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WBtiz\Data\"/>
    </mc:Choice>
  </mc:AlternateContent>
  <xr:revisionPtr revIDLastSave="0" documentId="13_ncr:1_{B92DB245-6AFB-4562-8B34-A65EF38EF60B}" xr6:coauthVersionLast="47" xr6:coauthVersionMax="47" xr10:uidLastSave="{00000000-0000-0000-0000-000000000000}"/>
  <bookViews>
    <workbookView xWindow="19800" yWindow="1425" windowWidth="25875" windowHeight="18930" xr2:uid="{12663629-33BE-6441-8476-0282A2B2AA2F}"/>
  </bookViews>
  <sheets>
    <sheet name="2025 썸머시즌 타자" sheetId="1" r:id="rId1"/>
    <sheet name="2025 썸머시즌 투수" sheetId="3" r:id="rId2"/>
    <sheet name="2025 썸머시즌 종합" sheetId="4" r:id="rId3"/>
    <sheet name="리그 상수" sheetId="2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3" i="3"/>
  <c r="F4" i="2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B4" i="2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3" i="3"/>
  <c r="Y4" i="3"/>
  <c r="Z4" i="3"/>
  <c r="AA4" i="3"/>
  <c r="AB4" i="3"/>
  <c r="AC4" i="3"/>
  <c r="AD4" i="3"/>
  <c r="AE4" i="3"/>
  <c r="AF4" i="3"/>
  <c r="AG4" i="3"/>
  <c r="AH4" i="3"/>
  <c r="Y5" i="3"/>
  <c r="Z5" i="3"/>
  <c r="AA5" i="3"/>
  <c r="AB5" i="3"/>
  <c r="AC5" i="3"/>
  <c r="AD5" i="3"/>
  <c r="AF5" i="3" s="1"/>
  <c r="AE5" i="3"/>
  <c r="AG5" i="3"/>
  <c r="AH5" i="3"/>
  <c r="Y6" i="3"/>
  <c r="Z6" i="3"/>
  <c r="AA6" i="3"/>
  <c r="AB6" i="3"/>
  <c r="AC6" i="3"/>
  <c r="AD6" i="3"/>
  <c r="AE6" i="3"/>
  <c r="AF6" i="3"/>
  <c r="AG6" i="3"/>
  <c r="AH6" i="3"/>
  <c r="Y7" i="3"/>
  <c r="Z7" i="3"/>
  <c r="AA7" i="3"/>
  <c r="AB7" i="3"/>
  <c r="AC7" i="3"/>
  <c r="AD7" i="3"/>
  <c r="AE7" i="3"/>
  <c r="AF7" i="3"/>
  <c r="AG7" i="3"/>
  <c r="AH7" i="3"/>
  <c r="Y8" i="3"/>
  <c r="Z8" i="3"/>
  <c r="AA8" i="3"/>
  <c r="AB8" i="3"/>
  <c r="AC8" i="3"/>
  <c r="AD8" i="3"/>
  <c r="AE8" i="3"/>
  <c r="AF8" i="3"/>
  <c r="AG8" i="3"/>
  <c r="AH8" i="3"/>
  <c r="Y9" i="3"/>
  <c r="Z9" i="3"/>
  <c r="AA9" i="3"/>
  <c r="AB9" i="3"/>
  <c r="AC9" i="3"/>
  <c r="AD9" i="3"/>
  <c r="AE9" i="3"/>
  <c r="AF9" i="3"/>
  <c r="AG9" i="3"/>
  <c r="AH9" i="3"/>
  <c r="Y10" i="3"/>
  <c r="Z10" i="3"/>
  <c r="AA10" i="3"/>
  <c r="AB10" i="3"/>
  <c r="AC10" i="3"/>
  <c r="AD10" i="3"/>
  <c r="AF10" i="3" s="1"/>
  <c r="AE10" i="3"/>
  <c r="AG10" i="3"/>
  <c r="AH10" i="3"/>
  <c r="Y11" i="3"/>
  <c r="Z11" i="3"/>
  <c r="AA11" i="3"/>
  <c r="AB11" i="3"/>
  <c r="AC11" i="3"/>
  <c r="AD11" i="3"/>
  <c r="AF11" i="3" s="1"/>
  <c r="AE11" i="3"/>
  <c r="AG11" i="3"/>
  <c r="AH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Y14" i="3"/>
  <c r="Z14" i="3"/>
  <c r="AA14" i="3"/>
  <c r="AB14" i="3"/>
  <c r="AC14" i="3"/>
  <c r="AD14" i="3"/>
  <c r="AE14" i="3"/>
  <c r="AF14" i="3"/>
  <c r="AG14" i="3"/>
  <c r="AH14" i="3"/>
  <c r="Y15" i="3"/>
  <c r="Z15" i="3"/>
  <c r="AA15" i="3"/>
  <c r="AB15" i="3"/>
  <c r="AC15" i="3"/>
  <c r="AD15" i="3"/>
  <c r="AF15" i="3" s="1"/>
  <c r="AE15" i="3"/>
  <c r="AG15" i="3"/>
  <c r="AH15" i="3"/>
  <c r="Y16" i="3"/>
  <c r="Z16" i="3"/>
  <c r="AA16" i="3"/>
  <c r="AB16" i="3"/>
  <c r="AC16" i="3"/>
  <c r="AD16" i="3"/>
  <c r="AE16" i="3"/>
  <c r="AF16" i="3" s="1"/>
  <c r="AG16" i="3"/>
  <c r="AH16" i="3"/>
  <c r="Y17" i="3"/>
  <c r="Z17" i="3"/>
  <c r="AA17" i="3"/>
  <c r="AB17" i="3"/>
  <c r="AC17" i="3"/>
  <c r="AD17" i="3"/>
  <c r="AE17" i="3"/>
  <c r="AF17" i="3"/>
  <c r="AG17" i="3"/>
  <c r="AH17" i="3"/>
  <c r="Y18" i="3"/>
  <c r="Z18" i="3"/>
  <c r="AA18" i="3"/>
  <c r="AB18" i="3"/>
  <c r="AC18" i="3"/>
  <c r="AD18" i="3"/>
  <c r="AE18" i="3"/>
  <c r="AF18" i="3"/>
  <c r="AG18" i="3"/>
  <c r="AH18" i="3"/>
  <c r="Y19" i="3"/>
  <c r="Z19" i="3"/>
  <c r="AA19" i="3"/>
  <c r="AB19" i="3"/>
  <c r="AC19" i="3"/>
  <c r="AD19" i="3"/>
  <c r="AE19" i="3"/>
  <c r="AF19" i="3"/>
  <c r="AG19" i="3"/>
  <c r="AH19" i="3"/>
  <c r="Y20" i="3"/>
  <c r="Z20" i="3"/>
  <c r="AA20" i="3"/>
  <c r="AB20" i="3"/>
  <c r="AC20" i="3"/>
  <c r="AD20" i="3"/>
  <c r="AF20" i="3" s="1"/>
  <c r="AE20" i="3"/>
  <c r="AG20" i="3"/>
  <c r="AH20" i="3"/>
  <c r="Y21" i="3"/>
  <c r="Z21" i="3"/>
  <c r="AA21" i="3"/>
  <c r="AB21" i="3"/>
  <c r="AC21" i="3"/>
  <c r="AD21" i="3"/>
  <c r="AF21" i="3" s="1"/>
  <c r="AE21" i="3"/>
  <c r="AG21" i="3"/>
  <c r="AH21" i="3"/>
  <c r="Y22" i="3"/>
  <c r="Z22" i="3"/>
  <c r="AA22" i="3"/>
  <c r="AB22" i="3"/>
  <c r="AC22" i="3"/>
  <c r="AD22" i="3"/>
  <c r="AE22" i="3"/>
  <c r="AF22" i="3"/>
  <c r="AG22" i="3"/>
  <c r="AH22" i="3"/>
  <c r="Y23" i="3"/>
  <c r="Z23" i="3"/>
  <c r="AA23" i="3"/>
  <c r="AB23" i="3"/>
  <c r="AC23" i="3"/>
  <c r="AD23" i="3"/>
  <c r="AE23" i="3"/>
  <c r="AF23" i="3"/>
  <c r="AG23" i="3"/>
  <c r="AH23" i="3"/>
  <c r="Y24" i="3"/>
  <c r="Z24" i="3"/>
  <c r="AA24" i="3"/>
  <c r="AB24" i="3"/>
  <c r="AC24" i="3"/>
  <c r="AD24" i="3"/>
  <c r="AE24" i="3"/>
  <c r="AF24" i="3"/>
  <c r="AG24" i="3"/>
  <c r="AH24" i="3"/>
  <c r="Y25" i="3"/>
  <c r="Z25" i="3"/>
  <c r="AA25" i="3"/>
  <c r="AB25" i="3"/>
  <c r="AC25" i="3"/>
  <c r="AD25" i="3"/>
  <c r="AF25" i="3" s="1"/>
  <c r="AE25" i="3"/>
  <c r="AG25" i="3"/>
  <c r="AH25" i="3"/>
  <c r="Y26" i="3"/>
  <c r="Z26" i="3"/>
  <c r="AA26" i="3"/>
  <c r="AB26" i="3"/>
  <c r="AC26" i="3"/>
  <c r="AD26" i="3"/>
  <c r="AF26" i="3" s="1"/>
  <c r="AE26" i="3"/>
  <c r="AG26" i="3"/>
  <c r="AH26" i="3"/>
  <c r="Y27" i="3"/>
  <c r="Z27" i="3"/>
  <c r="AA27" i="3"/>
  <c r="AB27" i="3"/>
  <c r="AC27" i="3"/>
  <c r="AD27" i="3"/>
  <c r="AE27" i="3"/>
  <c r="AF27" i="3"/>
  <c r="AG27" i="3"/>
  <c r="AH27" i="3"/>
  <c r="Y28" i="3"/>
  <c r="Z28" i="3"/>
  <c r="AA28" i="3"/>
  <c r="AB28" i="3"/>
  <c r="AC28" i="3"/>
  <c r="AD28" i="3"/>
  <c r="AE28" i="3"/>
  <c r="AF28" i="3"/>
  <c r="AG28" i="3"/>
  <c r="AH28" i="3"/>
  <c r="Y29" i="3"/>
  <c r="Z29" i="3"/>
  <c r="AA29" i="3"/>
  <c r="AB29" i="3"/>
  <c r="AC29" i="3"/>
  <c r="AD29" i="3"/>
  <c r="AE29" i="3"/>
  <c r="AF29" i="3"/>
  <c r="AG29" i="3"/>
  <c r="AH29" i="3"/>
  <c r="Y30" i="3"/>
  <c r="Z30" i="3"/>
  <c r="AA30" i="3"/>
  <c r="AB30" i="3"/>
  <c r="AC30" i="3"/>
  <c r="AD30" i="3"/>
  <c r="AF30" i="3" s="1"/>
  <c r="AE30" i="3"/>
  <c r="AG30" i="3"/>
  <c r="AH30" i="3"/>
  <c r="Y31" i="3"/>
  <c r="Z31" i="3"/>
  <c r="AA31" i="3"/>
  <c r="AB31" i="3"/>
  <c r="AC31" i="3"/>
  <c r="AD31" i="3"/>
  <c r="AF31" i="3" s="1"/>
  <c r="AE31" i="3"/>
  <c r="AG31" i="3"/>
  <c r="AH31" i="3"/>
  <c r="Y32" i="3"/>
  <c r="Z32" i="3"/>
  <c r="AA32" i="3"/>
  <c r="AB32" i="3"/>
  <c r="AC32" i="3"/>
  <c r="AD32" i="3"/>
  <c r="AE32" i="3"/>
  <c r="AF32" i="3"/>
  <c r="AG32" i="3"/>
  <c r="AH32" i="3"/>
  <c r="Y33" i="3"/>
  <c r="Z33" i="3"/>
  <c r="AA33" i="3"/>
  <c r="AB33" i="3"/>
  <c r="AC33" i="3"/>
  <c r="AD33" i="3"/>
  <c r="AE33" i="3"/>
  <c r="AF33" i="3"/>
  <c r="AG33" i="3"/>
  <c r="AH33" i="3"/>
  <c r="Y34" i="3"/>
  <c r="Z34" i="3"/>
  <c r="AA34" i="3"/>
  <c r="AB34" i="3"/>
  <c r="AC34" i="3"/>
  <c r="AD34" i="3"/>
  <c r="AE34" i="3"/>
  <c r="AF34" i="3"/>
  <c r="AG34" i="3"/>
  <c r="AH34" i="3"/>
  <c r="Y35" i="3"/>
  <c r="Z35" i="3"/>
  <c r="AA35" i="3"/>
  <c r="AB35" i="3"/>
  <c r="AC35" i="3"/>
  <c r="AD35" i="3"/>
  <c r="AF35" i="3" s="1"/>
  <c r="AE35" i="3"/>
  <c r="AG35" i="3"/>
  <c r="AH35" i="3"/>
  <c r="Y36" i="3"/>
  <c r="Z36" i="3"/>
  <c r="AA36" i="3"/>
  <c r="AB36" i="3"/>
  <c r="AC36" i="3"/>
  <c r="AD36" i="3"/>
  <c r="AF36" i="3" s="1"/>
  <c r="AE36" i="3"/>
  <c r="AG36" i="3"/>
  <c r="AH36" i="3"/>
  <c r="Y37" i="3"/>
  <c r="Z37" i="3"/>
  <c r="AA37" i="3"/>
  <c r="AB37" i="3"/>
  <c r="AC37" i="3"/>
  <c r="AD37" i="3"/>
  <c r="AE37" i="3"/>
  <c r="AF37" i="3"/>
  <c r="AG37" i="3"/>
  <c r="AH37" i="3"/>
  <c r="Y38" i="3"/>
  <c r="Z38" i="3"/>
  <c r="AA38" i="3"/>
  <c r="AB38" i="3"/>
  <c r="AC38" i="3"/>
  <c r="AD38" i="3"/>
  <c r="AE38" i="3"/>
  <c r="AF38" i="3"/>
  <c r="AG38" i="3"/>
  <c r="AH38" i="3"/>
  <c r="Y39" i="3"/>
  <c r="Z39" i="3"/>
  <c r="AA39" i="3"/>
  <c r="AB39" i="3"/>
  <c r="AC39" i="3"/>
  <c r="AD39" i="3"/>
  <c r="AE39" i="3"/>
  <c r="AF39" i="3"/>
  <c r="AG39" i="3"/>
  <c r="AH39" i="3"/>
  <c r="Y40" i="3"/>
  <c r="Z40" i="3"/>
  <c r="AA40" i="3"/>
  <c r="AB40" i="3"/>
  <c r="AC40" i="3"/>
  <c r="AD40" i="3"/>
  <c r="AF40" i="3" s="1"/>
  <c r="AE40" i="3"/>
  <c r="AG40" i="3"/>
  <c r="AH40" i="3"/>
  <c r="Y41" i="3"/>
  <c r="Z41" i="3"/>
  <c r="AA41" i="3"/>
  <c r="AB41" i="3"/>
  <c r="AC41" i="3"/>
  <c r="AD41" i="3"/>
  <c r="AE41" i="3"/>
  <c r="AF41" i="3" s="1"/>
  <c r="AG41" i="3"/>
  <c r="AH41" i="3"/>
  <c r="Y42" i="3"/>
  <c r="Z42" i="3"/>
  <c r="AA42" i="3"/>
  <c r="AB42" i="3"/>
  <c r="AC42" i="3"/>
  <c r="AD42" i="3"/>
  <c r="AE42" i="3"/>
  <c r="AF42" i="3"/>
  <c r="AG42" i="3"/>
  <c r="AH42" i="3"/>
  <c r="Y43" i="3"/>
  <c r="Z43" i="3"/>
  <c r="AA43" i="3"/>
  <c r="AB43" i="3"/>
  <c r="AC43" i="3"/>
  <c r="AD43" i="3"/>
  <c r="AE43" i="3"/>
  <c r="AF43" i="3"/>
  <c r="AG43" i="3"/>
  <c r="AH43" i="3"/>
  <c r="Y44" i="3"/>
  <c r="Z44" i="3"/>
  <c r="AA44" i="3"/>
  <c r="AB44" i="3"/>
  <c r="AC44" i="3"/>
  <c r="AD44" i="3"/>
  <c r="AE44" i="3"/>
  <c r="AF44" i="3"/>
  <c r="AG44" i="3"/>
  <c r="AH4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AM4" i="3"/>
  <c r="AN4" i="3"/>
  <c r="AM5" i="3"/>
  <c r="AN5" i="3"/>
  <c r="AM6" i="3"/>
  <c r="AN6" i="3"/>
  <c r="AM7" i="3"/>
  <c r="AN7" i="3"/>
  <c r="AM8" i="3"/>
  <c r="AN8" i="3"/>
  <c r="AM9" i="3"/>
  <c r="AN9" i="3"/>
  <c r="AM10" i="3"/>
  <c r="AN10" i="3"/>
  <c r="AM11" i="3"/>
  <c r="AN11" i="3"/>
  <c r="AM12" i="3"/>
  <c r="AN12" i="3"/>
  <c r="AM13" i="3"/>
  <c r="AN13" i="3"/>
  <c r="AM14" i="3"/>
  <c r="AN14" i="3"/>
  <c r="AM15" i="3"/>
  <c r="AN15" i="3"/>
  <c r="AM16" i="3"/>
  <c r="AN16" i="3"/>
  <c r="AM17" i="3"/>
  <c r="AN17" i="3"/>
  <c r="AM18" i="3"/>
  <c r="AN18" i="3"/>
  <c r="AM19" i="3"/>
  <c r="AN19" i="3"/>
  <c r="AM20" i="3"/>
  <c r="AN20" i="3"/>
  <c r="AM21" i="3"/>
  <c r="AN21" i="3"/>
  <c r="AM22" i="3"/>
  <c r="AN22" i="3"/>
  <c r="AM23" i="3"/>
  <c r="AN23" i="3"/>
  <c r="AM24" i="3"/>
  <c r="AN24" i="3"/>
  <c r="AM25" i="3"/>
  <c r="AN25" i="3"/>
  <c r="AM26" i="3"/>
  <c r="AN26" i="3"/>
  <c r="AM27" i="3"/>
  <c r="AN27" i="3"/>
  <c r="AM28" i="3"/>
  <c r="AN28" i="3"/>
  <c r="AM29" i="3"/>
  <c r="AN29" i="3"/>
  <c r="AM30" i="3"/>
  <c r="AN30" i="3"/>
  <c r="AM31" i="3"/>
  <c r="AN31" i="3"/>
  <c r="AM32" i="3"/>
  <c r="AN32" i="3"/>
  <c r="AM33" i="3"/>
  <c r="AN33" i="3"/>
  <c r="AM34" i="3"/>
  <c r="AN34" i="3"/>
  <c r="AM35" i="3"/>
  <c r="AN35" i="3"/>
  <c r="AM36" i="3"/>
  <c r="AN36" i="3"/>
  <c r="AM37" i="3"/>
  <c r="AN37" i="3"/>
  <c r="AM38" i="3"/>
  <c r="AN38" i="3"/>
  <c r="AM39" i="3"/>
  <c r="AN39" i="3"/>
  <c r="AM40" i="3"/>
  <c r="AN40" i="3"/>
  <c r="AM41" i="3"/>
  <c r="AN41" i="3"/>
  <c r="AM42" i="3"/>
  <c r="AN42" i="3"/>
  <c r="AM43" i="3"/>
  <c r="AN43" i="3"/>
  <c r="AM44" i="3"/>
  <c r="AN44" i="3"/>
  <c r="AN3" i="3"/>
  <c r="AM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" i="3"/>
  <c r="Y3" i="3" s="1"/>
  <c r="AJ3" i="3"/>
  <c r="AH3" i="3"/>
  <c r="AG3" i="3"/>
  <c r="AE3" i="3"/>
  <c r="AD3" i="3"/>
  <c r="AB3" i="3"/>
  <c r="AP4" i="1"/>
  <c r="AQ4" i="1"/>
  <c r="AS4" i="1"/>
  <c r="AT4" i="1" s="1"/>
  <c r="AP5" i="1"/>
  <c r="AQ5" i="1"/>
  <c r="AS5" i="1"/>
  <c r="AT5" i="1" s="1"/>
  <c r="AP6" i="1"/>
  <c r="AQ6" i="1"/>
  <c r="AS6" i="1"/>
  <c r="AT6" i="1" s="1"/>
  <c r="AP7" i="1"/>
  <c r="AQ7" i="1"/>
  <c r="AS7" i="1"/>
  <c r="AT7" i="1" s="1"/>
  <c r="AP8" i="1"/>
  <c r="AQ8" i="1"/>
  <c r="AS8" i="1"/>
  <c r="AT8" i="1" s="1"/>
  <c r="AP9" i="1"/>
  <c r="AQ9" i="1"/>
  <c r="AS9" i="1"/>
  <c r="AT9" i="1" s="1"/>
  <c r="AP10" i="1"/>
  <c r="AQ10" i="1"/>
  <c r="AS10" i="1"/>
  <c r="AT10" i="1" s="1"/>
  <c r="AP11" i="1"/>
  <c r="AQ11" i="1"/>
  <c r="AS11" i="1"/>
  <c r="AT11" i="1" s="1"/>
  <c r="AP12" i="1"/>
  <c r="AQ12" i="1"/>
  <c r="AS12" i="1"/>
  <c r="AT12" i="1" s="1"/>
  <c r="AP13" i="1"/>
  <c r="AQ13" i="1"/>
  <c r="AS13" i="1"/>
  <c r="AT13" i="1" s="1"/>
  <c r="AP14" i="1"/>
  <c r="AQ14" i="1"/>
  <c r="AS14" i="1"/>
  <c r="AT14" i="1" s="1"/>
  <c r="AP15" i="1"/>
  <c r="AQ15" i="1"/>
  <c r="AS15" i="1"/>
  <c r="AT15" i="1" s="1"/>
  <c r="AP16" i="1"/>
  <c r="AQ16" i="1"/>
  <c r="AS16" i="1"/>
  <c r="AT16" i="1" s="1"/>
  <c r="AP17" i="1"/>
  <c r="AQ17" i="1"/>
  <c r="AS17" i="1"/>
  <c r="AT17" i="1" s="1"/>
  <c r="AP18" i="1"/>
  <c r="AQ18" i="1"/>
  <c r="AS18" i="1"/>
  <c r="AT18" i="1" s="1"/>
  <c r="AP19" i="1"/>
  <c r="AQ19" i="1"/>
  <c r="AS19" i="1"/>
  <c r="AT19" i="1" s="1"/>
  <c r="AP20" i="1"/>
  <c r="AQ20" i="1"/>
  <c r="AS20" i="1"/>
  <c r="AT20" i="1" s="1"/>
  <c r="AP21" i="1"/>
  <c r="AQ21" i="1"/>
  <c r="AS21" i="1"/>
  <c r="AT21" i="1" s="1"/>
  <c r="AP22" i="1"/>
  <c r="AQ22" i="1"/>
  <c r="AS22" i="1"/>
  <c r="AT22" i="1" s="1"/>
  <c r="AP23" i="1"/>
  <c r="AQ23" i="1"/>
  <c r="AS23" i="1"/>
  <c r="AT23" i="1" s="1"/>
  <c r="AP24" i="1"/>
  <c r="AQ24" i="1"/>
  <c r="AS24" i="1"/>
  <c r="AT24" i="1" s="1"/>
  <c r="AP25" i="1"/>
  <c r="AQ25" i="1"/>
  <c r="AS25" i="1"/>
  <c r="AT25" i="1" s="1"/>
  <c r="AP26" i="1"/>
  <c r="AQ26" i="1"/>
  <c r="AS26" i="1"/>
  <c r="AT26" i="1" s="1"/>
  <c r="AP27" i="1"/>
  <c r="AQ27" i="1"/>
  <c r="AS27" i="1"/>
  <c r="AT27" i="1" s="1"/>
  <c r="AP28" i="1"/>
  <c r="AQ28" i="1"/>
  <c r="AS28" i="1"/>
  <c r="AT28" i="1" s="1"/>
  <c r="AP29" i="1"/>
  <c r="AQ29" i="1"/>
  <c r="AS29" i="1"/>
  <c r="AT29" i="1" s="1"/>
  <c r="AP30" i="1"/>
  <c r="AQ30" i="1"/>
  <c r="AS30" i="1"/>
  <c r="AT30" i="1" s="1"/>
  <c r="AP31" i="1"/>
  <c r="AQ31" i="1"/>
  <c r="AS31" i="1"/>
  <c r="AT31" i="1" s="1"/>
  <c r="AP32" i="1"/>
  <c r="AQ32" i="1"/>
  <c r="AS32" i="1"/>
  <c r="AT32" i="1" s="1"/>
  <c r="AP33" i="1"/>
  <c r="AQ33" i="1"/>
  <c r="AS33" i="1"/>
  <c r="AT33" i="1" s="1"/>
  <c r="AP34" i="1"/>
  <c r="AQ34" i="1"/>
  <c r="AS34" i="1"/>
  <c r="AT34" i="1" s="1"/>
  <c r="AP35" i="1"/>
  <c r="AQ35" i="1"/>
  <c r="AS35" i="1"/>
  <c r="AT35" i="1" s="1"/>
  <c r="AP36" i="1"/>
  <c r="AQ36" i="1"/>
  <c r="AS36" i="1"/>
  <c r="AT36" i="1" s="1"/>
  <c r="AP37" i="1"/>
  <c r="AQ37" i="1"/>
  <c r="AS37" i="1"/>
  <c r="AT37" i="1" s="1"/>
  <c r="AP38" i="1"/>
  <c r="AQ38" i="1"/>
  <c r="AS38" i="1"/>
  <c r="AT38" i="1" s="1"/>
  <c r="AP39" i="1"/>
  <c r="AQ39" i="1"/>
  <c r="AS39" i="1"/>
  <c r="AT39" i="1" s="1"/>
  <c r="AP40" i="1"/>
  <c r="AQ40" i="1"/>
  <c r="AS40" i="1"/>
  <c r="AT40" i="1" s="1"/>
  <c r="AP41" i="1"/>
  <c r="AQ41" i="1"/>
  <c r="AS41" i="1"/>
  <c r="AT41" i="1" s="1"/>
  <c r="AP42" i="1"/>
  <c r="AQ42" i="1"/>
  <c r="AS42" i="1"/>
  <c r="AT42" i="1" s="1"/>
  <c r="AP43" i="1"/>
  <c r="AQ43" i="1"/>
  <c r="AS43" i="1"/>
  <c r="AT43" i="1" s="1"/>
  <c r="AP44" i="1"/>
  <c r="AQ44" i="1"/>
  <c r="AS44" i="1"/>
  <c r="AT44" i="1" s="1"/>
  <c r="AP45" i="1"/>
  <c r="AQ45" i="1"/>
  <c r="AS45" i="1"/>
  <c r="AT45" i="1" s="1"/>
  <c r="AP46" i="1"/>
  <c r="AQ46" i="1"/>
  <c r="AS46" i="1"/>
  <c r="AT46" i="1" s="1"/>
  <c r="AP47" i="1"/>
  <c r="AQ47" i="1"/>
  <c r="AS47" i="1"/>
  <c r="AT47" i="1" s="1"/>
  <c r="AP48" i="1"/>
  <c r="AQ48" i="1"/>
  <c r="AS48" i="1"/>
  <c r="AT48" i="1" s="1"/>
  <c r="AP49" i="1"/>
  <c r="AQ49" i="1"/>
  <c r="AS49" i="1"/>
  <c r="AT49" i="1" s="1"/>
  <c r="AP50" i="1"/>
  <c r="AQ50" i="1"/>
  <c r="AS50" i="1"/>
  <c r="AT50" i="1" s="1"/>
  <c r="AP51" i="1"/>
  <c r="AQ51" i="1"/>
  <c r="AS51" i="1"/>
  <c r="AT51" i="1" s="1"/>
  <c r="AP52" i="1"/>
  <c r="AQ52" i="1"/>
  <c r="AS52" i="1"/>
  <c r="AT52" i="1" s="1"/>
  <c r="AP53" i="1"/>
  <c r="AQ53" i="1"/>
  <c r="AS53" i="1"/>
  <c r="AT53" i="1" s="1"/>
  <c r="AP54" i="1"/>
  <c r="AQ54" i="1"/>
  <c r="AS54" i="1"/>
  <c r="AT54" i="1" s="1"/>
  <c r="AP55" i="1"/>
  <c r="AQ55" i="1"/>
  <c r="AS55" i="1"/>
  <c r="AT55" i="1" s="1"/>
  <c r="AP56" i="1"/>
  <c r="AQ56" i="1"/>
  <c r="AS56" i="1"/>
  <c r="AT56" i="1" s="1"/>
  <c r="AP57" i="1"/>
  <c r="AQ57" i="1"/>
  <c r="AS57" i="1"/>
  <c r="AT57" i="1" s="1"/>
  <c r="AP58" i="1"/>
  <c r="AQ58" i="1"/>
  <c r="AS58" i="1"/>
  <c r="AT58" i="1" s="1"/>
  <c r="AP59" i="1"/>
  <c r="AQ59" i="1"/>
  <c r="AS59" i="1"/>
  <c r="AT59" i="1" s="1"/>
  <c r="AP60" i="1"/>
  <c r="AQ60" i="1"/>
  <c r="AS60" i="1"/>
  <c r="AT60" i="1" s="1"/>
  <c r="AP61" i="1"/>
  <c r="AQ61" i="1"/>
  <c r="AS61" i="1"/>
  <c r="AT61" i="1" s="1"/>
  <c r="AP62" i="1"/>
  <c r="AQ62" i="1"/>
  <c r="AS62" i="1"/>
  <c r="AT62" i="1" s="1"/>
  <c r="AP63" i="1"/>
  <c r="AQ63" i="1"/>
  <c r="AS63" i="1"/>
  <c r="AT63" i="1" s="1"/>
  <c r="AP64" i="1"/>
  <c r="AQ64" i="1"/>
  <c r="AS64" i="1"/>
  <c r="AT64" i="1" s="1"/>
  <c r="AP65" i="1"/>
  <c r="AQ65" i="1"/>
  <c r="AS65" i="1"/>
  <c r="AT65" i="1" s="1"/>
  <c r="AP66" i="1"/>
  <c r="AQ66" i="1"/>
  <c r="AS66" i="1"/>
  <c r="AT66" i="1" s="1"/>
  <c r="AP67" i="1"/>
  <c r="AQ67" i="1"/>
  <c r="AS67" i="1"/>
  <c r="AT67" i="1" s="1"/>
  <c r="AP68" i="1"/>
  <c r="AQ68" i="1"/>
  <c r="AS68" i="1"/>
  <c r="AT68" i="1" s="1"/>
  <c r="AP69" i="1"/>
  <c r="AQ69" i="1"/>
  <c r="AS69" i="1"/>
  <c r="AT69" i="1" s="1"/>
  <c r="AP70" i="1"/>
  <c r="AQ70" i="1"/>
  <c r="AS70" i="1"/>
  <c r="AT70" i="1" s="1"/>
  <c r="AP71" i="1"/>
  <c r="AQ71" i="1"/>
  <c r="AS71" i="1"/>
  <c r="AT71" i="1" s="1"/>
  <c r="AS3" i="1"/>
  <c r="AT3" i="1" s="1"/>
  <c r="BK2" i="1"/>
  <c r="BE2" i="1"/>
  <c r="AQ3" i="1"/>
  <c r="AP3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4" i="1"/>
  <c r="BH5" i="1"/>
  <c r="BH6" i="1"/>
  <c r="BH7" i="1"/>
  <c r="BH8" i="1"/>
  <c r="BH9" i="1"/>
  <c r="BH10" i="1"/>
  <c r="BH11" i="1"/>
  <c r="B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Z5" i="1"/>
  <c r="Z6" i="1"/>
  <c r="Z7" i="1"/>
  <c r="Z8" i="1"/>
  <c r="Z9" i="1"/>
  <c r="Z10" i="1"/>
  <c r="Z11" i="1"/>
  <c r="Z12" i="1"/>
  <c r="Z13" i="1"/>
  <c r="Z14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AH3" i="1"/>
  <c r="AG3" i="1"/>
  <c r="AF3" i="1"/>
  <c r="AE3" i="1"/>
  <c r="Z3" i="1"/>
  <c r="BF2" i="1"/>
  <c r="BG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N3" i="1" s="1"/>
  <c r="AA3" i="1" s="1"/>
  <c r="K2" i="1"/>
  <c r="E11" i="2" s="1"/>
  <c r="L2" i="1"/>
  <c r="E12" i="2" s="1"/>
  <c r="M2" i="1"/>
  <c r="E13" i="2" s="1"/>
  <c r="O2" i="1"/>
  <c r="P2" i="1"/>
  <c r="Q2" i="1"/>
  <c r="R2" i="1"/>
  <c r="E8" i="2" s="1"/>
  <c r="S2" i="1"/>
  <c r="E9" i="2" s="1"/>
  <c r="T2" i="1"/>
  <c r="U2" i="1"/>
  <c r="V2" i="1"/>
  <c r="W2" i="1"/>
  <c r="X2" i="1"/>
  <c r="G2" i="1"/>
  <c r="H2" i="1"/>
  <c r="AW4" i="1" s="1"/>
  <c r="D4" i="1" s="1"/>
  <c r="I2" i="1"/>
  <c r="E2" i="1"/>
  <c r="N4" i="1"/>
  <c r="AA4" i="1" s="1"/>
  <c r="N5" i="1"/>
  <c r="AA5" i="1" s="1"/>
  <c r="N6" i="1"/>
  <c r="AA6" i="1" s="1"/>
  <c r="N7" i="1"/>
  <c r="AA7" i="1" s="1"/>
  <c r="N8" i="1"/>
  <c r="AA8" i="1" s="1"/>
  <c r="N9" i="1"/>
  <c r="AA9" i="1" s="1"/>
  <c r="N10" i="1"/>
  <c r="AA10" i="1" s="1"/>
  <c r="AI10" i="1" s="1"/>
  <c r="N11" i="1"/>
  <c r="AA11" i="1" s="1"/>
  <c r="N12" i="1"/>
  <c r="AA12" i="1" s="1"/>
  <c r="N13" i="1"/>
  <c r="AA13" i="1" s="1"/>
  <c r="N14" i="1"/>
  <c r="AA14" i="1" s="1"/>
  <c r="N15" i="1"/>
  <c r="AA15" i="1" s="1"/>
  <c r="N16" i="1"/>
  <c r="AA16" i="1" s="1"/>
  <c r="N17" i="1"/>
  <c r="AA17" i="1" s="1"/>
  <c r="N18" i="1"/>
  <c r="AA18" i="1" s="1"/>
  <c r="N19" i="1"/>
  <c r="AA19" i="1" s="1"/>
  <c r="N20" i="1"/>
  <c r="AA20" i="1" s="1"/>
  <c r="N21" i="1"/>
  <c r="AA21" i="1" s="1"/>
  <c r="N22" i="1"/>
  <c r="AA22" i="1" s="1"/>
  <c r="N23" i="1"/>
  <c r="AA23" i="1" s="1"/>
  <c r="N24" i="1"/>
  <c r="AA24" i="1" s="1"/>
  <c r="N25" i="1"/>
  <c r="AA25" i="1" s="1"/>
  <c r="N26" i="1"/>
  <c r="AA26" i="1" s="1"/>
  <c r="N27" i="1"/>
  <c r="AA27" i="1" s="1"/>
  <c r="N28" i="1"/>
  <c r="AA28" i="1" s="1"/>
  <c r="N29" i="1"/>
  <c r="AA29" i="1" s="1"/>
  <c r="N30" i="1"/>
  <c r="AA30" i="1" s="1"/>
  <c r="N31" i="1"/>
  <c r="AA31" i="1" s="1"/>
  <c r="N32" i="1"/>
  <c r="AA32" i="1" s="1"/>
  <c r="N33" i="1"/>
  <c r="AA33" i="1" s="1"/>
  <c r="AI33" i="1" s="1"/>
  <c r="N34" i="1"/>
  <c r="AA34" i="1" s="1"/>
  <c r="N35" i="1"/>
  <c r="AA35" i="1" s="1"/>
  <c r="N36" i="1"/>
  <c r="AA36" i="1" s="1"/>
  <c r="N37" i="1"/>
  <c r="AA37" i="1" s="1"/>
  <c r="N38" i="1"/>
  <c r="AA38" i="1" s="1"/>
  <c r="N39" i="1"/>
  <c r="AA39" i="1" s="1"/>
  <c r="N40" i="1"/>
  <c r="AA40" i="1" s="1"/>
  <c r="N41" i="1"/>
  <c r="AA41" i="1" s="1"/>
  <c r="N42" i="1"/>
  <c r="AA42" i="1" s="1"/>
  <c r="AI42" i="1" s="1"/>
  <c r="N43" i="1"/>
  <c r="AA43" i="1" s="1"/>
  <c r="N44" i="1"/>
  <c r="AA44" i="1" s="1"/>
  <c r="N45" i="1"/>
  <c r="AA45" i="1" s="1"/>
  <c r="N46" i="1"/>
  <c r="AA46" i="1" s="1"/>
  <c r="N47" i="1"/>
  <c r="AA47" i="1" s="1"/>
  <c r="N48" i="1"/>
  <c r="AA48" i="1" s="1"/>
  <c r="N49" i="1"/>
  <c r="AA49" i="1" s="1"/>
  <c r="N50" i="1"/>
  <c r="AA50" i="1" s="1"/>
  <c r="N51" i="1"/>
  <c r="AA51" i="1" s="1"/>
  <c r="N52" i="1"/>
  <c r="AA52" i="1" s="1"/>
  <c r="N53" i="1"/>
  <c r="AA53" i="1" s="1"/>
  <c r="N54" i="1"/>
  <c r="AA54" i="1" s="1"/>
  <c r="N55" i="1"/>
  <c r="AA55" i="1" s="1"/>
  <c r="N56" i="1"/>
  <c r="AA56" i="1" s="1"/>
  <c r="N57" i="1"/>
  <c r="AA57" i="1" s="1"/>
  <c r="N58" i="1"/>
  <c r="AA58" i="1" s="1"/>
  <c r="N59" i="1"/>
  <c r="AA59" i="1" s="1"/>
  <c r="N60" i="1"/>
  <c r="AA60" i="1" s="1"/>
  <c r="N61" i="1"/>
  <c r="AA61" i="1" s="1"/>
  <c r="AI61" i="1" s="1"/>
  <c r="N62" i="1"/>
  <c r="AA62" i="1" s="1"/>
  <c r="N63" i="1"/>
  <c r="AA63" i="1" s="1"/>
  <c r="N64" i="1"/>
  <c r="AA64" i="1" s="1"/>
  <c r="N65" i="1"/>
  <c r="AA65" i="1" s="1"/>
  <c r="N66" i="1"/>
  <c r="AA66" i="1" s="1"/>
  <c r="N67" i="1"/>
  <c r="AA67" i="1" s="1"/>
  <c r="N68" i="1"/>
  <c r="AA68" i="1" s="1"/>
  <c r="N69" i="1"/>
  <c r="AA69" i="1" s="1"/>
  <c r="N70" i="1"/>
  <c r="AA70" i="1" s="1"/>
  <c r="N71" i="1"/>
  <c r="AA71" i="1" s="1"/>
  <c r="F3" i="1"/>
  <c r="AC3" i="1" s="1"/>
  <c r="F4" i="1"/>
  <c r="AC4" i="1" s="1"/>
  <c r="F5" i="1"/>
  <c r="AC5" i="1" s="1"/>
  <c r="F6" i="1"/>
  <c r="AC6" i="1" s="1"/>
  <c r="F7" i="1"/>
  <c r="AC7" i="1" s="1"/>
  <c r="F8" i="1"/>
  <c r="AC8" i="1" s="1"/>
  <c r="F9" i="1"/>
  <c r="AC9" i="1" s="1"/>
  <c r="F10" i="1"/>
  <c r="AC10" i="1" s="1"/>
  <c r="F11" i="1"/>
  <c r="AC11" i="1" s="1"/>
  <c r="F12" i="1"/>
  <c r="AC12" i="1" s="1"/>
  <c r="F13" i="1"/>
  <c r="AC13" i="1" s="1"/>
  <c r="F14" i="1"/>
  <c r="AC14" i="1" s="1"/>
  <c r="F15" i="1"/>
  <c r="AC15" i="1" s="1"/>
  <c r="F16" i="1"/>
  <c r="AC16" i="1" s="1"/>
  <c r="F17" i="1"/>
  <c r="AC17" i="1" s="1"/>
  <c r="F18" i="1"/>
  <c r="AC18" i="1" s="1"/>
  <c r="F19" i="1"/>
  <c r="AC19" i="1" s="1"/>
  <c r="F20" i="1"/>
  <c r="AC20" i="1" s="1"/>
  <c r="F21" i="1"/>
  <c r="AC21" i="1" s="1"/>
  <c r="F22" i="1"/>
  <c r="AC22" i="1" s="1"/>
  <c r="F23" i="1"/>
  <c r="AC23" i="1" s="1"/>
  <c r="F24" i="1"/>
  <c r="AC24" i="1" s="1"/>
  <c r="F25" i="1"/>
  <c r="AC25" i="1" s="1"/>
  <c r="F26" i="1"/>
  <c r="AC26" i="1" s="1"/>
  <c r="F27" i="1"/>
  <c r="AC27" i="1" s="1"/>
  <c r="F28" i="1"/>
  <c r="AC28" i="1" s="1"/>
  <c r="F29" i="1"/>
  <c r="AC29" i="1" s="1"/>
  <c r="F30" i="1"/>
  <c r="AC30" i="1" s="1"/>
  <c r="F31" i="1"/>
  <c r="AC31" i="1" s="1"/>
  <c r="F32" i="1"/>
  <c r="AC32" i="1" s="1"/>
  <c r="F33" i="1"/>
  <c r="AC33" i="1" s="1"/>
  <c r="F34" i="1"/>
  <c r="AC34" i="1" s="1"/>
  <c r="F35" i="1"/>
  <c r="AC35" i="1" s="1"/>
  <c r="F36" i="1"/>
  <c r="AC36" i="1" s="1"/>
  <c r="F37" i="1"/>
  <c r="AC37" i="1" s="1"/>
  <c r="F38" i="1"/>
  <c r="AC38" i="1" s="1"/>
  <c r="F39" i="1"/>
  <c r="AC39" i="1" s="1"/>
  <c r="F40" i="1"/>
  <c r="AC40" i="1" s="1"/>
  <c r="F41" i="1"/>
  <c r="AC41" i="1" s="1"/>
  <c r="F42" i="1"/>
  <c r="AC42" i="1" s="1"/>
  <c r="F43" i="1"/>
  <c r="AC43" i="1" s="1"/>
  <c r="F44" i="1"/>
  <c r="AC44" i="1" s="1"/>
  <c r="F45" i="1"/>
  <c r="AC45" i="1" s="1"/>
  <c r="F46" i="1"/>
  <c r="AC46" i="1" s="1"/>
  <c r="F47" i="1"/>
  <c r="AC47" i="1" s="1"/>
  <c r="F48" i="1"/>
  <c r="AC48" i="1" s="1"/>
  <c r="F49" i="1"/>
  <c r="AC49" i="1" s="1"/>
  <c r="F50" i="1"/>
  <c r="AC50" i="1" s="1"/>
  <c r="F51" i="1"/>
  <c r="AC51" i="1" s="1"/>
  <c r="F52" i="1"/>
  <c r="AC52" i="1" s="1"/>
  <c r="F53" i="1"/>
  <c r="AC53" i="1" s="1"/>
  <c r="F54" i="1"/>
  <c r="AC54" i="1" s="1"/>
  <c r="F55" i="1"/>
  <c r="AC55" i="1" s="1"/>
  <c r="F56" i="1"/>
  <c r="AC56" i="1" s="1"/>
  <c r="F57" i="1"/>
  <c r="AC57" i="1" s="1"/>
  <c r="F58" i="1"/>
  <c r="AC58" i="1" s="1"/>
  <c r="F59" i="1"/>
  <c r="AC59" i="1" s="1"/>
  <c r="F60" i="1"/>
  <c r="AC60" i="1" s="1"/>
  <c r="F61" i="1"/>
  <c r="AC61" i="1" s="1"/>
  <c r="F62" i="1"/>
  <c r="AC62" i="1" s="1"/>
  <c r="F63" i="1"/>
  <c r="AC63" i="1" s="1"/>
  <c r="F64" i="1"/>
  <c r="AC64" i="1" s="1"/>
  <c r="F65" i="1"/>
  <c r="AC65" i="1" s="1"/>
  <c r="F66" i="1"/>
  <c r="AC66" i="1" s="1"/>
  <c r="F67" i="1"/>
  <c r="AC67" i="1" s="1"/>
  <c r="F68" i="1"/>
  <c r="AC68" i="1" s="1"/>
  <c r="F69" i="1"/>
  <c r="AC69" i="1" s="1"/>
  <c r="F70" i="1"/>
  <c r="AC70" i="1" s="1"/>
  <c r="F71" i="1"/>
  <c r="AC71" i="1" s="1"/>
  <c r="C2" i="3" l="1"/>
  <c r="Z3" i="3"/>
  <c r="AC3" i="3"/>
  <c r="C3" i="3"/>
  <c r="AA3" i="3"/>
  <c r="AF3" i="3"/>
  <c r="W2" i="3"/>
  <c r="AI70" i="1"/>
  <c r="AI50" i="1"/>
  <c r="AI30" i="1"/>
  <c r="AM24" i="1"/>
  <c r="AI59" i="1"/>
  <c r="AM10" i="1"/>
  <c r="AI49" i="1"/>
  <c r="AI58" i="1"/>
  <c r="AM6" i="1"/>
  <c r="AI60" i="1"/>
  <c r="AI44" i="1"/>
  <c r="AI28" i="1"/>
  <c r="AI41" i="1"/>
  <c r="AM41" i="1"/>
  <c r="D3" i="2"/>
  <c r="AW65" i="1"/>
  <c r="D65" i="1" s="1"/>
  <c r="AW49" i="1"/>
  <c r="D49" i="1" s="1"/>
  <c r="AW33" i="1"/>
  <c r="D33" i="1" s="1"/>
  <c r="AW17" i="1"/>
  <c r="D17" i="1" s="1"/>
  <c r="AW51" i="1"/>
  <c r="D51" i="1" s="1"/>
  <c r="AW64" i="1"/>
  <c r="D64" i="1" s="1"/>
  <c r="AW48" i="1"/>
  <c r="D48" i="1" s="1"/>
  <c r="AW32" i="1"/>
  <c r="D32" i="1" s="1"/>
  <c r="AW16" i="1"/>
  <c r="D16" i="1" s="1"/>
  <c r="AW63" i="1"/>
  <c r="D63" i="1" s="1"/>
  <c r="AW47" i="1"/>
  <c r="D47" i="1" s="1"/>
  <c r="AW31" i="1"/>
  <c r="D31" i="1" s="1"/>
  <c r="AW15" i="1"/>
  <c r="D15" i="1" s="1"/>
  <c r="AW19" i="1"/>
  <c r="D19" i="1" s="1"/>
  <c r="AW18" i="1"/>
  <c r="D18" i="1" s="1"/>
  <c r="AW62" i="1"/>
  <c r="D62" i="1" s="1"/>
  <c r="AW46" i="1"/>
  <c r="D46" i="1" s="1"/>
  <c r="AW30" i="1"/>
  <c r="D30" i="1" s="1"/>
  <c r="AW14" i="1"/>
  <c r="D14" i="1" s="1"/>
  <c r="AW50" i="1"/>
  <c r="D50" i="1" s="1"/>
  <c r="AW61" i="1"/>
  <c r="D61" i="1" s="1"/>
  <c r="AW45" i="1"/>
  <c r="D45" i="1" s="1"/>
  <c r="AW29" i="1"/>
  <c r="D29" i="1" s="1"/>
  <c r="AW13" i="1"/>
  <c r="D13" i="1" s="1"/>
  <c r="AW60" i="1"/>
  <c r="D60" i="1" s="1"/>
  <c r="AW44" i="1"/>
  <c r="D44" i="1" s="1"/>
  <c r="AW28" i="1"/>
  <c r="D28" i="1" s="1"/>
  <c r="AW12" i="1"/>
  <c r="D12" i="1" s="1"/>
  <c r="AW35" i="1"/>
  <c r="D35" i="1" s="1"/>
  <c r="AW59" i="1"/>
  <c r="D59" i="1" s="1"/>
  <c r="AW43" i="1"/>
  <c r="D43" i="1" s="1"/>
  <c r="AW27" i="1"/>
  <c r="D27" i="1" s="1"/>
  <c r="AW11" i="1"/>
  <c r="D11" i="1" s="1"/>
  <c r="AW34" i="1"/>
  <c r="D34" i="1" s="1"/>
  <c r="AW58" i="1"/>
  <c r="D58" i="1" s="1"/>
  <c r="AW42" i="1"/>
  <c r="D42" i="1" s="1"/>
  <c r="AW26" i="1"/>
  <c r="D26" i="1" s="1"/>
  <c r="AW10" i="1"/>
  <c r="D10" i="1" s="1"/>
  <c r="AW67" i="1"/>
  <c r="D67" i="1" s="1"/>
  <c r="AW57" i="1"/>
  <c r="D57" i="1" s="1"/>
  <c r="AW41" i="1"/>
  <c r="D41" i="1" s="1"/>
  <c r="AW25" i="1"/>
  <c r="D25" i="1" s="1"/>
  <c r="AW9" i="1"/>
  <c r="D9" i="1" s="1"/>
  <c r="AW66" i="1"/>
  <c r="D66" i="1" s="1"/>
  <c r="AW3" i="1"/>
  <c r="D3" i="1" s="1"/>
  <c r="AW56" i="1"/>
  <c r="D56" i="1" s="1"/>
  <c r="AW40" i="1"/>
  <c r="D40" i="1" s="1"/>
  <c r="AW24" i="1"/>
  <c r="D24" i="1" s="1"/>
  <c r="AW8" i="1"/>
  <c r="D8" i="1" s="1"/>
  <c r="AW71" i="1"/>
  <c r="D71" i="1" s="1"/>
  <c r="AW55" i="1"/>
  <c r="D55" i="1" s="1"/>
  <c r="AW39" i="1"/>
  <c r="D39" i="1" s="1"/>
  <c r="AW23" i="1"/>
  <c r="D23" i="1" s="1"/>
  <c r="AW7" i="1"/>
  <c r="D7" i="1" s="1"/>
  <c r="AW70" i="1"/>
  <c r="D70" i="1" s="1"/>
  <c r="AW54" i="1"/>
  <c r="D54" i="1" s="1"/>
  <c r="AW38" i="1"/>
  <c r="D38" i="1" s="1"/>
  <c r="AW22" i="1"/>
  <c r="D22" i="1" s="1"/>
  <c r="AW6" i="1"/>
  <c r="D6" i="1" s="1"/>
  <c r="AW69" i="1"/>
  <c r="D69" i="1" s="1"/>
  <c r="AW53" i="1"/>
  <c r="D53" i="1" s="1"/>
  <c r="AW37" i="1"/>
  <c r="D37" i="1" s="1"/>
  <c r="AW21" i="1"/>
  <c r="D21" i="1" s="1"/>
  <c r="AW5" i="1"/>
  <c r="D5" i="1" s="1"/>
  <c r="AW68" i="1"/>
  <c r="D68" i="1" s="1"/>
  <c r="AW52" i="1"/>
  <c r="D52" i="1" s="1"/>
  <c r="AW36" i="1"/>
  <c r="D36" i="1" s="1"/>
  <c r="AW20" i="1"/>
  <c r="D20" i="1" s="1"/>
  <c r="AM14" i="1"/>
  <c r="AI48" i="1"/>
  <c r="AM13" i="1"/>
  <c r="AI63" i="1"/>
  <c r="AI31" i="1"/>
  <c r="AM12" i="1"/>
  <c r="AJ48" i="1"/>
  <c r="AI12" i="1"/>
  <c r="AM46" i="1"/>
  <c r="AM60" i="1"/>
  <c r="AP2" i="1"/>
  <c r="AM42" i="1"/>
  <c r="AM38" i="1"/>
  <c r="AM22" i="1"/>
  <c r="AQ2" i="1"/>
  <c r="AJ47" i="1"/>
  <c r="AT2" i="1"/>
  <c r="AS2" i="1"/>
  <c r="AM50" i="1"/>
  <c r="AI14" i="1"/>
  <c r="AM11" i="1"/>
  <c r="AJ63" i="1"/>
  <c r="AM49" i="1"/>
  <c r="AM18" i="1"/>
  <c r="AM21" i="1"/>
  <c r="AM66" i="1"/>
  <c r="AM61" i="1"/>
  <c r="AM47" i="1"/>
  <c r="AM32" i="1"/>
  <c r="AM16" i="1"/>
  <c r="AM37" i="1"/>
  <c r="AM3" i="1"/>
  <c r="AM7" i="1"/>
  <c r="AM59" i="1"/>
  <c r="AM45" i="1"/>
  <c r="AJ30" i="1"/>
  <c r="AJ59" i="1"/>
  <c r="AJ20" i="1"/>
  <c r="AI15" i="1"/>
  <c r="AM35" i="1"/>
  <c r="AM58" i="1"/>
  <c r="AJ29" i="1"/>
  <c r="AM17" i="1"/>
  <c r="AM15" i="1"/>
  <c r="AM5" i="1"/>
  <c r="AB57" i="1"/>
  <c r="AJ44" i="1"/>
  <c r="AM28" i="1"/>
  <c r="AM33" i="1"/>
  <c r="AM43" i="1"/>
  <c r="AB27" i="1"/>
  <c r="AM36" i="1"/>
  <c r="AM31" i="1"/>
  <c r="AI38" i="1"/>
  <c r="AI22" i="1"/>
  <c r="AM71" i="1"/>
  <c r="AM56" i="1"/>
  <c r="AM26" i="1"/>
  <c r="AI52" i="1"/>
  <c r="AM69" i="1"/>
  <c r="AM55" i="1"/>
  <c r="AM40" i="1"/>
  <c r="AM65" i="1"/>
  <c r="AI11" i="1"/>
  <c r="AI68" i="1"/>
  <c r="AI51" i="1"/>
  <c r="AB19" i="1"/>
  <c r="AM68" i="1"/>
  <c r="AM54" i="1"/>
  <c r="AM39" i="1"/>
  <c r="AM23" i="1"/>
  <c r="AM67" i="1"/>
  <c r="AM19" i="1"/>
  <c r="AC2" i="1"/>
  <c r="AB25" i="1"/>
  <c r="AM25" i="1"/>
  <c r="AM4" i="1"/>
  <c r="BH2" i="1"/>
  <c r="AJ54" i="1"/>
  <c r="AB70" i="1"/>
  <c r="AJ16" i="1"/>
  <c r="AJ43" i="1"/>
  <c r="B3" i="2"/>
  <c r="AM48" i="1"/>
  <c r="AM30" i="1"/>
  <c r="AI19" i="1"/>
  <c r="AJ53" i="1"/>
  <c r="AB39" i="1"/>
  <c r="AM57" i="1"/>
  <c r="AM29" i="1"/>
  <c r="AJ12" i="1"/>
  <c r="AJ52" i="1"/>
  <c r="AJ24" i="1"/>
  <c r="AM20" i="1"/>
  <c r="AJ51" i="1"/>
  <c r="AB37" i="1"/>
  <c r="AJ64" i="1"/>
  <c r="AJ50" i="1"/>
  <c r="AB9" i="1"/>
  <c r="AJ21" i="1"/>
  <c r="AB8" i="1"/>
  <c r="AJ62" i="1"/>
  <c r="AM64" i="1"/>
  <c r="AM27" i="1"/>
  <c r="AM9" i="1"/>
  <c r="AJ4" i="1"/>
  <c r="AJ69" i="1"/>
  <c r="AJ34" i="1"/>
  <c r="AM63" i="1"/>
  <c r="AJ27" i="1"/>
  <c r="AJ6" i="1"/>
  <c r="AJ33" i="1"/>
  <c r="AM62" i="1"/>
  <c r="AM53" i="1"/>
  <c r="AM8" i="1"/>
  <c r="AM70" i="1"/>
  <c r="AJ42" i="1"/>
  <c r="AJ5" i="1"/>
  <c r="AB59" i="1"/>
  <c r="AJ32" i="1"/>
  <c r="AM52" i="1"/>
  <c r="AM44" i="1"/>
  <c r="AJ17" i="1"/>
  <c r="AI71" i="1"/>
  <c r="AI39" i="1"/>
  <c r="AI23" i="1"/>
  <c r="AJ57" i="1"/>
  <c r="AB44" i="1"/>
  <c r="AM51" i="1"/>
  <c r="AM34" i="1"/>
  <c r="AB34" i="1"/>
  <c r="AI34" i="1"/>
  <c r="AI62" i="1"/>
  <c r="AB62" i="1"/>
  <c r="AB42" i="1"/>
  <c r="AI29" i="1"/>
  <c r="AB29" i="1"/>
  <c r="AB64" i="1"/>
  <c r="AI64" i="1"/>
  <c r="AI53" i="1"/>
  <c r="AB53" i="1"/>
  <c r="AI13" i="1"/>
  <c r="AB13" i="1"/>
  <c r="AI32" i="1"/>
  <c r="AB32" i="1"/>
  <c r="D2" i="2"/>
  <c r="AJ8" i="1"/>
  <c r="AJ3" i="1"/>
  <c r="AB3" i="1"/>
  <c r="AJ67" i="1"/>
  <c r="AJ56" i="1"/>
  <c r="AJ37" i="1"/>
  <c r="N2" i="1"/>
  <c r="AE2" i="1"/>
  <c r="AI4" i="1"/>
  <c r="AJ66" i="1"/>
  <c r="AI55" i="1"/>
  <c r="AJ36" i="1"/>
  <c r="AJ25" i="1"/>
  <c r="AI67" i="1"/>
  <c r="AI9" i="1"/>
  <c r="AB52" i="1"/>
  <c r="AJ26" i="1"/>
  <c r="AJ65" i="1"/>
  <c r="AI46" i="1"/>
  <c r="AB23" i="1"/>
  <c r="AI56" i="1"/>
  <c r="AF2" i="1"/>
  <c r="AI57" i="1"/>
  <c r="AI37" i="1"/>
  <c r="AI27" i="1"/>
  <c r="AI7" i="1"/>
  <c r="AI45" i="1"/>
  <c r="AI3" i="1"/>
  <c r="AJ41" i="1"/>
  <c r="AJ39" i="1"/>
  <c r="AJ23" i="1"/>
  <c r="AI18" i="1"/>
  <c r="AI8" i="1"/>
  <c r="AJ35" i="1"/>
  <c r="AJ13" i="1"/>
  <c r="AJ68" i="1"/>
  <c r="AJ58" i="1"/>
  <c r="AJ38" i="1"/>
  <c r="AJ28" i="1"/>
  <c r="AJ14" i="1"/>
  <c r="AJ70" i="1"/>
  <c r="AB63" i="1"/>
  <c r="AJ40" i="1"/>
  <c r="AB33" i="1"/>
  <c r="AJ22" i="1"/>
  <c r="AA2" i="1"/>
  <c r="AI21" i="1"/>
  <c r="AB69" i="1"/>
  <c r="AI69" i="1"/>
  <c r="AI20" i="1"/>
  <c r="AB20" i="1"/>
  <c r="AJ11" i="1"/>
  <c r="AB11" i="1"/>
  <c r="AJ49" i="1"/>
  <c r="AB49" i="1"/>
  <c r="AI17" i="1"/>
  <c r="AB17" i="1"/>
  <c r="AJ60" i="1"/>
  <c r="AB60" i="1"/>
  <c r="AB66" i="1"/>
  <c r="AI66" i="1"/>
  <c r="AB16" i="1"/>
  <c r="AI16" i="1"/>
  <c r="AB65" i="1"/>
  <c r="AI65" i="1"/>
  <c r="AB35" i="1"/>
  <c r="AI35" i="1"/>
  <c r="AI5" i="1"/>
  <c r="AB5" i="1"/>
  <c r="AB46" i="1"/>
  <c r="AB43" i="1"/>
  <c r="AI43" i="1"/>
  <c r="AB7" i="1"/>
  <c r="AJ7" i="1"/>
  <c r="AI40" i="1"/>
  <c r="AB40" i="1"/>
  <c r="AB47" i="1"/>
  <c r="AI47" i="1"/>
  <c r="AB71" i="1"/>
  <c r="AJ71" i="1"/>
  <c r="AB36" i="1"/>
  <c r="AI36" i="1"/>
  <c r="AB26" i="1"/>
  <c r="AI26" i="1"/>
  <c r="AI6" i="1"/>
  <c r="AB6" i="1"/>
  <c r="F2" i="1"/>
  <c r="AB54" i="1"/>
  <c r="AI54" i="1"/>
  <c r="AI24" i="1"/>
  <c r="AB24" i="1"/>
  <c r="AB45" i="1"/>
  <c r="AJ45" i="1"/>
  <c r="AB18" i="1"/>
  <c r="AB61" i="1"/>
  <c r="AB31" i="1"/>
  <c r="AJ18" i="1"/>
  <c r="AH2" i="1"/>
  <c r="J2" i="1"/>
  <c r="E10" i="2" s="1"/>
  <c r="AB4" i="1"/>
  <c r="AB68" i="1"/>
  <c r="AB30" i="1"/>
  <c r="AB15" i="1"/>
  <c r="AG2" i="1"/>
  <c r="AB14" i="1"/>
  <c r="AB67" i="1"/>
  <c r="AB56" i="1"/>
  <c r="AB38" i="1"/>
  <c r="AB22" i="1"/>
  <c r="AJ61" i="1"/>
  <c r="AJ46" i="1"/>
  <c r="AJ31" i="1"/>
  <c r="AB41" i="1"/>
  <c r="AJ19" i="1"/>
  <c r="AB10" i="1"/>
  <c r="AB55" i="1"/>
  <c r="AB51" i="1"/>
  <c r="AB12" i="1"/>
  <c r="AB58" i="1"/>
  <c r="AB50" i="1"/>
  <c r="AB28" i="1"/>
  <c r="AJ55" i="1"/>
  <c r="AJ15" i="1"/>
  <c r="AJ10" i="1"/>
  <c r="AJ9" i="1"/>
  <c r="AB48" i="1"/>
  <c r="AB21" i="1"/>
  <c r="AI25" i="1"/>
  <c r="Z2" i="1"/>
  <c r="Y2" i="1"/>
  <c r="AQ6" i="3" l="1"/>
  <c r="AR6" i="3" s="1"/>
  <c r="AS6" i="3" s="1"/>
  <c r="AQ17" i="3"/>
  <c r="AR17" i="3" s="1"/>
  <c r="AS17" i="3" s="1"/>
  <c r="AQ27" i="3"/>
  <c r="AR27" i="3" s="1"/>
  <c r="AS27" i="3" s="1"/>
  <c r="AQ37" i="3"/>
  <c r="AR37" i="3" s="1"/>
  <c r="AS37" i="3" s="1"/>
  <c r="AQ7" i="3"/>
  <c r="AR7" i="3" s="1"/>
  <c r="AS7" i="3" s="1"/>
  <c r="AQ8" i="3"/>
  <c r="AR8" i="3" s="1"/>
  <c r="AS8" i="3" s="1"/>
  <c r="AQ18" i="3"/>
  <c r="AR18" i="3" s="1"/>
  <c r="AS18" i="3" s="1"/>
  <c r="AQ28" i="3"/>
  <c r="AR28" i="3" s="1"/>
  <c r="AS28" i="3" s="1"/>
  <c r="AQ38" i="3"/>
  <c r="AR38" i="3" s="1"/>
  <c r="AS38" i="3" s="1"/>
  <c r="AQ43" i="3"/>
  <c r="AR43" i="3" s="1"/>
  <c r="AS43" i="3" s="1"/>
  <c r="AQ9" i="3"/>
  <c r="AR9" i="3" s="1"/>
  <c r="AS9" i="3" s="1"/>
  <c r="AQ19" i="3"/>
  <c r="AR19" i="3" s="1"/>
  <c r="AS19" i="3" s="1"/>
  <c r="AQ29" i="3"/>
  <c r="AR29" i="3" s="1"/>
  <c r="AS29" i="3" s="1"/>
  <c r="AQ39" i="3"/>
  <c r="AR39" i="3" s="1"/>
  <c r="AS39" i="3" s="1"/>
  <c r="AQ10" i="3"/>
  <c r="AR10" i="3" s="1"/>
  <c r="AS10" i="3" s="1"/>
  <c r="AQ20" i="3"/>
  <c r="AR20" i="3" s="1"/>
  <c r="AS20" i="3" s="1"/>
  <c r="AQ30" i="3"/>
  <c r="AR30" i="3" s="1"/>
  <c r="AS30" i="3" s="1"/>
  <c r="AQ40" i="3"/>
  <c r="AR40" i="3" s="1"/>
  <c r="AS40" i="3" s="1"/>
  <c r="AQ13" i="3"/>
  <c r="AR13" i="3" s="1"/>
  <c r="AS13" i="3" s="1"/>
  <c r="AQ23" i="3"/>
  <c r="AR23" i="3" s="1"/>
  <c r="AS23" i="3" s="1"/>
  <c r="AQ11" i="3"/>
  <c r="AR11" i="3" s="1"/>
  <c r="AS11" i="3" s="1"/>
  <c r="AQ21" i="3"/>
  <c r="AR21" i="3" s="1"/>
  <c r="AS21" i="3" s="1"/>
  <c r="AQ31" i="3"/>
  <c r="AR31" i="3" s="1"/>
  <c r="AS31" i="3" s="1"/>
  <c r="AQ41" i="3"/>
  <c r="AR41" i="3" s="1"/>
  <c r="AS41" i="3" s="1"/>
  <c r="AQ12" i="3"/>
  <c r="AR12" i="3" s="1"/>
  <c r="AS12" i="3" s="1"/>
  <c r="AQ22" i="3"/>
  <c r="AR22" i="3" s="1"/>
  <c r="AS22" i="3" s="1"/>
  <c r="AQ32" i="3"/>
  <c r="AR32" i="3" s="1"/>
  <c r="AS32" i="3" s="1"/>
  <c r="AQ42" i="3"/>
  <c r="AR42" i="3" s="1"/>
  <c r="AS42" i="3" s="1"/>
  <c r="AQ33" i="3"/>
  <c r="AR33" i="3" s="1"/>
  <c r="AS33" i="3" s="1"/>
  <c r="AQ14" i="3"/>
  <c r="AR14" i="3" s="1"/>
  <c r="AS14" i="3" s="1"/>
  <c r="AQ24" i="3"/>
  <c r="AR24" i="3" s="1"/>
  <c r="AS24" i="3" s="1"/>
  <c r="AQ34" i="3"/>
  <c r="AR34" i="3" s="1"/>
  <c r="AS34" i="3" s="1"/>
  <c r="AQ44" i="3"/>
  <c r="AR44" i="3" s="1"/>
  <c r="AS44" i="3" s="1"/>
  <c r="AQ4" i="3"/>
  <c r="AR4" i="3" s="1"/>
  <c r="AS4" i="3" s="1"/>
  <c r="AQ15" i="3"/>
  <c r="AR15" i="3" s="1"/>
  <c r="AS15" i="3" s="1"/>
  <c r="AQ25" i="3"/>
  <c r="AR25" i="3" s="1"/>
  <c r="AS25" i="3" s="1"/>
  <c r="AQ35" i="3"/>
  <c r="AR35" i="3" s="1"/>
  <c r="AS35" i="3" s="1"/>
  <c r="AQ5" i="3"/>
  <c r="AR5" i="3" s="1"/>
  <c r="AS5" i="3" s="1"/>
  <c r="AQ16" i="3"/>
  <c r="AR16" i="3" s="1"/>
  <c r="AS16" i="3" s="1"/>
  <c r="AQ26" i="3"/>
  <c r="AR26" i="3" s="1"/>
  <c r="AS26" i="3" s="1"/>
  <c r="AQ36" i="3"/>
  <c r="AR36" i="3" s="1"/>
  <c r="AS36" i="3" s="1"/>
  <c r="X25" i="3"/>
  <c r="AQ3" i="3"/>
  <c r="AR3" i="3" s="1"/>
  <c r="AS3" i="3" s="1"/>
  <c r="X20" i="3"/>
  <c r="X39" i="3"/>
  <c r="X24" i="3"/>
  <c r="X29" i="3"/>
  <c r="X30" i="3"/>
  <c r="X4" i="3"/>
  <c r="X37" i="3"/>
  <c r="X42" i="3"/>
  <c r="X33" i="3"/>
  <c r="X9" i="3"/>
  <c r="X7" i="3"/>
  <c r="X13" i="3"/>
  <c r="X18" i="3"/>
  <c r="X23" i="3"/>
  <c r="X28" i="3"/>
  <c r="X12" i="3"/>
  <c r="X17" i="3"/>
  <c r="X22" i="3"/>
  <c r="X5" i="3"/>
  <c r="X15" i="3"/>
  <c r="X40" i="3"/>
  <c r="X32" i="3"/>
  <c r="X8" i="3"/>
  <c r="X43" i="3"/>
  <c r="X38" i="3"/>
  <c r="X6" i="3"/>
  <c r="X11" i="3"/>
  <c r="X16" i="3"/>
  <c r="X21" i="3"/>
  <c r="X26" i="3"/>
  <c r="X31" i="3"/>
  <c r="X36" i="3"/>
  <c r="X41" i="3"/>
  <c r="X27" i="3"/>
  <c r="X14" i="3"/>
  <c r="X34" i="3"/>
  <c r="X19" i="3"/>
  <c r="X10" i="3"/>
  <c r="X35" i="3"/>
  <c r="X44" i="3"/>
  <c r="X3" i="3"/>
  <c r="BJ13" i="1"/>
  <c r="BJ23" i="1"/>
  <c r="BJ33" i="1"/>
  <c r="BJ43" i="1"/>
  <c r="BJ53" i="1"/>
  <c r="BJ63" i="1"/>
  <c r="BJ26" i="1"/>
  <c r="BJ7" i="1"/>
  <c r="BJ37" i="1"/>
  <c r="BJ67" i="1"/>
  <c r="BJ18" i="1"/>
  <c r="BJ48" i="1"/>
  <c r="BJ58" i="1"/>
  <c r="BJ68" i="1"/>
  <c r="BJ29" i="1"/>
  <c r="BJ21" i="1"/>
  <c r="BJ71" i="1"/>
  <c r="BJ4" i="1"/>
  <c r="BJ14" i="1"/>
  <c r="BJ24" i="1"/>
  <c r="BJ34" i="1"/>
  <c r="BJ44" i="1"/>
  <c r="BJ54" i="1"/>
  <c r="BJ64" i="1"/>
  <c r="BJ16" i="1"/>
  <c r="BJ17" i="1"/>
  <c r="BJ57" i="1"/>
  <c r="BJ28" i="1"/>
  <c r="BJ69" i="1"/>
  <c r="BJ5" i="1"/>
  <c r="BJ15" i="1"/>
  <c r="BJ25" i="1"/>
  <c r="BJ35" i="1"/>
  <c r="BJ45" i="1"/>
  <c r="BJ55" i="1"/>
  <c r="BJ65" i="1"/>
  <c r="BJ6" i="1"/>
  <c r="BJ46" i="1"/>
  <c r="BJ66" i="1"/>
  <c r="BJ47" i="1"/>
  <c r="BJ38" i="1"/>
  <c r="BJ39" i="1"/>
  <c r="BJ31" i="1"/>
  <c r="BJ36" i="1"/>
  <c r="BJ51" i="1"/>
  <c r="BJ27" i="1"/>
  <c r="BJ61" i="1"/>
  <c r="BJ41" i="1"/>
  <c r="BJ9" i="1"/>
  <c r="BJ19" i="1"/>
  <c r="BJ59" i="1"/>
  <c r="BJ10" i="1"/>
  <c r="BJ20" i="1"/>
  <c r="BJ30" i="1"/>
  <c r="BJ40" i="1"/>
  <c r="BJ50" i="1"/>
  <c r="BJ60" i="1"/>
  <c r="BJ70" i="1"/>
  <c r="BJ12" i="1"/>
  <c r="BJ22" i="1"/>
  <c r="BJ32" i="1"/>
  <c r="BJ42" i="1"/>
  <c r="BJ52" i="1"/>
  <c r="BJ62" i="1"/>
  <c r="BJ3" i="1"/>
  <c r="BJ56" i="1"/>
  <c r="BJ8" i="1"/>
  <c r="BJ49" i="1"/>
  <c r="BJ11" i="1"/>
  <c r="AM2" i="1"/>
  <c r="AW2" i="1"/>
  <c r="AJ2" i="1"/>
  <c r="C7" i="2"/>
  <c r="AB2" i="1"/>
  <c r="AI2" i="1"/>
  <c r="B11" i="2" l="1"/>
  <c r="G11" i="2" s="1"/>
  <c r="B8" i="2"/>
  <c r="G8" i="2" s="1"/>
  <c r="B9" i="2"/>
  <c r="G9" i="2" s="1"/>
  <c r="B13" i="2"/>
  <c r="G13" i="2" s="1"/>
  <c r="B12" i="2"/>
  <c r="G12" i="2" s="1"/>
  <c r="B10" i="2"/>
  <c r="G10" i="2" s="1"/>
  <c r="D1" i="2" l="1"/>
  <c r="B2" i="2" s="1"/>
  <c r="B19" i="2" s="1"/>
  <c r="B16" i="2" l="1"/>
  <c r="B1" i="2"/>
  <c r="B21" i="2"/>
  <c r="B17" i="2"/>
  <c r="B18" i="2"/>
  <c r="B20" i="2"/>
  <c r="AK14" i="1" l="1"/>
  <c r="AK15" i="1"/>
  <c r="AK31" i="1"/>
  <c r="AK47" i="1"/>
  <c r="AK63" i="1"/>
  <c r="AK16" i="1"/>
  <c r="AK32" i="1"/>
  <c r="AK48" i="1"/>
  <c r="AK64" i="1"/>
  <c r="AK17" i="1"/>
  <c r="AK33" i="1"/>
  <c r="AK49" i="1"/>
  <c r="AK65" i="1"/>
  <c r="AK18" i="1"/>
  <c r="AK34" i="1"/>
  <c r="AK50" i="1"/>
  <c r="AK66" i="1"/>
  <c r="AK62" i="1"/>
  <c r="AK19" i="1"/>
  <c r="AK35" i="1"/>
  <c r="AK51" i="1"/>
  <c r="AK67" i="1"/>
  <c r="AK4" i="1"/>
  <c r="AK20" i="1"/>
  <c r="AK36" i="1"/>
  <c r="AK52" i="1"/>
  <c r="AK68" i="1"/>
  <c r="AK5" i="1"/>
  <c r="AK21" i="1"/>
  <c r="AK37" i="1"/>
  <c r="AK53" i="1"/>
  <c r="AK69" i="1"/>
  <c r="AK6" i="1"/>
  <c r="AK22" i="1"/>
  <c r="AK38" i="1"/>
  <c r="AK54" i="1"/>
  <c r="AK70" i="1"/>
  <c r="AK7" i="1"/>
  <c r="AK23" i="1"/>
  <c r="AK39" i="1"/>
  <c r="AK55" i="1"/>
  <c r="AK71" i="1"/>
  <c r="AK30" i="1"/>
  <c r="AK8" i="1"/>
  <c r="AK24" i="1"/>
  <c r="AK40" i="1"/>
  <c r="AK56" i="1"/>
  <c r="AK3" i="1"/>
  <c r="AK46" i="1"/>
  <c r="AK9" i="1"/>
  <c r="AK25" i="1"/>
  <c r="AK41" i="1"/>
  <c r="AK57" i="1"/>
  <c r="AK10" i="1"/>
  <c r="AK26" i="1"/>
  <c r="AK42" i="1"/>
  <c r="AK58" i="1"/>
  <c r="AK11" i="1"/>
  <c r="AK27" i="1"/>
  <c r="AK43" i="1"/>
  <c r="AK59" i="1"/>
  <c r="AK12" i="1"/>
  <c r="AK28" i="1"/>
  <c r="AK44" i="1"/>
  <c r="AK60" i="1"/>
  <c r="AK13" i="1"/>
  <c r="AK29" i="1"/>
  <c r="AK45" i="1"/>
  <c r="AK61" i="1"/>
  <c r="AN56" i="1" l="1"/>
  <c r="AO56" i="1"/>
  <c r="AR56" i="1" s="1"/>
  <c r="AO53" i="1"/>
  <c r="AR53" i="1" s="1"/>
  <c r="AN53" i="1"/>
  <c r="AO34" i="1"/>
  <c r="AR34" i="1" s="1"/>
  <c r="AN34" i="1"/>
  <c r="AO18" i="1"/>
  <c r="AR18" i="1" s="1"/>
  <c r="AN18" i="1"/>
  <c r="AO3" i="1"/>
  <c r="AK2" i="1"/>
  <c r="AN3" i="1"/>
  <c r="AO24" i="1"/>
  <c r="AR24" i="1" s="1"/>
  <c r="AN24" i="1"/>
  <c r="AN21" i="1"/>
  <c r="AO21" i="1"/>
  <c r="AR21" i="1" s="1"/>
  <c r="AO65" i="1"/>
  <c r="AR65" i="1" s="1"/>
  <c r="AN65" i="1"/>
  <c r="AO69" i="1"/>
  <c r="AR69" i="1" s="1"/>
  <c r="AN69" i="1"/>
  <c r="AO8" i="1"/>
  <c r="AR8" i="1" s="1"/>
  <c r="AN8" i="1"/>
  <c r="AO5" i="1"/>
  <c r="AR5" i="1" s="1"/>
  <c r="AN5" i="1"/>
  <c r="AO49" i="1"/>
  <c r="AR49" i="1" s="1"/>
  <c r="AN49" i="1"/>
  <c r="AO30" i="1"/>
  <c r="AR30" i="1" s="1"/>
  <c r="AN30" i="1"/>
  <c r="AO68" i="1"/>
  <c r="AR68" i="1" s="1"/>
  <c r="AN68" i="1"/>
  <c r="AO33" i="1"/>
  <c r="AR33" i="1" s="1"/>
  <c r="AN33" i="1"/>
  <c r="AN11" i="1"/>
  <c r="AO11" i="1"/>
  <c r="AR11" i="1" s="1"/>
  <c r="AO52" i="1"/>
  <c r="AR52" i="1" s="1"/>
  <c r="AN52" i="1"/>
  <c r="AN17" i="1"/>
  <c r="AO17" i="1"/>
  <c r="AR17" i="1" s="1"/>
  <c r="AO59" i="1"/>
  <c r="AR59" i="1" s="1"/>
  <c r="AN59" i="1"/>
  <c r="AO58" i="1"/>
  <c r="AR58" i="1" s="1"/>
  <c r="AN58" i="1"/>
  <c r="AO55" i="1"/>
  <c r="AR55" i="1" s="1"/>
  <c r="AN55" i="1"/>
  <c r="AN36" i="1"/>
  <c r="AO36" i="1"/>
  <c r="AR36" i="1" s="1"/>
  <c r="AO64" i="1"/>
  <c r="AR64" i="1" s="1"/>
  <c r="AN64" i="1"/>
  <c r="AO28" i="1"/>
  <c r="AR28" i="1" s="1"/>
  <c r="AN28" i="1"/>
  <c r="AN71" i="1"/>
  <c r="AO71" i="1"/>
  <c r="AR71" i="1" s="1"/>
  <c r="AN42" i="1"/>
  <c r="AO42" i="1"/>
  <c r="AR42" i="1" s="1"/>
  <c r="AO39" i="1"/>
  <c r="AR39" i="1" s="1"/>
  <c r="AN39" i="1"/>
  <c r="AO20" i="1"/>
  <c r="AR20" i="1" s="1"/>
  <c r="AN20" i="1"/>
  <c r="AO48" i="1"/>
  <c r="AR48" i="1" s="1"/>
  <c r="AN48" i="1"/>
  <c r="AN50" i="1"/>
  <c r="AO50" i="1"/>
  <c r="AR50" i="1" s="1"/>
  <c r="AN43" i="1"/>
  <c r="AO43" i="1"/>
  <c r="AR43" i="1" s="1"/>
  <c r="AN26" i="1"/>
  <c r="AO26" i="1"/>
  <c r="AR26" i="1" s="1"/>
  <c r="AO23" i="1"/>
  <c r="AR23" i="1" s="1"/>
  <c r="AN23" i="1"/>
  <c r="AO4" i="1"/>
  <c r="AR4" i="1" s="1"/>
  <c r="AN4" i="1"/>
  <c r="AO32" i="1"/>
  <c r="AR32" i="1" s="1"/>
  <c r="AN32" i="1"/>
  <c r="AO44" i="1"/>
  <c r="AR44" i="1" s="1"/>
  <c r="AN44" i="1"/>
  <c r="AN7" i="1"/>
  <c r="AO7" i="1"/>
  <c r="AR7" i="1" s="1"/>
  <c r="AO67" i="1"/>
  <c r="AR67" i="1" s="1"/>
  <c r="AN67" i="1"/>
  <c r="AN16" i="1"/>
  <c r="AO16" i="1"/>
  <c r="AR16" i="1" s="1"/>
  <c r="AO70" i="1"/>
  <c r="AR70" i="1" s="1"/>
  <c r="AN70" i="1"/>
  <c r="AN51" i="1"/>
  <c r="AO51" i="1"/>
  <c r="AR51" i="1" s="1"/>
  <c r="AO63" i="1"/>
  <c r="AR63" i="1" s="1"/>
  <c r="AN63" i="1"/>
  <c r="AN27" i="1"/>
  <c r="AO27" i="1"/>
  <c r="AR27" i="1" s="1"/>
  <c r="AO35" i="1"/>
  <c r="AR35" i="1" s="1"/>
  <c r="AN35" i="1"/>
  <c r="AN47" i="1"/>
  <c r="AO47" i="1"/>
  <c r="AR47" i="1" s="1"/>
  <c r="AN40" i="1"/>
  <c r="AO40" i="1"/>
  <c r="AR40" i="1" s="1"/>
  <c r="AO61" i="1"/>
  <c r="AR61" i="1" s="1"/>
  <c r="AN61" i="1"/>
  <c r="AO45" i="1"/>
  <c r="AR45" i="1" s="1"/>
  <c r="AN45" i="1"/>
  <c r="AO29" i="1"/>
  <c r="AR29" i="1" s="1"/>
  <c r="AN29" i="1"/>
  <c r="AN25" i="1"/>
  <c r="AO25" i="1"/>
  <c r="AR25" i="1" s="1"/>
  <c r="AO38" i="1"/>
  <c r="AR38" i="1" s="1"/>
  <c r="AN38" i="1"/>
  <c r="AO19" i="1"/>
  <c r="AR19" i="1" s="1"/>
  <c r="AN19" i="1"/>
  <c r="AN31" i="1"/>
  <c r="AO31" i="1"/>
  <c r="AR31" i="1" s="1"/>
  <c r="AO12" i="1"/>
  <c r="AR12" i="1" s="1"/>
  <c r="AN12" i="1"/>
  <c r="AN10" i="1"/>
  <c r="AO10" i="1"/>
  <c r="AR10" i="1" s="1"/>
  <c r="AN41" i="1"/>
  <c r="AO41" i="1"/>
  <c r="AR41" i="1" s="1"/>
  <c r="AN13" i="1"/>
  <c r="AO13" i="1"/>
  <c r="AR13" i="1" s="1"/>
  <c r="AO9" i="1"/>
  <c r="AR9" i="1" s="1"/>
  <c r="AN9" i="1"/>
  <c r="AN22" i="1"/>
  <c r="AO22" i="1"/>
  <c r="AR22" i="1" s="1"/>
  <c r="AO62" i="1"/>
  <c r="AR62" i="1" s="1"/>
  <c r="AN62" i="1"/>
  <c r="AO15" i="1"/>
  <c r="AR15" i="1" s="1"/>
  <c r="AN15" i="1"/>
  <c r="AN37" i="1"/>
  <c r="AO37" i="1"/>
  <c r="AR37" i="1" s="1"/>
  <c r="AN57" i="1"/>
  <c r="AO57" i="1"/>
  <c r="AR57" i="1" s="1"/>
  <c r="AO54" i="1"/>
  <c r="AR54" i="1" s="1"/>
  <c r="AN54" i="1"/>
  <c r="AN60" i="1"/>
  <c r="AO60" i="1"/>
  <c r="AR60" i="1" s="1"/>
  <c r="AN46" i="1"/>
  <c r="AO46" i="1"/>
  <c r="AR46" i="1" s="1"/>
  <c r="AO6" i="1"/>
  <c r="AR6" i="1" s="1"/>
  <c r="AN6" i="1"/>
  <c r="AN66" i="1"/>
  <c r="AO66" i="1"/>
  <c r="AR66" i="1" s="1"/>
  <c r="AO14" i="1"/>
  <c r="AR14" i="1" s="1"/>
  <c r="AN14" i="1"/>
  <c r="AL12" i="1" l="1"/>
  <c r="AD12" i="1" s="1"/>
  <c r="AU66" i="1"/>
  <c r="AX66" i="1"/>
  <c r="AU68" i="1"/>
  <c r="AX68" i="1"/>
  <c r="AU24" i="1"/>
  <c r="AX24" i="1"/>
  <c r="AU30" i="1"/>
  <c r="AX30" i="1"/>
  <c r="AU43" i="1"/>
  <c r="AX43" i="1"/>
  <c r="AL8" i="1"/>
  <c r="AD8" i="1" s="1"/>
  <c r="F1" i="2"/>
  <c r="AU33" i="1"/>
  <c r="AX33" i="1"/>
  <c r="AU31" i="1"/>
  <c r="AX31" i="1"/>
  <c r="AU38" i="1"/>
  <c r="AX38" i="1"/>
  <c r="AU27" i="1"/>
  <c r="AX27" i="1"/>
  <c r="AU20" i="1"/>
  <c r="AX20" i="1"/>
  <c r="AU58" i="1"/>
  <c r="AX58" i="1"/>
  <c r="AU49" i="1"/>
  <c r="AX49" i="1"/>
  <c r="AR3" i="1"/>
  <c r="AO2" i="1"/>
  <c r="AU22" i="1"/>
  <c r="AX22" i="1"/>
  <c r="AU25" i="1"/>
  <c r="AX25" i="1"/>
  <c r="AU32" i="1"/>
  <c r="AX32" i="1"/>
  <c r="AU14" i="1"/>
  <c r="AX14" i="1"/>
  <c r="AL3" i="1"/>
  <c r="AD3" i="1" s="1"/>
  <c r="AU35" i="1"/>
  <c r="AX35" i="1"/>
  <c r="AU39" i="1"/>
  <c r="AX39" i="1"/>
  <c r="AU59" i="1"/>
  <c r="AX59" i="1"/>
  <c r="AU5" i="1"/>
  <c r="AX5" i="1"/>
  <c r="AU18" i="1"/>
  <c r="AX18" i="1"/>
  <c r="AU19" i="1"/>
  <c r="AX19" i="1"/>
  <c r="AU44" i="1"/>
  <c r="AX44" i="1"/>
  <c r="AU9" i="1"/>
  <c r="AX9" i="1"/>
  <c r="AU63" i="1"/>
  <c r="AX63" i="1"/>
  <c r="AU4" i="1"/>
  <c r="AX4" i="1"/>
  <c r="AU42" i="1"/>
  <c r="AX42" i="1"/>
  <c r="AU17" i="1"/>
  <c r="AX17" i="1"/>
  <c r="AU50" i="1"/>
  <c r="AX50" i="1"/>
  <c r="AU7" i="1"/>
  <c r="AX7" i="1"/>
  <c r="AU13" i="1"/>
  <c r="AX13" i="1"/>
  <c r="AU41" i="1"/>
  <c r="AX41" i="1"/>
  <c r="AU29" i="1"/>
  <c r="AX29" i="1"/>
  <c r="AU51" i="1"/>
  <c r="AX51" i="1"/>
  <c r="AU8" i="1"/>
  <c r="AX8" i="1"/>
  <c r="AU34" i="1"/>
  <c r="AX34" i="1"/>
  <c r="AU62" i="1"/>
  <c r="AX62" i="1"/>
  <c r="AU55" i="1"/>
  <c r="AX55" i="1"/>
  <c r="AU46" i="1"/>
  <c r="AX46" i="1"/>
  <c r="AU54" i="1"/>
  <c r="AX54" i="1"/>
  <c r="AL45" i="1"/>
  <c r="AD45" i="1" s="1"/>
  <c r="AU23" i="1"/>
  <c r="AX23" i="1"/>
  <c r="AU71" i="1"/>
  <c r="AX71" i="1"/>
  <c r="AU21" i="1"/>
  <c r="AX21" i="1"/>
  <c r="AU15" i="1"/>
  <c r="AX15" i="1"/>
  <c r="AU6" i="1"/>
  <c r="AX6" i="1"/>
  <c r="AU52" i="1"/>
  <c r="AX52" i="1"/>
  <c r="AU69" i="1"/>
  <c r="AX69" i="1"/>
  <c r="AU53" i="1"/>
  <c r="AX53" i="1"/>
  <c r="AU12" i="1"/>
  <c r="AX12" i="1"/>
  <c r="AU64" i="1"/>
  <c r="AX64" i="1"/>
  <c r="AU36" i="1"/>
  <c r="AX36" i="1"/>
  <c r="AU48" i="1"/>
  <c r="AX48" i="1"/>
  <c r="AU60" i="1"/>
  <c r="AX60" i="1"/>
  <c r="AU10" i="1"/>
  <c r="AX10" i="1"/>
  <c r="AU45" i="1"/>
  <c r="AX45" i="1"/>
  <c r="AU70" i="1"/>
  <c r="AX70" i="1"/>
  <c r="AU26" i="1"/>
  <c r="AX26" i="1"/>
  <c r="AU11" i="1"/>
  <c r="AX11" i="1"/>
  <c r="AU56" i="1"/>
  <c r="AX56" i="1"/>
  <c r="AU61" i="1"/>
  <c r="AX61" i="1"/>
  <c r="AU40" i="1"/>
  <c r="AX40" i="1"/>
  <c r="AU67" i="1"/>
  <c r="AX67" i="1"/>
  <c r="AU47" i="1"/>
  <c r="AX47" i="1"/>
  <c r="AU57" i="1"/>
  <c r="AX57" i="1"/>
  <c r="AL26" i="1"/>
  <c r="AD26" i="1" s="1"/>
  <c r="AU37" i="1"/>
  <c r="AX37" i="1"/>
  <c r="AU16" i="1"/>
  <c r="AX16" i="1"/>
  <c r="AU28" i="1"/>
  <c r="AX28" i="1"/>
  <c r="AU65" i="1"/>
  <c r="AX65" i="1"/>
  <c r="AL54" i="1"/>
  <c r="AD54" i="1" s="1"/>
  <c r="AL27" i="1"/>
  <c r="AD27" i="1" s="1"/>
  <c r="AL55" i="1"/>
  <c r="AD55" i="1" s="1"/>
  <c r="AL11" i="1"/>
  <c r="AD11" i="1" s="1"/>
  <c r="AN2" i="1"/>
  <c r="AL43" i="1"/>
  <c r="AD43" i="1" s="1"/>
  <c r="AL61" i="1"/>
  <c r="AD61" i="1" s="1"/>
  <c r="AL9" i="1"/>
  <c r="AD9" i="1" s="1"/>
  <c r="AL44" i="1"/>
  <c r="AD44" i="1" s="1"/>
  <c r="AL58" i="1"/>
  <c r="AD58" i="1" s="1"/>
  <c r="AL33" i="1"/>
  <c r="AD33" i="1" s="1"/>
  <c r="AL14" i="1"/>
  <c r="AD14" i="1" s="1"/>
  <c r="AL7" i="1"/>
  <c r="AD7" i="1" s="1"/>
  <c r="AL63" i="1"/>
  <c r="AD63" i="1" s="1"/>
  <c r="AL66" i="1"/>
  <c r="AD66" i="1" s="1"/>
  <c r="AL13" i="1"/>
  <c r="AD13" i="1" s="1"/>
  <c r="AL51" i="1"/>
  <c r="AD51" i="1" s="1"/>
  <c r="AL71" i="1"/>
  <c r="AD71" i="1" s="1"/>
  <c r="AL69" i="1"/>
  <c r="AD69" i="1" s="1"/>
  <c r="AL18" i="1"/>
  <c r="AD18" i="1" s="1"/>
  <c r="AL19" i="1"/>
  <c r="AD19" i="1" s="1"/>
  <c r="AL50" i="1"/>
  <c r="AD50" i="1" s="1"/>
  <c r="AL68" i="1"/>
  <c r="AD68" i="1" s="1"/>
  <c r="AL40" i="1"/>
  <c r="AD40" i="1" s="1"/>
  <c r="AL6" i="1"/>
  <c r="AD6" i="1" s="1"/>
  <c r="AL38" i="1"/>
  <c r="AD38" i="1" s="1"/>
  <c r="AL57" i="1"/>
  <c r="AD57" i="1" s="1"/>
  <c r="AL37" i="1"/>
  <c r="AD37" i="1" s="1"/>
  <c r="AL65" i="1"/>
  <c r="AD65" i="1" s="1"/>
  <c r="AL42" i="1"/>
  <c r="AD42" i="1" s="1"/>
  <c r="AL41" i="1"/>
  <c r="AD41" i="1" s="1"/>
  <c r="AL15" i="1"/>
  <c r="AD15" i="1" s="1"/>
  <c r="AL32" i="1"/>
  <c r="AD32" i="1" s="1"/>
  <c r="AL48" i="1"/>
  <c r="AD48" i="1" s="1"/>
  <c r="AL28" i="1"/>
  <c r="AD28" i="1" s="1"/>
  <c r="AL59" i="1"/>
  <c r="AD59" i="1" s="1"/>
  <c r="AL34" i="1"/>
  <c r="AD34" i="1" s="1"/>
  <c r="AL31" i="1"/>
  <c r="AD31" i="1" s="1"/>
  <c r="AL70" i="1"/>
  <c r="AD70" i="1" s="1"/>
  <c r="AL4" i="1"/>
  <c r="AD4" i="1" s="1"/>
  <c r="AL21" i="1"/>
  <c r="AD21" i="1" s="1"/>
  <c r="AL16" i="1"/>
  <c r="AD16" i="1" s="1"/>
  <c r="AL30" i="1"/>
  <c r="AD30" i="1" s="1"/>
  <c r="AL53" i="1"/>
  <c r="AD53" i="1" s="1"/>
  <c r="AL25" i="1"/>
  <c r="AD25" i="1" s="1"/>
  <c r="AL35" i="1"/>
  <c r="AD35" i="1" s="1"/>
  <c r="AL64" i="1"/>
  <c r="AD64" i="1" s="1"/>
  <c r="AL17" i="1"/>
  <c r="AD17" i="1" s="1"/>
  <c r="AL10" i="1"/>
  <c r="AD10" i="1" s="1"/>
  <c r="AL29" i="1"/>
  <c r="AD29" i="1" s="1"/>
  <c r="AL49" i="1"/>
  <c r="AD49" i="1" s="1"/>
  <c r="AL62" i="1"/>
  <c r="AD62" i="1" s="1"/>
  <c r="AL23" i="1"/>
  <c r="AD23" i="1" s="1"/>
  <c r="AL20" i="1"/>
  <c r="AD20" i="1" s="1"/>
  <c r="AL24" i="1"/>
  <c r="AD24" i="1" s="1"/>
  <c r="AL56" i="1"/>
  <c r="AD56" i="1" s="1"/>
  <c r="AL46" i="1"/>
  <c r="AD46" i="1" s="1"/>
  <c r="AL47" i="1"/>
  <c r="AD47" i="1" s="1"/>
  <c r="AL60" i="1"/>
  <c r="AD60" i="1" s="1"/>
  <c r="AL22" i="1"/>
  <c r="AD22" i="1" s="1"/>
  <c r="AL67" i="1"/>
  <c r="AD67" i="1" s="1"/>
  <c r="AL39" i="1"/>
  <c r="AD39" i="1" s="1"/>
  <c r="AL36" i="1"/>
  <c r="AD36" i="1" s="1"/>
  <c r="AL52" i="1"/>
  <c r="AD52" i="1" s="1"/>
  <c r="AL5" i="1"/>
  <c r="AD5" i="1" s="1"/>
  <c r="AD2" i="1" l="1"/>
  <c r="AV61" i="1"/>
  <c r="BI61" i="1" s="1"/>
  <c r="AY61" i="1"/>
  <c r="C61" i="1" s="1"/>
  <c r="AY48" i="1"/>
  <c r="C48" i="1" s="1"/>
  <c r="AV48" i="1"/>
  <c r="BI48" i="1" s="1"/>
  <c r="AV15" i="1"/>
  <c r="BI15" i="1" s="1"/>
  <c r="AY15" i="1"/>
  <c r="C15" i="1" s="1"/>
  <c r="AV22" i="1"/>
  <c r="BI22" i="1" s="1"/>
  <c r="AY22" i="1"/>
  <c r="C22" i="1" s="1"/>
  <c r="AY33" i="1"/>
  <c r="C33" i="1" s="1"/>
  <c r="AV33" i="1"/>
  <c r="BI33" i="1" s="1"/>
  <c r="AY40" i="1"/>
  <c r="C40" i="1" s="1"/>
  <c r="AV40" i="1"/>
  <c r="BI40" i="1" s="1"/>
  <c r="AY25" i="1"/>
  <c r="C25" i="1" s="1"/>
  <c r="AV25" i="1"/>
  <c r="BI25" i="1" s="1"/>
  <c r="AY18" i="1"/>
  <c r="C18" i="1" s="1"/>
  <c r="AV18" i="1"/>
  <c r="BI18" i="1" s="1"/>
  <c r="AY17" i="1"/>
  <c r="C17" i="1" s="1"/>
  <c r="AV17" i="1"/>
  <c r="BI17" i="1" s="1"/>
  <c r="AY56" i="1"/>
  <c r="C56" i="1" s="1"/>
  <c r="AV56" i="1"/>
  <c r="BI56" i="1" s="1"/>
  <c r="AV36" i="1"/>
  <c r="BI36" i="1" s="1"/>
  <c r="AY36" i="1"/>
  <c r="C36" i="1" s="1"/>
  <c r="AV21" i="1"/>
  <c r="BI21" i="1" s="1"/>
  <c r="AY21" i="1"/>
  <c r="C21" i="1" s="1"/>
  <c r="AU3" i="1"/>
  <c r="AX3" i="1"/>
  <c r="AX2" i="1" s="1"/>
  <c r="AR2" i="1"/>
  <c r="AV19" i="1"/>
  <c r="BI19" i="1" s="1"/>
  <c r="AY19" i="1"/>
  <c r="C19" i="1" s="1"/>
  <c r="AY65" i="1"/>
  <c r="C65" i="1" s="1"/>
  <c r="AV65" i="1"/>
  <c r="BI65" i="1" s="1"/>
  <c r="AY34" i="1"/>
  <c r="C34" i="1" s="1"/>
  <c r="AV34" i="1"/>
  <c r="BI34" i="1" s="1"/>
  <c r="AV16" i="1"/>
  <c r="BI16" i="1" s="1"/>
  <c r="AY16" i="1"/>
  <c r="C16" i="1" s="1"/>
  <c r="AV8" i="1"/>
  <c r="BI8" i="1" s="1"/>
  <c r="AY8" i="1"/>
  <c r="C8" i="1" s="1"/>
  <c r="AV42" i="1"/>
  <c r="BI42" i="1" s="1"/>
  <c r="AY42" i="1"/>
  <c r="C42" i="1" s="1"/>
  <c r="AV59" i="1"/>
  <c r="BI59" i="1" s="1"/>
  <c r="AY59" i="1"/>
  <c r="C59" i="1" s="1"/>
  <c r="AV60" i="1"/>
  <c r="BI60" i="1" s="1"/>
  <c r="AY60" i="1"/>
  <c r="C60" i="1" s="1"/>
  <c r="AY50" i="1"/>
  <c r="C50" i="1" s="1"/>
  <c r="AV50" i="1"/>
  <c r="BI50" i="1" s="1"/>
  <c r="AV28" i="1"/>
  <c r="BI28" i="1" s="1"/>
  <c r="AY28" i="1"/>
  <c r="C28" i="1" s="1"/>
  <c r="AV5" i="1"/>
  <c r="BI5" i="1" s="1"/>
  <c r="AY5" i="1"/>
  <c r="C5" i="1" s="1"/>
  <c r="AV11" i="1"/>
  <c r="BI11" i="1" s="1"/>
  <c r="AY11" i="1"/>
  <c r="C11" i="1" s="1"/>
  <c r="AY64" i="1"/>
  <c r="C64" i="1" s="1"/>
  <c r="AV64" i="1"/>
  <c r="BI64" i="1" s="1"/>
  <c r="AY71" i="1"/>
  <c r="C71" i="1" s="1"/>
  <c r="AV71" i="1"/>
  <c r="BI71" i="1" s="1"/>
  <c r="AY49" i="1"/>
  <c r="C49" i="1" s="1"/>
  <c r="AV49" i="1"/>
  <c r="BI49" i="1" s="1"/>
  <c r="AV43" i="1"/>
  <c r="BI43" i="1" s="1"/>
  <c r="AY43" i="1"/>
  <c r="C43" i="1" s="1"/>
  <c r="AV37" i="1"/>
  <c r="BI37" i="1" s="1"/>
  <c r="AY37" i="1"/>
  <c r="C37" i="1" s="1"/>
  <c r="AY51" i="1"/>
  <c r="C51" i="1" s="1"/>
  <c r="AV51" i="1"/>
  <c r="BI51" i="1" s="1"/>
  <c r="AY4" i="1"/>
  <c r="C4" i="1" s="1"/>
  <c r="AV4" i="1"/>
  <c r="BI4" i="1" s="1"/>
  <c r="AV39" i="1"/>
  <c r="BI39" i="1" s="1"/>
  <c r="AY39" i="1"/>
  <c r="C39" i="1" s="1"/>
  <c r="AV7" i="1"/>
  <c r="BI7" i="1" s="1"/>
  <c r="AY7" i="1"/>
  <c r="C7" i="1" s="1"/>
  <c r="AV6" i="1"/>
  <c r="BI6" i="1" s="1"/>
  <c r="AY6" i="1"/>
  <c r="C6" i="1" s="1"/>
  <c r="AY26" i="1"/>
  <c r="C26" i="1" s="1"/>
  <c r="AV26" i="1"/>
  <c r="BI26" i="1" s="1"/>
  <c r="AV12" i="1"/>
  <c r="BI12" i="1" s="1"/>
  <c r="AY12" i="1"/>
  <c r="C12" i="1" s="1"/>
  <c r="AY23" i="1"/>
  <c r="C23" i="1" s="1"/>
  <c r="AV23" i="1"/>
  <c r="BI23" i="1" s="1"/>
  <c r="AV58" i="1"/>
  <c r="BI58" i="1" s="1"/>
  <c r="AY58" i="1"/>
  <c r="C58" i="1" s="1"/>
  <c r="AV30" i="1"/>
  <c r="BI30" i="1" s="1"/>
  <c r="AY30" i="1"/>
  <c r="C30" i="1" s="1"/>
  <c r="AY31" i="1"/>
  <c r="C31" i="1" s="1"/>
  <c r="AV31" i="1"/>
  <c r="BI31" i="1" s="1"/>
  <c r="AV29" i="1"/>
  <c r="BI29" i="1" s="1"/>
  <c r="AY29" i="1"/>
  <c r="C29" i="1" s="1"/>
  <c r="AV63" i="1"/>
  <c r="BI63" i="1" s="1"/>
  <c r="AY63" i="1"/>
  <c r="C63" i="1" s="1"/>
  <c r="AY35" i="1"/>
  <c r="C35" i="1" s="1"/>
  <c r="AV35" i="1"/>
  <c r="BI35" i="1" s="1"/>
  <c r="AY57" i="1"/>
  <c r="C57" i="1" s="1"/>
  <c r="AV57" i="1"/>
  <c r="BI57" i="1" s="1"/>
  <c r="AV70" i="1"/>
  <c r="BI70" i="1" s="1"/>
  <c r="AY70" i="1"/>
  <c r="C70" i="1" s="1"/>
  <c r="AY53" i="1"/>
  <c r="C53" i="1" s="1"/>
  <c r="AV53" i="1"/>
  <c r="BI53" i="1" s="1"/>
  <c r="AV20" i="1"/>
  <c r="BI20" i="1" s="1"/>
  <c r="AY20" i="1"/>
  <c r="C20" i="1" s="1"/>
  <c r="AY24" i="1"/>
  <c r="C24" i="1" s="1"/>
  <c r="AV24" i="1"/>
  <c r="BI24" i="1" s="1"/>
  <c r="AV54" i="1"/>
  <c r="BI54" i="1" s="1"/>
  <c r="AY54" i="1"/>
  <c r="C54" i="1" s="1"/>
  <c r="AY41" i="1"/>
  <c r="C41" i="1" s="1"/>
  <c r="AV41" i="1"/>
  <c r="BI41" i="1" s="1"/>
  <c r="AV9" i="1"/>
  <c r="BI9" i="1" s="1"/>
  <c r="AY9" i="1"/>
  <c r="C9" i="1" s="1"/>
  <c r="AV55" i="1"/>
  <c r="BI55" i="1" s="1"/>
  <c r="AY55" i="1"/>
  <c r="C55" i="1" s="1"/>
  <c r="AV47" i="1"/>
  <c r="BI47" i="1" s="1"/>
  <c r="AY47" i="1"/>
  <c r="C47" i="1" s="1"/>
  <c r="AV45" i="1"/>
  <c r="BI45" i="1" s="1"/>
  <c r="AY45" i="1"/>
  <c r="C45" i="1" s="1"/>
  <c r="AY69" i="1"/>
  <c r="C69" i="1" s="1"/>
  <c r="AV69" i="1"/>
  <c r="BI69" i="1" s="1"/>
  <c r="AV14" i="1"/>
  <c r="BI14" i="1" s="1"/>
  <c r="AY14" i="1"/>
  <c r="C14" i="1" s="1"/>
  <c r="AV27" i="1"/>
  <c r="BI27" i="1" s="1"/>
  <c r="AY27" i="1"/>
  <c r="C27" i="1" s="1"/>
  <c r="AY68" i="1"/>
  <c r="C68" i="1" s="1"/>
  <c r="AV68" i="1"/>
  <c r="BI68" i="1" s="1"/>
  <c r="AV62" i="1"/>
  <c r="BI62" i="1" s="1"/>
  <c r="AY62" i="1"/>
  <c r="C62" i="1" s="1"/>
  <c r="AV46" i="1"/>
  <c r="BI46" i="1" s="1"/>
  <c r="AY46" i="1"/>
  <c r="C46" i="1" s="1"/>
  <c r="AV13" i="1"/>
  <c r="BI13" i="1" s="1"/>
  <c r="AY13" i="1"/>
  <c r="C13" i="1" s="1"/>
  <c r="AV44" i="1"/>
  <c r="BI44" i="1" s="1"/>
  <c r="AY44" i="1"/>
  <c r="C44" i="1" s="1"/>
  <c r="AY67" i="1"/>
  <c r="C67" i="1" s="1"/>
  <c r="AV67" i="1"/>
  <c r="BI67" i="1" s="1"/>
  <c r="AV10" i="1"/>
  <c r="BI10" i="1" s="1"/>
  <c r="AY10" i="1"/>
  <c r="C10" i="1" s="1"/>
  <c r="AY52" i="1"/>
  <c r="C52" i="1" s="1"/>
  <c r="AV52" i="1"/>
  <c r="BI52" i="1" s="1"/>
  <c r="AY32" i="1"/>
  <c r="C32" i="1" s="1"/>
  <c r="AV32" i="1"/>
  <c r="BI32" i="1" s="1"/>
  <c r="AV38" i="1"/>
  <c r="BI38" i="1" s="1"/>
  <c r="AY38" i="1"/>
  <c r="C38" i="1" s="1"/>
  <c r="AY66" i="1"/>
  <c r="C66" i="1" s="1"/>
  <c r="AV66" i="1"/>
  <c r="BI66" i="1" s="1"/>
  <c r="AL2" i="1"/>
  <c r="AY3" i="1" l="1"/>
  <c r="AV3" i="1"/>
  <c r="AU2" i="1"/>
  <c r="AY2" i="1" l="1"/>
  <c r="C3" i="1"/>
  <c r="AV2" i="1"/>
  <c r="BI3" i="1"/>
</calcChain>
</file>

<file path=xl/sharedStrings.xml><?xml version="1.0" encoding="utf-8"?>
<sst xmlns="http://schemas.openxmlformats.org/spreadsheetml/2006/main" count="521" uniqueCount="231">
  <si>
    <t>dWAR</t>
  </si>
  <si>
    <t>PA</t>
  </si>
  <si>
    <t>ePA</t>
  </si>
  <si>
    <t>AB</t>
  </si>
  <si>
    <t>R</t>
  </si>
  <si>
    <t>H</t>
  </si>
  <si>
    <t>3B</t>
  </si>
  <si>
    <t>HR</t>
  </si>
  <si>
    <t>TB</t>
  </si>
  <si>
    <t>RBI</t>
  </si>
  <si>
    <t>SB</t>
  </si>
  <si>
    <t>CS</t>
  </si>
  <si>
    <t>BB</t>
  </si>
  <si>
    <t>HP</t>
  </si>
  <si>
    <t>IB</t>
  </si>
  <si>
    <t>SO</t>
  </si>
  <si>
    <t>GDP</t>
  </si>
  <si>
    <t>SH</t>
  </si>
  <si>
    <t>SF</t>
  </si>
  <si>
    <t>AVG</t>
  </si>
  <si>
    <t>OBP</t>
  </si>
  <si>
    <t>SLG</t>
  </si>
  <si>
    <t>OPS</t>
  </si>
  <si>
    <t>R/ePA</t>
  </si>
  <si>
    <t>wRC+</t>
  </si>
  <si>
    <t>oWAR</t>
    <phoneticPr fontId="2" type="noConversion"/>
  </si>
  <si>
    <t>이름</t>
    <phoneticPr fontId="2" type="noConversion"/>
  </si>
  <si>
    <t>K%</t>
    <phoneticPr fontId="2" type="noConversion"/>
  </si>
  <si>
    <t>BB%</t>
    <phoneticPr fontId="2" type="noConversion"/>
  </si>
  <si>
    <t>BB/K</t>
    <phoneticPr fontId="2" type="noConversion"/>
  </si>
  <si>
    <t>BABIP</t>
    <phoneticPr fontId="2" type="noConversion"/>
  </si>
  <si>
    <t>IsoP</t>
    <phoneticPr fontId="2" type="noConversion"/>
  </si>
  <si>
    <t>IsoD</t>
    <phoneticPr fontId="2" type="noConversion"/>
  </si>
  <si>
    <t>wOBA</t>
    <phoneticPr fontId="2" type="noConversion"/>
  </si>
  <si>
    <t>wRC</t>
    <phoneticPr fontId="2" type="noConversion"/>
  </si>
  <si>
    <t>RC27</t>
    <phoneticPr fontId="2" type="noConversion"/>
  </si>
  <si>
    <t>타격 RAA</t>
    <phoneticPr fontId="2" type="noConversion"/>
  </si>
  <si>
    <t>도루 RAA</t>
    <phoneticPr fontId="2" type="noConversion"/>
  </si>
  <si>
    <t>주루 RAA</t>
    <phoneticPr fontId="2" type="noConversion"/>
  </si>
  <si>
    <t>공격 RAA</t>
    <phoneticPr fontId="2" type="noConversion"/>
  </si>
  <si>
    <t>필딩 RAA</t>
    <phoneticPr fontId="2" type="noConversion"/>
  </si>
  <si>
    <t>수비 RAA</t>
    <phoneticPr fontId="2" type="noConversion"/>
  </si>
  <si>
    <t>종합 RAA</t>
    <phoneticPr fontId="2" type="noConversion"/>
  </si>
  <si>
    <t>RAR</t>
    <phoneticPr fontId="2" type="noConversion"/>
  </si>
  <si>
    <t>RPW</t>
    <phoneticPr fontId="2" type="noConversion"/>
  </si>
  <si>
    <t>WAAOff</t>
    <phoneticPr fontId="2" type="noConversion"/>
  </si>
  <si>
    <t>WAA</t>
    <phoneticPr fontId="2" type="noConversion"/>
  </si>
  <si>
    <t>좌</t>
    <phoneticPr fontId="2" type="noConversion"/>
  </si>
  <si>
    <t>좌중</t>
    <phoneticPr fontId="2" type="noConversion"/>
  </si>
  <si>
    <t>중</t>
    <phoneticPr fontId="2" type="noConversion"/>
  </si>
  <si>
    <t>우중</t>
    <phoneticPr fontId="2" type="noConversion"/>
  </si>
  <si>
    <t>우</t>
    <phoneticPr fontId="2" type="noConversion"/>
  </si>
  <si>
    <t>wOBA Scale</t>
    <phoneticPr fontId="2" type="noConversion"/>
  </si>
  <si>
    <t>E</t>
    <phoneticPr fontId="2" type="noConversion"/>
  </si>
  <si>
    <t>PO</t>
    <phoneticPr fontId="2" type="noConversion"/>
  </si>
  <si>
    <t>Ass</t>
    <phoneticPr fontId="2" type="noConversion"/>
  </si>
  <si>
    <t>O</t>
    <phoneticPr fontId="2" type="noConversion"/>
  </si>
  <si>
    <t>wRAA</t>
    <phoneticPr fontId="2" type="noConversion"/>
  </si>
  <si>
    <t>1B</t>
    <phoneticPr fontId="2" type="noConversion"/>
  </si>
  <si>
    <t>2B</t>
    <phoneticPr fontId="2" type="noConversion"/>
  </si>
  <si>
    <t>리그 wOBA</t>
    <phoneticPr fontId="2" type="noConversion"/>
  </si>
  <si>
    <t>R/PA</t>
    <phoneticPr fontId="2" type="noConversion"/>
  </si>
  <si>
    <t>wBB</t>
    <phoneticPr fontId="2" type="noConversion"/>
  </si>
  <si>
    <t>wHBP</t>
    <phoneticPr fontId="2" type="noConversion"/>
  </si>
  <si>
    <t>w1B</t>
    <phoneticPr fontId="2" type="noConversion"/>
  </si>
  <si>
    <t>w2B</t>
    <phoneticPr fontId="2" type="noConversion"/>
  </si>
  <si>
    <t>w3B</t>
    <phoneticPr fontId="2" type="noConversion"/>
  </si>
  <si>
    <t>wHR</t>
    <phoneticPr fontId="2" type="noConversion"/>
  </si>
  <si>
    <t>리그 AVG</t>
    <phoneticPr fontId="2" type="noConversion"/>
  </si>
  <si>
    <t>리그 OBP</t>
    <phoneticPr fontId="2" type="noConversion"/>
  </si>
  <si>
    <t>이벤트당 평균 득점</t>
    <phoneticPr fontId="2" type="noConversion"/>
  </si>
  <si>
    <t>원시 wOBA</t>
    <phoneticPr fontId="2" type="noConversion"/>
  </si>
  <si>
    <t>1루타</t>
    <phoneticPr fontId="2" type="noConversion"/>
  </si>
  <si>
    <t>2루타</t>
    <phoneticPr fontId="2" type="noConversion"/>
  </si>
  <si>
    <t>3루타</t>
    <phoneticPr fontId="2" type="noConversion"/>
  </si>
  <si>
    <t>홈런</t>
    <phoneticPr fontId="2" type="noConversion"/>
  </si>
  <si>
    <t>볼넷</t>
    <phoneticPr fontId="2" type="noConversion"/>
  </si>
  <si>
    <t>사구</t>
    <phoneticPr fontId="2" type="noConversion"/>
  </si>
  <si>
    <t>wOBA 계수</t>
    <phoneticPr fontId="2" type="noConversion"/>
  </si>
  <si>
    <t>WAR</t>
    <phoneticPr fontId="2" type="noConversion"/>
  </si>
  <si>
    <t>AVG E</t>
    <phoneticPr fontId="2" type="noConversion"/>
  </si>
  <si>
    <t>대체선수 wOBA</t>
    <phoneticPr fontId="2" type="noConversion"/>
  </si>
  <si>
    <t>Apple_Sherbet</t>
  </si>
  <si>
    <t>-Alta-</t>
  </si>
  <si>
    <t>encounter v</t>
  </si>
  <si>
    <t>ByeolBam</t>
  </si>
  <si>
    <t>-라후이-</t>
  </si>
  <si>
    <t>mochi_2929</t>
  </si>
  <si>
    <t>Kr_Luna</t>
  </si>
  <si>
    <t>인생최패망자</t>
  </si>
  <si>
    <t>Gonyong</t>
  </si>
  <si>
    <t>Slaris</t>
  </si>
  <si>
    <t>coder_</t>
  </si>
  <si>
    <t>なおｐ--</t>
  </si>
  <si>
    <t>DoYaGee</t>
  </si>
  <si>
    <t>Dοpi</t>
  </si>
  <si>
    <t>mungjungh</t>
  </si>
  <si>
    <t>にゃんこ3K</t>
  </si>
  <si>
    <t>Megu3568</t>
  </si>
  <si>
    <t>Yaksok~</t>
  </si>
  <si>
    <t>Floră</t>
  </si>
  <si>
    <t>_앰프_</t>
  </si>
  <si>
    <t>WhiteMountain</t>
  </si>
  <si>
    <t>muyang_</t>
  </si>
  <si>
    <t>눈꽃</t>
  </si>
  <si>
    <t>하루（Haru）</t>
  </si>
  <si>
    <t>장덕춘_</t>
  </si>
  <si>
    <t>CVPileMaki</t>
  </si>
  <si>
    <t>오띵__</t>
  </si>
  <si>
    <t>ke ro</t>
  </si>
  <si>
    <t>わかなで</t>
  </si>
  <si>
    <t>SOM_candy</t>
  </si>
  <si>
    <t>Sabo_10</t>
  </si>
  <si>
    <t>ゆっち一</t>
  </si>
  <si>
    <t>Azuner</t>
  </si>
  <si>
    <t>Espressο</t>
  </si>
  <si>
    <t>あおいぬ</t>
  </si>
  <si>
    <t>甲斐野柊太</t>
  </si>
  <si>
    <t>shimenawa</t>
  </si>
  <si>
    <t>HANA_ARASHI</t>
  </si>
  <si>
    <t>檸檬の残骸</t>
  </si>
  <si>
    <t>즉석카레</t>
  </si>
  <si>
    <t>소솨소솨</t>
  </si>
  <si>
    <t>木賊（とくさ）</t>
  </si>
  <si>
    <t>P0TA0</t>
  </si>
  <si>
    <t>TaeGeuk_</t>
  </si>
  <si>
    <t>Pring__</t>
  </si>
  <si>
    <t>Riyaj</t>
  </si>
  <si>
    <t>「yune」</t>
  </si>
  <si>
    <t>559：広告</t>
  </si>
  <si>
    <t>--めい--</t>
  </si>
  <si>
    <t>magimari</t>
  </si>
  <si>
    <t>_Chun</t>
  </si>
  <si>
    <t>Penguin_iDOL</t>
  </si>
  <si>
    <t>편하비_</t>
  </si>
  <si>
    <t>レビノア</t>
  </si>
  <si>
    <t>Pugeuk</t>
  </si>
  <si>
    <t>Roscosmos</t>
  </si>
  <si>
    <t>Fresh825</t>
  </si>
  <si>
    <t>SFIDA</t>
  </si>
  <si>
    <t>sano jpn</t>
  </si>
  <si>
    <t>Kenomo</t>
  </si>
  <si>
    <t>アパム弾薬を持って来い</t>
  </si>
  <si>
    <t>HalF_HearteD</t>
  </si>
  <si>
    <t>Chunsik03</t>
  </si>
  <si>
    <t>keiraiden</t>
  </si>
  <si>
    <t>jdw4469</t>
  </si>
  <si>
    <t>KFC_IS_MY_LIFE</t>
  </si>
  <si>
    <t>紅さかな</t>
  </si>
  <si>
    <t>D_arling</t>
  </si>
  <si>
    <t>IbikiKai_JP</t>
  </si>
  <si>
    <t>RR</t>
    <phoneticPr fontId="2" type="noConversion"/>
  </si>
  <si>
    <t>League</t>
    <phoneticPr fontId="2" type="noConversion"/>
  </si>
  <si>
    <t>2025 썸머 시즌</t>
  </si>
  <si>
    <t>2025 썸머 시즌</t>
    <phoneticPr fontId="2" type="noConversion"/>
  </si>
  <si>
    <t>평균자책점</t>
  </si>
  <si>
    <t>이닝</t>
  </si>
  <si>
    <t>아웃카운트</t>
  </si>
  <si>
    <t>승</t>
  </si>
  <si>
    <t>패</t>
  </si>
  <si>
    <t>세이브</t>
  </si>
  <si>
    <t>홀드</t>
  </si>
  <si>
    <t>QS</t>
  </si>
  <si>
    <t>탈삼진</t>
  </si>
  <si>
    <t>피안타</t>
  </si>
  <si>
    <t>피홈런</t>
  </si>
  <si>
    <t>실점</t>
  </si>
  <si>
    <t>자책점</t>
  </si>
  <si>
    <t>볼넷</t>
  </si>
  <si>
    <t>사구</t>
  </si>
  <si>
    <t>폭투</t>
  </si>
  <si>
    <t>승리경기</t>
  </si>
  <si>
    <t>패배경기</t>
  </si>
  <si>
    <t>상대 타자수</t>
  </si>
  <si>
    <t>투구수</t>
  </si>
  <si>
    <t>RA9</t>
    <phoneticPr fontId="2" type="noConversion"/>
  </si>
  <si>
    <t>rRA9</t>
    <phoneticPr fontId="2" type="noConversion"/>
  </si>
  <si>
    <t>WHIP</t>
  </si>
  <si>
    <t>WHIP</t>
    <phoneticPr fontId="2" type="noConversion"/>
  </si>
  <si>
    <t>K/9</t>
  </si>
  <si>
    <t>K/9</t>
    <phoneticPr fontId="2" type="noConversion"/>
  </si>
  <si>
    <t>BB/9</t>
    <phoneticPr fontId="2" type="noConversion"/>
  </si>
  <si>
    <t>K/BB</t>
  </si>
  <si>
    <t>K/BB</t>
    <phoneticPr fontId="2" type="noConversion"/>
  </si>
  <si>
    <t>HR/9</t>
    <phoneticPr fontId="2" type="noConversion"/>
  </si>
  <si>
    <t>K%</t>
  </si>
  <si>
    <t>BB%</t>
  </si>
  <si>
    <t>LOB</t>
    <phoneticPr fontId="2" type="noConversion"/>
  </si>
  <si>
    <t>ERA</t>
    <phoneticPr fontId="2" type="noConversion"/>
  </si>
  <si>
    <t>AVG</t>
    <phoneticPr fontId="2" type="noConversion"/>
  </si>
  <si>
    <t>NP</t>
    <phoneticPr fontId="2" type="noConversion"/>
  </si>
  <si>
    <t>P/G</t>
    <phoneticPr fontId="2" type="noConversion"/>
  </si>
  <si>
    <t>P/IP</t>
    <phoneticPr fontId="2" type="noConversion"/>
  </si>
  <si>
    <t>P/PA</t>
    <phoneticPr fontId="2" type="noConversion"/>
  </si>
  <si>
    <t>K-BB%</t>
    <phoneticPr fontId="2" type="noConversion"/>
  </si>
  <si>
    <t>G</t>
    <phoneticPr fontId="2" type="noConversion"/>
  </si>
  <si>
    <t>_강 도_</t>
  </si>
  <si>
    <t>포 메 라 니 안</t>
  </si>
  <si>
    <t>yun_x</t>
  </si>
  <si>
    <t>ときめき</t>
  </si>
  <si>
    <t>Name</t>
  </si>
  <si>
    <t>Date</t>
  </si>
  <si>
    <t>B/9</t>
  </si>
  <si>
    <t>07/18</t>
  </si>
  <si>
    <t>07/23</t>
  </si>
  <si>
    <t>07/27</t>
  </si>
  <si>
    <t>대체선수 조정(투)</t>
    <phoneticPr fontId="2" type="noConversion"/>
  </si>
  <si>
    <r>
      <rPr>
        <b/>
        <sz val="10"/>
        <color theme="1"/>
        <rFont val="맑은 고딕"/>
        <family val="2"/>
        <charset val="129"/>
      </rPr>
      <t>대체선수조정</t>
    </r>
    <phoneticPr fontId="2" type="noConversion"/>
  </si>
  <si>
    <t>RAA</t>
    <phoneticPr fontId="2" type="noConversion"/>
  </si>
  <si>
    <t>RPW(투)</t>
    <phoneticPr fontId="2" type="noConversion"/>
  </si>
  <si>
    <t>IP</t>
    <phoneticPr fontId="2" type="noConversion"/>
  </si>
  <si>
    <t>W</t>
    <phoneticPr fontId="2" type="noConversion"/>
  </si>
  <si>
    <t>L</t>
    <phoneticPr fontId="2" type="noConversion"/>
  </si>
  <si>
    <t>SV</t>
    <phoneticPr fontId="2" type="noConversion"/>
  </si>
  <si>
    <t>HLD</t>
    <phoneticPr fontId="2" type="noConversion"/>
  </si>
  <si>
    <t>SO</t>
    <phoneticPr fontId="2" type="noConversion"/>
  </si>
  <si>
    <t>H</t>
    <phoneticPr fontId="2" type="noConversion"/>
  </si>
  <si>
    <t>HR</t>
    <phoneticPr fontId="2" type="noConversion"/>
  </si>
  <si>
    <t>R</t>
    <phoneticPr fontId="2" type="noConversion"/>
  </si>
  <si>
    <t>ER</t>
    <phoneticPr fontId="2" type="noConversion"/>
  </si>
  <si>
    <t>BB</t>
    <phoneticPr fontId="2" type="noConversion"/>
  </si>
  <si>
    <t>HP</t>
    <phoneticPr fontId="2" type="noConversion"/>
  </si>
  <si>
    <t>WP</t>
    <phoneticPr fontId="2" type="noConversion"/>
  </si>
  <si>
    <t>TBF</t>
    <phoneticPr fontId="2" type="noConversion"/>
  </si>
  <si>
    <t>리그</t>
    <phoneticPr fontId="2" type="noConversion"/>
  </si>
  <si>
    <t>2025 썸머시즌</t>
  </si>
  <si>
    <t>2025 썸머시즌</t>
    <phoneticPr fontId="2" type="noConversion"/>
  </si>
  <si>
    <t>리그</t>
    <phoneticPr fontId="2" type="noConversion"/>
  </si>
  <si>
    <t>ERA+</t>
    <phoneticPr fontId="2" type="noConversion"/>
  </si>
  <si>
    <t>_Chun</t>
    <phoneticPr fontId="2" type="noConversion"/>
  </si>
  <si>
    <t>ゆっちー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</si>
</sst>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 "/>
    <numFmt numFmtId="177" formatCode="#,##0.000"/>
    <numFmt numFmtId="178" formatCode="0.0_ "/>
    <numFmt numFmtId="179" formatCode="m&quot;월&quot;\ d&quot;일&quot;"/>
  </numFmts>
  <fonts count="8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0"/>
      <color rgb="FF181B1F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맑은 고딕"/>
      <family val="2"/>
      <charset val="129"/>
    </font>
    <font>
      <b/>
      <sz val="10"/>
      <color theme="1"/>
      <name val="Malgun Gothic"/>
      <family val="2"/>
      <charset val="129"/>
    </font>
    <font>
      <sz val="10"/>
      <color theme="1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4" fillId="0" borderId="0" xfId="0" applyFont="1">
      <alignment vertical="center"/>
    </xf>
    <xf numFmtId="179" fontId="1" fillId="0" borderId="0" xfId="0" applyNumberFormat="1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7" fillId="2" borderId="2" xfId="0" applyFont="1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C364-8E50-BF49-8100-2BA6AFB212B3}">
  <dimension ref="A1:BL999"/>
  <sheetViews>
    <sheetView tabSelected="1" topLeftCell="A43" zoomScale="130" zoomScaleNormal="130" workbookViewId="0">
      <selection activeCell="B37" sqref="B37"/>
    </sheetView>
  </sheetViews>
  <sheetFormatPr defaultColWidth="11.5546875" defaultRowHeight="17.25"/>
  <cols>
    <col min="1" max="1" width="13.6640625" bestFit="1" customWidth="1"/>
    <col min="2" max="2" width="13.21875" bestFit="1" customWidth="1"/>
    <col min="3" max="3" width="8.6640625" style="5" customWidth="1"/>
    <col min="4" max="4" width="11.5546875" style="5"/>
    <col min="24" max="38" width="10.6640625" style="2"/>
    <col min="40" max="47" width="10.6640625" style="2"/>
    <col min="61" max="61" width="11.5546875" style="4"/>
  </cols>
  <sheetData>
    <row r="1" spans="1:64">
      <c r="A1" t="s">
        <v>224</v>
      </c>
      <c r="B1" t="s">
        <v>26</v>
      </c>
      <c r="C1" s="5" t="s">
        <v>25</v>
      </c>
      <c r="D1" s="5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58</v>
      </c>
      <c r="K1" t="s">
        <v>59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57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3" t="s">
        <v>43</v>
      </c>
      <c r="AW1" t="s">
        <v>44</v>
      </c>
      <c r="AX1" s="3" t="s">
        <v>45</v>
      </c>
      <c r="AY1" s="3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53</v>
      </c>
      <c r="BF1" t="s">
        <v>54</v>
      </c>
      <c r="BG1" t="s">
        <v>55</v>
      </c>
      <c r="BH1" t="s">
        <v>56</v>
      </c>
      <c r="BI1" s="4" t="s">
        <v>79</v>
      </c>
      <c r="BJ1" t="s">
        <v>151</v>
      </c>
      <c r="BK1" t="s">
        <v>80</v>
      </c>
      <c r="BL1" t="s">
        <v>152</v>
      </c>
    </row>
    <row r="2" spans="1:64" ht="18" thickBot="1">
      <c r="E2" s="1">
        <f>SUM(E3:E999)</f>
        <v>822</v>
      </c>
      <c r="F2" s="1">
        <f t="shared" ref="F2:J2" si="0">SUM(F3:F999)</f>
        <v>792</v>
      </c>
      <c r="G2" s="1">
        <f t="shared" si="0"/>
        <v>792</v>
      </c>
      <c r="H2" s="1">
        <f t="shared" si="0"/>
        <v>126</v>
      </c>
      <c r="I2" s="1">
        <f t="shared" si="0"/>
        <v>218</v>
      </c>
      <c r="J2" s="1">
        <f t="shared" si="0"/>
        <v>130</v>
      </c>
      <c r="K2" s="1">
        <f t="shared" ref="K2" si="1">SUM(K3:K999)</f>
        <v>48</v>
      </c>
      <c r="L2" s="1">
        <f t="shared" ref="L2" si="2">SUM(L3:L999)</f>
        <v>9</v>
      </c>
      <c r="M2" s="1">
        <f t="shared" ref="M2" si="3">SUM(M3:M999)</f>
        <v>31</v>
      </c>
      <c r="N2" s="1">
        <f t="shared" ref="N2:O2" si="4">SUM(N3:N999)</f>
        <v>377</v>
      </c>
      <c r="O2" s="1">
        <f t="shared" si="4"/>
        <v>107</v>
      </c>
      <c r="P2" s="1">
        <f t="shared" ref="P2" si="5">SUM(P3:P999)</f>
        <v>63</v>
      </c>
      <c r="Q2" s="1">
        <f t="shared" ref="Q2" si="6">SUM(Q3:Q999)</f>
        <v>6</v>
      </c>
      <c r="R2" s="1">
        <f t="shared" ref="R2" si="7">SUM(R3:R999)</f>
        <v>12</v>
      </c>
      <c r="S2" s="1">
        <f t="shared" ref="S2:T2" si="8">SUM(S3:S999)</f>
        <v>16</v>
      </c>
      <c r="T2" s="1">
        <f t="shared" si="8"/>
        <v>1</v>
      </c>
      <c r="U2" s="1">
        <f t="shared" ref="U2" si="9">SUM(U3:U999)</f>
        <v>110</v>
      </c>
      <c r="V2" s="1">
        <f t="shared" ref="V2" si="10">SUM(V3:V999)</f>
        <v>6</v>
      </c>
      <c r="W2" s="1">
        <f t="shared" ref="W2" si="11">SUM(W3:W999)</f>
        <v>2</v>
      </c>
      <c r="X2" s="1">
        <f t="shared" ref="X2" si="12">SUM(X3:X999)</f>
        <v>0</v>
      </c>
      <c r="Y2" s="2">
        <f>AVERAGE(Y3:Y999)</f>
        <v>0.25701124323247088</v>
      </c>
      <c r="Z2" s="2">
        <f>AVERAGE(Z3:Z999)</f>
        <v>0.27749307521820649</v>
      </c>
      <c r="AA2" s="2">
        <f t="shared" ref="AA2:AC2" si="13">AVERAGE(AA3:AA999)</f>
        <v>0.43339853643562082</v>
      </c>
      <c r="AB2" s="2">
        <f t="shared" si="13"/>
        <v>0.71089161165382708</v>
      </c>
      <c r="AC2" s="2">
        <f t="shared" si="13"/>
        <v>0.14453298430280528</v>
      </c>
      <c r="AD2" s="2">
        <f>AVERAGE(AD3:AD999)</f>
        <v>100.00000000000004</v>
      </c>
      <c r="AE2" s="2">
        <f t="shared" ref="AE2:AF2" si="14">AVERAGE(AE3:AE999)</f>
        <v>14.173124135602261</v>
      </c>
      <c r="AF2" s="2">
        <f t="shared" si="14"/>
        <v>1.3053330037446338</v>
      </c>
      <c r="AG2" s="2" t="e">
        <f t="shared" ref="AG2" si="15">AVERAGE(AG3:AG999)</f>
        <v>#DIV/0!</v>
      </c>
      <c r="AH2" s="2">
        <f t="shared" ref="AH2:AI2" si="16">AVERAGE(AH3:AH999)</f>
        <v>0.26674987653248522</v>
      </c>
      <c r="AI2" s="2">
        <f t="shared" si="16"/>
        <v>0.17638729320315005</v>
      </c>
      <c r="AJ2" s="2">
        <f t="shared" ref="AJ2" si="17">AVERAGE(AJ3:AJ999)</f>
        <v>2.048183198573561E-2</v>
      </c>
      <c r="AK2" s="2">
        <f>AVERAGE(AK3:AK999)</f>
        <v>0.27455201247436967</v>
      </c>
      <c r="AL2" s="2">
        <f t="shared" ref="AL2:AY2" si="18">AVERAGE(AL3:AL999)</f>
        <v>1.9336192829205845</v>
      </c>
      <c r="AM2" s="2">
        <f t="shared" si="18"/>
        <v>11.198153497248267</v>
      </c>
      <c r="AN2" s="2">
        <f t="shared" si="18"/>
        <v>1.7886738674588361E-3</v>
      </c>
      <c r="AO2" s="2">
        <f t="shared" si="18"/>
        <v>1.7886738674588361E-3</v>
      </c>
      <c r="AP2" s="2">
        <f t="shared" si="18"/>
        <v>0.14782608695652177</v>
      </c>
      <c r="AQ2" s="2">
        <f t="shared" si="18"/>
        <v>0.30130434782608695</v>
      </c>
      <c r="AR2" s="2">
        <f t="shared" si="18"/>
        <v>0.45091910865006746</v>
      </c>
      <c r="AS2" s="2">
        <f t="shared" si="18"/>
        <v>10.673658395693845</v>
      </c>
      <c r="AT2" s="2">
        <f t="shared" si="18"/>
        <v>10.673658395693845</v>
      </c>
      <c r="AU2" s="2">
        <f t="shared" si="18"/>
        <v>11.124577504343915</v>
      </c>
      <c r="AV2" s="3">
        <f t="shared" si="18"/>
        <v>11.458489553921565</v>
      </c>
      <c r="AW2" s="2">
        <f t="shared" si="18"/>
        <v>10.080000000000007</v>
      </c>
      <c r="AX2" s="3">
        <f t="shared" si="18"/>
        <v>4.4734038556554313E-2</v>
      </c>
      <c r="AY2" s="3">
        <f t="shared" si="18"/>
        <v>1.1036287206690394</v>
      </c>
      <c r="BE2">
        <f>SUM(BE3:BE999)</f>
        <v>36</v>
      </c>
      <c r="BF2">
        <f t="shared" ref="BF2:BG2" si="19">SUM(BF3:BF999)</f>
        <v>585</v>
      </c>
      <c r="BG2">
        <f t="shared" si="19"/>
        <v>224</v>
      </c>
      <c r="BH2">
        <f>SUM(BH3:BH999)</f>
        <v>588</v>
      </c>
      <c r="BK2">
        <f>AVERAGE(BE3:BE999)</f>
        <v>0.52173913043478259</v>
      </c>
      <c r="BL2" t="s">
        <v>154</v>
      </c>
    </row>
    <row r="3" spans="1:64" ht="18" thickBot="1">
      <c r="A3" t="s">
        <v>226</v>
      </c>
      <c r="B3" s="6" t="s">
        <v>82</v>
      </c>
      <c r="C3" s="5">
        <f>AY3-D3</f>
        <v>0.17746837060861442</v>
      </c>
      <c r="D3" s="5">
        <f>AT3/AW3</f>
        <v>0.7926155969634231</v>
      </c>
      <c r="E3" s="1">
        <v>19</v>
      </c>
      <c r="F3">
        <f t="shared" ref="F3:F34" si="20">E3-(R3+S3+W3+X3)</f>
        <v>18</v>
      </c>
      <c r="G3" s="1">
        <v>18</v>
      </c>
      <c r="H3" s="1">
        <v>6</v>
      </c>
      <c r="I3" s="1">
        <v>6</v>
      </c>
      <c r="J3">
        <f>I3-K3-L3-M3</f>
        <v>2</v>
      </c>
      <c r="K3" s="1">
        <v>1</v>
      </c>
      <c r="L3" s="1">
        <v>0</v>
      </c>
      <c r="M3" s="1">
        <v>3</v>
      </c>
      <c r="N3">
        <f>J3+(K3*2)+(L3*3)+(M3*4)</f>
        <v>16</v>
      </c>
      <c r="O3" s="1">
        <v>14</v>
      </c>
      <c r="P3" s="1">
        <v>2</v>
      </c>
      <c r="Q3" s="1">
        <v>0</v>
      </c>
      <c r="R3" s="1">
        <v>1</v>
      </c>
      <c r="S3" s="1">
        <v>0</v>
      </c>
      <c r="T3" s="1">
        <v>0</v>
      </c>
      <c r="U3" s="1">
        <v>1</v>
      </c>
      <c r="V3" s="1">
        <v>0</v>
      </c>
      <c r="W3" s="1">
        <v>0</v>
      </c>
      <c r="X3" s="1">
        <v>0</v>
      </c>
      <c r="Y3" s="2">
        <f>I3/G3</f>
        <v>0.33333333333333331</v>
      </c>
      <c r="Z3" s="2">
        <f>(I3+R3+S3)/(G3+R3+S3+X3)</f>
        <v>0.36842105263157893</v>
      </c>
      <c r="AA3" s="2">
        <f>N3/G3</f>
        <v>0.88888888888888884</v>
      </c>
      <c r="AB3" s="2">
        <f>Z3+AA3</f>
        <v>1.2573099415204678</v>
      </c>
      <c r="AC3" s="2">
        <f>H3/F3</f>
        <v>0.33333333333333331</v>
      </c>
      <c r="AD3" s="2">
        <f>(AL3/E3) / '리그 상수'!$B$3 * 100</f>
        <v>150.0798769808973</v>
      </c>
      <c r="AE3" s="2">
        <f t="shared" ref="AE3:AE34" si="21">U3/E3*100</f>
        <v>5.2631578947368416</v>
      </c>
      <c r="AF3" s="2">
        <f t="shared" ref="AF3:AF34" si="22">R3/E3*100</f>
        <v>5.2631578947368416</v>
      </c>
      <c r="AG3" s="2">
        <f t="shared" ref="AG3:AG34" si="23">R3/U3</f>
        <v>1</v>
      </c>
      <c r="AH3" s="2">
        <f t="shared" ref="AH3:AH34" si="24">(I3-M3)/(G3-U3-M3+X3)</f>
        <v>0.21428571428571427</v>
      </c>
      <c r="AI3" s="2">
        <f t="shared" ref="AI3:AI34" si="25">AA3-Y3</f>
        <v>0.55555555555555558</v>
      </c>
      <c r="AJ3" s="2">
        <f t="shared" ref="AJ3:AJ34" si="26">Z3-Y3</f>
        <v>3.5087719298245612E-2</v>
      </c>
      <c r="AK3" s="2">
        <f>('리그 상수'!$B$16 * '2025 썸머시즌 타자'!R3 + '리그 상수'!$B$17 * '2025 썸머시즌 타자'!S3 + '2025 썸머시즌 타자'!J3 * '리그 상수'!$B$18 + '리그 상수'!$B$19 * '2025 썸머시즌 타자'!K3 + '2025 썸머시즌 타자'!L3 * '리그 상수'!$B$20 + '리그 상수'!$B$21*'2025 썸머시즌 타자'!M3) / ('2025 썸머시즌 타자'!G3 + '2025 썸머시즌 타자'!R3 - '2025 썸머시즌 타자'!T3 +'2025 썸머시즌 타자'!S3 +'2025 썸머시즌 타자'!X3)</f>
        <v>0.49463366760194777</v>
      </c>
      <c r="AL3" s="2">
        <f>((AK3-$AK$2) / '리그 상수'!$B$2 + '리그 상수'!$B$3) * '2025 썸머시즌 타자'!E3</f>
        <v>4.3709394828743084</v>
      </c>
      <c r="AM3" s="2">
        <f>(Z3*AA3*E3)*27/BH3</f>
        <v>13.999999999999998</v>
      </c>
      <c r="AN3" s="2">
        <f>((AK3-'리그 상수'!$B$1) / '리그 상수'!$B$2)*'2025 썸머시즌 타자'!E3</f>
        <v>1.2898811757348345</v>
      </c>
      <c r="AO3" s="2">
        <f>((AK3-'리그 상수'!$B$1) / '리그 상수'!$B$2) * '2025 썸머시즌 타자'!E3</f>
        <v>1.2898811757348345</v>
      </c>
      <c r="AP3" s="2">
        <f>(P3 - (Q3*2)) * 0.2</f>
        <v>0.4</v>
      </c>
      <c r="AQ3" s="2">
        <f>(H3 - ((S3+R3+I3) * 0.3 * M3 * 0.9)) * 0.3</f>
        <v>9.8999999999999755E-2</v>
      </c>
      <c r="AR3" s="2">
        <f>AO3+AP3+AQ3</f>
        <v>1.7888811757348342</v>
      </c>
      <c r="AS3" s="2">
        <f>((BE3+BF3+BG3)-BE3*3-(AVERAGE(BE3:BE999))*0.02)</f>
        <v>7.9895652173913048</v>
      </c>
      <c r="AT3" s="2">
        <f>AS3</f>
        <v>7.9895652173913048</v>
      </c>
      <c r="AU3" s="2">
        <f>AR3+AT3</f>
        <v>9.7784463931261385</v>
      </c>
      <c r="AV3" s="3">
        <f>AU3 + (E3 * ('리그 상수'!$B$1 - '리그 상수'!$F$1) / '리그 상수'!$B$2)</f>
        <v>10.310999552489042</v>
      </c>
      <c r="AW3">
        <f>$H$2 / 10 * 0.8</f>
        <v>10.08</v>
      </c>
      <c r="AX3" s="3">
        <f>AR3/AW3</f>
        <v>0.17746837060861451</v>
      </c>
      <c r="AY3" s="3">
        <f>AU3/AW3</f>
        <v>0.97008396757203752</v>
      </c>
      <c r="BE3" s="1">
        <v>1</v>
      </c>
      <c r="BF3" s="1">
        <v>7</v>
      </c>
      <c r="BG3" s="1">
        <v>3</v>
      </c>
      <c r="BH3">
        <f t="shared" ref="BH3:BH11" si="27">G3-I3+Q3+V3+X3+W3</f>
        <v>12</v>
      </c>
      <c r="BI3" s="4">
        <f>AV3/AW3</f>
        <v>1.0229166222707382</v>
      </c>
      <c r="BJ3" s="2">
        <f>E3*('리그 상수'!$B$3 * 0.8)</f>
        <v>2.3299270072992702</v>
      </c>
      <c r="BL3" t="s">
        <v>154</v>
      </c>
    </row>
    <row r="4" spans="1:64" ht="18" thickBot="1">
      <c r="A4" t="s">
        <v>226</v>
      </c>
      <c r="B4" s="7" t="s">
        <v>83</v>
      </c>
      <c r="C4" s="5">
        <f t="shared" ref="C4:C67" si="28">AY4-D4</f>
        <v>0.22635836385836394</v>
      </c>
      <c r="D4" s="5">
        <f t="shared" ref="D4:D67" si="29">AT4/AW4</f>
        <v>1.0902485994397759</v>
      </c>
      <c r="E4" s="1">
        <v>18</v>
      </c>
      <c r="F4">
        <f t="shared" si="20"/>
        <v>18</v>
      </c>
      <c r="G4" s="1">
        <v>18</v>
      </c>
      <c r="H4" s="1">
        <v>5</v>
      </c>
      <c r="I4" s="1">
        <v>6</v>
      </c>
      <c r="J4">
        <f t="shared" ref="J4:J67" si="30">I4-K4-L4-M4</f>
        <v>4</v>
      </c>
      <c r="K4" s="1">
        <v>1</v>
      </c>
      <c r="L4" s="1">
        <v>0</v>
      </c>
      <c r="M4" s="1">
        <v>1</v>
      </c>
      <c r="N4">
        <f t="shared" ref="N4:N35" si="31">(I4-(K4+L4+M4))+(K4*2)+(L4*3)+(M4*4)</f>
        <v>10</v>
      </c>
      <c r="O4" s="1">
        <v>2</v>
      </c>
      <c r="P4" s="1">
        <v>5</v>
      </c>
      <c r="Q4" s="1">
        <v>0</v>
      </c>
      <c r="R4" s="1">
        <v>0</v>
      </c>
      <c r="S4" s="1">
        <v>0</v>
      </c>
      <c r="T4" s="1">
        <v>0</v>
      </c>
      <c r="U4" s="1">
        <v>1</v>
      </c>
      <c r="V4" s="1">
        <v>0</v>
      </c>
      <c r="W4" s="1">
        <v>0</v>
      </c>
      <c r="X4" s="1">
        <v>0</v>
      </c>
      <c r="Y4" s="2">
        <f t="shared" ref="Y4:Y67" si="32">I4/G4</f>
        <v>0.33333333333333331</v>
      </c>
      <c r="Z4" s="2">
        <f t="shared" ref="Z4:Z15" si="33">(I4+R4+S4)/(G4+R4+S4+X4)</f>
        <v>0.33333333333333331</v>
      </c>
      <c r="AA4" s="2">
        <f t="shared" ref="AA4:AA15" si="34">N4/G4</f>
        <v>0.55555555555555558</v>
      </c>
      <c r="AB4" s="2">
        <f t="shared" ref="AB4:AB15" si="35">Z4+AA4</f>
        <v>0.88888888888888884</v>
      </c>
      <c r="AC4" s="2">
        <f t="shared" ref="AC4:AC67" si="36">H4/F4</f>
        <v>0.27777777777777779</v>
      </c>
      <c r="AD4" s="2">
        <f>(AL4/E4) / '리그 상수'!$B$3 * 100</f>
        <v>115.49279953117544</v>
      </c>
      <c r="AE4" s="2">
        <f t="shared" si="21"/>
        <v>5.5555555555555554</v>
      </c>
      <c r="AF4" s="2">
        <f t="shared" si="22"/>
        <v>0</v>
      </c>
      <c r="AG4" s="2">
        <f t="shared" si="23"/>
        <v>0</v>
      </c>
      <c r="AH4" s="2">
        <f t="shared" si="24"/>
        <v>0.3125</v>
      </c>
      <c r="AI4" s="2">
        <f t="shared" si="25"/>
        <v>0.22222222222222227</v>
      </c>
      <c r="AJ4" s="2">
        <f t="shared" si="26"/>
        <v>0</v>
      </c>
      <c r="AK4" s="2">
        <f>('리그 상수'!$B$16 * '2025 썸머시즌 타자'!R4 + '리그 상수'!$B$17 * '2025 썸머시즌 타자'!S4 + '2025 썸머시즌 타자'!J4 * '리그 상수'!$B$18 + '리그 상수'!$B$19 * '2025 썸머시즌 타자'!K4 + '2025 썸머시즌 타자'!L4 * '리그 상수'!$B$20 + '리그 상수'!$B$21*'2025 썸머시즌 타자'!M4) / ('2025 썸머시즌 타자'!G4 + '2025 썸머시즌 타자'!R4 - '2025 썸머시즌 타자'!T4 +'2025 썸머시즌 타자'!S4 +'2025 썸머시즌 타자'!X4)</f>
        <v>0.34263686349509925</v>
      </c>
      <c r="AL4" s="2">
        <f>((AK4-$AK$2) / '리그 상수'!$B$2 + '리그 상수'!$B$3) * '2025 썸머시즌 타자'!E4</f>
        <v>3.1865896512981253</v>
      </c>
      <c r="AM4" s="2">
        <f t="shared" ref="AM4:AM67" si="37">(Z4*AA4*E4)*27/BH4</f>
        <v>7.4999999999999991</v>
      </c>
      <c r="AN4" s="2">
        <f>((AK4-'리그 상수'!$B$1) / '리그 상수'!$B$2)*'2025 썸머시즌 타자'!E4</f>
        <v>0.26769230769230801</v>
      </c>
      <c r="AO4" s="2">
        <f>((AK4-'리그 상수'!$B$1) / '리그 상수'!$B$2) * '2025 썸머시즌 타자'!E4</f>
        <v>0.26769230769230801</v>
      </c>
      <c r="AP4" s="2">
        <f t="shared" ref="AP4:AP67" si="38">(P4 - (Q4*2)) * 0.2</f>
        <v>1</v>
      </c>
      <c r="AQ4" s="2">
        <f t="shared" ref="AQ4:AQ67" si="39">(H4 - ((S4+R4+I4) * 0.3 * M4 * 0.9)) * 0.3</f>
        <v>1.014</v>
      </c>
      <c r="AR4" s="2">
        <f t="shared" ref="AR4:AR67" si="40">AO4+AP4+AQ4</f>
        <v>2.2816923076923077</v>
      </c>
      <c r="AS4" s="2">
        <f t="shared" ref="AS4:AS67" si="41">((BE4+BF4+BG4)-BE4*3-(AVERAGE(BE4:BE1000))*0.02)</f>
        <v>10.989705882352942</v>
      </c>
      <c r="AT4" s="2">
        <f t="shared" ref="AT4:AT67" si="42">AS4</f>
        <v>10.989705882352942</v>
      </c>
      <c r="AU4" s="2">
        <f t="shared" ref="AU4:AU67" si="43">AR4+AT4</f>
        <v>13.27139819004525</v>
      </c>
      <c r="AV4" s="3">
        <f>AU4 + (E4 * ('리그 상수'!$B$1 - '리그 상수'!$F$1) / '리그 상수'!$B$2)</f>
        <v>13.775922235757474</v>
      </c>
      <c r="AW4">
        <f t="shared" ref="AW4:AW67" si="44">$H$2 / 10 * 0.8</f>
        <v>10.08</v>
      </c>
      <c r="AX4" s="3">
        <f>AR4/AW4</f>
        <v>0.22635836385836386</v>
      </c>
      <c r="AY4" s="3">
        <f t="shared" ref="AY4:AY19" si="45">AU4/AW4</f>
        <v>1.3166069632981399</v>
      </c>
      <c r="BE4" s="1">
        <v>1</v>
      </c>
      <c r="BF4" s="1">
        <v>8</v>
      </c>
      <c r="BG4" s="1">
        <v>5</v>
      </c>
      <c r="BH4">
        <f t="shared" si="27"/>
        <v>12</v>
      </c>
      <c r="BI4" s="4">
        <f t="shared" ref="BI4:BI67" si="46">AV4/AW4</f>
        <v>1.3666589519600667</v>
      </c>
      <c r="BJ4" s="2">
        <f>E4*('리그 상수'!$B$3 * 0.8)</f>
        <v>2.2072992700729928</v>
      </c>
      <c r="BL4" t="s">
        <v>153</v>
      </c>
    </row>
    <row r="5" spans="1:64" ht="18" thickBot="1">
      <c r="A5" t="s">
        <v>225</v>
      </c>
      <c r="B5" s="7" t="s">
        <v>84</v>
      </c>
      <c r="C5" s="5">
        <f t="shared" si="28"/>
        <v>3.5013512909854327E-2</v>
      </c>
      <c r="D5" s="5">
        <f t="shared" si="29"/>
        <v>1.0902629708599858</v>
      </c>
      <c r="E5" s="1">
        <v>18</v>
      </c>
      <c r="F5">
        <f t="shared" si="20"/>
        <v>18</v>
      </c>
      <c r="G5" s="1">
        <v>18</v>
      </c>
      <c r="H5" s="1">
        <v>3</v>
      </c>
      <c r="I5" s="1">
        <v>5</v>
      </c>
      <c r="J5">
        <f t="shared" si="30"/>
        <v>4</v>
      </c>
      <c r="K5" s="1">
        <v>0</v>
      </c>
      <c r="L5" s="1">
        <v>0</v>
      </c>
      <c r="M5" s="1">
        <v>1</v>
      </c>
      <c r="N5">
        <f t="shared" si="31"/>
        <v>8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</v>
      </c>
      <c r="V5" s="1">
        <v>0</v>
      </c>
      <c r="W5" s="1">
        <v>0</v>
      </c>
      <c r="X5" s="1">
        <v>0</v>
      </c>
      <c r="Y5" s="2">
        <f t="shared" si="32"/>
        <v>0.27777777777777779</v>
      </c>
      <c r="Z5" s="2">
        <f t="shared" si="33"/>
        <v>0.27777777777777779</v>
      </c>
      <c r="AA5" s="2">
        <f t="shared" si="34"/>
        <v>0.44444444444444442</v>
      </c>
      <c r="AB5" s="2">
        <f t="shared" si="35"/>
        <v>0.72222222222222221</v>
      </c>
      <c r="AC5" s="2">
        <f t="shared" si="36"/>
        <v>0.16666666666666666</v>
      </c>
      <c r="AD5" s="2">
        <f>(AL5/E5) / '리그 상수'!$B$3 * 100</f>
        <v>100.64185102169034</v>
      </c>
      <c r="AE5" s="2">
        <f t="shared" si="21"/>
        <v>11.111111111111111</v>
      </c>
      <c r="AF5" s="2">
        <f t="shared" si="22"/>
        <v>0</v>
      </c>
      <c r="AG5" s="2">
        <f t="shared" si="23"/>
        <v>0</v>
      </c>
      <c r="AH5" s="2">
        <f t="shared" si="24"/>
        <v>0.26666666666666666</v>
      </c>
      <c r="AI5" s="2">
        <f t="shared" si="25"/>
        <v>0.16666666666666663</v>
      </c>
      <c r="AJ5" s="2">
        <f t="shared" si="26"/>
        <v>0</v>
      </c>
      <c r="AK5" s="2">
        <f>('리그 상수'!$B$16 * '2025 썸머시즌 타자'!R5 + '리그 상수'!$B$17 * '2025 썸머시즌 타자'!S5 + '2025 썸머시즌 타자'!J5 * '리그 상수'!$B$18 + '리그 상수'!$B$19 * '2025 썸머시즌 타자'!K5 + '2025 썸머시즌 타자'!L5 * '리그 상수'!$B$20 + '리그 상수'!$B$21*'2025 썸머시즌 타자'!M5) / ('2025 썸머시즌 타자'!G5 + '2025 썸머시즌 타자'!R5 - '2025 썸머시즌 타자'!T5 +'2025 썸머시즌 타자'!S5 +'2025 썸머시즌 타자'!X5)</f>
        <v>0.27737269901984224</v>
      </c>
      <c r="AL5" s="2">
        <f>((AK5-$AK$2) / '리그 상수'!$B$2 + '리그 상수'!$B$3) * '2025 썸머시즌 타자'!E5</f>
        <v>2.7768335537371498</v>
      </c>
      <c r="AM5" s="2">
        <f t="shared" si="37"/>
        <v>4.615384615384615</v>
      </c>
      <c r="AN5" s="2">
        <f>((AK5-'리그 상수'!$B$1) / '리그 상수'!$B$2)*'2025 썸머시즌 타자'!E5</f>
        <v>-0.14206378986866772</v>
      </c>
      <c r="AO5" s="2">
        <f>((AK5-'리그 상수'!$B$1) / '리그 상수'!$B$2) * '2025 썸머시즌 타자'!E5</f>
        <v>-0.14206378986866772</v>
      </c>
      <c r="AP5" s="2">
        <f t="shared" si="38"/>
        <v>0</v>
      </c>
      <c r="AQ5" s="2">
        <f t="shared" si="39"/>
        <v>0.49499999999999994</v>
      </c>
      <c r="AR5" s="2">
        <f t="shared" si="40"/>
        <v>0.35293621013133225</v>
      </c>
      <c r="AS5" s="2">
        <f t="shared" si="41"/>
        <v>10.989850746268656</v>
      </c>
      <c r="AT5" s="2">
        <f t="shared" si="42"/>
        <v>10.989850746268656</v>
      </c>
      <c r="AU5" s="2">
        <f t="shared" si="43"/>
        <v>11.342786956399989</v>
      </c>
      <c r="AV5" s="3">
        <f>AU5 + (E5 * ('리그 상수'!$B$1 - '리그 상수'!$F$1) / '리그 상수'!$B$2)</f>
        <v>11.847311002112214</v>
      </c>
      <c r="AW5">
        <f t="shared" si="44"/>
        <v>10.08</v>
      </c>
      <c r="AX5" s="3">
        <f t="shared" ref="AX5:AX20" si="47">AR5/AW5</f>
        <v>3.501351290985439E-2</v>
      </c>
      <c r="AY5" s="3">
        <f t="shared" si="45"/>
        <v>1.1252764837698401</v>
      </c>
      <c r="BE5" s="1">
        <v>0</v>
      </c>
      <c r="BF5" s="1">
        <v>6</v>
      </c>
      <c r="BG5" s="1">
        <v>5</v>
      </c>
      <c r="BH5">
        <f t="shared" si="27"/>
        <v>13</v>
      </c>
      <c r="BI5" s="4">
        <f t="shared" si="46"/>
        <v>1.1753284724317672</v>
      </c>
      <c r="BJ5" s="2">
        <f>E5*('리그 상수'!$B$3 * 0.8)</f>
        <v>2.2072992700729928</v>
      </c>
      <c r="BL5" t="s">
        <v>153</v>
      </c>
    </row>
    <row r="6" spans="1:64" ht="18" thickBot="1">
      <c r="A6" t="s">
        <v>225</v>
      </c>
      <c r="B6" s="7" t="s">
        <v>85</v>
      </c>
      <c r="C6" s="5">
        <f t="shared" si="28"/>
        <v>9.5735678052751183E-2</v>
      </c>
      <c r="D6" s="5">
        <f t="shared" si="29"/>
        <v>3.0743746993746992</v>
      </c>
      <c r="E6" s="1">
        <v>17</v>
      </c>
      <c r="F6">
        <f t="shared" si="20"/>
        <v>17</v>
      </c>
      <c r="G6" s="1">
        <v>17</v>
      </c>
      <c r="H6" s="1">
        <v>3</v>
      </c>
      <c r="I6" s="1">
        <v>6</v>
      </c>
      <c r="J6">
        <f t="shared" si="30"/>
        <v>4</v>
      </c>
      <c r="K6" s="1">
        <v>2</v>
      </c>
      <c r="L6" s="1">
        <v>0</v>
      </c>
      <c r="M6" s="1">
        <v>0</v>
      </c>
      <c r="N6">
        <f t="shared" si="31"/>
        <v>8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0</v>
      </c>
      <c r="X6" s="1">
        <v>0</v>
      </c>
      <c r="Y6" s="2">
        <f t="shared" si="32"/>
        <v>0.35294117647058826</v>
      </c>
      <c r="Z6" s="2">
        <f t="shared" si="33"/>
        <v>0.35294117647058826</v>
      </c>
      <c r="AA6" s="2">
        <f t="shared" si="34"/>
        <v>0.47058823529411764</v>
      </c>
      <c r="AB6" s="2">
        <f t="shared" si="35"/>
        <v>0.82352941176470584</v>
      </c>
      <c r="AC6" s="2">
        <f t="shared" si="36"/>
        <v>0.17647058823529413</v>
      </c>
      <c r="AD6" s="2">
        <f>(AL6/E6) / '리그 상수'!$B$3 * 100</f>
        <v>108.28572157804297</v>
      </c>
      <c r="AE6" s="2">
        <f t="shared" si="21"/>
        <v>5.8823529411764701</v>
      </c>
      <c r="AF6" s="2">
        <f t="shared" si="22"/>
        <v>0</v>
      </c>
      <c r="AG6" s="2">
        <f t="shared" si="23"/>
        <v>0</v>
      </c>
      <c r="AH6" s="2">
        <f t="shared" si="24"/>
        <v>0.375</v>
      </c>
      <c r="AI6" s="2">
        <f t="shared" si="25"/>
        <v>0.11764705882352938</v>
      </c>
      <c r="AJ6" s="2">
        <f t="shared" si="26"/>
        <v>0</v>
      </c>
      <c r="AK6" s="2">
        <f>('리그 상수'!$B$16 * '2025 썸머시즌 타자'!R6 + '리그 상수'!$B$17 * '2025 썸머시즌 타자'!S6 + '2025 썸머시즌 타자'!J6 * '리그 상수'!$B$18 + '리그 상수'!$B$19 * '2025 썸머시즌 타자'!K6 + '2025 썸머시즌 타자'!L6 * '리그 상수'!$B$20 + '리그 상수'!$B$21*'2025 썸머시즌 타자'!M6) / ('2025 썸머시즌 타자'!G6 + '2025 썸머시즌 타자'!R6 - '2025 썸머시즌 타자'!T6 +'2025 썸머시즌 타자'!S6 +'2025 썸머시즌 타자'!X6)</f>
        <v>0.31096454838210685</v>
      </c>
      <c r="AL6" s="2">
        <f>((AK6-$AK$2) / '리그 상수'!$B$2 + '리그 상수'!$B$3) * '2025 썸머시즌 타자'!E6</f>
        <v>2.8217520148438933</v>
      </c>
      <c r="AM6" s="2">
        <f t="shared" si="37"/>
        <v>6.9304812834224601</v>
      </c>
      <c r="AN6" s="2">
        <f>((AK6-'리그 상수'!$B$1) / '리그 상수'!$B$2)*'2025 썸머시즌 타자'!E6</f>
        <v>6.5015634771732431E-2</v>
      </c>
      <c r="AO6" s="2">
        <f>((AK6-'리그 상수'!$B$1) / '리그 상수'!$B$2) * '2025 썸머시즌 타자'!E6</f>
        <v>6.5015634771732431E-2</v>
      </c>
      <c r="AP6" s="2">
        <f t="shared" si="38"/>
        <v>0</v>
      </c>
      <c r="AQ6" s="2">
        <f t="shared" si="39"/>
        <v>0.89999999999999991</v>
      </c>
      <c r="AR6" s="2">
        <f t="shared" si="40"/>
        <v>0.96501563477173236</v>
      </c>
      <c r="AS6" s="2">
        <f t="shared" si="41"/>
        <v>30.989696969696968</v>
      </c>
      <c r="AT6" s="2">
        <f t="shared" si="42"/>
        <v>30.989696969696968</v>
      </c>
      <c r="AU6" s="2">
        <f t="shared" si="43"/>
        <v>31.9547126044687</v>
      </c>
      <c r="AV6" s="3">
        <f>AU6 + (E6 * ('리그 상수'!$B$1 - '리그 상수'!$F$1) / '리그 상수'!$B$2)</f>
        <v>32.431207536530245</v>
      </c>
      <c r="AW6">
        <f t="shared" si="44"/>
        <v>10.08</v>
      </c>
      <c r="AX6" s="3">
        <f t="shared" si="47"/>
        <v>9.5735678052751225E-2</v>
      </c>
      <c r="AY6" s="3">
        <f t="shared" si="45"/>
        <v>3.1701103774274504</v>
      </c>
      <c r="BE6" s="1">
        <v>0</v>
      </c>
      <c r="BF6" s="1">
        <v>27</v>
      </c>
      <c r="BG6" s="1">
        <v>4</v>
      </c>
      <c r="BH6">
        <f t="shared" si="27"/>
        <v>11</v>
      </c>
      <c r="BI6" s="4">
        <f t="shared" si="46"/>
        <v>3.2173817000526035</v>
      </c>
      <c r="BJ6" s="2">
        <f>E6*('리그 상수'!$B$3 * 0.8)</f>
        <v>2.0846715328467154</v>
      </c>
      <c r="BL6" t="s">
        <v>153</v>
      </c>
    </row>
    <row r="7" spans="1:64" ht="18" thickBot="1">
      <c r="A7" t="s">
        <v>225</v>
      </c>
      <c r="B7" s="7" t="s">
        <v>86</v>
      </c>
      <c r="C7" s="5">
        <f t="shared" si="28"/>
        <v>1.6854532098434571E-2</v>
      </c>
      <c r="D7" s="5">
        <f t="shared" si="29"/>
        <v>1.0902319902319904</v>
      </c>
      <c r="E7" s="1">
        <v>17</v>
      </c>
      <c r="F7">
        <f t="shared" si="20"/>
        <v>17</v>
      </c>
      <c r="G7" s="1">
        <v>17</v>
      </c>
      <c r="H7" s="1">
        <v>1</v>
      </c>
      <c r="I7" s="1">
        <v>7</v>
      </c>
      <c r="J7">
        <f t="shared" si="30"/>
        <v>6</v>
      </c>
      <c r="K7" s="1">
        <v>0</v>
      </c>
      <c r="L7" s="1">
        <v>1</v>
      </c>
      <c r="M7" s="1">
        <v>0</v>
      </c>
      <c r="N7">
        <f t="shared" si="31"/>
        <v>9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2">
        <f t="shared" si="32"/>
        <v>0.41176470588235292</v>
      </c>
      <c r="Z7" s="2">
        <f t="shared" si="33"/>
        <v>0.41176470588235292</v>
      </c>
      <c r="AA7" s="2">
        <f t="shared" si="34"/>
        <v>0.52941176470588236</v>
      </c>
      <c r="AB7" s="2">
        <f t="shared" si="35"/>
        <v>0.94117647058823528</v>
      </c>
      <c r="AC7" s="2">
        <f t="shared" si="36"/>
        <v>5.8823529411764705E-2</v>
      </c>
      <c r="AD7" s="2">
        <f>(AL7/E7) / '리그 상수'!$B$3 * 100</f>
        <v>116.14798843600569</v>
      </c>
      <c r="AE7" s="2">
        <f t="shared" si="21"/>
        <v>5.8823529411764701</v>
      </c>
      <c r="AF7" s="2">
        <f t="shared" si="22"/>
        <v>0</v>
      </c>
      <c r="AG7" s="2">
        <f t="shared" si="23"/>
        <v>0</v>
      </c>
      <c r="AH7" s="2">
        <f t="shared" si="24"/>
        <v>0.4375</v>
      </c>
      <c r="AI7" s="2">
        <f t="shared" si="25"/>
        <v>0.11764705882352944</v>
      </c>
      <c r="AJ7" s="2">
        <f t="shared" si="26"/>
        <v>0</v>
      </c>
      <c r="AK7" s="2">
        <f>('리그 상수'!$B$16 * '2025 썸머시즌 타자'!R7 + '리그 상수'!$B$17 * '2025 썸머시즌 타자'!S7 + '2025 썸머시즌 타자'!J7 * '리그 상수'!$B$18 + '리그 상수'!$B$19 * '2025 썸머시즌 타자'!K7 + '2025 썸머시즌 타자'!L7 * '리그 상수'!$B$20 + '리그 상수'!$B$21*'2025 썸머시즌 타자'!M7) / ('2025 썸머시즌 타자'!G7 + '2025 썸머시즌 타자'!R7 - '2025 썸머시즌 타자'!T7 +'2025 썸머시즌 타자'!S7 +'2025 썸머시즌 타자'!X7)</f>
        <v>0.34551616486900766</v>
      </c>
      <c r="AL7" s="2">
        <f>((AK7-$AK$2) / '리그 상수'!$B$2 + '리그 상수'!$B$3) * '2025 썸머시즌 타자'!E7</f>
        <v>3.0266300636243817</v>
      </c>
      <c r="AM7" s="2">
        <f t="shared" si="37"/>
        <v>9.0962566844919781</v>
      </c>
      <c r="AN7" s="2">
        <f>((AK7-'리그 상수'!$B$1) / '리그 상수'!$B$2)*'2025 썸머시즌 타자'!E7</f>
        <v>0.26989368355222049</v>
      </c>
      <c r="AO7" s="2">
        <f>((AK7-'리그 상수'!$B$1) / '리그 상수'!$B$2) * '2025 썸머시즌 타자'!E7</f>
        <v>0.26989368355222049</v>
      </c>
      <c r="AP7" s="2">
        <f t="shared" si="38"/>
        <v>-0.4</v>
      </c>
      <c r="AQ7" s="2">
        <f t="shared" si="39"/>
        <v>0.3</v>
      </c>
      <c r="AR7" s="2">
        <f t="shared" si="40"/>
        <v>0.16989368355222045</v>
      </c>
      <c r="AS7" s="2">
        <f t="shared" si="41"/>
        <v>10.989538461538462</v>
      </c>
      <c r="AT7" s="2">
        <f t="shared" si="42"/>
        <v>10.989538461538462</v>
      </c>
      <c r="AU7" s="2">
        <f t="shared" si="43"/>
        <v>11.159432145090683</v>
      </c>
      <c r="AV7" s="3">
        <f>AU7 + (E7 * ('리그 상수'!$B$1 - '리그 상수'!$F$1) / '리그 상수'!$B$2)</f>
        <v>11.635927077152228</v>
      </c>
      <c r="AW7">
        <f t="shared" si="44"/>
        <v>10.08</v>
      </c>
      <c r="AX7" s="3">
        <f t="shared" si="47"/>
        <v>1.6854532098434568E-2</v>
      </c>
      <c r="AY7" s="3">
        <f t="shared" si="45"/>
        <v>1.1070865223304249</v>
      </c>
      <c r="BE7" s="1">
        <v>1</v>
      </c>
      <c r="BF7" s="1">
        <v>5</v>
      </c>
      <c r="BG7" s="1">
        <v>8</v>
      </c>
      <c r="BH7">
        <f t="shared" si="27"/>
        <v>11</v>
      </c>
      <c r="BI7" s="4">
        <f t="shared" si="46"/>
        <v>1.1543578449555782</v>
      </c>
      <c r="BJ7" s="2">
        <f>E7*('리그 상수'!$B$3 * 0.8)</f>
        <v>2.0846715328467154</v>
      </c>
      <c r="BL7" t="s">
        <v>153</v>
      </c>
    </row>
    <row r="8" spans="1:64" ht="18" thickBot="1">
      <c r="A8" t="s">
        <v>225</v>
      </c>
      <c r="B8" s="8" t="s">
        <v>87</v>
      </c>
      <c r="C8" s="5">
        <f t="shared" si="28"/>
        <v>0.11062388943486523</v>
      </c>
      <c r="D8" s="5">
        <f t="shared" si="29"/>
        <v>1.9831039186507935</v>
      </c>
      <c r="E8" s="1">
        <v>17</v>
      </c>
      <c r="F8">
        <f t="shared" si="20"/>
        <v>17</v>
      </c>
      <c r="G8" s="1">
        <v>17</v>
      </c>
      <c r="H8" s="1">
        <v>3</v>
      </c>
      <c r="I8" s="1">
        <v>7</v>
      </c>
      <c r="J8">
        <f t="shared" si="30"/>
        <v>4</v>
      </c>
      <c r="K8" s="1">
        <v>2</v>
      </c>
      <c r="L8" s="1">
        <v>0</v>
      </c>
      <c r="M8" s="1">
        <v>1</v>
      </c>
      <c r="N8">
        <f t="shared" si="31"/>
        <v>12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2">
        <f t="shared" si="32"/>
        <v>0.41176470588235292</v>
      </c>
      <c r="Z8" s="2">
        <f t="shared" si="33"/>
        <v>0.41176470588235292</v>
      </c>
      <c r="AA8" s="2">
        <f t="shared" si="34"/>
        <v>0.70588235294117652</v>
      </c>
      <c r="AB8" s="2">
        <f t="shared" si="35"/>
        <v>1.1176470588235294</v>
      </c>
      <c r="AC8" s="2">
        <f t="shared" si="36"/>
        <v>0.17647058823529413</v>
      </c>
      <c r="AD8" s="2">
        <f>(AL8/E8) / '리그 상수'!$B$3 * 100</f>
        <v>135.80365558091242</v>
      </c>
      <c r="AE8" s="2">
        <f t="shared" si="21"/>
        <v>5.8823529411764701</v>
      </c>
      <c r="AF8" s="2">
        <f t="shared" si="22"/>
        <v>0</v>
      </c>
      <c r="AG8" s="2">
        <f t="shared" si="23"/>
        <v>0</v>
      </c>
      <c r="AH8" s="2">
        <f t="shared" si="24"/>
        <v>0.4</v>
      </c>
      <c r="AI8" s="2">
        <f t="shared" si="25"/>
        <v>0.29411764705882359</v>
      </c>
      <c r="AJ8" s="2">
        <f t="shared" si="26"/>
        <v>0</v>
      </c>
      <c r="AK8" s="2">
        <f>('리그 상수'!$B$16 * '2025 썸머시즌 타자'!R8 + '리그 상수'!$B$17 * '2025 썸머시즌 타자'!S8 + '2025 썸머시즌 타자'!J8 * '리그 상수'!$B$18 + '리그 상수'!$B$19 * '2025 썸머시즌 타자'!K8 + '2025 썸머시즌 타자'!L8 * '리그 상수'!$B$20 + '리그 상수'!$B$21*'2025 썸머시즌 타자'!M8) / ('2025 썸머시즌 타자'!G8 + '2025 썸머시즌 타자'!R8 - '2025 썸머시즌 타자'!T8 +'2025 썸머시즌 타자'!S8 +'2025 썸머시즌 타자'!X8)</f>
        <v>0.43189520608625953</v>
      </c>
      <c r="AL8" s="2">
        <f>((AK8-$AK$2) / '리그 상수'!$B$2 + '리그 상수'!$B$3) * '2025 썸머시즌 타자'!E8</f>
        <v>3.5388251855756008</v>
      </c>
      <c r="AM8" s="2">
        <f t="shared" si="37"/>
        <v>13.341176470588234</v>
      </c>
      <c r="AN8" s="2">
        <f>((AK8-'리그 상수'!$B$1) / '리그 상수'!$B$2)*'2025 썸머시즌 타자'!E8</f>
        <v>0.78208880550343984</v>
      </c>
      <c r="AO8" s="2">
        <f>((AK8-'리그 상수'!$B$1) / '리그 상수'!$B$2) * '2025 썸머시즌 타자'!E8</f>
        <v>0.78208880550343984</v>
      </c>
      <c r="AP8" s="2">
        <f t="shared" si="38"/>
        <v>0</v>
      </c>
      <c r="AQ8" s="2">
        <f t="shared" si="39"/>
        <v>0.33299999999999996</v>
      </c>
      <c r="AR8" s="2">
        <f t="shared" si="40"/>
        <v>1.1150888055034398</v>
      </c>
      <c r="AS8" s="2">
        <f t="shared" si="41"/>
        <v>19.989687499999999</v>
      </c>
      <c r="AT8" s="2">
        <f t="shared" si="42"/>
        <v>19.989687499999999</v>
      </c>
      <c r="AU8" s="2">
        <f t="shared" si="43"/>
        <v>21.104776305503439</v>
      </c>
      <c r="AV8" s="3">
        <f>AU8 + (E8 * ('리그 상수'!$B$1 - '리그 상수'!$F$1) / '리그 상수'!$B$2)</f>
        <v>21.581271237564984</v>
      </c>
      <c r="AW8">
        <f t="shared" si="44"/>
        <v>10.08</v>
      </c>
      <c r="AX8" s="3">
        <f t="shared" si="47"/>
        <v>0.11062388943486506</v>
      </c>
      <c r="AY8" s="3">
        <f t="shared" si="45"/>
        <v>2.0937278080856587</v>
      </c>
      <c r="BE8" s="1">
        <v>0</v>
      </c>
      <c r="BF8" s="1">
        <v>11</v>
      </c>
      <c r="BG8" s="1">
        <v>9</v>
      </c>
      <c r="BH8">
        <f t="shared" si="27"/>
        <v>10</v>
      </c>
      <c r="BI8" s="4">
        <f t="shared" si="46"/>
        <v>2.1409991307108118</v>
      </c>
      <c r="BJ8" s="2">
        <f>E8*('리그 상수'!$B$3 * 0.8)</f>
        <v>2.0846715328467154</v>
      </c>
      <c r="BL8" t="s">
        <v>153</v>
      </c>
    </row>
    <row r="9" spans="1:64" ht="18" thickBot="1">
      <c r="A9" t="s">
        <v>225</v>
      </c>
      <c r="B9" s="7" t="s">
        <v>88</v>
      </c>
      <c r="C9" s="5">
        <f t="shared" si="28"/>
        <v>0.11609228588245823</v>
      </c>
      <c r="D9" s="5">
        <f t="shared" si="29"/>
        <v>2.1815003779289492</v>
      </c>
      <c r="E9" s="1">
        <v>18</v>
      </c>
      <c r="F9">
        <f t="shared" si="20"/>
        <v>16</v>
      </c>
      <c r="G9" s="1">
        <v>16</v>
      </c>
      <c r="H9" s="1">
        <v>6</v>
      </c>
      <c r="I9" s="1">
        <v>11</v>
      </c>
      <c r="J9">
        <f t="shared" si="30"/>
        <v>2</v>
      </c>
      <c r="K9" s="1">
        <v>4</v>
      </c>
      <c r="L9" s="1">
        <v>0</v>
      </c>
      <c r="M9" s="1">
        <v>5</v>
      </c>
      <c r="N9">
        <f t="shared" si="31"/>
        <v>30</v>
      </c>
      <c r="O9" s="1">
        <v>9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2">
        <f t="shared" si="32"/>
        <v>0.6875</v>
      </c>
      <c r="Z9" s="2">
        <f t="shared" si="33"/>
        <v>0.72222222222222221</v>
      </c>
      <c r="AA9" s="2">
        <f t="shared" si="34"/>
        <v>1.875</v>
      </c>
      <c r="AB9" s="2">
        <f t="shared" si="35"/>
        <v>2.5972222222222223</v>
      </c>
      <c r="AC9" s="2">
        <f t="shared" si="36"/>
        <v>0.375</v>
      </c>
      <c r="AD9" s="2">
        <f>(AL9/E9) / '리그 상수'!$B$3 * 100</f>
        <v>273.78643893815774</v>
      </c>
      <c r="AE9" s="2">
        <f t="shared" si="21"/>
        <v>0</v>
      </c>
      <c r="AF9" s="2">
        <f t="shared" si="22"/>
        <v>5.5555555555555554</v>
      </c>
      <c r="AG9" s="2" t="e">
        <f t="shared" si="23"/>
        <v>#DIV/0!</v>
      </c>
      <c r="AH9" s="2">
        <f t="shared" si="24"/>
        <v>0.54545454545454541</v>
      </c>
      <c r="AI9" s="2">
        <f t="shared" si="25"/>
        <v>1.1875</v>
      </c>
      <c r="AJ9" s="2">
        <f t="shared" si="26"/>
        <v>3.472222222222221E-2</v>
      </c>
      <c r="AK9" s="2">
        <f>('리그 상수'!$B$16 * '2025 썸머시즌 타자'!R9 + '리그 상수'!$B$17 * '2025 썸머시즌 타자'!S9 + '2025 썸머시즌 타자'!J9 * '리그 상수'!$B$18 + '리그 상수'!$B$19 * '2025 썸머시즌 타자'!K9 + '2025 썸머시즌 타자'!L9 * '리그 상수'!$B$20 + '리그 상수'!$B$21*'2025 썸머시즌 타자'!M9) / ('2025 썸머시즌 타자'!G9 + '2025 썸머시즌 타자'!R9 - '2025 썸머시즌 타자'!T9 +'2025 썸머시즌 타자'!S9 +'2025 썸머시즌 타자'!X9)</f>
        <v>1.0382760754313678</v>
      </c>
      <c r="AL9" s="2">
        <f>((AK9-$AK$2) / '리그 상수'!$B$2 + '리그 상수'!$B$3) * '2025 썸머시즌 타자'!E9</f>
        <v>7.5541075853009954</v>
      </c>
      <c r="AM9" s="2">
        <f t="shared" si="37"/>
        <v>131.625</v>
      </c>
      <c r="AN9" s="2">
        <f>((AK9-'리그 상수'!$B$1) / '리그 상수'!$B$2)*'2025 썸머시즌 타자'!E9</f>
        <v>4.6352102416951766</v>
      </c>
      <c r="AO9" s="2">
        <f>((AK9-'리그 상수'!$B$1) / '리그 상수'!$B$2) * '2025 썸머시즌 타자'!E9</f>
        <v>4.6352102416951766</v>
      </c>
      <c r="AP9" s="2">
        <f t="shared" si="38"/>
        <v>0</v>
      </c>
      <c r="AQ9" s="2">
        <f t="shared" si="39"/>
        <v>-3.4650000000000003</v>
      </c>
      <c r="AR9" s="2">
        <f t="shared" si="40"/>
        <v>1.1702102416951763</v>
      </c>
      <c r="AS9" s="2">
        <f t="shared" si="41"/>
        <v>21.98952380952381</v>
      </c>
      <c r="AT9" s="2">
        <f t="shared" si="42"/>
        <v>21.98952380952381</v>
      </c>
      <c r="AU9" s="2">
        <f t="shared" si="43"/>
        <v>23.159734051218987</v>
      </c>
      <c r="AV9" s="3">
        <f>AU9 + (E9 * ('리그 상수'!$B$1 - '리그 상수'!$F$1) / '리그 상수'!$B$2)</f>
        <v>23.66425809693121</v>
      </c>
      <c r="AW9">
        <f t="shared" si="44"/>
        <v>10.08</v>
      </c>
      <c r="AX9" s="3">
        <f t="shared" si="47"/>
        <v>0.11609228588245797</v>
      </c>
      <c r="AY9" s="3">
        <f t="shared" si="45"/>
        <v>2.2975926638114075</v>
      </c>
      <c r="BE9" s="1">
        <v>1</v>
      </c>
      <c r="BF9" s="1">
        <v>17</v>
      </c>
      <c r="BG9" s="1">
        <v>7</v>
      </c>
      <c r="BH9">
        <f t="shared" si="27"/>
        <v>5</v>
      </c>
      <c r="BI9" s="4">
        <f t="shared" si="46"/>
        <v>2.3476446524733343</v>
      </c>
      <c r="BJ9" s="2">
        <f>E9*('리그 상수'!$B$3 * 0.8)</f>
        <v>2.2072992700729928</v>
      </c>
      <c r="BL9" t="s">
        <v>153</v>
      </c>
    </row>
    <row r="10" spans="1:64" ht="18" thickBot="1">
      <c r="A10" t="s">
        <v>225</v>
      </c>
      <c r="B10" s="7" t="s">
        <v>89</v>
      </c>
      <c r="C10" s="5">
        <f t="shared" si="28"/>
        <v>-5.017024529219638E-2</v>
      </c>
      <c r="D10" s="5">
        <f t="shared" si="29"/>
        <v>1.3878648233486943</v>
      </c>
      <c r="E10" s="1">
        <v>17</v>
      </c>
      <c r="F10">
        <f t="shared" si="20"/>
        <v>16</v>
      </c>
      <c r="G10" s="1">
        <v>16</v>
      </c>
      <c r="H10" s="1">
        <v>1</v>
      </c>
      <c r="I10" s="1">
        <v>3</v>
      </c>
      <c r="J10">
        <f t="shared" si="30"/>
        <v>3</v>
      </c>
      <c r="K10" s="1">
        <v>0</v>
      </c>
      <c r="L10" s="1">
        <v>0</v>
      </c>
      <c r="M10" s="1">
        <v>0</v>
      </c>
      <c r="N10">
        <f t="shared" si="31"/>
        <v>3</v>
      </c>
      <c r="O10" s="1">
        <v>1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2</v>
      </c>
      <c r="V10" s="1">
        <v>0</v>
      </c>
      <c r="W10" s="1">
        <v>0</v>
      </c>
      <c r="X10" s="1">
        <v>0</v>
      </c>
      <c r="Y10" s="2">
        <f t="shared" si="32"/>
        <v>0.1875</v>
      </c>
      <c r="Z10" s="2">
        <f t="shared" si="33"/>
        <v>0.23529411764705882</v>
      </c>
      <c r="AA10" s="2">
        <f t="shared" si="34"/>
        <v>0.1875</v>
      </c>
      <c r="AB10" s="2">
        <f t="shared" si="35"/>
        <v>0.42279411764705882</v>
      </c>
      <c r="AC10" s="2">
        <f t="shared" si="36"/>
        <v>6.25E-2</v>
      </c>
      <c r="AD10" s="2">
        <f>(AL10/E10) / '리그 상수'!$B$3 * 100</f>
        <v>74.871087431701511</v>
      </c>
      <c r="AE10" s="2">
        <f t="shared" si="21"/>
        <v>11.76470588235294</v>
      </c>
      <c r="AF10" s="2">
        <f t="shared" si="22"/>
        <v>5.8823529411764701</v>
      </c>
      <c r="AG10" s="2">
        <f t="shared" si="23"/>
        <v>0.5</v>
      </c>
      <c r="AH10" s="2">
        <f t="shared" si="24"/>
        <v>0.21428571428571427</v>
      </c>
      <c r="AI10" s="2">
        <f t="shared" si="25"/>
        <v>0</v>
      </c>
      <c r="AJ10" s="2">
        <f t="shared" si="26"/>
        <v>4.779411764705882E-2</v>
      </c>
      <c r="AK10" s="2">
        <f>('리그 상수'!$B$16 * '2025 썸머시즌 타자'!R10 + '리그 상수'!$B$17 * '2025 썸머시즌 타자'!S10 + '2025 썸머시즌 타자'!J10 * '리그 상수'!$B$18 + '리그 상수'!$B$19 * '2025 썸머시즌 타자'!K10 + '2025 썸머시즌 타자'!L10 * '리그 상수'!$B$20 + '리그 상수'!$B$21*'2025 썸머시즌 타자'!M10) / ('2025 썸머시즌 타자'!G10 + '2025 썸머시즌 타자'!R10 - '2025 썸머시즌 타자'!T10 +'2025 썸머시즌 타자'!S10 +'2025 썸머시즌 타자'!X10)</f>
        <v>0.16412017831277861</v>
      </c>
      <c r="AL10" s="2">
        <f>((AK10-$AK$2) / '리그 상수'!$B$2 + '리그 상수'!$B$3) * '2025 썸머시즌 타자'!E10</f>
        <v>1.9510203075268204</v>
      </c>
      <c r="AM10" s="2">
        <f t="shared" si="37"/>
        <v>1.5576923076923075</v>
      </c>
      <c r="AN10" s="2">
        <f>((AK10-'리그 상수'!$B$1) / '리그 상수'!$B$2)*'2025 썸머시즌 타자'!E10</f>
        <v>-0.80571607254534072</v>
      </c>
      <c r="AO10" s="2">
        <f>((AK10-'리그 상수'!$B$1) / '리그 상수'!$B$2) * '2025 썸머시즌 타자'!E10</f>
        <v>-0.80571607254534072</v>
      </c>
      <c r="AP10" s="2">
        <f t="shared" si="38"/>
        <v>0</v>
      </c>
      <c r="AQ10" s="2">
        <f t="shared" si="39"/>
        <v>0.3</v>
      </c>
      <c r="AR10" s="2">
        <f t="shared" si="40"/>
        <v>-0.50571607254534068</v>
      </c>
      <c r="AS10" s="2">
        <f t="shared" si="41"/>
        <v>13.989677419354839</v>
      </c>
      <c r="AT10" s="2">
        <f t="shared" si="42"/>
        <v>13.989677419354839</v>
      </c>
      <c r="AU10" s="2">
        <f t="shared" si="43"/>
        <v>13.483961346809499</v>
      </c>
      <c r="AV10" s="3">
        <f>AU10 + (E10 * ('리그 상수'!$B$1 - '리그 상수'!$F$1) / '리그 상수'!$B$2)</f>
        <v>13.960456278871044</v>
      </c>
      <c r="AW10">
        <f t="shared" si="44"/>
        <v>10.08</v>
      </c>
      <c r="AX10" s="3">
        <f t="shared" si="47"/>
        <v>-5.0170245292196498E-2</v>
      </c>
      <c r="AY10" s="3">
        <f t="shared" si="45"/>
        <v>1.3376945780564979</v>
      </c>
      <c r="BE10" s="1">
        <v>0</v>
      </c>
      <c r="BF10" s="1">
        <v>4</v>
      </c>
      <c r="BG10" s="1">
        <v>10</v>
      </c>
      <c r="BH10">
        <f t="shared" si="27"/>
        <v>13</v>
      </c>
      <c r="BI10" s="4">
        <f t="shared" si="46"/>
        <v>1.3849659006816513</v>
      </c>
      <c r="BJ10" s="2">
        <f>E10*('리그 상수'!$B$3 * 0.8)</f>
        <v>2.0846715328467154</v>
      </c>
      <c r="BL10" t="s">
        <v>153</v>
      </c>
    </row>
    <row r="11" spans="1:64" ht="18" thickBot="1">
      <c r="A11" t="s">
        <v>225</v>
      </c>
      <c r="B11" s="7" t="s">
        <v>90</v>
      </c>
      <c r="C11" s="5">
        <f t="shared" si="28"/>
        <v>7.0789531155384777E-2</v>
      </c>
      <c r="D11" s="5">
        <f t="shared" si="29"/>
        <v>0.69340359094457449</v>
      </c>
      <c r="E11" s="1">
        <v>16</v>
      </c>
      <c r="F11">
        <f t="shared" si="20"/>
        <v>16</v>
      </c>
      <c r="G11" s="1">
        <v>16</v>
      </c>
      <c r="H11" s="1">
        <v>2</v>
      </c>
      <c r="I11" s="1">
        <v>5</v>
      </c>
      <c r="J11">
        <f t="shared" si="30"/>
        <v>3</v>
      </c>
      <c r="K11" s="1">
        <v>2</v>
      </c>
      <c r="L11" s="1">
        <v>0</v>
      </c>
      <c r="M11" s="1">
        <v>0</v>
      </c>
      <c r="N11">
        <f t="shared" si="31"/>
        <v>7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2">
        <f t="shared" si="32"/>
        <v>0.3125</v>
      </c>
      <c r="Z11" s="2">
        <f t="shared" si="33"/>
        <v>0.3125</v>
      </c>
      <c r="AA11" s="2">
        <f t="shared" si="34"/>
        <v>0.4375</v>
      </c>
      <c r="AB11" s="2">
        <f t="shared" si="35"/>
        <v>0.75</v>
      </c>
      <c r="AC11" s="2">
        <f t="shared" si="36"/>
        <v>0.125</v>
      </c>
      <c r="AD11" s="2">
        <f>(AL11/E11) / '리그 상수'!$B$3 * 100</f>
        <v>102.26617351491527</v>
      </c>
      <c r="AE11" s="2">
        <f t="shared" si="21"/>
        <v>6.25</v>
      </c>
      <c r="AF11" s="2">
        <f t="shared" si="22"/>
        <v>0</v>
      </c>
      <c r="AG11" s="2">
        <f t="shared" si="23"/>
        <v>0</v>
      </c>
      <c r="AH11" s="2">
        <f t="shared" si="24"/>
        <v>0.33333333333333331</v>
      </c>
      <c r="AI11" s="2">
        <f t="shared" si="25"/>
        <v>0.125</v>
      </c>
      <c r="AJ11" s="2">
        <f t="shared" si="26"/>
        <v>0</v>
      </c>
      <c r="AK11" s="2">
        <f>('리그 상수'!$B$16 * '2025 썸머시즌 타자'!R11 + '리그 상수'!$B$17 * '2025 썸머시즌 타자'!S11 + '2025 썸머시즌 타자'!J11 * '리그 상수'!$B$18 + '리그 상수'!$B$19 * '2025 썸머시즌 타자'!K11 + '2025 썸머시즌 타자'!L11 * '리그 상수'!$B$20 + '리그 상수'!$B$21*'2025 썸머시즌 타자'!M11) / ('2025 썸머시즌 타자'!G11 + '2025 썸머시즌 타자'!R11 - '2025 썸머시즌 타자'!T11 +'2025 썸머시즌 타자'!S11 +'2025 썸머시즌 타자'!X11)</f>
        <v>0.28451096700932343</v>
      </c>
      <c r="AL11" s="2">
        <f>((AK11-$AK$2) / '리그 상수'!$B$2 + '리그 상수'!$B$3) * '2025 썸머시즌 타자'!E11</f>
        <v>2.5081338905847832</v>
      </c>
      <c r="AM11" s="2">
        <f t="shared" si="37"/>
        <v>5.3693181818181817</v>
      </c>
      <c r="AN11" s="2">
        <f>((AK11-'리그 상수'!$B$1) / '리그 상수'!$B$2)*'2025 썸머시즌 타자'!E11</f>
        <v>-8.6441525953721107E-2</v>
      </c>
      <c r="AO11" s="2">
        <f>((AK11-'리그 상수'!$B$1) / '리그 상수'!$B$2) * '2025 썸머시즌 타자'!E11</f>
        <v>-8.6441525953721107E-2</v>
      </c>
      <c r="AP11" s="2">
        <f t="shared" si="38"/>
        <v>0.2</v>
      </c>
      <c r="AQ11" s="2">
        <f t="shared" si="39"/>
        <v>0.6</v>
      </c>
      <c r="AR11" s="2">
        <f t="shared" si="40"/>
        <v>0.71355847404627892</v>
      </c>
      <c r="AS11" s="2">
        <f t="shared" si="41"/>
        <v>6.9895081967213111</v>
      </c>
      <c r="AT11" s="2">
        <f t="shared" si="42"/>
        <v>6.9895081967213111</v>
      </c>
      <c r="AU11" s="2">
        <f t="shared" si="43"/>
        <v>7.7030666707675897</v>
      </c>
      <c r="AV11" s="3">
        <f>AU11 + (E11 * ('리그 상수'!$B$1 - '리그 상수'!$F$1) / '리그 상수'!$B$2)</f>
        <v>8.1515324891784555</v>
      </c>
      <c r="AW11">
        <f t="shared" si="44"/>
        <v>10.08</v>
      </c>
      <c r="AX11" s="3">
        <f t="shared" si="47"/>
        <v>7.0789531155384819E-2</v>
      </c>
      <c r="AY11" s="3">
        <f t="shared" si="45"/>
        <v>0.76419312209995927</v>
      </c>
      <c r="BE11" s="1">
        <v>0</v>
      </c>
      <c r="BF11" s="1">
        <v>7</v>
      </c>
      <c r="BG11" s="1">
        <v>0</v>
      </c>
      <c r="BH11">
        <f t="shared" si="27"/>
        <v>11</v>
      </c>
      <c r="BI11" s="4">
        <f t="shared" si="46"/>
        <v>0.80868377868833885</v>
      </c>
      <c r="BJ11" s="2">
        <f>E11*('리그 상수'!$B$3 * 0.8)</f>
        <v>1.9620437956204382</v>
      </c>
      <c r="BL11" t="s">
        <v>153</v>
      </c>
    </row>
    <row r="12" spans="1:64" ht="18" thickBot="1">
      <c r="A12" t="s">
        <v>225</v>
      </c>
      <c r="B12" s="7" t="s">
        <v>91</v>
      </c>
      <c r="C12" s="5">
        <f t="shared" si="28"/>
        <v>0.23056498605279091</v>
      </c>
      <c r="D12" s="5">
        <f t="shared" si="29"/>
        <v>0.49497354497354501</v>
      </c>
      <c r="E12" s="1">
        <v>16</v>
      </c>
      <c r="F12">
        <f t="shared" si="20"/>
        <v>16</v>
      </c>
      <c r="G12" s="1">
        <v>16</v>
      </c>
      <c r="H12" s="1">
        <v>5</v>
      </c>
      <c r="I12" s="1">
        <v>4</v>
      </c>
      <c r="J12">
        <f t="shared" si="30"/>
        <v>2</v>
      </c>
      <c r="K12" s="1">
        <v>0</v>
      </c>
      <c r="L12" s="1">
        <v>0</v>
      </c>
      <c r="M12" s="1">
        <v>2</v>
      </c>
      <c r="N12">
        <f t="shared" si="31"/>
        <v>10</v>
      </c>
      <c r="O12" s="1">
        <v>7</v>
      </c>
      <c r="P12" s="1">
        <v>6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2">
        <f t="shared" si="32"/>
        <v>0.25</v>
      </c>
      <c r="Z12" s="2">
        <f t="shared" si="33"/>
        <v>0.25</v>
      </c>
      <c r="AA12" s="2">
        <f t="shared" si="34"/>
        <v>0.625</v>
      </c>
      <c r="AB12" s="2">
        <f t="shared" si="35"/>
        <v>0.875</v>
      </c>
      <c r="AC12" s="2">
        <f t="shared" si="36"/>
        <v>0.3125</v>
      </c>
      <c r="AD12" s="2">
        <f>(AL12/E12) / '리그 상수'!$B$3 * 100</f>
        <v>116.88507595393966</v>
      </c>
      <c r="AE12" s="2">
        <f t="shared" si="21"/>
        <v>6.25</v>
      </c>
      <c r="AF12" s="2">
        <f t="shared" si="22"/>
        <v>0</v>
      </c>
      <c r="AG12" s="2">
        <f t="shared" si="23"/>
        <v>0</v>
      </c>
      <c r="AH12" s="2">
        <f t="shared" si="24"/>
        <v>0.15384615384615385</v>
      </c>
      <c r="AI12" s="2">
        <f t="shared" si="25"/>
        <v>0.375</v>
      </c>
      <c r="AJ12" s="2">
        <f t="shared" si="26"/>
        <v>0</v>
      </c>
      <c r="AK12" s="2">
        <f>('리그 상수'!$B$16 * '2025 썸머시즌 타자'!R12 + '리그 상수'!$B$17 * '2025 썸머시즌 타자'!S12 + '2025 썸머시즌 타자'!J12 * '리그 상수'!$B$18 + '리그 상수'!$B$19 * '2025 썸머시즌 타자'!K12 + '2025 썸머시즌 타자'!L12 * '리그 상수'!$B$20 + '리그 상수'!$B$21*'2025 썸머시즌 타자'!M12) / ('2025 썸머시즌 타자'!G12 + '2025 썸머시즌 타자'!R12 - '2025 썸머시즌 타자'!T12 +'2025 썸머시즌 타자'!S12 +'2025 썸머시즌 타자'!X12)</f>
        <v>0.34875537891465458</v>
      </c>
      <c r="AL12" s="2">
        <f>((AK12-$AK$2) / '리그 상수'!$B$2 + '리그 상수'!$B$3) * '2025 썸머시즌 타자'!E12</f>
        <v>2.8666704759506372</v>
      </c>
      <c r="AM12" s="2">
        <f t="shared" si="37"/>
        <v>5.625</v>
      </c>
      <c r="AN12" s="2">
        <f>((AK12-'리그 상수'!$B$1) / '리그 상수'!$B$2)*'2025 썸머시즌 타자'!E12</f>
        <v>0.2720950594121328</v>
      </c>
      <c r="AO12" s="2">
        <f>((AK12-'리그 상수'!$B$1) / '리그 상수'!$B$2) * '2025 썸머시즌 타자'!E12</f>
        <v>0.2720950594121328</v>
      </c>
      <c r="AP12" s="2">
        <f t="shared" si="38"/>
        <v>1.2000000000000002</v>
      </c>
      <c r="AQ12" s="2">
        <f t="shared" si="39"/>
        <v>0.85199999999999998</v>
      </c>
      <c r="AR12" s="2">
        <f t="shared" si="40"/>
        <v>2.3240950594121328</v>
      </c>
      <c r="AS12" s="2">
        <f t="shared" si="41"/>
        <v>4.9893333333333336</v>
      </c>
      <c r="AT12" s="2">
        <f t="shared" si="42"/>
        <v>4.9893333333333336</v>
      </c>
      <c r="AU12" s="2">
        <f t="shared" si="43"/>
        <v>7.3134283927454664</v>
      </c>
      <c r="AV12" s="3">
        <f>AU12 + (E12 * ('리그 상수'!$B$1 - '리그 상수'!$F$1) / '리그 상수'!$B$2)</f>
        <v>7.7618942111563323</v>
      </c>
      <c r="AW12">
        <f t="shared" si="44"/>
        <v>10.08</v>
      </c>
      <c r="AX12" s="3">
        <f t="shared" si="47"/>
        <v>0.23056498605279094</v>
      </c>
      <c r="AY12" s="3">
        <f t="shared" si="45"/>
        <v>0.72553853102633592</v>
      </c>
      <c r="BE12" s="1">
        <v>0</v>
      </c>
      <c r="BF12" s="1">
        <v>4</v>
      </c>
      <c r="BG12" s="1">
        <v>1</v>
      </c>
      <c r="BH12">
        <f t="shared" ref="BH12:BH71" si="48">G12-I12+Q12+V12+X12+W12</f>
        <v>12</v>
      </c>
      <c r="BI12" s="4">
        <f t="shared" si="46"/>
        <v>0.7700291876147155</v>
      </c>
      <c r="BJ12" s="2">
        <f>E12*('리그 상수'!$B$3 * 0.8)</f>
        <v>1.9620437956204382</v>
      </c>
      <c r="BL12" t="s">
        <v>153</v>
      </c>
    </row>
    <row r="13" spans="1:64" ht="18" thickBot="1">
      <c r="A13" t="s">
        <v>225</v>
      </c>
      <c r="B13" s="9" t="s">
        <v>92</v>
      </c>
      <c r="C13" s="5">
        <f t="shared" si="28"/>
        <v>1.1265721631575243E-2</v>
      </c>
      <c r="D13" s="5">
        <f t="shared" si="29"/>
        <v>2.87590799031477</v>
      </c>
      <c r="E13" s="1">
        <v>16</v>
      </c>
      <c r="F13">
        <f t="shared" si="20"/>
        <v>16</v>
      </c>
      <c r="G13" s="1">
        <v>16</v>
      </c>
      <c r="H13" s="1">
        <v>2</v>
      </c>
      <c r="I13" s="1">
        <v>5</v>
      </c>
      <c r="J13">
        <f t="shared" si="30"/>
        <v>3</v>
      </c>
      <c r="K13" s="1">
        <v>2</v>
      </c>
      <c r="L13" s="1">
        <v>0</v>
      </c>
      <c r="M13" s="1">
        <v>0</v>
      </c>
      <c r="N13">
        <f t="shared" si="31"/>
        <v>7</v>
      </c>
      <c r="O13" s="1">
        <v>1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2">
        <f t="shared" si="32"/>
        <v>0.3125</v>
      </c>
      <c r="Z13" s="2">
        <f t="shared" si="33"/>
        <v>0.3125</v>
      </c>
      <c r="AA13" s="2">
        <f t="shared" si="34"/>
        <v>0.4375</v>
      </c>
      <c r="AB13" s="2">
        <f t="shared" si="35"/>
        <v>0.75</v>
      </c>
      <c r="AC13" s="2">
        <f t="shared" si="36"/>
        <v>0.125</v>
      </c>
      <c r="AD13" s="2">
        <f>(AL13/E13) / '리그 상수'!$B$3 * 100</f>
        <v>102.26617351491527</v>
      </c>
      <c r="AE13" s="2">
        <f t="shared" si="21"/>
        <v>18.75</v>
      </c>
      <c r="AF13" s="2">
        <f t="shared" si="22"/>
        <v>0</v>
      </c>
      <c r="AG13" s="2">
        <f t="shared" si="23"/>
        <v>0</v>
      </c>
      <c r="AH13" s="2">
        <f t="shared" si="24"/>
        <v>0.38461538461538464</v>
      </c>
      <c r="AI13" s="2">
        <f t="shared" si="25"/>
        <v>0.125</v>
      </c>
      <c r="AJ13" s="2">
        <f t="shared" si="26"/>
        <v>0</v>
      </c>
      <c r="AK13" s="2">
        <f>('리그 상수'!$B$16 * '2025 썸머시즌 타자'!R13 + '리그 상수'!$B$17 * '2025 썸머시즌 타자'!S13 + '2025 썸머시즌 타자'!J13 * '리그 상수'!$B$18 + '리그 상수'!$B$19 * '2025 썸머시즌 타자'!K13 + '2025 썸머시즌 타자'!L13 * '리그 상수'!$B$20 + '리그 상수'!$B$21*'2025 썸머시즌 타자'!M13) / ('2025 썸머시즌 타자'!G13 + '2025 썸머시즌 타자'!R13 - '2025 썸머시즌 타자'!T13 +'2025 썸머시즌 타자'!S13 +'2025 썸머시즌 타자'!X13)</f>
        <v>0.28451096700932343</v>
      </c>
      <c r="AL13" s="2">
        <f>((AK13-$AK$2) / '리그 상수'!$B$2 + '리그 상수'!$B$3) * '2025 썸머시즌 타자'!E13</f>
        <v>2.5081338905847832</v>
      </c>
      <c r="AM13" s="2">
        <f t="shared" si="37"/>
        <v>4.921875</v>
      </c>
      <c r="AN13" s="2">
        <f>((AK13-'리그 상수'!$B$1) / '리그 상수'!$B$2)*'2025 썸머시즌 타자'!E13</f>
        <v>-8.6441525953721107E-2</v>
      </c>
      <c r="AO13" s="2">
        <f>((AK13-'리그 상수'!$B$1) / '리그 상수'!$B$2) * '2025 썸머시즌 타자'!E13</f>
        <v>-8.6441525953721107E-2</v>
      </c>
      <c r="AP13" s="2">
        <f t="shared" si="38"/>
        <v>-0.4</v>
      </c>
      <c r="AQ13" s="2">
        <f t="shared" si="39"/>
        <v>0.6</v>
      </c>
      <c r="AR13" s="2">
        <f t="shared" si="40"/>
        <v>0.11355847404627883</v>
      </c>
      <c r="AS13" s="2">
        <f t="shared" si="41"/>
        <v>28.989152542372882</v>
      </c>
      <c r="AT13" s="2">
        <f t="shared" si="42"/>
        <v>28.989152542372882</v>
      </c>
      <c r="AU13" s="2">
        <f t="shared" si="43"/>
        <v>29.10271101641916</v>
      </c>
      <c r="AV13" s="3">
        <f>AU13 + (E13 * ('리그 상수'!$B$1 - '리그 상수'!$F$1) / '리그 상수'!$B$2)</f>
        <v>29.551176834830027</v>
      </c>
      <c r="AW13">
        <f t="shared" si="44"/>
        <v>10.08</v>
      </c>
      <c r="AX13" s="3">
        <f t="shared" si="47"/>
        <v>1.1265721631575281E-2</v>
      </c>
      <c r="AY13" s="3">
        <f t="shared" si="45"/>
        <v>2.8871737119463452</v>
      </c>
      <c r="BE13" s="1">
        <v>0</v>
      </c>
      <c r="BF13" s="1">
        <v>19</v>
      </c>
      <c r="BG13" s="1">
        <v>10</v>
      </c>
      <c r="BH13">
        <f t="shared" si="48"/>
        <v>12</v>
      </c>
      <c r="BI13" s="4">
        <f t="shared" si="46"/>
        <v>2.931664368534725</v>
      </c>
      <c r="BJ13" s="2">
        <f>E13*('리그 상수'!$B$3 * 0.8)</f>
        <v>1.9620437956204382</v>
      </c>
      <c r="BL13" t="s">
        <v>153</v>
      </c>
    </row>
    <row r="14" spans="1:64" ht="18" thickBot="1">
      <c r="A14" t="s">
        <v>225</v>
      </c>
      <c r="B14" s="10" t="s">
        <v>93</v>
      </c>
      <c r="C14" s="5">
        <f t="shared" si="28"/>
        <v>0.17144768059402193</v>
      </c>
      <c r="D14" s="5">
        <f t="shared" si="29"/>
        <v>1.6854132457580733</v>
      </c>
      <c r="E14" s="1">
        <v>16</v>
      </c>
      <c r="F14">
        <f t="shared" si="20"/>
        <v>16</v>
      </c>
      <c r="G14" s="1">
        <v>16</v>
      </c>
      <c r="H14" s="1">
        <v>4</v>
      </c>
      <c r="I14" s="1">
        <v>7</v>
      </c>
      <c r="J14">
        <f t="shared" si="30"/>
        <v>5</v>
      </c>
      <c r="K14" s="1">
        <v>1</v>
      </c>
      <c r="L14" s="1">
        <v>1</v>
      </c>
      <c r="M14" s="1">
        <v>0</v>
      </c>
      <c r="N14">
        <f t="shared" si="31"/>
        <v>10</v>
      </c>
      <c r="O14" s="1">
        <v>2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1</v>
      </c>
      <c r="V14" s="1">
        <v>0</v>
      </c>
      <c r="W14" s="1">
        <v>0</v>
      </c>
      <c r="X14" s="1">
        <v>0</v>
      </c>
      <c r="Y14" s="2">
        <f t="shared" si="32"/>
        <v>0.4375</v>
      </c>
      <c r="Z14" s="2">
        <f t="shared" si="33"/>
        <v>0.4375</v>
      </c>
      <c r="AA14" s="2">
        <f t="shared" si="34"/>
        <v>0.625</v>
      </c>
      <c r="AB14" s="2">
        <f t="shared" si="35"/>
        <v>1.0625</v>
      </c>
      <c r="AC14" s="2">
        <f t="shared" si="36"/>
        <v>0.25</v>
      </c>
      <c r="AD14" s="2">
        <f>(AL14/E14) / '리그 상수'!$B$3 * 100</f>
        <v>127.32714912467138</v>
      </c>
      <c r="AE14" s="2">
        <f t="shared" si="21"/>
        <v>6.25</v>
      </c>
      <c r="AF14" s="2">
        <f t="shared" si="22"/>
        <v>0</v>
      </c>
      <c r="AG14" s="2">
        <f t="shared" si="23"/>
        <v>0</v>
      </c>
      <c r="AH14" s="2">
        <f t="shared" si="24"/>
        <v>0.46666666666666667</v>
      </c>
      <c r="AI14" s="2">
        <f t="shared" si="25"/>
        <v>0.1875</v>
      </c>
      <c r="AJ14" s="2">
        <f t="shared" si="26"/>
        <v>0</v>
      </c>
      <c r="AK14" s="2">
        <f>('리그 상수'!$B$16 * '2025 썸머시즌 타자'!R14 + '리그 상수'!$B$17 * '2025 썸머시즌 타자'!S14 + '2025 썸머시즌 타자'!J14 * '리그 상수'!$B$18 + '리그 상수'!$B$19 * '2025 썸머시즌 타자'!K14 + '2025 썸머시즌 타자'!L14 * '리그 상수'!$B$20 + '리그 상수'!$B$21*'2025 썸머시즌 타자'!M14) / ('2025 썸머시즌 타자'!G14 + '2025 썸머시즌 타자'!R14 - '2025 썸머시즌 타자'!T14 +'2025 썸머시즌 타자'!S14 +'2025 썸머시즌 타자'!X14)</f>
        <v>0.39464424456131969</v>
      </c>
      <c r="AL14" s="2">
        <f>((AK14-$AK$2) / '리그 상수'!$B$2 + '리그 상수'!$B$3) * '2025 썸머시즌 타자'!E14</f>
        <v>3.1227680369262472</v>
      </c>
      <c r="AM14" s="2">
        <f t="shared" si="37"/>
        <v>13.125</v>
      </c>
      <c r="AN14" s="2">
        <f>((AK14-'리그 상수'!$B$1) / '리그 상수'!$B$2)*'2025 썸머시즌 타자'!E14</f>
        <v>0.52819262038774273</v>
      </c>
      <c r="AO14" s="2">
        <f>((AK14-'리그 상수'!$B$1) / '리그 상수'!$B$2) * '2025 썸머시즌 타자'!E14</f>
        <v>0.52819262038774273</v>
      </c>
      <c r="AP14" s="2">
        <f t="shared" si="38"/>
        <v>0</v>
      </c>
      <c r="AQ14" s="2">
        <f t="shared" si="39"/>
        <v>1.2</v>
      </c>
      <c r="AR14" s="2">
        <f t="shared" si="40"/>
        <v>1.7281926203877427</v>
      </c>
      <c r="AS14" s="2">
        <f t="shared" si="41"/>
        <v>16.988965517241379</v>
      </c>
      <c r="AT14" s="2">
        <f t="shared" si="42"/>
        <v>16.988965517241379</v>
      </c>
      <c r="AU14" s="2">
        <f t="shared" si="43"/>
        <v>18.71715813762912</v>
      </c>
      <c r="AV14" s="3">
        <f>AU14 + (E14 * ('리그 상수'!$B$1 - '리그 상수'!$F$1) / '리그 상수'!$B$2)</f>
        <v>19.165623956039987</v>
      </c>
      <c r="AW14">
        <f t="shared" si="44"/>
        <v>10.08</v>
      </c>
      <c r="AX14" s="3">
        <f t="shared" si="47"/>
        <v>0.1714476805940221</v>
      </c>
      <c r="AY14" s="3">
        <f t="shared" si="45"/>
        <v>1.8568609263520952</v>
      </c>
      <c r="BE14" s="1">
        <v>0</v>
      </c>
      <c r="BF14" s="1">
        <v>14</v>
      </c>
      <c r="BG14" s="1">
        <v>3</v>
      </c>
      <c r="BH14">
        <f t="shared" si="48"/>
        <v>9</v>
      </c>
      <c r="BI14" s="4">
        <f t="shared" si="46"/>
        <v>1.9013515829404748</v>
      </c>
      <c r="BJ14" s="2">
        <f>E14*('리그 상수'!$B$3 * 0.8)</f>
        <v>1.9620437956204382</v>
      </c>
      <c r="BL14" t="s">
        <v>153</v>
      </c>
    </row>
    <row r="15" spans="1:64" ht="18" thickBot="1">
      <c r="A15" t="s">
        <v>225</v>
      </c>
      <c r="B15" s="7" t="s">
        <v>94</v>
      </c>
      <c r="C15" s="5">
        <f t="shared" si="28"/>
        <v>-2.3529090602261382E-2</v>
      </c>
      <c r="D15" s="5">
        <f t="shared" si="29"/>
        <v>1.2885686438318018</v>
      </c>
      <c r="E15" s="1">
        <v>16</v>
      </c>
      <c r="F15">
        <f t="shared" si="20"/>
        <v>15</v>
      </c>
      <c r="G15" s="1">
        <v>15</v>
      </c>
      <c r="H15" s="1">
        <v>1</v>
      </c>
      <c r="I15" s="1">
        <v>2</v>
      </c>
      <c r="J15">
        <f t="shared" si="30"/>
        <v>0</v>
      </c>
      <c r="K15" s="1">
        <v>1</v>
      </c>
      <c r="L15" s="1">
        <v>1</v>
      </c>
      <c r="M15" s="1">
        <v>0</v>
      </c>
      <c r="N15">
        <f t="shared" si="31"/>
        <v>5</v>
      </c>
      <c r="O15" s="1">
        <v>1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3</v>
      </c>
      <c r="V15" s="1">
        <v>0</v>
      </c>
      <c r="W15" s="1">
        <v>0</v>
      </c>
      <c r="X15" s="1">
        <v>0</v>
      </c>
      <c r="Y15" s="2">
        <f t="shared" si="32"/>
        <v>0.13333333333333333</v>
      </c>
      <c r="Z15" s="2">
        <f t="shared" si="33"/>
        <v>0.1875</v>
      </c>
      <c r="AA15" s="2">
        <f t="shared" si="34"/>
        <v>0.33333333333333331</v>
      </c>
      <c r="AB15" s="2">
        <f t="shared" si="35"/>
        <v>0.52083333333333326</v>
      </c>
      <c r="AC15" s="2">
        <f t="shared" si="36"/>
        <v>6.6666666666666666E-2</v>
      </c>
      <c r="AD15" s="2">
        <f>(AL15/E15) / '리그 상수'!$B$3 * 100</f>
        <v>83.888124734427464</v>
      </c>
      <c r="AE15" s="2">
        <f t="shared" si="21"/>
        <v>18.75</v>
      </c>
      <c r="AF15" s="2">
        <f t="shared" si="22"/>
        <v>0</v>
      </c>
      <c r="AG15" s="2">
        <f t="shared" si="23"/>
        <v>0</v>
      </c>
      <c r="AH15" s="2">
        <f t="shared" si="24"/>
        <v>0.16666666666666666</v>
      </c>
      <c r="AI15" s="2">
        <f t="shared" si="25"/>
        <v>0.19999999999999998</v>
      </c>
      <c r="AJ15" s="2">
        <f t="shared" si="26"/>
        <v>5.4166666666666669E-2</v>
      </c>
      <c r="AK15" s="2">
        <f>('리그 상수'!$B$16 * '2025 썸머시즌 타자'!R15 + '리그 상수'!$B$17 * '2025 썸머시즌 타자'!S15 + '2025 썸머시즌 타자'!J15 * '리그 상수'!$B$18 + '리그 상수'!$B$19 * '2025 썸머시즌 타자'!K15 + '2025 썸머시즌 타자'!L15 * '리그 상수'!$B$20 + '리그 상수'!$B$21*'2025 썸머시즌 타자'!M15) / ('2025 썸머시즌 타자'!G15 + '2025 썸머시즌 타자'!R15 - '2025 썸머시즌 타자'!T15 +'2025 썸머시즌 타자'!S15 +'2025 썸머시즌 타자'!X15)</f>
        <v>0.20374656347119291</v>
      </c>
      <c r="AL15" s="2">
        <f>((AK15-$AK$2) / '리그 상수'!$B$2 + '리그 상수'!$B$3) * '2025 썸머시즌 타자'!E15</f>
        <v>2.0574021832677101</v>
      </c>
      <c r="AM15" s="2">
        <f t="shared" si="37"/>
        <v>2.0769230769230771</v>
      </c>
      <c r="AN15" s="2">
        <f>((AK15-'리그 상수'!$B$1) / '리그 상수'!$B$2)*'2025 썸머시즌 타자'!E15</f>
        <v>-0.53717323327079425</v>
      </c>
      <c r="AO15" s="2">
        <f>((AK15-'리그 상수'!$B$1) / '리그 상수'!$B$2) * '2025 썸머시즌 타자'!E15</f>
        <v>-0.53717323327079425</v>
      </c>
      <c r="AP15" s="2">
        <f t="shared" si="38"/>
        <v>0</v>
      </c>
      <c r="AQ15" s="2">
        <f t="shared" si="39"/>
        <v>0.3</v>
      </c>
      <c r="AR15" s="2">
        <f t="shared" si="40"/>
        <v>-0.23717323327079426</v>
      </c>
      <c r="AS15" s="2">
        <f t="shared" si="41"/>
        <v>12.988771929824562</v>
      </c>
      <c r="AT15" s="2">
        <f t="shared" si="42"/>
        <v>12.988771929824562</v>
      </c>
      <c r="AU15" s="2">
        <f t="shared" si="43"/>
        <v>12.751598696553767</v>
      </c>
      <c r="AV15" s="3">
        <f>AU15 + (E15 * ('리그 상수'!$B$1 - '리그 상수'!$F$1) / '리그 상수'!$B$2)</f>
        <v>13.200064514964634</v>
      </c>
      <c r="AW15">
        <f t="shared" si="44"/>
        <v>10.08</v>
      </c>
      <c r="AX15" s="3">
        <f t="shared" si="47"/>
        <v>-2.3529090602261334E-2</v>
      </c>
      <c r="AY15" s="3">
        <f t="shared" si="45"/>
        <v>1.2650395532295404</v>
      </c>
      <c r="BE15" s="1">
        <v>0</v>
      </c>
      <c r="BF15" s="1">
        <v>12</v>
      </c>
      <c r="BG15" s="1">
        <v>1</v>
      </c>
      <c r="BH15">
        <f t="shared" si="48"/>
        <v>13</v>
      </c>
      <c r="BI15" s="4">
        <f t="shared" si="46"/>
        <v>1.30953020981792</v>
      </c>
      <c r="BJ15" s="2">
        <f>E15*('리그 상수'!$B$3 * 0.8)</f>
        <v>1.9620437956204382</v>
      </c>
      <c r="BL15" t="s">
        <v>153</v>
      </c>
    </row>
    <row r="16" spans="1:64" ht="18" thickBot="1">
      <c r="A16" t="s">
        <v>225</v>
      </c>
      <c r="B16" s="11" t="s">
        <v>95</v>
      </c>
      <c r="C16" s="5">
        <f t="shared" si="28"/>
        <v>9.0146867585891854E-2</v>
      </c>
      <c r="D16" s="5">
        <f t="shared" si="29"/>
        <v>1.4869614512471656</v>
      </c>
      <c r="E16" s="1">
        <v>16</v>
      </c>
      <c r="F16">
        <f t="shared" si="20"/>
        <v>15</v>
      </c>
      <c r="G16" s="1">
        <v>15</v>
      </c>
      <c r="H16" s="1">
        <v>2</v>
      </c>
      <c r="I16" s="1">
        <v>4</v>
      </c>
      <c r="J16">
        <f t="shared" si="30"/>
        <v>3</v>
      </c>
      <c r="K16" s="1">
        <v>1</v>
      </c>
      <c r="L16" s="1">
        <v>0</v>
      </c>
      <c r="M16" s="1">
        <v>0</v>
      </c>
      <c r="N16">
        <f t="shared" si="31"/>
        <v>5</v>
      </c>
      <c r="O16" s="1">
        <v>2</v>
      </c>
      <c r="P16" s="1">
        <v>3</v>
      </c>
      <c r="Q16" s="1">
        <v>0</v>
      </c>
      <c r="R16" s="1">
        <v>1</v>
      </c>
      <c r="S16" s="1">
        <v>0</v>
      </c>
      <c r="T16" s="1">
        <v>0</v>
      </c>
      <c r="U16" s="1">
        <v>4</v>
      </c>
      <c r="V16" s="1">
        <v>0</v>
      </c>
      <c r="W16" s="1">
        <v>0</v>
      </c>
      <c r="X16" s="1">
        <v>0</v>
      </c>
      <c r="Y16" s="2">
        <f t="shared" si="32"/>
        <v>0.26666666666666666</v>
      </c>
      <c r="Z16" s="2">
        <f t="shared" ref="Z16:Z71" si="49">(I16+R16+S16)/(G16+R16+S16+X16)</f>
        <v>0.3125</v>
      </c>
      <c r="AA16" s="2">
        <f t="shared" ref="AA16:AA71" si="50">N16/G16</f>
        <v>0.33333333333333331</v>
      </c>
      <c r="AB16" s="2">
        <f t="shared" ref="AB16:AB71" si="51">Z16+AA16</f>
        <v>0.64583333333333326</v>
      </c>
      <c r="AC16" s="2">
        <f t="shared" si="36"/>
        <v>0.13333333333333333</v>
      </c>
      <c r="AD16" s="2">
        <f>(AL16/E16) / '리그 상수'!$B$3 * 100</f>
        <v>93.912514978329909</v>
      </c>
      <c r="AE16" s="2">
        <f t="shared" si="21"/>
        <v>25</v>
      </c>
      <c r="AF16" s="2">
        <f t="shared" si="22"/>
        <v>6.25</v>
      </c>
      <c r="AG16" s="2">
        <f t="shared" si="23"/>
        <v>0.25</v>
      </c>
      <c r="AH16" s="2">
        <f t="shared" si="24"/>
        <v>0.36363636363636365</v>
      </c>
      <c r="AI16" s="2">
        <f t="shared" si="25"/>
        <v>6.6666666666666652E-2</v>
      </c>
      <c r="AJ16" s="2">
        <f t="shared" si="26"/>
        <v>4.5833333333333337E-2</v>
      </c>
      <c r="AK16" s="2">
        <f>('리그 상수'!$B$16 * '2025 썸머시즌 타자'!R16 + '리그 상수'!$B$17 * '2025 썸머시즌 타자'!S16 + '2025 썸머시즌 타자'!J16 * '리그 상수'!$B$18 + '리그 상수'!$B$19 * '2025 썸머시즌 타자'!K16 + '2025 썸머시즌 타자'!L16 * '리그 상수'!$B$20 + '리그 상수'!$B$21*'2025 썸머시즌 타자'!M16) / ('2025 썸머시즌 타자'!G16 + '2025 썸머시즌 타자'!R16 - '2025 썸머시즌 타자'!T16 +'2025 썸머시즌 타자'!S16 +'2025 썸머시즌 타자'!X16)</f>
        <v>0.24779987449199142</v>
      </c>
      <c r="AL16" s="2">
        <f>((AK16-$AK$2) / '리그 상수'!$B$2 + '리그 상수'!$B$3) * '2025 썸머시즌 타자'!E16</f>
        <v>2.3032558418042957</v>
      </c>
      <c r="AM16" s="2">
        <f t="shared" si="37"/>
        <v>4.0909090909090899</v>
      </c>
      <c r="AN16" s="2">
        <f>((AK16-'리그 상수'!$B$1) / '리그 상수'!$B$2)*'2025 썸머시즌 타자'!E16</f>
        <v>-0.29131957473420866</v>
      </c>
      <c r="AO16" s="2">
        <f>((AK16-'리그 상수'!$B$1) / '리그 상수'!$B$2) * '2025 썸머시즌 타자'!E16</f>
        <v>-0.29131957473420866</v>
      </c>
      <c r="AP16" s="2">
        <f t="shared" si="38"/>
        <v>0.60000000000000009</v>
      </c>
      <c r="AQ16" s="2">
        <f t="shared" si="39"/>
        <v>0.6</v>
      </c>
      <c r="AR16" s="2">
        <f t="shared" si="40"/>
        <v>0.9086804252657914</v>
      </c>
      <c r="AS16" s="2">
        <f t="shared" si="41"/>
        <v>14.988571428571429</v>
      </c>
      <c r="AT16" s="2">
        <f t="shared" si="42"/>
        <v>14.988571428571429</v>
      </c>
      <c r="AU16" s="2">
        <f t="shared" si="43"/>
        <v>15.89725185383722</v>
      </c>
      <c r="AV16" s="3">
        <f>AU16 + (E16 * ('리그 상수'!$B$1 - '리그 상수'!$F$1) / '리그 상수'!$B$2)</f>
        <v>16.345717672248085</v>
      </c>
      <c r="AW16">
        <f t="shared" si="44"/>
        <v>10.08</v>
      </c>
      <c r="AX16" s="3">
        <f t="shared" si="47"/>
        <v>9.0146867585892007E-2</v>
      </c>
      <c r="AY16" s="3">
        <f t="shared" si="45"/>
        <v>1.5771083188330575</v>
      </c>
      <c r="BE16" s="1">
        <v>0</v>
      </c>
      <c r="BF16" s="1">
        <v>10</v>
      </c>
      <c r="BG16" s="1">
        <v>5</v>
      </c>
      <c r="BH16">
        <f t="shared" si="48"/>
        <v>11</v>
      </c>
      <c r="BI16" s="4">
        <f t="shared" si="46"/>
        <v>1.621598975421437</v>
      </c>
      <c r="BJ16" s="2">
        <f>E16*('리그 상수'!$B$3 * 0.8)</f>
        <v>1.9620437956204382</v>
      </c>
      <c r="BL16" t="s">
        <v>153</v>
      </c>
    </row>
    <row r="17" spans="1:64" ht="18" thickBot="1">
      <c r="A17" t="s">
        <v>225</v>
      </c>
      <c r="B17" s="7" t="s">
        <v>96</v>
      </c>
      <c r="C17" s="5">
        <f t="shared" si="28"/>
        <v>-7.6326225716469576E-2</v>
      </c>
      <c r="D17" s="5">
        <f t="shared" si="29"/>
        <v>-0.49718614718614723</v>
      </c>
      <c r="E17" s="1">
        <v>16</v>
      </c>
      <c r="F17">
        <f t="shared" si="20"/>
        <v>15</v>
      </c>
      <c r="G17" s="1">
        <v>15</v>
      </c>
      <c r="H17" s="1">
        <v>1</v>
      </c>
      <c r="I17" s="1">
        <v>0</v>
      </c>
      <c r="J17">
        <f t="shared" si="30"/>
        <v>0</v>
      </c>
      <c r="K17" s="1">
        <v>0</v>
      </c>
      <c r="L17" s="1">
        <v>0</v>
      </c>
      <c r="M17" s="1">
        <v>0</v>
      </c>
      <c r="N17">
        <f t="shared" si="31"/>
        <v>0</v>
      </c>
      <c r="O17" s="1">
        <v>0</v>
      </c>
      <c r="P17" s="1">
        <v>2</v>
      </c>
      <c r="Q17" s="1">
        <v>0</v>
      </c>
      <c r="R17" s="1">
        <v>1</v>
      </c>
      <c r="S17" s="1">
        <v>0</v>
      </c>
      <c r="T17" s="1">
        <v>0</v>
      </c>
      <c r="U17" s="1">
        <v>10</v>
      </c>
      <c r="V17" s="1">
        <v>0</v>
      </c>
      <c r="W17" s="1">
        <v>0</v>
      </c>
      <c r="X17" s="1">
        <v>0</v>
      </c>
      <c r="Y17" s="2">
        <f t="shared" si="32"/>
        <v>0</v>
      </c>
      <c r="Z17" s="2">
        <f t="shared" si="49"/>
        <v>6.25E-2</v>
      </c>
      <c r="AA17" s="2">
        <f t="shared" si="50"/>
        <v>0</v>
      </c>
      <c r="AB17" s="2">
        <f t="shared" si="51"/>
        <v>6.25E-2</v>
      </c>
      <c r="AC17" s="2">
        <f t="shared" si="36"/>
        <v>6.6666666666666666E-2</v>
      </c>
      <c r="AD17" s="2">
        <f>(AL17/E17) / '리그 상수'!$B$3 * 100</f>
        <v>45.878978392964058</v>
      </c>
      <c r="AE17" s="2">
        <f t="shared" si="21"/>
        <v>62.5</v>
      </c>
      <c r="AF17" s="2">
        <f t="shared" si="22"/>
        <v>6.25</v>
      </c>
      <c r="AG17" s="2">
        <f t="shared" si="23"/>
        <v>0.1</v>
      </c>
      <c r="AH17" s="2">
        <f t="shared" si="24"/>
        <v>0</v>
      </c>
      <c r="AI17" s="2">
        <f t="shared" si="25"/>
        <v>0</v>
      </c>
      <c r="AJ17" s="2">
        <f t="shared" si="26"/>
        <v>6.25E-2</v>
      </c>
      <c r="AK17" s="2">
        <f>('리그 상수'!$B$16 * '2025 썸머시즌 타자'!R17 + '리그 상수'!$B$17 * '2025 썸머시즌 타자'!S17 + '2025 썸머시즌 타자'!J17 * '리그 상수'!$B$18 + '리그 상수'!$B$19 * '2025 썸머시즌 타자'!K17 + '2025 썸머시즌 타자'!L17 * '리그 상수'!$B$20 + '리그 상수'!$B$21*'2025 썸머시즌 타자'!M17) / ('2025 썸머시즌 타자'!G17 + '2025 썸머시즌 타자'!R17 - '2025 썸머시즌 타자'!T17 +'2025 썸머시즌 타자'!S17 +'2025 썸머시즌 타자'!X17)</f>
        <v>3.671109251733206E-2</v>
      </c>
      <c r="AL17" s="2">
        <f>((AK17-$AK$2) / '리그 상수'!$B$2 + '리그 상수'!$B$3) * '2025 썸머시즌 타자'!E17</f>
        <v>1.1252070613164908</v>
      </c>
      <c r="AM17" s="2">
        <f t="shared" si="37"/>
        <v>0</v>
      </c>
      <c r="AN17" s="2">
        <f>((AK17-'리그 상수'!$B$1) / '리그 상수'!$B$2)*'2025 썸머시즌 타자'!E17</f>
        <v>-1.4693683552220136</v>
      </c>
      <c r="AO17" s="2">
        <f>((AK17-'리그 상수'!$B$1) / '리그 상수'!$B$2) * '2025 썸머시즌 타자'!E17</f>
        <v>-1.4693683552220136</v>
      </c>
      <c r="AP17" s="2">
        <f t="shared" si="38"/>
        <v>0.4</v>
      </c>
      <c r="AQ17" s="2">
        <f t="shared" si="39"/>
        <v>0.3</v>
      </c>
      <c r="AR17" s="2">
        <f t="shared" si="40"/>
        <v>-0.76936835522201341</v>
      </c>
      <c r="AS17" s="2">
        <f t="shared" si="41"/>
        <v>-5.0116363636363639</v>
      </c>
      <c r="AT17" s="2">
        <f t="shared" si="42"/>
        <v>-5.0116363636363639</v>
      </c>
      <c r="AU17" s="2">
        <f t="shared" si="43"/>
        <v>-5.7810047188583775</v>
      </c>
      <c r="AV17" s="3">
        <f>AU17 + (E17 * ('리그 상수'!$B$1 - '리그 상수'!$F$1) / '리그 상수'!$B$2)</f>
        <v>-5.3325389004475117</v>
      </c>
      <c r="AW17">
        <f t="shared" si="44"/>
        <v>10.08</v>
      </c>
      <c r="AX17" s="3">
        <f t="shared" si="47"/>
        <v>-7.632622571646959E-2</v>
      </c>
      <c r="AY17" s="3">
        <f t="shared" si="45"/>
        <v>-0.57351237290261681</v>
      </c>
      <c r="BE17" s="1">
        <v>3</v>
      </c>
      <c r="BF17" s="1">
        <v>1</v>
      </c>
      <c r="BG17" s="1">
        <v>0</v>
      </c>
      <c r="BH17">
        <f t="shared" si="48"/>
        <v>15</v>
      </c>
      <c r="BI17" s="4">
        <f t="shared" si="46"/>
        <v>-0.52902171631423722</v>
      </c>
      <c r="BJ17" s="2">
        <f>E17*('리그 상수'!$B$3 * 0.8)</f>
        <v>1.9620437956204382</v>
      </c>
      <c r="BL17" t="s">
        <v>153</v>
      </c>
    </row>
    <row r="18" spans="1:64" ht="18" thickBot="1">
      <c r="A18" t="s">
        <v>225</v>
      </c>
      <c r="B18" s="10" t="s">
        <v>97</v>
      </c>
      <c r="C18" s="5">
        <f t="shared" si="28"/>
        <v>-2.3529090602261493E-2</v>
      </c>
      <c r="D18" s="5">
        <f t="shared" si="29"/>
        <v>0.89179159318048218</v>
      </c>
      <c r="E18" s="1">
        <v>16</v>
      </c>
      <c r="F18">
        <f t="shared" si="20"/>
        <v>15</v>
      </c>
      <c r="G18" s="1">
        <v>15</v>
      </c>
      <c r="H18" s="1">
        <v>1</v>
      </c>
      <c r="I18" s="1">
        <v>2</v>
      </c>
      <c r="J18">
        <f t="shared" si="30"/>
        <v>0</v>
      </c>
      <c r="K18" s="1">
        <v>1</v>
      </c>
      <c r="L18" s="1">
        <v>1</v>
      </c>
      <c r="M18" s="1">
        <v>0</v>
      </c>
      <c r="N18">
        <f t="shared" si="31"/>
        <v>5</v>
      </c>
      <c r="O18" s="1">
        <v>2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2">
        <f t="shared" si="32"/>
        <v>0.13333333333333333</v>
      </c>
      <c r="Z18" s="2">
        <f t="shared" si="49"/>
        <v>0.1875</v>
      </c>
      <c r="AA18" s="2">
        <f t="shared" si="50"/>
        <v>0.33333333333333331</v>
      </c>
      <c r="AB18" s="2">
        <f t="shared" si="51"/>
        <v>0.52083333333333326</v>
      </c>
      <c r="AC18" s="2">
        <f t="shared" si="36"/>
        <v>6.6666666666666666E-2</v>
      </c>
      <c r="AD18" s="2">
        <f>(AL18/E18) / '리그 상수'!$B$3 * 100</f>
        <v>83.888124734427464</v>
      </c>
      <c r="AE18" s="2">
        <f t="shared" si="21"/>
        <v>0</v>
      </c>
      <c r="AF18" s="2">
        <f t="shared" si="22"/>
        <v>0</v>
      </c>
      <c r="AG18" s="2" t="e">
        <f t="shared" si="23"/>
        <v>#DIV/0!</v>
      </c>
      <c r="AH18" s="2">
        <f t="shared" si="24"/>
        <v>0.13333333333333333</v>
      </c>
      <c r="AI18" s="2">
        <f t="shared" si="25"/>
        <v>0.19999999999999998</v>
      </c>
      <c r="AJ18" s="2">
        <f t="shared" si="26"/>
        <v>5.4166666666666669E-2</v>
      </c>
      <c r="AK18" s="2">
        <f>('리그 상수'!$B$16 * '2025 썸머시즌 타자'!R18 + '리그 상수'!$B$17 * '2025 썸머시즌 타자'!S18 + '2025 썸머시즌 타자'!J18 * '리그 상수'!$B$18 + '리그 상수'!$B$19 * '2025 썸머시즌 타자'!K18 + '2025 썸머시즌 타자'!L18 * '리그 상수'!$B$20 + '리그 상수'!$B$21*'2025 썸머시즌 타자'!M18) / ('2025 썸머시즌 타자'!G18 + '2025 썸머시즌 타자'!R18 - '2025 썸머시즌 타자'!T18 +'2025 썸머시즌 타자'!S18 +'2025 썸머시즌 타자'!X18)</f>
        <v>0.20374656347119291</v>
      </c>
      <c r="AL18" s="2">
        <f>((AK18-$AK$2) / '리그 상수'!$B$2 + '리그 상수'!$B$3) * '2025 썸머시즌 타자'!E18</f>
        <v>2.0574021832677101</v>
      </c>
      <c r="AM18" s="2">
        <f t="shared" si="37"/>
        <v>1.9285714285714286</v>
      </c>
      <c r="AN18" s="2">
        <f>((AK18-'리그 상수'!$B$1) / '리그 상수'!$B$2)*'2025 썸머시즌 타자'!E18</f>
        <v>-0.53717323327079425</v>
      </c>
      <c r="AO18" s="2">
        <f>((AK18-'리그 상수'!$B$1) / '리그 상수'!$B$2) * '2025 썸머시즌 타자'!E18</f>
        <v>-0.53717323327079425</v>
      </c>
      <c r="AP18" s="2">
        <f t="shared" si="38"/>
        <v>0</v>
      </c>
      <c r="AQ18" s="2">
        <f t="shared" si="39"/>
        <v>0.3</v>
      </c>
      <c r="AR18" s="2">
        <f t="shared" si="40"/>
        <v>-0.23717323327079426</v>
      </c>
      <c r="AS18" s="2">
        <f t="shared" si="41"/>
        <v>8.9892592592592599</v>
      </c>
      <c r="AT18" s="2">
        <f t="shared" si="42"/>
        <v>8.9892592592592599</v>
      </c>
      <c r="AU18" s="2">
        <f t="shared" si="43"/>
        <v>8.752086025988465</v>
      </c>
      <c r="AV18" s="3">
        <f>AU18 + (E18 * ('리그 상수'!$B$1 - '리그 상수'!$F$1) / '리그 상수'!$B$2)</f>
        <v>9.2005518443993317</v>
      </c>
      <c r="AW18">
        <f t="shared" si="44"/>
        <v>10.08</v>
      </c>
      <c r="AX18" s="3">
        <f t="shared" si="47"/>
        <v>-2.3529090602261334E-2</v>
      </c>
      <c r="AY18" s="3">
        <f t="shared" si="45"/>
        <v>0.86826250257822069</v>
      </c>
      <c r="BE18" s="1">
        <v>1</v>
      </c>
      <c r="BF18" s="1">
        <v>6</v>
      </c>
      <c r="BG18" s="1">
        <v>5</v>
      </c>
      <c r="BH18">
        <f t="shared" si="48"/>
        <v>14</v>
      </c>
      <c r="BI18" s="4">
        <f t="shared" si="46"/>
        <v>0.91275315916660038</v>
      </c>
      <c r="BJ18" s="2">
        <f>E18*('리그 상수'!$B$3 * 0.8)</f>
        <v>1.9620437956204382</v>
      </c>
      <c r="BL18" t="s">
        <v>153</v>
      </c>
    </row>
    <row r="19" spans="1:64" ht="18" thickBot="1">
      <c r="A19" t="s">
        <v>225</v>
      </c>
      <c r="B19" s="10" t="s">
        <v>98</v>
      </c>
      <c r="C19" s="5">
        <f t="shared" si="28"/>
        <v>-2.5184142867069714E-2</v>
      </c>
      <c r="D19" s="5">
        <f t="shared" si="29"/>
        <v>0.29657082958969755</v>
      </c>
      <c r="E19" s="1">
        <v>16</v>
      </c>
      <c r="F19">
        <f t="shared" si="20"/>
        <v>15</v>
      </c>
      <c r="G19" s="1">
        <v>15</v>
      </c>
      <c r="H19" s="1">
        <v>1</v>
      </c>
      <c r="I19" s="1">
        <v>3</v>
      </c>
      <c r="J19">
        <f t="shared" si="30"/>
        <v>2</v>
      </c>
      <c r="K19" s="1">
        <v>0</v>
      </c>
      <c r="L19" s="1">
        <v>0</v>
      </c>
      <c r="M19" s="1">
        <v>1</v>
      </c>
      <c r="N19">
        <f t="shared" si="31"/>
        <v>6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4</v>
      </c>
      <c r="V19" s="1">
        <v>0</v>
      </c>
      <c r="W19" s="1">
        <v>0</v>
      </c>
      <c r="X19" s="1">
        <v>0</v>
      </c>
      <c r="Y19" s="2">
        <f t="shared" si="32"/>
        <v>0.2</v>
      </c>
      <c r="Z19" s="2">
        <f t="shared" si="49"/>
        <v>0.25</v>
      </c>
      <c r="AA19" s="2">
        <f t="shared" si="50"/>
        <v>0.4</v>
      </c>
      <c r="AB19" s="2">
        <f t="shared" si="51"/>
        <v>0.65</v>
      </c>
      <c r="AC19" s="2">
        <f t="shared" si="36"/>
        <v>6.6666666666666666E-2</v>
      </c>
      <c r="AD19" s="2">
        <f>(AL19/E19) / '리그 상수'!$B$3 * 100</f>
        <v>96.418612539305514</v>
      </c>
      <c r="AE19" s="2">
        <f t="shared" si="21"/>
        <v>25</v>
      </c>
      <c r="AF19" s="2">
        <f t="shared" si="22"/>
        <v>0</v>
      </c>
      <c r="AG19" s="2">
        <f t="shared" si="23"/>
        <v>0</v>
      </c>
      <c r="AH19" s="2">
        <f t="shared" si="24"/>
        <v>0.2</v>
      </c>
      <c r="AI19" s="2">
        <f t="shared" si="25"/>
        <v>0.2</v>
      </c>
      <c r="AJ19" s="2">
        <f t="shared" si="26"/>
        <v>4.9999999999999989E-2</v>
      </c>
      <c r="AK19" s="2">
        <f>('리그 상수'!$B$16 * '2025 썸머시즌 타자'!R19 + '리그 상수'!$B$17 * '2025 썸머시즌 타자'!S19 + '2025 썸머시즌 타자'!J19 * '리그 상수'!$B$18 + '리그 상수'!$B$19 * '2025 썸머시즌 타자'!K19 + '2025 썸머시즌 타자'!L19 * '리그 상수'!$B$20 + '리그 상수'!$B$21*'2025 썸머시즌 타자'!M19) / ('2025 썸머시즌 타자'!G19 + '2025 썸머시즌 타자'!R19 - '2025 썸머시즌 타자'!T19 +'2025 썸머시즌 타자'!S19 +'2025 썸머시즌 타자'!X19)</f>
        <v>0.25881320224719101</v>
      </c>
      <c r="AL19" s="2">
        <f>((AK19-$AK$2) / '리그 상수'!$B$2 + '리그 상수'!$B$3) * '2025 썸머시즌 타자'!E19</f>
        <v>2.3647192564384421</v>
      </c>
      <c r="AM19" s="2">
        <f t="shared" si="37"/>
        <v>3.6</v>
      </c>
      <c r="AN19" s="2">
        <f>((AK19-'리그 상수'!$B$1) / '리그 상수'!$B$2)*'2025 썸머시즌 타자'!E19</f>
        <v>-0.22985616010006249</v>
      </c>
      <c r="AO19" s="2">
        <f>((AK19-'리그 상수'!$B$1) / '리그 상수'!$B$2) * '2025 썸머시즌 타자'!E19</f>
        <v>-0.22985616010006249</v>
      </c>
      <c r="AP19" s="2">
        <f t="shared" si="38"/>
        <v>0</v>
      </c>
      <c r="AQ19" s="2">
        <f t="shared" si="39"/>
        <v>-2.4000000000000021E-2</v>
      </c>
      <c r="AR19" s="2">
        <f t="shared" si="40"/>
        <v>-0.25385616010006251</v>
      </c>
      <c r="AS19" s="2">
        <f t="shared" si="41"/>
        <v>2.989433962264151</v>
      </c>
      <c r="AT19" s="2">
        <f t="shared" si="42"/>
        <v>2.989433962264151</v>
      </c>
      <c r="AU19" s="2">
        <f t="shared" si="43"/>
        <v>2.7355778021640886</v>
      </c>
      <c r="AV19" s="3">
        <f>AU19 + (E19 * ('리그 상수'!$B$1 - '리그 상수'!$F$1) / '리그 상수'!$B$2)</f>
        <v>3.1840436205749545</v>
      </c>
      <c r="AW19">
        <f t="shared" si="44"/>
        <v>10.08</v>
      </c>
      <c r="AX19" s="3">
        <f t="shared" si="47"/>
        <v>-2.5184142867069693E-2</v>
      </c>
      <c r="AY19" s="3">
        <f t="shared" si="45"/>
        <v>0.27138668672262783</v>
      </c>
      <c r="BE19" s="1">
        <v>2</v>
      </c>
      <c r="BF19" s="1">
        <v>7</v>
      </c>
      <c r="BG19" s="1">
        <v>0</v>
      </c>
      <c r="BH19">
        <f t="shared" si="48"/>
        <v>12</v>
      </c>
      <c r="BI19" s="4">
        <f t="shared" si="46"/>
        <v>0.31587734331100736</v>
      </c>
      <c r="BJ19" s="2">
        <f>E19*('리그 상수'!$B$3 * 0.8)</f>
        <v>1.9620437956204382</v>
      </c>
      <c r="BL19" t="s">
        <v>153</v>
      </c>
    </row>
    <row r="20" spans="1:64" ht="18" thickBot="1">
      <c r="A20" t="s">
        <v>225</v>
      </c>
      <c r="B20" s="7" t="s">
        <v>99</v>
      </c>
      <c r="C20" s="5">
        <f t="shared" si="28"/>
        <v>9.4517406712528729E-2</v>
      </c>
      <c r="D20" s="5">
        <f t="shared" si="29"/>
        <v>0.59424603174603174</v>
      </c>
      <c r="E20" s="1">
        <v>15</v>
      </c>
      <c r="F20">
        <f t="shared" si="20"/>
        <v>15</v>
      </c>
      <c r="G20" s="1">
        <v>15</v>
      </c>
      <c r="H20" s="1">
        <v>3</v>
      </c>
      <c r="I20" s="1">
        <v>4</v>
      </c>
      <c r="J20">
        <f t="shared" si="30"/>
        <v>0</v>
      </c>
      <c r="K20" s="1">
        <v>3</v>
      </c>
      <c r="L20" s="1">
        <v>0</v>
      </c>
      <c r="M20" s="1">
        <v>1</v>
      </c>
      <c r="N20">
        <f t="shared" si="31"/>
        <v>10</v>
      </c>
      <c r="O20" s="1">
        <v>4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4</v>
      </c>
      <c r="V20" s="1">
        <v>0</v>
      </c>
      <c r="W20" s="1">
        <v>0</v>
      </c>
      <c r="X20" s="1">
        <v>0</v>
      </c>
      <c r="Y20" s="2">
        <f t="shared" si="32"/>
        <v>0.26666666666666666</v>
      </c>
      <c r="Z20" s="2">
        <f t="shared" si="49"/>
        <v>0.26666666666666666</v>
      </c>
      <c r="AA20" s="2">
        <f t="shared" si="50"/>
        <v>0.66666666666666663</v>
      </c>
      <c r="AB20" s="2">
        <f t="shared" si="51"/>
        <v>0.93333333333333335</v>
      </c>
      <c r="AC20" s="2">
        <f t="shared" si="36"/>
        <v>0.2</v>
      </c>
      <c r="AD20" s="2">
        <f>(AL20/E20) / '리그 상수'!$B$3 * 100</f>
        <v>122.17572636044373</v>
      </c>
      <c r="AE20" s="2">
        <f t="shared" si="21"/>
        <v>26.666666666666668</v>
      </c>
      <c r="AF20" s="2">
        <f t="shared" si="22"/>
        <v>0</v>
      </c>
      <c r="AG20" s="2">
        <f t="shared" si="23"/>
        <v>0</v>
      </c>
      <c r="AH20" s="2">
        <f t="shared" si="24"/>
        <v>0.3</v>
      </c>
      <c r="AI20" s="2">
        <f t="shared" si="25"/>
        <v>0.39999999999999997</v>
      </c>
      <c r="AJ20" s="2">
        <f t="shared" si="26"/>
        <v>0</v>
      </c>
      <c r="AK20" s="2">
        <f>('리그 상수'!$B$16 * '2025 썸머시즌 타자'!R20 + '리그 상수'!$B$17 * '2025 썸머시즌 타자'!S20 + '2025 썸머시즌 타자'!J20 * '리그 상수'!$B$18 + '리그 상수'!$B$19 * '2025 썸머시즌 타자'!K20 + '2025 썸머시즌 타자'!L20 * '리그 상수'!$B$20 + '리그 상수'!$B$21*'2025 썸머시즌 타자'!M20) / ('2025 썸머시즌 타자'!G20 + '2025 썸머시즌 타자'!R20 - '2025 썸머시즌 타자'!T20 +'2025 썸머시즌 타자'!S20 +'2025 썸머시즌 타자'!X20)</f>
        <v>0.37200573750896487</v>
      </c>
      <c r="AL20" s="2">
        <f>((AK20-$AK$2) / '리그 상수'!$B$2 + '리그 상수'!$B$3) * '2025 썸머시즌 타자'!E20</f>
        <v>2.8091499126671371</v>
      </c>
      <c r="AM20" s="2">
        <f t="shared" si="37"/>
        <v>6.5454545454545459</v>
      </c>
      <c r="AN20" s="2">
        <f>((AK20-'리그 상수'!$B$1) / '리그 상수'!$B$2)*'2025 썸머시즌 타자'!E20</f>
        <v>0.37673545966228911</v>
      </c>
      <c r="AO20" s="2">
        <f>((AK20-'리그 상수'!$B$1) / '리그 상수'!$B$2) * '2025 썸머시즌 타자'!E20</f>
        <v>0.37673545966228911</v>
      </c>
      <c r="AP20" s="2">
        <f t="shared" si="38"/>
        <v>0</v>
      </c>
      <c r="AQ20" s="2">
        <f t="shared" si="39"/>
        <v>0.57599999999999996</v>
      </c>
      <c r="AR20" s="2">
        <f t="shared" si="40"/>
        <v>0.95273545966228901</v>
      </c>
      <c r="AS20" s="2">
        <f t="shared" si="41"/>
        <v>5.99</v>
      </c>
      <c r="AT20" s="2">
        <f t="shared" si="42"/>
        <v>5.99</v>
      </c>
      <c r="AU20" s="2">
        <f t="shared" si="43"/>
        <v>6.9427354596622894</v>
      </c>
      <c r="AV20" s="3">
        <f>AU20 + (E20 * ('리그 상수'!$B$1 - '리그 상수'!$F$1) / '리그 상수'!$B$2)</f>
        <v>7.3631721644224761</v>
      </c>
      <c r="AW20">
        <f t="shared" si="44"/>
        <v>10.08</v>
      </c>
      <c r="AX20" s="3">
        <f t="shared" si="47"/>
        <v>9.4517406712528673E-2</v>
      </c>
      <c r="AY20" s="3">
        <f t="shared" ref="AY20:AY71" si="52">AU20/AW20</f>
        <v>0.68876343845856047</v>
      </c>
      <c r="BE20" s="1">
        <v>0</v>
      </c>
      <c r="BF20" s="1">
        <v>6</v>
      </c>
      <c r="BG20" s="1">
        <v>0</v>
      </c>
      <c r="BH20">
        <f t="shared" si="48"/>
        <v>11</v>
      </c>
      <c r="BI20" s="4">
        <f t="shared" si="46"/>
        <v>0.73047342901016632</v>
      </c>
      <c r="BJ20" s="2">
        <f>E20*('리그 상수'!$B$3 * 0.8)</f>
        <v>1.8394160583941608</v>
      </c>
      <c r="BL20" t="s">
        <v>153</v>
      </c>
    </row>
    <row r="21" spans="1:64" ht="18" thickBot="1">
      <c r="A21" t="s">
        <v>225</v>
      </c>
      <c r="B21" s="7" t="s">
        <v>100</v>
      </c>
      <c r="C21" s="5">
        <f t="shared" si="28"/>
        <v>0.19489487477292355</v>
      </c>
      <c r="D21" s="5">
        <f t="shared" si="29"/>
        <v>0.8918456271397448</v>
      </c>
      <c r="E21" s="1">
        <v>15</v>
      </c>
      <c r="F21">
        <f t="shared" si="20"/>
        <v>15</v>
      </c>
      <c r="G21" s="1">
        <v>15</v>
      </c>
      <c r="H21" s="1">
        <v>5</v>
      </c>
      <c r="I21" s="1">
        <v>5</v>
      </c>
      <c r="J21">
        <f t="shared" si="30"/>
        <v>4</v>
      </c>
      <c r="K21" s="1">
        <v>1</v>
      </c>
      <c r="L21" s="1">
        <v>0</v>
      </c>
      <c r="M21" s="1">
        <v>0</v>
      </c>
      <c r="N21">
        <f t="shared" si="31"/>
        <v>6</v>
      </c>
      <c r="O21" s="1">
        <v>2</v>
      </c>
      <c r="P21" s="1">
        <v>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2">
        <f t="shared" si="32"/>
        <v>0.33333333333333331</v>
      </c>
      <c r="Z21" s="2">
        <f t="shared" si="49"/>
        <v>0.33333333333333331</v>
      </c>
      <c r="AA21" s="2">
        <f t="shared" si="50"/>
        <v>0.4</v>
      </c>
      <c r="AB21" s="2">
        <f t="shared" si="51"/>
        <v>0.73333333333333339</v>
      </c>
      <c r="AC21" s="2">
        <f t="shared" si="36"/>
        <v>0.33333333333333331</v>
      </c>
      <c r="AD21" s="2">
        <f>(AL21/E21) / '리그 상수'!$B$3 * 100</f>
        <v>99.8993035962161</v>
      </c>
      <c r="AE21" s="2">
        <f t="shared" si="21"/>
        <v>0</v>
      </c>
      <c r="AF21" s="2">
        <f t="shared" si="22"/>
        <v>0</v>
      </c>
      <c r="AG21" s="2" t="e">
        <f t="shared" si="23"/>
        <v>#DIV/0!</v>
      </c>
      <c r="AH21" s="2">
        <f t="shared" si="24"/>
        <v>0.33333333333333331</v>
      </c>
      <c r="AI21" s="2">
        <f t="shared" si="25"/>
        <v>6.6666666666666707E-2</v>
      </c>
      <c r="AJ21" s="2">
        <f t="shared" si="26"/>
        <v>0</v>
      </c>
      <c r="AK21" s="2">
        <f>('리그 상수'!$B$16 * '2025 썸머시즌 타자'!R21 + '리그 상수'!$B$17 * '2025 썸머시즌 타자'!S21 + '2025 썸머시즌 타자'!J21 * '리그 상수'!$B$18 + '리그 상수'!$B$19 * '2025 썸머시즌 타자'!K21 + '2025 썸머시즌 타자'!L21 * '리그 상수'!$B$20 + '리그 상수'!$B$21*'2025 썸머시즌 타자'!M21) / ('2025 썸머시즌 타자'!G21 + '2025 썸머시즌 타자'!R21 - '2025 썸머시즌 타자'!T21 +'2025 썸머시즌 타자'!S21 +'2025 썸머시즌 타자'!X21)</f>
        <v>0.27410949079607938</v>
      </c>
      <c r="AL21" s="2">
        <f>((AK21-$AK$2) / '리그 상수'!$B$2 + '리그 상수'!$B$3) * '2025 썸머시즌 타자'!E21</f>
        <v>2.2969547907159176</v>
      </c>
      <c r="AM21" s="2">
        <f t="shared" si="37"/>
        <v>5.4</v>
      </c>
      <c r="AN21" s="2">
        <f>((AK21-'리그 상수'!$B$1) / '리그 상수'!$B$2)*'2025 썸머시즌 타자'!E21</f>
        <v>-0.13545966228893047</v>
      </c>
      <c r="AO21" s="2">
        <f>((AK21-'리그 상수'!$B$1) / '리그 상수'!$B$2) * '2025 썸머시즌 타자'!E21</f>
        <v>-0.13545966228893047</v>
      </c>
      <c r="AP21" s="2">
        <f t="shared" si="38"/>
        <v>0.60000000000000009</v>
      </c>
      <c r="AQ21" s="2">
        <f t="shared" si="39"/>
        <v>1.5</v>
      </c>
      <c r="AR21" s="2">
        <f t="shared" si="40"/>
        <v>1.9645403377110697</v>
      </c>
      <c r="AS21" s="2">
        <f t="shared" si="41"/>
        <v>8.9898039215686278</v>
      </c>
      <c r="AT21" s="2">
        <f t="shared" si="42"/>
        <v>8.9898039215686278</v>
      </c>
      <c r="AU21" s="2">
        <f t="shared" si="43"/>
        <v>10.954344259279697</v>
      </c>
      <c r="AV21" s="3">
        <f>AU21 + (E21 * ('리그 상수'!$B$1 - '리그 상수'!$F$1) / '리그 상수'!$B$2)</f>
        <v>11.374780964039884</v>
      </c>
      <c r="AW21">
        <f t="shared" si="44"/>
        <v>10.08</v>
      </c>
      <c r="AX21" s="3">
        <f t="shared" ref="AX21:AX71" si="53">AR21/AW21</f>
        <v>0.19489487477292358</v>
      </c>
      <c r="AY21" s="3">
        <f t="shared" si="52"/>
        <v>1.0867405019126684</v>
      </c>
      <c r="BE21" s="1">
        <v>0</v>
      </c>
      <c r="BF21" s="1">
        <v>1</v>
      </c>
      <c r="BG21" s="1">
        <v>8</v>
      </c>
      <c r="BH21">
        <f t="shared" si="48"/>
        <v>10</v>
      </c>
      <c r="BI21" s="4">
        <f t="shared" si="46"/>
        <v>1.1284504924642742</v>
      </c>
      <c r="BJ21" s="2">
        <f>E21*('리그 상수'!$B$3 * 0.8)</f>
        <v>1.8394160583941608</v>
      </c>
      <c r="BL21" t="s">
        <v>153</v>
      </c>
    </row>
    <row r="22" spans="1:64" ht="18" thickBot="1">
      <c r="A22" t="s">
        <v>225</v>
      </c>
      <c r="B22" s="7" t="s">
        <v>101</v>
      </c>
      <c r="C22" s="5">
        <f t="shared" si="28"/>
        <v>3.9831442270465978E-3</v>
      </c>
      <c r="D22" s="5">
        <f t="shared" si="29"/>
        <v>2.1815079365079364</v>
      </c>
      <c r="E22" s="1">
        <v>15</v>
      </c>
      <c r="F22">
        <f t="shared" si="20"/>
        <v>15</v>
      </c>
      <c r="G22" s="1">
        <v>15</v>
      </c>
      <c r="H22" s="1">
        <v>2</v>
      </c>
      <c r="I22" s="1">
        <v>1</v>
      </c>
      <c r="J22">
        <f t="shared" si="30"/>
        <v>0</v>
      </c>
      <c r="K22" s="1">
        <v>1</v>
      </c>
      <c r="L22" s="1">
        <v>0</v>
      </c>
      <c r="M22" s="1">
        <v>0</v>
      </c>
      <c r="N22">
        <f t="shared" si="31"/>
        <v>2</v>
      </c>
      <c r="O22" s="1">
        <v>1</v>
      </c>
      <c r="P22" s="1">
        <v>3</v>
      </c>
      <c r="Q22" s="1">
        <v>0</v>
      </c>
      <c r="R22" s="1">
        <v>0</v>
      </c>
      <c r="S22" s="1">
        <v>0</v>
      </c>
      <c r="T22" s="1">
        <v>0</v>
      </c>
      <c r="U22" s="1">
        <v>5</v>
      </c>
      <c r="V22" s="1">
        <v>0</v>
      </c>
      <c r="W22" s="1">
        <v>0</v>
      </c>
      <c r="X22" s="1">
        <v>0</v>
      </c>
      <c r="Y22" s="2">
        <f t="shared" si="32"/>
        <v>6.6666666666666666E-2</v>
      </c>
      <c r="Z22" s="2">
        <f t="shared" si="49"/>
        <v>6.6666666666666666E-2</v>
      </c>
      <c r="AA22" s="2">
        <f t="shared" si="50"/>
        <v>0.13333333333333333</v>
      </c>
      <c r="AB22" s="2">
        <f t="shared" si="51"/>
        <v>0.2</v>
      </c>
      <c r="AC22" s="2">
        <f t="shared" si="36"/>
        <v>0.13333333333333333</v>
      </c>
      <c r="AD22" s="2">
        <f>(AL22/E22) / '리그 상수'!$B$3 * 100</f>
        <v>55.346458067760807</v>
      </c>
      <c r="AE22" s="2">
        <f t="shared" si="21"/>
        <v>33.333333333333329</v>
      </c>
      <c r="AF22" s="2">
        <f t="shared" si="22"/>
        <v>0</v>
      </c>
      <c r="AG22" s="2">
        <f t="shared" si="23"/>
        <v>0</v>
      </c>
      <c r="AH22" s="2">
        <f t="shared" si="24"/>
        <v>0.1</v>
      </c>
      <c r="AI22" s="2">
        <f t="shared" si="25"/>
        <v>6.6666666666666666E-2</v>
      </c>
      <c r="AJ22" s="2">
        <f t="shared" si="26"/>
        <v>0</v>
      </c>
      <c r="AK22" s="2">
        <f>('리그 상수'!$B$16 * '2025 썸머시즌 타자'!R22 + '리그 상수'!$B$17 * '2025 썸머시즌 타자'!S22 + '2025 썸머시즌 타자'!J22 * '리그 상수'!$B$18 + '리그 상수'!$B$19 * '2025 썸머시즌 타자'!K22 + '2025 썸머시즌 타자'!L22 * '리그 상수'!$B$20 + '리그 상수'!$B$21*'2025 썸머시즌 타자'!M22) / ('2025 썸머시즌 타자'!G22 + '2025 썸머시즌 타자'!R22 - '2025 썸머시즌 타자'!T22 +'2025 썸머시즌 타자'!S22 +'2025 썸머시즌 타자'!X22)</f>
        <v>7.8316997370308394E-2</v>
      </c>
      <c r="AL22" s="2">
        <f>((AK22-$AK$2) / '리그 상수'!$B$2 + '리그 상수'!$B$3) * '2025 썸머시즌 타자'!E22</f>
        <v>1.2725645468134785</v>
      </c>
      <c r="AM22" s="2">
        <f t="shared" si="37"/>
        <v>0.25714285714285717</v>
      </c>
      <c r="AN22" s="2">
        <f>((AK22-'리그 상수'!$B$1) / '리그 상수'!$B$2)*'2025 썸머시즌 타자'!E22</f>
        <v>-1.1598499061913694</v>
      </c>
      <c r="AO22" s="2">
        <f>((AK22-'리그 상수'!$B$1) / '리그 상수'!$B$2) * '2025 썸머시즌 타자'!E22</f>
        <v>-1.1598499061913694</v>
      </c>
      <c r="AP22" s="2">
        <f t="shared" si="38"/>
        <v>0.60000000000000009</v>
      </c>
      <c r="AQ22" s="2">
        <f t="shared" si="39"/>
        <v>0.6</v>
      </c>
      <c r="AR22" s="2">
        <f t="shared" si="40"/>
        <v>4.015009380863066E-2</v>
      </c>
      <c r="AS22" s="2">
        <f t="shared" si="41"/>
        <v>21.989599999999999</v>
      </c>
      <c r="AT22" s="2">
        <f t="shared" si="42"/>
        <v>21.989599999999999</v>
      </c>
      <c r="AU22" s="2">
        <f t="shared" si="43"/>
        <v>22.02975009380863</v>
      </c>
      <c r="AV22" s="3">
        <f>AU22 + (E22 * ('리그 상수'!$B$1 - '리그 상수'!$F$1) / '리그 상수'!$B$2)</f>
        <v>22.450186798568819</v>
      </c>
      <c r="AW22">
        <f t="shared" si="44"/>
        <v>10.08</v>
      </c>
      <c r="AX22" s="3">
        <f t="shared" si="53"/>
        <v>3.9831442270466923E-3</v>
      </c>
      <c r="AY22" s="3">
        <f t="shared" si="52"/>
        <v>2.185491080734983</v>
      </c>
      <c r="BE22" s="1">
        <v>2</v>
      </c>
      <c r="BF22" s="1">
        <v>17</v>
      </c>
      <c r="BG22" s="1">
        <v>9</v>
      </c>
      <c r="BH22">
        <f t="shared" si="48"/>
        <v>14</v>
      </c>
      <c r="BI22" s="4">
        <f t="shared" si="46"/>
        <v>2.2272010712865891</v>
      </c>
      <c r="BJ22" s="2">
        <f>E22*('리그 상수'!$B$3 * 0.8)</f>
        <v>1.8394160583941608</v>
      </c>
      <c r="BL22" t="s">
        <v>153</v>
      </c>
    </row>
    <row r="23" spans="1:64" ht="18" thickBot="1">
      <c r="A23" t="s">
        <v>225</v>
      </c>
      <c r="B23" s="7" t="s">
        <v>102</v>
      </c>
      <c r="C23" s="5">
        <f t="shared" si="28"/>
        <v>1.6896907293248553E-2</v>
      </c>
      <c r="D23" s="5">
        <f t="shared" si="29"/>
        <v>1.0902980239714934</v>
      </c>
      <c r="E23" s="1">
        <v>15</v>
      </c>
      <c r="F23">
        <f t="shared" si="20"/>
        <v>15</v>
      </c>
      <c r="G23" s="1">
        <v>15</v>
      </c>
      <c r="H23" s="1">
        <v>2</v>
      </c>
      <c r="I23" s="1">
        <v>3</v>
      </c>
      <c r="J23">
        <f t="shared" si="30"/>
        <v>1</v>
      </c>
      <c r="K23" s="1">
        <v>1</v>
      </c>
      <c r="L23" s="1">
        <v>0</v>
      </c>
      <c r="M23" s="1">
        <v>1</v>
      </c>
      <c r="N23">
        <f t="shared" si="31"/>
        <v>7</v>
      </c>
      <c r="O23" s="1">
        <v>2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2">
        <f t="shared" si="32"/>
        <v>0.2</v>
      </c>
      <c r="Z23" s="2">
        <f t="shared" si="49"/>
        <v>0.2</v>
      </c>
      <c r="AA23" s="2">
        <f t="shared" si="50"/>
        <v>0.46666666666666667</v>
      </c>
      <c r="AB23" s="2">
        <f t="shared" si="51"/>
        <v>0.66666666666666674</v>
      </c>
      <c r="AC23" s="2">
        <f t="shared" si="36"/>
        <v>0.13333333333333333</v>
      </c>
      <c r="AD23" s="2">
        <f>(AL23/E23) / '리그 상수'!$B$3 * 100</f>
        <v>97.67166131979333</v>
      </c>
      <c r="AE23" s="2">
        <f t="shared" si="21"/>
        <v>0</v>
      </c>
      <c r="AF23" s="2">
        <f t="shared" si="22"/>
        <v>0</v>
      </c>
      <c r="AG23" s="2" t="e">
        <f t="shared" si="23"/>
        <v>#DIV/0!</v>
      </c>
      <c r="AH23" s="2">
        <f t="shared" si="24"/>
        <v>0.14285714285714285</v>
      </c>
      <c r="AI23" s="2">
        <f t="shared" si="25"/>
        <v>0.26666666666666666</v>
      </c>
      <c r="AJ23" s="2">
        <f t="shared" si="26"/>
        <v>0</v>
      </c>
      <c r="AK23" s="2">
        <f>('리그 상수'!$B$16 * '2025 썸머시즌 타자'!R23 + '리그 상수'!$B$17 * '2025 썸머시즌 타자'!S23 + '2025 썸머시즌 타자'!J23 * '리그 상수'!$B$18 + '리그 상수'!$B$19 * '2025 썸머시즌 타자'!K23 + '2025 썸머시즌 타자'!L23 * '리그 상수'!$B$20 + '리그 상수'!$B$21*'2025 썸머시즌 타자'!M23) / ('2025 썸머시즌 타자'!G23 + '2025 썸머시즌 타자'!R23 - '2025 썸머시즌 타자'!T23 +'2025 썸머시즌 타자'!S23 +'2025 썸머시즌 타자'!X23)</f>
        <v>0.2643198661247908</v>
      </c>
      <c r="AL23" s="2">
        <f>((AK23-$AK$2) / '리그 상수'!$B$2 + '리그 상수'!$B$3) * '2025 썸머시즌 타자'!E23</f>
        <v>2.2457352785207956</v>
      </c>
      <c r="AM23" s="2">
        <f t="shared" si="37"/>
        <v>2.907692307692308</v>
      </c>
      <c r="AN23" s="2">
        <f>((AK23-'리그 상수'!$B$1) / '리그 상수'!$B$2)*'2025 썸머시즌 타자'!E23</f>
        <v>-0.18667917448405258</v>
      </c>
      <c r="AO23" s="2">
        <f>((AK23-'리그 상수'!$B$1) / '리그 상수'!$B$2) * '2025 썸머시즌 타자'!E23</f>
        <v>-0.18667917448405258</v>
      </c>
      <c r="AP23" s="2">
        <f t="shared" si="38"/>
        <v>0</v>
      </c>
      <c r="AQ23" s="2">
        <f t="shared" si="39"/>
        <v>0.35699999999999998</v>
      </c>
      <c r="AR23" s="2">
        <f t="shared" si="40"/>
        <v>0.1703208255159474</v>
      </c>
      <c r="AS23" s="2">
        <f t="shared" si="41"/>
        <v>10.990204081632653</v>
      </c>
      <c r="AT23" s="2">
        <f t="shared" si="42"/>
        <v>10.990204081632653</v>
      </c>
      <c r="AU23" s="2">
        <f t="shared" si="43"/>
        <v>11.1605249071486</v>
      </c>
      <c r="AV23" s="3">
        <f>AU23 + (E23 * ('리그 상수'!$B$1 - '리그 상수'!$F$1) / '리그 상수'!$B$2)</f>
        <v>11.580961611908787</v>
      </c>
      <c r="AW23">
        <f t="shared" si="44"/>
        <v>10.08</v>
      </c>
      <c r="AX23" s="3">
        <f t="shared" si="53"/>
        <v>1.6896907293248751E-2</v>
      </c>
      <c r="AY23" s="3">
        <f t="shared" si="52"/>
        <v>1.107194931264742</v>
      </c>
      <c r="BE23" s="1">
        <v>0</v>
      </c>
      <c r="BF23" s="1">
        <v>11</v>
      </c>
      <c r="BG23" s="1">
        <v>0</v>
      </c>
      <c r="BH23">
        <f t="shared" si="48"/>
        <v>13</v>
      </c>
      <c r="BI23" s="4">
        <f t="shared" si="46"/>
        <v>1.1489049218163478</v>
      </c>
      <c r="BJ23" s="2">
        <f>E23*('리그 상수'!$B$3 * 0.8)</f>
        <v>1.8394160583941608</v>
      </c>
      <c r="BL23" t="s">
        <v>153</v>
      </c>
    </row>
    <row r="24" spans="1:64" ht="18" thickBot="1">
      <c r="A24" t="s">
        <v>225</v>
      </c>
      <c r="B24" s="7" t="s">
        <v>103</v>
      </c>
      <c r="C24" s="5">
        <f t="shared" si="28"/>
        <v>0.15346893395673877</v>
      </c>
      <c r="D24" s="5">
        <f t="shared" si="29"/>
        <v>1.0902777777777779</v>
      </c>
      <c r="E24" s="1">
        <v>17</v>
      </c>
      <c r="F24">
        <f t="shared" si="20"/>
        <v>14</v>
      </c>
      <c r="G24" s="1">
        <v>14</v>
      </c>
      <c r="H24" s="1">
        <v>4</v>
      </c>
      <c r="I24" s="1">
        <v>5</v>
      </c>
      <c r="J24">
        <f t="shared" si="30"/>
        <v>5</v>
      </c>
      <c r="K24" s="1">
        <v>0</v>
      </c>
      <c r="L24" s="1">
        <v>0</v>
      </c>
      <c r="M24" s="1">
        <v>0</v>
      </c>
      <c r="N24">
        <f t="shared" si="31"/>
        <v>5</v>
      </c>
      <c r="O24" s="1">
        <v>3</v>
      </c>
      <c r="P24" s="1">
        <v>3</v>
      </c>
      <c r="Q24" s="1">
        <v>1</v>
      </c>
      <c r="R24" s="1">
        <v>0</v>
      </c>
      <c r="S24" s="1">
        <v>3</v>
      </c>
      <c r="T24" s="1">
        <v>0</v>
      </c>
      <c r="U24" s="1">
        <v>4</v>
      </c>
      <c r="V24" s="1">
        <v>0</v>
      </c>
      <c r="W24" s="1">
        <v>0</v>
      </c>
      <c r="X24" s="1">
        <v>0</v>
      </c>
      <c r="Y24" s="2">
        <f t="shared" si="32"/>
        <v>0.35714285714285715</v>
      </c>
      <c r="Z24" s="2">
        <f t="shared" si="49"/>
        <v>0.47058823529411764</v>
      </c>
      <c r="AA24" s="2">
        <f t="shared" si="50"/>
        <v>0.35714285714285715</v>
      </c>
      <c r="AB24" s="2">
        <f t="shared" si="51"/>
        <v>0.82773109243697474</v>
      </c>
      <c r="AC24" s="2">
        <f t="shared" si="36"/>
        <v>0.2857142857142857</v>
      </c>
      <c r="AD24" s="2">
        <f>(AL24/E24) / '리그 상수'!$B$3 * 100</f>
        <v>111.43062832122806</v>
      </c>
      <c r="AE24" s="2">
        <f t="shared" si="21"/>
        <v>23.52941176470588</v>
      </c>
      <c r="AF24" s="2">
        <f t="shared" si="22"/>
        <v>0</v>
      </c>
      <c r="AG24" s="2">
        <f t="shared" si="23"/>
        <v>0</v>
      </c>
      <c r="AH24" s="2">
        <f t="shared" si="24"/>
        <v>0.5</v>
      </c>
      <c r="AI24" s="2">
        <f t="shared" si="25"/>
        <v>0</v>
      </c>
      <c r="AJ24" s="2">
        <f t="shared" si="26"/>
        <v>0.11344537815126049</v>
      </c>
      <c r="AK24" s="2">
        <f>('리그 상수'!$B$16 * '2025 썸머시즌 타자'!R24 + '리그 상수'!$B$17 * '2025 썸머시즌 타자'!S24 + '2025 썸머시즌 타자'!J24 * '리그 상수'!$B$18 + '리그 상수'!$B$19 * '2025 썸머시즌 타자'!K24 + '2025 썸머시즌 타자'!L24 * '리그 상수'!$B$20 + '리그 상수'!$B$21*'2025 썸머시즌 타자'!M24) / ('2025 썸머시즌 타자'!G24 + '2025 썸머시즌 타자'!R24 - '2025 썸머시즌 타자'!T24 +'2025 썸머시즌 타자'!S24 +'2025 썸머시즌 타자'!X24)</f>
        <v>0.3247851949768672</v>
      </c>
      <c r="AL24" s="2">
        <f>((AK24-$AK$2) / '리그 상수'!$B$2 + '리그 상수'!$B$3) * '2025 썸머시즌 타자'!E24</f>
        <v>2.9037032343560889</v>
      </c>
      <c r="AM24" s="2">
        <f t="shared" si="37"/>
        <v>7.7142857142857135</v>
      </c>
      <c r="AN24" s="2">
        <f>((AK24-'리그 상수'!$B$1) / '리그 상수'!$B$2)*'2025 썸머시즌 타자'!E24</f>
        <v>0.14696685428392778</v>
      </c>
      <c r="AO24" s="2">
        <f>((AK24-'리그 상수'!$B$1) / '리그 상수'!$B$2) * '2025 썸머시즌 타자'!E24</f>
        <v>0.14696685428392778</v>
      </c>
      <c r="AP24" s="2">
        <f t="shared" si="38"/>
        <v>0.2</v>
      </c>
      <c r="AQ24" s="2">
        <f t="shared" si="39"/>
        <v>1.2</v>
      </c>
      <c r="AR24" s="2">
        <f t="shared" si="40"/>
        <v>1.5469668542839279</v>
      </c>
      <c r="AS24" s="2">
        <f t="shared" si="41"/>
        <v>10.99</v>
      </c>
      <c r="AT24" s="2">
        <f t="shared" si="42"/>
        <v>10.99</v>
      </c>
      <c r="AU24" s="2">
        <f t="shared" si="43"/>
        <v>12.536966854283929</v>
      </c>
      <c r="AV24" s="3">
        <f>AU24 + (E24 * ('리그 상수'!$B$1 - '리그 상수'!$F$1) / '리그 상수'!$B$2)</f>
        <v>13.013461786345474</v>
      </c>
      <c r="AW24">
        <f t="shared" si="44"/>
        <v>10.08</v>
      </c>
      <c r="AX24" s="3">
        <f t="shared" si="53"/>
        <v>0.15346893395673888</v>
      </c>
      <c r="AY24" s="3">
        <f t="shared" si="52"/>
        <v>1.2437467117345167</v>
      </c>
      <c r="BE24" s="1">
        <v>0</v>
      </c>
      <c r="BF24" s="1">
        <v>6</v>
      </c>
      <c r="BG24" s="1">
        <v>5</v>
      </c>
      <c r="BH24">
        <f t="shared" si="48"/>
        <v>10</v>
      </c>
      <c r="BI24" s="4">
        <f t="shared" si="46"/>
        <v>1.29101803435967</v>
      </c>
      <c r="BJ24" s="2">
        <f>E24*('리그 상수'!$B$3 * 0.8)</f>
        <v>2.0846715328467154</v>
      </c>
      <c r="BL24" t="s">
        <v>153</v>
      </c>
    </row>
    <row r="25" spans="1:64" ht="18" thickBot="1">
      <c r="A25" t="s">
        <v>225</v>
      </c>
      <c r="B25" s="7" t="s">
        <v>104</v>
      </c>
      <c r="C25" s="5">
        <f t="shared" si="28"/>
        <v>4.7645415785659839E-2</v>
      </c>
      <c r="D25" s="5">
        <f t="shared" si="29"/>
        <v>2.0823201621073961</v>
      </c>
      <c r="E25" s="1">
        <v>16</v>
      </c>
      <c r="F25">
        <f t="shared" si="20"/>
        <v>14</v>
      </c>
      <c r="G25" s="1">
        <v>14</v>
      </c>
      <c r="H25" s="1">
        <v>3</v>
      </c>
      <c r="I25" s="1">
        <v>3</v>
      </c>
      <c r="J25">
        <f t="shared" si="30"/>
        <v>2</v>
      </c>
      <c r="K25" s="1">
        <v>0</v>
      </c>
      <c r="L25" s="1">
        <v>0</v>
      </c>
      <c r="M25" s="1">
        <v>1</v>
      </c>
      <c r="N25">
        <f t="shared" si="31"/>
        <v>6</v>
      </c>
      <c r="O25" s="1">
        <v>1</v>
      </c>
      <c r="P25" s="1">
        <v>0</v>
      </c>
      <c r="Q25" s="1">
        <v>0</v>
      </c>
      <c r="R25" s="1">
        <v>0</v>
      </c>
      <c r="S25" s="1">
        <v>2</v>
      </c>
      <c r="T25" s="1">
        <v>0</v>
      </c>
      <c r="U25" s="1">
        <v>1</v>
      </c>
      <c r="V25" s="1">
        <v>0</v>
      </c>
      <c r="W25" s="1">
        <v>0</v>
      </c>
      <c r="X25" s="1">
        <v>0</v>
      </c>
      <c r="Y25" s="2">
        <f t="shared" si="32"/>
        <v>0.21428571428571427</v>
      </c>
      <c r="Z25" s="2">
        <f t="shared" si="49"/>
        <v>0.3125</v>
      </c>
      <c r="AA25" s="2">
        <f t="shared" si="50"/>
        <v>0.42857142857142855</v>
      </c>
      <c r="AB25" s="2">
        <f t="shared" si="51"/>
        <v>0.7410714285714286</v>
      </c>
      <c r="AC25" s="2">
        <f t="shared" si="36"/>
        <v>0.21428571428571427</v>
      </c>
      <c r="AD25" s="2">
        <f>(AL25/E25) / '리그 상수'!$B$3 * 100</f>
        <v>105.18995400272016</v>
      </c>
      <c r="AE25" s="2">
        <f t="shared" si="21"/>
        <v>6.25</v>
      </c>
      <c r="AF25" s="2">
        <f t="shared" si="22"/>
        <v>0</v>
      </c>
      <c r="AG25" s="2">
        <f t="shared" si="23"/>
        <v>0</v>
      </c>
      <c r="AH25" s="2">
        <f t="shared" si="24"/>
        <v>0.16666666666666666</v>
      </c>
      <c r="AI25" s="2">
        <f t="shared" si="25"/>
        <v>0.21428571428571427</v>
      </c>
      <c r="AJ25" s="2">
        <f t="shared" si="26"/>
        <v>9.8214285714285726E-2</v>
      </c>
      <c r="AK25" s="2">
        <f>('리그 상수'!$B$16 * '2025 썸머시즌 타자'!R25 + '리그 상수'!$B$17 * '2025 썸머시즌 타자'!S25 + '2025 썸머시즌 타자'!J25 * '리그 상수'!$B$18 + '리그 상수'!$B$19 * '2025 썸머시즌 타자'!K25 + '2025 썸머시즌 타자'!L25 * '리그 상수'!$B$20 + '리그 상수'!$B$21*'2025 썸머시즌 타자'!M25) / ('2025 썸머시즌 타자'!G25 + '2025 썸머시즌 타자'!R25 - '2025 썸머시즌 타자'!T25 +'2025 썸머시즌 타자'!S25 +'2025 썸머시즌 타자'!X25)</f>
        <v>0.29735984939038967</v>
      </c>
      <c r="AL25" s="2">
        <f>((AK25-$AK$2) / '리그 상수'!$B$2 + '리그 상수'!$B$3) * '2025 썸머시즌 타자'!E25</f>
        <v>2.5798412076579544</v>
      </c>
      <c r="AM25" s="2">
        <f t="shared" si="37"/>
        <v>5.2597402597402594</v>
      </c>
      <c r="AN25" s="2">
        <f>((AK25-'리그 상수'!$B$1) / '리그 상수'!$B$2)*'2025 썸머시즌 타자'!E25</f>
        <v>-1.4734208880550272E-2</v>
      </c>
      <c r="AO25" s="2">
        <f>((AK25-'리그 상수'!$B$1) / '리그 상수'!$B$2) * '2025 썸머시즌 타자'!E25</f>
        <v>-1.4734208880550272E-2</v>
      </c>
      <c r="AP25" s="2">
        <f t="shared" si="38"/>
        <v>0</v>
      </c>
      <c r="AQ25" s="2">
        <f t="shared" si="39"/>
        <v>0.49499999999999994</v>
      </c>
      <c r="AR25" s="2">
        <f t="shared" si="40"/>
        <v>0.48026579111944967</v>
      </c>
      <c r="AS25" s="2">
        <f t="shared" si="41"/>
        <v>20.989787234042552</v>
      </c>
      <c r="AT25" s="2">
        <f t="shared" si="42"/>
        <v>20.989787234042552</v>
      </c>
      <c r="AU25" s="2">
        <f t="shared" si="43"/>
        <v>21.470053025162002</v>
      </c>
      <c r="AV25" s="3">
        <f>AU25 + (E25 * ('리그 상수'!$B$1 - '리그 상수'!$F$1) / '리그 상수'!$B$2)</f>
        <v>21.918518843572869</v>
      </c>
      <c r="AW25">
        <f t="shared" si="44"/>
        <v>10.08</v>
      </c>
      <c r="AX25" s="3">
        <f t="shared" si="53"/>
        <v>4.7645415785659687E-2</v>
      </c>
      <c r="AY25" s="3">
        <f t="shared" si="52"/>
        <v>2.129965577893056</v>
      </c>
      <c r="BE25" s="1">
        <v>4</v>
      </c>
      <c r="BF25" s="1">
        <v>20</v>
      </c>
      <c r="BG25" s="1">
        <v>9</v>
      </c>
      <c r="BH25">
        <f t="shared" si="48"/>
        <v>11</v>
      </c>
      <c r="BI25" s="4">
        <f t="shared" si="46"/>
        <v>2.1744562344814353</v>
      </c>
      <c r="BJ25" s="2">
        <f>E25*('리그 상수'!$B$3 * 0.8)</f>
        <v>1.9620437956204382</v>
      </c>
      <c r="BL25" t="s">
        <v>153</v>
      </c>
    </row>
    <row r="26" spans="1:64" ht="18" thickBot="1">
      <c r="A26" t="s">
        <v>225</v>
      </c>
      <c r="B26" s="7" t="s">
        <v>105</v>
      </c>
      <c r="C26" s="5">
        <f t="shared" si="28"/>
        <v>0.20319917210161131</v>
      </c>
      <c r="D26" s="5">
        <f t="shared" si="29"/>
        <v>3.3721532091097308</v>
      </c>
      <c r="E26" s="1">
        <v>15</v>
      </c>
      <c r="F26">
        <f t="shared" si="20"/>
        <v>14</v>
      </c>
      <c r="G26" s="1">
        <v>14</v>
      </c>
      <c r="H26" s="1">
        <v>5</v>
      </c>
      <c r="I26" s="1">
        <v>7</v>
      </c>
      <c r="J26">
        <f t="shared" si="30"/>
        <v>4</v>
      </c>
      <c r="K26" s="1">
        <v>2</v>
      </c>
      <c r="L26" s="1">
        <v>0</v>
      </c>
      <c r="M26" s="1">
        <v>1</v>
      </c>
      <c r="N26">
        <f t="shared" si="31"/>
        <v>12</v>
      </c>
      <c r="O26" s="1">
        <v>4</v>
      </c>
      <c r="P26" s="1">
        <v>0</v>
      </c>
      <c r="Q26" s="1">
        <v>0</v>
      </c>
      <c r="R26" s="1">
        <v>1</v>
      </c>
      <c r="S26" s="1">
        <v>0</v>
      </c>
      <c r="T26" s="1">
        <v>0</v>
      </c>
      <c r="U26" s="1">
        <v>1</v>
      </c>
      <c r="V26" s="1">
        <v>0</v>
      </c>
      <c r="W26" s="1">
        <v>0</v>
      </c>
      <c r="X26" s="1">
        <v>0</v>
      </c>
      <c r="Y26" s="2">
        <f t="shared" si="32"/>
        <v>0.5</v>
      </c>
      <c r="Z26" s="2">
        <f t="shared" si="49"/>
        <v>0.53333333333333333</v>
      </c>
      <c r="AA26" s="2">
        <f t="shared" si="50"/>
        <v>0.8571428571428571</v>
      </c>
      <c r="AB26" s="2">
        <f t="shared" si="51"/>
        <v>1.3904761904761904</v>
      </c>
      <c r="AC26" s="2">
        <f t="shared" si="36"/>
        <v>0.35714285714285715</v>
      </c>
      <c r="AD26" s="2">
        <f>(AL26/E26) / '리그 상수'!$B$3 * 100</f>
        <v>157.81800278320796</v>
      </c>
      <c r="AE26" s="2">
        <f t="shared" si="21"/>
        <v>6.666666666666667</v>
      </c>
      <c r="AF26" s="2">
        <f t="shared" si="22"/>
        <v>6.666666666666667</v>
      </c>
      <c r="AG26" s="2">
        <f t="shared" si="23"/>
        <v>1</v>
      </c>
      <c r="AH26" s="2">
        <f t="shared" si="24"/>
        <v>0.5</v>
      </c>
      <c r="AI26" s="2">
        <f t="shared" si="25"/>
        <v>0.3571428571428571</v>
      </c>
      <c r="AJ26" s="2">
        <f t="shared" si="26"/>
        <v>3.3333333333333326E-2</v>
      </c>
      <c r="AK26" s="2">
        <f>('리그 상수'!$B$16 * '2025 썸머시즌 타자'!R26 + '리그 상수'!$B$17 * '2025 썸머시즌 타자'!S26 + '2025 썸머시즌 타자'!J26 * '리그 상수'!$B$18 + '리그 상수'!$B$19 * '2025 썸머시즌 타자'!K26 + '2025 썸머시즌 타자'!L26 * '리그 상수'!$B$20 + '리그 상수'!$B$21*'2025 썸머시즌 타자'!M26) / ('2025 썸머시즌 타자'!G26 + '2025 썸머시즌 타자'!R26 - '2025 썸머시즌 타자'!T26 +'2025 썸머시즌 타자'!S26 +'2025 썸머시즌 타자'!X26)</f>
        <v>0.52863973224958172</v>
      </c>
      <c r="AL26" s="2">
        <f>((AK26-$AK$2) / '리그 상수'!$B$2 + '리그 상수'!$B$3) * '2025 썸머시즌 타자'!E26</f>
        <v>3.6286621077890886</v>
      </c>
      <c r="AM26" s="2">
        <f t="shared" si="37"/>
        <v>26.448979591836736</v>
      </c>
      <c r="AN26" s="2">
        <f>((AK26-'리그 상수'!$B$1) / '리그 상수'!$B$2)*'2025 썸머시즌 타자'!E26</f>
        <v>1.1962476547842407</v>
      </c>
      <c r="AO26" s="2">
        <f>((AK26-'리그 상수'!$B$1) / '리그 상수'!$B$2) * '2025 썸머시즌 타자'!E26</f>
        <v>1.1962476547842407</v>
      </c>
      <c r="AP26" s="2">
        <f t="shared" si="38"/>
        <v>0</v>
      </c>
      <c r="AQ26" s="2">
        <f t="shared" si="39"/>
        <v>0.85199999999999998</v>
      </c>
      <c r="AR26" s="2">
        <f t="shared" si="40"/>
        <v>2.0482476547842405</v>
      </c>
      <c r="AS26" s="2">
        <f t="shared" si="41"/>
        <v>33.991304347826087</v>
      </c>
      <c r="AT26" s="2">
        <f t="shared" si="42"/>
        <v>33.991304347826087</v>
      </c>
      <c r="AU26" s="2">
        <f t="shared" si="43"/>
        <v>36.039552002610328</v>
      </c>
      <c r="AV26" s="3">
        <f>AU26 + (E26 * ('리그 상수'!$B$1 - '리그 상수'!$F$1) / '리그 상수'!$B$2)</f>
        <v>36.459988707370513</v>
      </c>
      <c r="AW26">
        <f t="shared" si="44"/>
        <v>10.08</v>
      </c>
      <c r="AX26" s="3">
        <f t="shared" si="53"/>
        <v>0.20319917210161118</v>
      </c>
      <c r="AY26" s="3">
        <f t="shared" si="52"/>
        <v>3.5753523812113421</v>
      </c>
      <c r="BE26" s="1">
        <v>1</v>
      </c>
      <c r="BF26" s="1">
        <v>34</v>
      </c>
      <c r="BG26" s="1">
        <v>2</v>
      </c>
      <c r="BH26">
        <f t="shared" si="48"/>
        <v>7</v>
      </c>
      <c r="BI26" s="4">
        <f t="shared" si="46"/>
        <v>3.6170623717629478</v>
      </c>
      <c r="BJ26" s="2">
        <f>E26*('리그 상수'!$B$3 * 0.8)</f>
        <v>1.8394160583941608</v>
      </c>
      <c r="BL26" t="s">
        <v>153</v>
      </c>
    </row>
    <row r="27" spans="1:64" ht="18" thickBot="1">
      <c r="A27" t="s">
        <v>225</v>
      </c>
      <c r="B27" s="7" t="s">
        <v>106</v>
      </c>
      <c r="C27" s="5">
        <f t="shared" si="28"/>
        <v>8.9896463067194787E-2</v>
      </c>
      <c r="D27" s="5">
        <f t="shared" si="29"/>
        <v>2.1817019400352735</v>
      </c>
      <c r="E27" s="1">
        <v>14</v>
      </c>
      <c r="F27">
        <f t="shared" si="20"/>
        <v>14</v>
      </c>
      <c r="G27" s="1">
        <v>14</v>
      </c>
      <c r="H27" s="1">
        <v>2</v>
      </c>
      <c r="I27" s="1">
        <v>4</v>
      </c>
      <c r="J27">
        <f t="shared" si="30"/>
        <v>1</v>
      </c>
      <c r="K27" s="1">
        <v>1</v>
      </c>
      <c r="L27" s="1">
        <v>1</v>
      </c>
      <c r="M27" s="1">
        <v>1</v>
      </c>
      <c r="N27">
        <f t="shared" si="31"/>
        <v>10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v>4</v>
      </c>
      <c r="V27" s="1">
        <v>0</v>
      </c>
      <c r="W27" s="1">
        <v>0</v>
      </c>
      <c r="X27" s="1">
        <v>0</v>
      </c>
      <c r="Y27" s="2">
        <f t="shared" si="32"/>
        <v>0.2857142857142857</v>
      </c>
      <c r="Z27" s="2">
        <f t="shared" si="49"/>
        <v>0.2857142857142857</v>
      </c>
      <c r="AA27" s="2">
        <f t="shared" si="50"/>
        <v>0.7142857142857143</v>
      </c>
      <c r="AB27" s="2">
        <f t="shared" si="51"/>
        <v>1</v>
      </c>
      <c r="AC27" s="2">
        <f t="shared" si="36"/>
        <v>0.14285714285714285</v>
      </c>
      <c r="AD27" s="2">
        <f>(AL27/E27) / '리그 상수'!$B$3 * 100</f>
        <v>125.83542438599542</v>
      </c>
      <c r="AE27" s="2">
        <f t="shared" si="21"/>
        <v>28.571428571428569</v>
      </c>
      <c r="AF27" s="2">
        <f t="shared" si="22"/>
        <v>0</v>
      </c>
      <c r="AG27" s="2">
        <f t="shared" si="23"/>
        <v>0</v>
      </c>
      <c r="AH27" s="2">
        <f t="shared" si="24"/>
        <v>0.33333333333333331</v>
      </c>
      <c r="AI27" s="2">
        <f t="shared" si="25"/>
        <v>0.4285714285714286</v>
      </c>
      <c r="AJ27" s="2">
        <f t="shared" si="26"/>
        <v>0</v>
      </c>
      <c r="AK27" s="2">
        <f>('리그 상수'!$B$16 * '2025 썸머시즌 타자'!R27 + '리그 상수'!$B$17 * '2025 썸머시즌 타자'!S27 + '2025 썸머시즌 타자'!J27 * '리그 상수'!$B$18 + '리그 상수'!$B$19 * '2025 썸머시즌 타자'!K27 + '2025 썸머시즌 타자'!L27 * '리그 상수'!$B$20 + '리그 상수'!$B$21*'2025 썸머시즌 타자'!M27) / ('2025 썸머시즌 타자'!G27 + '2025 썸머시즌 타자'!R27 - '2025 썸머시즌 타자'!T27 +'2025 썸머시즌 타자'!S27 +'2025 썸머시즌 타자'!X27)</f>
        <v>0.38808869232608184</v>
      </c>
      <c r="AL27" s="2">
        <f>((AK27-$AK$2) / '리그 상수'!$B$2 + '리그 상수'!$B$3) * '2025 썸머시즌 타자'!E27</f>
        <v>2.700409837188515</v>
      </c>
      <c r="AM27" s="2">
        <f t="shared" si="37"/>
        <v>7.7142857142857135</v>
      </c>
      <c r="AN27" s="2">
        <f>((AK27-'리그 상수'!$B$1) / '리그 상수'!$B$2)*'2025 썸머시즌 타자'!E27</f>
        <v>0.43015634771732381</v>
      </c>
      <c r="AO27" s="2">
        <f>((AK27-'리그 상수'!$B$1) / '리그 상수'!$B$2) * '2025 썸머시즌 타자'!E27</f>
        <v>0.43015634771732381</v>
      </c>
      <c r="AP27" s="2">
        <f t="shared" si="38"/>
        <v>0.2</v>
      </c>
      <c r="AQ27" s="2">
        <f t="shared" si="39"/>
        <v>0.27599999999999997</v>
      </c>
      <c r="AR27" s="2">
        <f t="shared" si="40"/>
        <v>0.90615634771732378</v>
      </c>
      <c r="AS27" s="2">
        <f t="shared" si="41"/>
        <v>21.991555555555557</v>
      </c>
      <c r="AT27" s="2">
        <f t="shared" si="42"/>
        <v>21.991555555555557</v>
      </c>
      <c r="AU27" s="2">
        <f t="shared" si="43"/>
        <v>22.897711903272882</v>
      </c>
      <c r="AV27" s="3">
        <f>AU27 + (E27 * ('리그 상수'!$B$1 - '리그 상수'!$F$1) / '리그 상수'!$B$2)</f>
        <v>23.290119494382388</v>
      </c>
      <c r="AW27">
        <f t="shared" si="44"/>
        <v>10.08</v>
      </c>
      <c r="AX27" s="3">
        <f t="shared" si="53"/>
        <v>8.9896463067194815E-2</v>
      </c>
      <c r="AY27" s="3">
        <f t="shared" si="52"/>
        <v>2.2715984031024683</v>
      </c>
      <c r="BE27" s="1">
        <v>2</v>
      </c>
      <c r="BF27" s="1">
        <v>18</v>
      </c>
      <c r="BG27" s="1">
        <v>8</v>
      </c>
      <c r="BH27">
        <f t="shared" si="48"/>
        <v>10</v>
      </c>
      <c r="BI27" s="4">
        <f t="shared" si="46"/>
        <v>2.3105277276173002</v>
      </c>
      <c r="BJ27" s="2">
        <f>E27*('리그 상수'!$B$3 * 0.8)</f>
        <v>1.7167883211678834</v>
      </c>
      <c r="BL27" t="s">
        <v>153</v>
      </c>
    </row>
    <row r="28" spans="1:64" ht="18" thickBot="1">
      <c r="A28" t="s">
        <v>225</v>
      </c>
      <c r="B28" s="9" t="s">
        <v>107</v>
      </c>
      <c r="C28" s="5">
        <f t="shared" si="28"/>
        <v>-5.3367928367924478E-3</v>
      </c>
      <c r="D28" s="5">
        <f t="shared" si="29"/>
        <v>4.0666937229437226</v>
      </c>
      <c r="E28" s="1">
        <v>14</v>
      </c>
      <c r="F28">
        <f t="shared" si="20"/>
        <v>14</v>
      </c>
      <c r="G28" s="1">
        <v>14</v>
      </c>
      <c r="H28" s="1">
        <v>2</v>
      </c>
      <c r="I28" s="1">
        <v>2</v>
      </c>
      <c r="J28">
        <f t="shared" si="30"/>
        <v>1</v>
      </c>
      <c r="K28" s="1">
        <v>0</v>
      </c>
      <c r="L28" s="1">
        <v>0</v>
      </c>
      <c r="M28" s="1">
        <v>1</v>
      </c>
      <c r="N28">
        <f t="shared" si="31"/>
        <v>5</v>
      </c>
      <c r="O28" s="1">
        <v>2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</v>
      </c>
      <c r="V28" s="1">
        <v>0</v>
      </c>
      <c r="W28" s="1">
        <v>0</v>
      </c>
      <c r="X28" s="1">
        <v>0</v>
      </c>
      <c r="Y28" s="2">
        <f t="shared" si="32"/>
        <v>0.14285714285714285</v>
      </c>
      <c r="Z28" s="2">
        <f t="shared" si="49"/>
        <v>0.14285714285714285</v>
      </c>
      <c r="AA28" s="2">
        <f t="shared" si="50"/>
        <v>0.35714285714285715</v>
      </c>
      <c r="AB28" s="2">
        <f t="shared" si="51"/>
        <v>0.5</v>
      </c>
      <c r="AC28" s="2">
        <f t="shared" si="36"/>
        <v>0.14285714285714285</v>
      </c>
      <c r="AD28" s="2">
        <f>(AL28/E28) / '리그 상수'!$B$3 * 100</f>
        <v>82.87375191212783</v>
      </c>
      <c r="AE28" s="2">
        <f t="shared" si="21"/>
        <v>14.285714285714285</v>
      </c>
      <c r="AF28" s="2">
        <f t="shared" si="22"/>
        <v>0</v>
      </c>
      <c r="AG28" s="2">
        <f t="shared" si="23"/>
        <v>0</v>
      </c>
      <c r="AH28" s="2">
        <f t="shared" si="24"/>
        <v>9.0909090909090912E-2</v>
      </c>
      <c r="AI28" s="2">
        <f t="shared" si="25"/>
        <v>0.2142857142857143</v>
      </c>
      <c r="AJ28" s="2">
        <f t="shared" si="26"/>
        <v>0</v>
      </c>
      <c r="AK28" s="2">
        <f>('리그 상수'!$B$16 * '2025 썸머시즌 타자'!R28 + '리그 상수'!$B$17 * '2025 썸머시즌 타자'!S28 + '2025 썸머시즌 타자'!J28 * '리그 상수'!$B$18 + '리그 상수'!$B$19 * '2025 썸머시즌 타자'!K28 + '2025 썸머시즌 타자'!L28 * '리그 상수'!$B$20 + '리그 상수'!$B$21*'2025 썸머시즌 타자'!M28) / ('2025 썸머시즌 타자'!G28 + '2025 썸머시즌 타자'!R28 - '2025 썸머시즌 타자'!T28 +'2025 썸머시즌 타자'!S28 +'2025 썸머시즌 타자'!X28)</f>
        <v>0.1992887879512312</v>
      </c>
      <c r="AL28" s="2">
        <f>((AK28-$AK$2) / '리그 상수'!$B$2 + '리그 상수'!$B$3) * '2025 썸머시즌 타자'!E28</f>
        <v>1.77845861767632</v>
      </c>
      <c r="AM28" s="2">
        <f t="shared" si="37"/>
        <v>1.607142857142857</v>
      </c>
      <c r="AN28" s="2">
        <f>((AK28-'리그 상수'!$B$1) / '리그 상수'!$B$2)*'2025 썸머시즌 타자'!E28</f>
        <v>-0.49179487179487164</v>
      </c>
      <c r="AO28" s="2">
        <f>((AK28-'리그 상수'!$B$1) / '리그 상수'!$B$2) * '2025 썸머시즌 타자'!E28</f>
        <v>-0.49179487179487164</v>
      </c>
      <c r="AP28" s="2">
        <f t="shared" si="38"/>
        <v>0</v>
      </c>
      <c r="AQ28" s="2">
        <f t="shared" si="39"/>
        <v>0.438</v>
      </c>
      <c r="AR28" s="2">
        <f>AO28+AP28+AQ28</f>
        <v>-5.3794871794871635E-2</v>
      </c>
      <c r="AS28" s="2">
        <f t="shared" si="41"/>
        <v>40.992272727272727</v>
      </c>
      <c r="AT28" s="2">
        <f t="shared" si="42"/>
        <v>40.992272727272727</v>
      </c>
      <c r="AU28" s="2">
        <f t="shared" si="43"/>
        <v>40.938477855477856</v>
      </c>
      <c r="AV28" s="3">
        <f>AU28 + (E28 * ('리그 상수'!$B$1 - '리그 상수'!$F$1) / '리그 상수'!$B$2)</f>
        <v>41.330885446587367</v>
      </c>
      <c r="AW28">
        <f t="shared" si="44"/>
        <v>10.08</v>
      </c>
      <c r="AX28" s="3">
        <f t="shared" si="53"/>
        <v>-5.3367928367928207E-3</v>
      </c>
      <c r="AY28" s="3">
        <f t="shared" si="52"/>
        <v>4.0613569301069301</v>
      </c>
      <c r="BE28" s="1">
        <v>0</v>
      </c>
      <c r="BF28" s="1">
        <v>40</v>
      </c>
      <c r="BG28" s="1">
        <v>1</v>
      </c>
      <c r="BH28">
        <f t="shared" si="48"/>
        <v>12</v>
      </c>
      <c r="BI28" s="4">
        <f t="shared" si="46"/>
        <v>4.1002862546217624</v>
      </c>
      <c r="BJ28" s="2">
        <f>E28*('리그 상수'!$B$3 * 0.8)</f>
        <v>1.7167883211678834</v>
      </c>
      <c r="BL28" t="s">
        <v>153</v>
      </c>
    </row>
    <row r="29" spans="1:64" ht="18" thickBot="1">
      <c r="A29" t="s">
        <v>225</v>
      </c>
      <c r="B29" s="7" t="s">
        <v>108</v>
      </c>
      <c r="C29" s="5">
        <f t="shared" si="28"/>
        <v>0.30370668175546234</v>
      </c>
      <c r="D29" s="5">
        <f t="shared" si="29"/>
        <v>1.586517165005537</v>
      </c>
      <c r="E29" s="1">
        <v>16</v>
      </c>
      <c r="F29">
        <f t="shared" si="20"/>
        <v>13</v>
      </c>
      <c r="G29" s="1">
        <v>13</v>
      </c>
      <c r="H29" s="1">
        <v>6</v>
      </c>
      <c r="I29" s="1">
        <v>5</v>
      </c>
      <c r="J29">
        <f t="shared" si="30"/>
        <v>3</v>
      </c>
      <c r="K29" s="1">
        <v>1</v>
      </c>
      <c r="L29" s="1">
        <v>1</v>
      </c>
      <c r="M29" s="1">
        <v>0</v>
      </c>
      <c r="N29">
        <f t="shared" si="31"/>
        <v>8</v>
      </c>
      <c r="O29" s="1">
        <v>1</v>
      </c>
      <c r="P29" s="1">
        <v>3</v>
      </c>
      <c r="Q29" s="1">
        <v>0</v>
      </c>
      <c r="R29" s="1">
        <v>0</v>
      </c>
      <c r="S29" s="1">
        <v>3</v>
      </c>
      <c r="T29" s="1">
        <v>0</v>
      </c>
      <c r="U29" s="1">
        <v>3</v>
      </c>
      <c r="V29" s="1">
        <v>0</v>
      </c>
      <c r="W29" s="1">
        <v>0</v>
      </c>
      <c r="X29" s="1">
        <v>0</v>
      </c>
      <c r="Y29" s="2">
        <f t="shared" si="32"/>
        <v>0.38461538461538464</v>
      </c>
      <c r="Z29" s="2">
        <f t="shared" si="49"/>
        <v>0.5</v>
      </c>
      <c r="AA29" s="2">
        <f t="shared" si="50"/>
        <v>0.61538461538461542</v>
      </c>
      <c r="AB29" s="2">
        <f t="shared" si="51"/>
        <v>1.1153846153846154</v>
      </c>
      <c r="AC29" s="2">
        <f t="shared" si="36"/>
        <v>0.46153846153846156</v>
      </c>
      <c r="AD29" s="2">
        <f>(AL29/E29) / '리그 상수'!$B$3 * 100</f>
        <v>132.75702717345186</v>
      </c>
      <c r="AE29" s="2">
        <f t="shared" si="21"/>
        <v>18.75</v>
      </c>
      <c r="AF29" s="2">
        <f t="shared" si="22"/>
        <v>0</v>
      </c>
      <c r="AG29" s="2">
        <f t="shared" si="23"/>
        <v>0</v>
      </c>
      <c r="AH29" s="2">
        <f t="shared" si="24"/>
        <v>0.5</v>
      </c>
      <c r="AI29" s="2">
        <f t="shared" si="25"/>
        <v>0.23076923076923078</v>
      </c>
      <c r="AJ29" s="2">
        <f t="shared" si="26"/>
        <v>0.11538461538461536</v>
      </c>
      <c r="AK29" s="2">
        <f>('리그 상수'!$B$16 * '2025 썸머시즌 타자'!R29 + '리그 상수'!$B$17 * '2025 썸머시즌 타자'!S29 + '2025 썸머시즌 타자'!J29 * '리그 상수'!$B$18 + '리그 상수'!$B$19 * '2025 썸머시즌 타자'!K29 + '2025 썸머시즌 타자'!L29 * '리그 상수'!$B$20 + '리그 상수'!$B$21*'2025 썸머시즌 타자'!M29) / ('2025 썸머시즌 타자'!G29 + '2025 썸머시즌 타자'!R29 - '2025 썸머시즌 타자'!T29 +'2025 썸머시즌 타자'!S29 +'2025 썸머시즌 타자'!X29)</f>
        <v>0.41850645469758546</v>
      </c>
      <c r="AL29" s="2">
        <f>((AK29-$AK$2) / '리그 상수'!$B$2 + '리그 상수'!$B$3) * '2025 썸머시즌 타자'!E29</f>
        <v>3.2559387686335639</v>
      </c>
      <c r="AM29" s="2">
        <f t="shared" si="37"/>
        <v>16.615384615384617</v>
      </c>
      <c r="AN29" s="2">
        <f>((AK29-'리그 상수'!$B$1) / '리그 상수'!$B$2)*'2025 썸머시즌 타자'!E29</f>
        <v>0.66136335209505948</v>
      </c>
      <c r="AO29" s="2">
        <f>((AK29-'리그 상수'!$B$1) / '리그 상수'!$B$2) * '2025 썸머시즌 타자'!E29</f>
        <v>0.66136335209505948</v>
      </c>
      <c r="AP29" s="2">
        <f t="shared" si="38"/>
        <v>0.60000000000000009</v>
      </c>
      <c r="AQ29" s="2">
        <f t="shared" si="39"/>
        <v>1.7999999999999998</v>
      </c>
      <c r="AR29" s="2">
        <f t="shared" si="40"/>
        <v>3.0613633520950594</v>
      </c>
      <c r="AS29" s="2">
        <f t="shared" si="41"/>
        <v>15.992093023255814</v>
      </c>
      <c r="AT29" s="2">
        <f t="shared" si="42"/>
        <v>15.992093023255814</v>
      </c>
      <c r="AU29" s="2">
        <f t="shared" si="43"/>
        <v>19.053456375350873</v>
      </c>
      <c r="AV29" s="3">
        <f>AU29 + (E29 * ('리그 상수'!$B$1 - '리그 상수'!$F$1) / '리그 상수'!$B$2)</f>
        <v>19.50192219376174</v>
      </c>
      <c r="AW29">
        <f t="shared" si="44"/>
        <v>10.08</v>
      </c>
      <c r="AX29" s="3">
        <f t="shared" si="53"/>
        <v>0.30370668175546223</v>
      </c>
      <c r="AY29" s="3">
        <f t="shared" si="52"/>
        <v>1.8902238467609993</v>
      </c>
      <c r="BE29" s="1">
        <v>0</v>
      </c>
      <c r="BF29" s="1">
        <v>13</v>
      </c>
      <c r="BG29" s="1">
        <v>3</v>
      </c>
      <c r="BH29">
        <f t="shared" si="48"/>
        <v>8</v>
      </c>
      <c r="BI29" s="4">
        <f t="shared" si="46"/>
        <v>1.9347145033493789</v>
      </c>
      <c r="BJ29" s="2">
        <f>E29*('리그 상수'!$B$3 * 0.8)</f>
        <v>1.9620437956204382</v>
      </c>
      <c r="BL29" t="s">
        <v>153</v>
      </c>
    </row>
    <row r="30" spans="1:64" ht="18" thickBot="1">
      <c r="A30" t="s">
        <v>225</v>
      </c>
      <c r="B30" s="9" t="s">
        <v>109</v>
      </c>
      <c r="C30" s="5">
        <f t="shared" si="28"/>
        <v>6.2042744969581509E-4</v>
      </c>
      <c r="D30" s="5">
        <f t="shared" si="29"/>
        <v>0.49522864701436131</v>
      </c>
      <c r="E30" s="1">
        <v>14</v>
      </c>
      <c r="F30">
        <f t="shared" si="20"/>
        <v>13</v>
      </c>
      <c r="G30" s="1">
        <v>13</v>
      </c>
      <c r="H30" s="1">
        <v>2</v>
      </c>
      <c r="I30" s="1">
        <v>1</v>
      </c>
      <c r="J30">
        <f t="shared" si="30"/>
        <v>1</v>
      </c>
      <c r="K30" s="1">
        <v>0</v>
      </c>
      <c r="L30" s="1">
        <v>0</v>
      </c>
      <c r="M30" s="1">
        <v>0</v>
      </c>
      <c r="N30">
        <f t="shared" si="31"/>
        <v>1</v>
      </c>
      <c r="O30" s="1">
        <v>0</v>
      </c>
      <c r="P30" s="1">
        <v>2</v>
      </c>
      <c r="Q30" s="1">
        <v>0</v>
      </c>
      <c r="R30" s="1">
        <v>0</v>
      </c>
      <c r="S30" s="1">
        <v>1</v>
      </c>
      <c r="T30" s="1">
        <v>0</v>
      </c>
      <c r="U30" s="1">
        <v>2</v>
      </c>
      <c r="V30" s="1">
        <v>0</v>
      </c>
      <c r="W30" s="1">
        <v>0</v>
      </c>
      <c r="X30" s="1">
        <v>0</v>
      </c>
      <c r="Y30" s="2">
        <f t="shared" si="32"/>
        <v>7.6923076923076927E-2</v>
      </c>
      <c r="Z30" s="2">
        <f t="shared" si="49"/>
        <v>0.14285714285714285</v>
      </c>
      <c r="AA30" s="2">
        <f t="shared" si="50"/>
        <v>7.6923076923076927E-2</v>
      </c>
      <c r="AB30" s="2">
        <f t="shared" si="51"/>
        <v>0.21978021978021978</v>
      </c>
      <c r="AC30" s="2">
        <f t="shared" si="36"/>
        <v>0.15384615384615385</v>
      </c>
      <c r="AD30" s="2">
        <f>(AL30/E30) / '리그 상수'!$B$3 * 100</f>
        <v>59.483508009688805</v>
      </c>
      <c r="AE30" s="2">
        <f t="shared" si="21"/>
        <v>14.285714285714285</v>
      </c>
      <c r="AF30" s="2">
        <f t="shared" si="22"/>
        <v>0</v>
      </c>
      <c r="AG30" s="2">
        <f t="shared" si="23"/>
        <v>0</v>
      </c>
      <c r="AH30" s="2">
        <f t="shared" si="24"/>
        <v>9.0909090909090912E-2</v>
      </c>
      <c r="AI30" s="2">
        <f t="shared" si="25"/>
        <v>0</v>
      </c>
      <c r="AJ30" s="2">
        <f t="shared" si="26"/>
        <v>6.5934065934065922E-2</v>
      </c>
      <c r="AK30" s="2">
        <f>('리그 상수'!$B$16 * '2025 썸머시즌 타자'!R30 + '리그 상수'!$B$17 * '2025 썸머시즌 타자'!S30 + '2025 썸머시즌 타자'!J30 * '리그 상수'!$B$18 + '리그 상수'!$B$19 * '2025 썸머시즌 타자'!K30 + '2025 썸머시즌 타자'!L30 * '리그 상수'!$B$20 + '리그 상수'!$B$21*'2025 썸머시즌 타자'!M30) / ('2025 썸머시즌 타자'!G30 + '2025 썸머시즌 타자'!R30 - '2025 썸머시즌 타자'!T30 +'2025 썸머시즌 타자'!S30 +'2025 썸머시즌 타자'!X30)</f>
        <v>9.6497728902701405E-2</v>
      </c>
      <c r="AL30" s="2">
        <f>((AK30-$AK$2) / '리그 상수'!$B$2 + '리그 상수'!$B$3) * '2025 썸머시즌 타자'!E30</f>
        <v>1.2765073981641246</v>
      </c>
      <c r="AM30" s="2">
        <f t="shared" si="37"/>
        <v>0.3461538461538462</v>
      </c>
      <c r="AN30" s="2">
        <f>((AK30-'리그 상수'!$B$1) / '리그 상수'!$B$2)*'2025 썸머시즌 타자'!E30</f>
        <v>-0.99374609130706693</v>
      </c>
      <c r="AO30" s="2">
        <f>((AK30-'리그 상수'!$B$1) / '리그 상수'!$B$2) * '2025 썸머시즌 타자'!E30</f>
        <v>-0.99374609130706693</v>
      </c>
      <c r="AP30" s="2">
        <f t="shared" si="38"/>
        <v>0.4</v>
      </c>
      <c r="AQ30" s="2">
        <f t="shared" si="39"/>
        <v>0.6</v>
      </c>
      <c r="AR30" s="2">
        <f t="shared" si="40"/>
        <v>6.2539086929330745E-3</v>
      </c>
      <c r="AS30" s="2">
        <f t="shared" si="41"/>
        <v>4.9919047619047623</v>
      </c>
      <c r="AT30" s="2">
        <f t="shared" si="42"/>
        <v>4.9919047619047623</v>
      </c>
      <c r="AU30" s="2">
        <f t="shared" si="43"/>
        <v>4.9981586705976957</v>
      </c>
      <c r="AV30" s="3">
        <f>AU30 + (E30 * ('리그 상수'!$B$1 - '리그 상수'!$F$1) / '리그 상수'!$B$2)</f>
        <v>5.3905662617072032</v>
      </c>
      <c r="AW30">
        <f t="shared" si="44"/>
        <v>10.08</v>
      </c>
      <c r="AX30" s="3">
        <f t="shared" si="53"/>
        <v>6.2042744969574147E-4</v>
      </c>
      <c r="AY30" s="3">
        <f t="shared" si="52"/>
        <v>0.49584907446405713</v>
      </c>
      <c r="BE30" s="1">
        <v>0</v>
      </c>
      <c r="BF30" s="1">
        <v>3</v>
      </c>
      <c r="BG30" s="1">
        <v>2</v>
      </c>
      <c r="BH30">
        <f t="shared" si="48"/>
        <v>12</v>
      </c>
      <c r="BI30" s="4">
        <f t="shared" si="46"/>
        <v>0.53477839897888924</v>
      </c>
      <c r="BJ30" s="2">
        <f>E30*('리그 상수'!$B$3 * 0.8)</f>
        <v>1.7167883211678834</v>
      </c>
      <c r="BL30" t="s">
        <v>153</v>
      </c>
    </row>
    <row r="31" spans="1:64" ht="18" thickBot="1">
      <c r="A31" t="s">
        <v>225</v>
      </c>
      <c r="B31" s="10" t="s">
        <v>110</v>
      </c>
      <c r="C31" s="5">
        <f t="shared" si="28"/>
        <v>-4.852859426030158E-2</v>
      </c>
      <c r="D31" s="5">
        <f t="shared" si="29"/>
        <v>-8.2268679829655439E-4</v>
      </c>
      <c r="E31" s="1">
        <v>14</v>
      </c>
      <c r="F31">
        <f t="shared" si="20"/>
        <v>13</v>
      </c>
      <c r="G31" s="1">
        <v>13</v>
      </c>
      <c r="H31" s="1">
        <v>1</v>
      </c>
      <c r="I31" s="1">
        <v>1</v>
      </c>
      <c r="J31">
        <f t="shared" si="30"/>
        <v>1</v>
      </c>
      <c r="K31" s="1">
        <v>0</v>
      </c>
      <c r="L31" s="1">
        <v>0</v>
      </c>
      <c r="M31" s="1">
        <v>0</v>
      </c>
      <c r="N31">
        <f t="shared" si="31"/>
        <v>1</v>
      </c>
      <c r="O31" s="1">
        <v>1</v>
      </c>
      <c r="P31" s="1">
        <v>2</v>
      </c>
      <c r="Q31" s="1">
        <v>0</v>
      </c>
      <c r="R31" s="1">
        <v>0</v>
      </c>
      <c r="S31" s="1">
        <v>0</v>
      </c>
      <c r="T31" s="1">
        <v>0</v>
      </c>
      <c r="U31" s="1">
        <v>3</v>
      </c>
      <c r="V31" s="1">
        <v>0</v>
      </c>
      <c r="W31" s="1">
        <v>1</v>
      </c>
      <c r="X31" s="1">
        <v>0</v>
      </c>
      <c r="Y31" s="2">
        <f t="shared" si="32"/>
        <v>7.6923076923076927E-2</v>
      </c>
      <c r="Z31" s="2">
        <f t="shared" si="49"/>
        <v>7.6923076923076927E-2</v>
      </c>
      <c r="AA31" s="2">
        <f t="shared" si="50"/>
        <v>7.6923076923076927E-2</v>
      </c>
      <c r="AB31" s="2">
        <f t="shared" si="51"/>
        <v>0.15384615384615385</v>
      </c>
      <c r="AC31" s="2">
        <f t="shared" si="36"/>
        <v>7.6923076923076927E-2</v>
      </c>
      <c r="AD31" s="2">
        <f>(AL31/E31) / '리그 상수'!$B$3 * 100</f>
        <v>50.377102220356186</v>
      </c>
      <c r="AE31" s="2">
        <f t="shared" si="21"/>
        <v>21.428571428571427</v>
      </c>
      <c r="AF31" s="2">
        <f t="shared" si="22"/>
        <v>0</v>
      </c>
      <c r="AG31" s="2">
        <f t="shared" si="23"/>
        <v>0</v>
      </c>
      <c r="AH31" s="2">
        <f t="shared" si="24"/>
        <v>0.1</v>
      </c>
      <c r="AI31" s="2">
        <f t="shared" si="25"/>
        <v>0</v>
      </c>
      <c r="AJ31" s="2">
        <f t="shared" si="26"/>
        <v>0</v>
      </c>
      <c r="AK31" s="2">
        <f>('리그 상수'!$B$16 * '2025 썸머시즌 타자'!R31 + '리그 상수'!$B$17 * '2025 썸머시즌 타자'!S31 + '2025 썸머시즌 타자'!J31 * '리그 상수'!$B$18 + '리그 상수'!$B$19 * '2025 썸머시즌 타자'!K31 + '2025 썸머시즌 타자'!L31 * '리그 상수'!$B$20 + '리그 상수'!$B$21*'2025 썸머시즌 타자'!M31) / ('2025 썸머시즌 타자'!G31 + '2025 썸머시즌 타자'!R31 - '2025 썸머시즌 타자'!T31 +'2025 썸머시즌 타자'!S31 +'2025 썸머시즌 타자'!X31)</f>
        <v>5.6478603872818556E-2</v>
      </c>
      <c r="AL31" s="2">
        <f>((AK31-$AK$2) / '리그 상수'!$B$2 + '리그 상수'!$B$3) * '2025 썸머시즌 타자'!E31</f>
        <v>1.0810852593273517</v>
      </c>
      <c r="AM31" s="2">
        <f t="shared" si="37"/>
        <v>0.1720527992717342</v>
      </c>
      <c r="AN31" s="2">
        <f>((AK31-'리그 상수'!$B$1) / '리그 상수'!$B$2)*'2025 썸머시즌 타자'!E31</f>
        <v>-1.18916823014384</v>
      </c>
      <c r="AO31" s="2">
        <f>((AK31-'리그 상수'!$B$1) / '리그 상수'!$B$2) * '2025 썸머시즌 타자'!E31</f>
        <v>-1.18916823014384</v>
      </c>
      <c r="AP31" s="2">
        <f t="shared" si="38"/>
        <v>0.4</v>
      </c>
      <c r="AQ31" s="2">
        <f t="shared" si="39"/>
        <v>0.3</v>
      </c>
      <c r="AR31" s="2">
        <f t="shared" si="40"/>
        <v>-0.48916823014383998</v>
      </c>
      <c r="AS31" s="2">
        <f t="shared" si="41"/>
        <v>-8.2926829268292687E-3</v>
      </c>
      <c r="AT31" s="2">
        <f t="shared" si="42"/>
        <v>-8.2926829268292687E-3</v>
      </c>
      <c r="AU31" s="2">
        <f t="shared" si="43"/>
        <v>-0.49746091307066925</v>
      </c>
      <c r="AV31" s="3">
        <f>AU31 + (E31 * ('리그 상수'!$B$1 - '리그 상수'!$F$1) / '리그 상수'!$B$2)</f>
        <v>-0.10505332196116157</v>
      </c>
      <c r="AW31">
        <f t="shared" si="44"/>
        <v>10.08</v>
      </c>
      <c r="AX31" s="3">
        <f t="shared" si="53"/>
        <v>-4.8528594260301587E-2</v>
      </c>
      <c r="AY31" s="3">
        <f t="shared" si="52"/>
        <v>-4.9351281058598137E-2</v>
      </c>
      <c r="BE31" s="1">
        <v>2</v>
      </c>
      <c r="BF31" s="1">
        <v>3</v>
      </c>
      <c r="BG31" s="1">
        <v>1</v>
      </c>
      <c r="BH31">
        <f t="shared" si="48"/>
        <v>13</v>
      </c>
      <c r="BI31" s="4">
        <f t="shared" si="46"/>
        <v>-1.0421956543766028E-2</v>
      </c>
      <c r="BJ31" s="2">
        <f>E31*('리그 상수'!$B$3 * 0.8)</f>
        <v>1.7167883211678834</v>
      </c>
      <c r="BL31" t="s">
        <v>153</v>
      </c>
    </row>
    <row r="32" spans="1:64" ht="18" thickBot="1">
      <c r="A32" t="s">
        <v>225</v>
      </c>
      <c r="B32" s="7" t="s">
        <v>111</v>
      </c>
      <c r="C32" s="5">
        <f t="shared" si="28"/>
        <v>8.1365337462898424E-2</v>
      </c>
      <c r="D32" s="5">
        <f t="shared" si="29"/>
        <v>0.59449404761904756</v>
      </c>
      <c r="E32" s="1">
        <v>13</v>
      </c>
      <c r="F32">
        <f t="shared" si="20"/>
        <v>13</v>
      </c>
      <c r="G32" s="1">
        <v>13</v>
      </c>
      <c r="H32" s="1">
        <v>3</v>
      </c>
      <c r="I32" s="1">
        <v>4</v>
      </c>
      <c r="J32">
        <f t="shared" si="30"/>
        <v>3</v>
      </c>
      <c r="K32" s="1">
        <v>0</v>
      </c>
      <c r="L32" s="1">
        <v>1</v>
      </c>
      <c r="M32" s="1">
        <v>0</v>
      </c>
      <c r="N32">
        <f t="shared" si="31"/>
        <v>6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0</v>
      </c>
      <c r="W32" s="1">
        <v>0</v>
      </c>
      <c r="X32" s="1">
        <v>0</v>
      </c>
      <c r="Y32" s="2">
        <f t="shared" si="32"/>
        <v>0.30769230769230771</v>
      </c>
      <c r="Z32" s="2">
        <f t="shared" si="49"/>
        <v>0.30769230769230771</v>
      </c>
      <c r="AA32" s="2">
        <f t="shared" si="50"/>
        <v>0.46153846153846156</v>
      </c>
      <c r="AB32" s="2">
        <f t="shared" si="51"/>
        <v>0.76923076923076927</v>
      </c>
      <c r="AC32" s="2">
        <f t="shared" si="36"/>
        <v>0.23076923076923078</v>
      </c>
      <c r="AD32" s="2">
        <f>(AL32/E32) / '리그 상수'!$B$3 * 100</f>
        <v>101.78423167626612</v>
      </c>
      <c r="AE32" s="2">
        <f t="shared" si="21"/>
        <v>7.6923076923076925</v>
      </c>
      <c r="AF32" s="2">
        <f t="shared" si="22"/>
        <v>0</v>
      </c>
      <c r="AG32" s="2">
        <f t="shared" si="23"/>
        <v>0</v>
      </c>
      <c r="AH32" s="2">
        <f t="shared" si="24"/>
        <v>0.33333333333333331</v>
      </c>
      <c r="AI32" s="2">
        <f t="shared" si="25"/>
        <v>0.15384615384615385</v>
      </c>
      <c r="AJ32" s="2">
        <f t="shared" si="26"/>
        <v>0</v>
      </c>
      <c r="AK32" s="2">
        <f>('리그 상수'!$B$16 * '2025 썸머시즌 타자'!R32 + '리그 상수'!$B$17 * '2025 썸머시즌 타자'!S32 + '2025 썸머시즌 타자'!J32 * '리그 상수'!$B$18 + '리그 상수'!$B$19 * '2025 썸머시즌 타자'!K32 + '2025 썸머시즌 타자'!L32 * '리그 상수'!$B$20 + '리그 상수'!$B$21*'2025 썸머시즌 타자'!M32) / ('2025 썸머시즌 타자'!G32 + '2025 썸머시즌 타자'!R32 - '2025 썸머시즌 타자'!T32 +'2025 썸머시즌 타자'!S32 +'2025 썸머시즌 타자'!X32)</f>
        <v>0.28239301936409278</v>
      </c>
      <c r="AL32" s="2">
        <f>((AK32-$AK$2) / '리그 상수'!$B$2 + '리그 상수'!$B$3) * '2025 썸머시즌 타자'!E32</f>
        <v>2.0282551275635514</v>
      </c>
      <c r="AM32" s="2">
        <f t="shared" si="37"/>
        <v>5.5384615384615383</v>
      </c>
      <c r="AN32" s="2">
        <f>((AK32-'리그 상수'!$B$1) / '리그 상수'!$B$2)*'2025 썸머시즌 타자'!E32</f>
        <v>-7.9837398373983584E-2</v>
      </c>
      <c r="AO32" s="2">
        <f>((AK32-'리그 상수'!$B$1) / '리그 상수'!$B$2) * '2025 썸머시즌 타자'!E32</f>
        <v>-7.9837398373983584E-2</v>
      </c>
      <c r="AP32" s="2">
        <f t="shared" si="38"/>
        <v>0</v>
      </c>
      <c r="AQ32" s="2">
        <f t="shared" si="39"/>
        <v>0.89999999999999991</v>
      </c>
      <c r="AR32" s="2">
        <f t="shared" si="40"/>
        <v>0.82016260162601629</v>
      </c>
      <c r="AS32" s="2">
        <f t="shared" si="41"/>
        <v>5.9924999999999997</v>
      </c>
      <c r="AT32" s="2">
        <f t="shared" si="42"/>
        <v>5.9924999999999997</v>
      </c>
      <c r="AU32" s="2">
        <f t="shared" si="43"/>
        <v>6.8126626016260161</v>
      </c>
      <c r="AV32" s="3">
        <f>AU32 + (E32 * ('리그 상수'!$B$1 - '리그 상수'!$F$1) / '리그 상수'!$B$2)</f>
        <v>7.1770410790848445</v>
      </c>
      <c r="AW32">
        <f t="shared" si="44"/>
        <v>10.08</v>
      </c>
      <c r="AX32" s="3">
        <f t="shared" si="53"/>
        <v>8.1365337462898438E-2</v>
      </c>
      <c r="AY32" s="3">
        <f t="shared" si="52"/>
        <v>0.67585938508194598</v>
      </c>
      <c r="BE32" s="1">
        <v>0</v>
      </c>
      <c r="BF32" s="1">
        <v>0</v>
      </c>
      <c r="BG32" s="1">
        <v>6</v>
      </c>
      <c r="BH32">
        <f t="shared" si="48"/>
        <v>9</v>
      </c>
      <c r="BI32" s="4">
        <f t="shared" si="46"/>
        <v>0.71200804356000436</v>
      </c>
      <c r="BJ32" s="2">
        <f>E32*('리그 상수'!$B$3 * 0.8)</f>
        <v>1.594160583941606</v>
      </c>
      <c r="BL32" t="s">
        <v>153</v>
      </c>
    </row>
    <row r="33" spans="1:64" ht="18" thickBot="1">
      <c r="A33" t="s">
        <v>225</v>
      </c>
      <c r="B33" s="9" t="s">
        <v>112</v>
      </c>
      <c r="C33" s="5">
        <f t="shared" si="28"/>
        <v>0.21001903471415675</v>
      </c>
      <c r="D33" s="5">
        <f t="shared" si="29"/>
        <v>0.19764957264957264</v>
      </c>
      <c r="E33" s="1">
        <v>13</v>
      </c>
      <c r="F33">
        <f t="shared" si="20"/>
        <v>13</v>
      </c>
      <c r="G33" s="1">
        <v>13</v>
      </c>
      <c r="H33" s="1">
        <v>4</v>
      </c>
      <c r="I33" s="1">
        <v>10</v>
      </c>
      <c r="J33">
        <f t="shared" si="30"/>
        <v>4</v>
      </c>
      <c r="K33" s="1">
        <v>2</v>
      </c>
      <c r="L33" s="1">
        <v>1</v>
      </c>
      <c r="M33" s="1">
        <v>3</v>
      </c>
      <c r="N33">
        <f t="shared" si="31"/>
        <v>23</v>
      </c>
      <c r="O33" s="1">
        <v>10</v>
      </c>
      <c r="P33" s="1">
        <v>1</v>
      </c>
      <c r="Q33" s="1">
        <v>0</v>
      </c>
      <c r="R33" s="1">
        <v>0</v>
      </c>
      <c r="S33" s="1">
        <v>0</v>
      </c>
      <c r="T33" s="1">
        <v>0</v>
      </c>
      <c r="U33" s="1">
        <v>2</v>
      </c>
      <c r="V33" s="1">
        <v>0</v>
      </c>
      <c r="W33" s="1">
        <v>0</v>
      </c>
      <c r="X33" s="1">
        <v>0</v>
      </c>
      <c r="Y33" s="2">
        <f t="shared" si="32"/>
        <v>0.76923076923076927</v>
      </c>
      <c r="Z33" s="2">
        <f t="shared" si="49"/>
        <v>0.76923076923076927</v>
      </c>
      <c r="AA33" s="2">
        <f t="shared" si="50"/>
        <v>1.7692307692307692</v>
      </c>
      <c r="AB33" s="2">
        <f t="shared" si="51"/>
        <v>2.5384615384615383</v>
      </c>
      <c r="AC33" s="2">
        <f t="shared" si="36"/>
        <v>0.30769230769230771</v>
      </c>
      <c r="AD33" s="2">
        <f>(AL33/E33) / '리그 상수'!$B$3 * 100</f>
        <v>263.71668946238248</v>
      </c>
      <c r="AE33" s="2">
        <f t="shared" si="21"/>
        <v>15.384615384615385</v>
      </c>
      <c r="AF33" s="2">
        <f t="shared" si="22"/>
        <v>0</v>
      </c>
      <c r="AG33" s="2">
        <f t="shared" si="23"/>
        <v>0</v>
      </c>
      <c r="AH33" s="2">
        <f t="shared" si="24"/>
        <v>0.875</v>
      </c>
      <c r="AI33" s="2">
        <f t="shared" si="25"/>
        <v>0.99999999999999989</v>
      </c>
      <c r="AJ33" s="2">
        <f t="shared" si="26"/>
        <v>0</v>
      </c>
      <c r="AK33" s="2">
        <f>('리그 상수'!$B$16 * '2025 썸머시즌 타자'!R33 + '리그 상수'!$B$17 * '2025 썸머시즌 타자'!S33 + '2025 썸머시즌 타자'!J33 * '리그 상수'!$B$18 + '리그 상수'!$B$19 * '2025 썸머시즌 타자'!K33 + '2025 썸머시즌 타자'!L33 * '리그 상수'!$B$20 + '리그 상수'!$B$21*'2025 썸머시즌 타자'!M33) / ('2025 썸머시즌 타자'!G33 + '2025 썸머시즌 타자'!R33 - '2025 썸머시즌 타자'!T33 +'2025 썸머시즌 타자'!S33 +'2025 썸머시즌 타자'!X33)</f>
        <v>0.9940234281616066</v>
      </c>
      <c r="AL33" s="2">
        <f>((AK33-$AK$2) / '리그 상수'!$B$2 + '리그 상수'!$B$3) * '2025 썸머시즌 타자'!E33</f>
        <v>5.255084395856235</v>
      </c>
      <c r="AM33" s="2">
        <f t="shared" si="37"/>
        <v>159.23076923076925</v>
      </c>
      <c r="AN33" s="2">
        <f>((AK33-'리그 상수'!$B$1) / '리그 상수'!$B$2)*'2025 썸머시즌 타자'!E33</f>
        <v>3.1469918699187001</v>
      </c>
      <c r="AO33" s="2">
        <f>((AK33-'리그 상수'!$B$1) / '리그 상수'!$B$2) * '2025 썸머시즌 타자'!E33</f>
        <v>3.1469918699187001</v>
      </c>
      <c r="AP33" s="2">
        <f t="shared" si="38"/>
        <v>0.2</v>
      </c>
      <c r="AQ33" s="2">
        <f t="shared" si="39"/>
        <v>-1.2299999999999998</v>
      </c>
      <c r="AR33" s="2">
        <f t="shared" si="40"/>
        <v>2.1169918699187003</v>
      </c>
      <c r="AS33" s="2">
        <f t="shared" si="41"/>
        <v>1.9923076923076923</v>
      </c>
      <c r="AT33" s="2">
        <f t="shared" si="42"/>
        <v>1.9923076923076923</v>
      </c>
      <c r="AU33" s="2">
        <f t="shared" si="43"/>
        <v>4.1092995622263926</v>
      </c>
      <c r="AV33" s="3">
        <f>AU33 + (E33 * ('리그 상수'!$B$1 - '리그 상수'!$F$1) / '리그 상수'!$B$2)</f>
        <v>4.4736780396852209</v>
      </c>
      <c r="AW33">
        <f t="shared" si="44"/>
        <v>10.08</v>
      </c>
      <c r="AX33" s="3">
        <f t="shared" si="53"/>
        <v>0.21001903471415678</v>
      </c>
      <c r="AY33" s="3">
        <f t="shared" si="52"/>
        <v>0.4076686073637294</v>
      </c>
      <c r="BE33" s="1">
        <v>0</v>
      </c>
      <c r="BF33" s="1">
        <v>2</v>
      </c>
      <c r="BG33" s="1">
        <v>0</v>
      </c>
      <c r="BH33">
        <f t="shared" si="48"/>
        <v>3</v>
      </c>
      <c r="BI33" s="4">
        <f t="shared" si="46"/>
        <v>0.44381726584178777</v>
      </c>
      <c r="BJ33" s="2">
        <f>E33*('리그 상수'!$B$3 * 0.8)</f>
        <v>1.594160583941606</v>
      </c>
      <c r="BL33" t="s">
        <v>153</v>
      </c>
    </row>
    <row r="34" spans="1:64" ht="18" thickBot="1">
      <c r="A34" t="s">
        <v>225</v>
      </c>
      <c r="B34" s="19" t="s">
        <v>230</v>
      </c>
      <c r="C34" s="5">
        <f t="shared" si="28"/>
        <v>2.6922828752097061E-2</v>
      </c>
      <c r="D34" s="5">
        <f t="shared" si="29"/>
        <v>1.5865183792815372</v>
      </c>
      <c r="E34" s="1">
        <v>13</v>
      </c>
      <c r="F34">
        <f t="shared" si="20"/>
        <v>13</v>
      </c>
      <c r="G34" s="1">
        <v>13</v>
      </c>
      <c r="H34" s="1">
        <v>1</v>
      </c>
      <c r="I34" s="1">
        <v>4</v>
      </c>
      <c r="J34">
        <f t="shared" si="30"/>
        <v>2</v>
      </c>
      <c r="K34" s="1">
        <v>2</v>
      </c>
      <c r="L34" s="1">
        <v>0</v>
      </c>
      <c r="M34" s="1">
        <v>0</v>
      </c>
      <c r="N34">
        <f t="shared" si="31"/>
        <v>6</v>
      </c>
      <c r="O34" s="1">
        <v>3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</v>
      </c>
      <c r="V34" s="1">
        <v>0</v>
      </c>
      <c r="W34" s="1">
        <v>0</v>
      </c>
      <c r="X34" s="1">
        <v>0</v>
      </c>
      <c r="Y34" s="2">
        <f t="shared" si="32"/>
        <v>0.30769230769230771</v>
      </c>
      <c r="Z34" s="2">
        <f t="shared" si="49"/>
        <v>0.30769230769230771</v>
      </c>
      <c r="AA34" s="2">
        <f t="shared" si="50"/>
        <v>0.46153846153846156</v>
      </c>
      <c r="AB34" s="2">
        <f t="shared" si="51"/>
        <v>0.76923076923076927</v>
      </c>
      <c r="AC34" s="2">
        <f t="shared" si="36"/>
        <v>7.6923076923076927E-2</v>
      </c>
      <c r="AD34" s="2">
        <f>(AL34/E34) / '리그 상수'!$B$3 * 100</f>
        <v>104.35458814906163</v>
      </c>
      <c r="AE34" s="2">
        <f t="shared" si="21"/>
        <v>7.6923076923076925</v>
      </c>
      <c r="AF34" s="2">
        <f t="shared" si="22"/>
        <v>0</v>
      </c>
      <c r="AG34" s="2">
        <f t="shared" si="23"/>
        <v>0</v>
      </c>
      <c r="AH34" s="2">
        <f t="shared" si="24"/>
        <v>0.33333333333333331</v>
      </c>
      <c r="AI34" s="2">
        <f t="shared" si="25"/>
        <v>0.15384615384615385</v>
      </c>
      <c r="AJ34" s="2">
        <f t="shared" si="26"/>
        <v>0</v>
      </c>
      <c r="AK34" s="2">
        <f>('리그 상수'!$B$16 * '2025 썸머시즌 타자'!R34 + '리그 상수'!$B$17 * '2025 썸머시즌 타자'!S34 + '2025 썸머시즌 타자'!J34 * '리그 상수'!$B$18 + '리그 상수'!$B$19 * '2025 썸머시즌 타자'!K34 + '2025 썸머시즌 타자'!L34 * '리그 상수'!$B$20 + '리그 상수'!$B$21*'2025 썸머시즌 타자'!M34) / ('2025 썸머시즌 타자'!G34 + '2025 썸머시즌 타자'!R34 - '2025 썸머시즌 타자'!T34 +'2025 썸머시즌 타자'!S34 +'2025 썸머시즌 타자'!X34)</f>
        <v>0.29368874013865648</v>
      </c>
      <c r="AL34" s="2">
        <f>((AK34-$AK$2) / '리그 상수'!$B$2 + '리그 상수'!$B$3) * '2025 썸머시즌 타자'!E34</f>
        <v>2.0794746397586734</v>
      </c>
      <c r="AM34" s="2">
        <f t="shared" si="37"/>
        <v>5.5384615384615383</v>
      </c>
      <c r="AN34" s="2">
        <f>((AK34-'리그 상수'!$B$1) / '리그 상수'!$B$2)*'2025 썸머시즌 타자'!E34</f>
        <v>-2.8617886178861681E-2</v>
      </c>
      <c r="AO34" s="2">
        <f>((AK34-'리그 상수'!$B$1) / '리그 상수'!$B$2) * '2025 썸머시즌 타자'!E34</f>
        <v>-2.8617886178861681E-2</v>
      </c>
      <c r="AP34" s="2">
        <f t="shared" si="38"/>
        <v>0</v>
      </c>
      <c r="AQ34" s="2">
        <f t="shared" si="39"/>
        <v>0.3</v>
      </c>
      <c r="AR34" s="2">
        <f t="shared" si="40"/>
        <v>0.2713821138211383</v>
      </c>
      <c r="AS34" s="2">
        <f t="shared" si="41"/>
        <v>15.992105263157894</v>
      </c>
      <c r="AT34" s="2">
        <f t="shared" si="42"/>
        <v>15.992105263157894</v>
      </c>
      <c r="AU34" s="2">
        <f t="shared" si="43"/>
        <v>16.263487376979032</v>
      </c>
      <c r="AV34" s="3">
        <f>AU34 + (E34 * ('리그 상수'!$B$1 - '리그 상수'!$F$1) / '리그 상수'!$B$2)</f>
        <v>16.627865854437861</v>
      </c>
      <c r="AW34">
        <f t="shared" si="44"/>
        <v>10.08</v>
      </c>
      <c r="AX34" s="3">
        <f t="shared" si="53"/>
        <v>2.6922828752097054E-2</v>
      </c>
      <c r="AY34" s="3">
        <f t="shared" si="52"/>
        <v>1.6134412080336342</v>
      </c>
      <c r="BE34" s="1">
        <v>0</v>
      </c>
      <c r="BF34" s="1">
        <v>11</v>
      </c>
      <c r="BG34" s="1">
        <v>5</v>
      </c>
      <c r="BH34">
        <f t="shared" si="48"/>
        <v>9</v>
      </c>
      <c r="BI34" s="4">
        <f t="shared" si="46"/>
        <v>1.6495898665116926</v>
      </c>
      <c r="BJ34" s="2">
        <f>E34*('리그 상수'!$B$3 * 0.8)</f>
        <v>1.594160583941606</v>
      </c>
      <c r="BL34" t="s">
        <v>153</v>
      </c>
    </row>
    <row r="35" spans="1:64" ht="18" thickBot="1">
      <c r="A35" t="s">
        <v>225</v>
      </c>
      <c r="B35" s="10" t="s">
        <v>114</v>
      </c>
      <c r="C35" s="5">
        <f t="shared" si="28"/>
        <v>-0.10954639308297853</v>
      </c>
      <c r="D35" s="5">
        <f t="shared" si="29"/>
        <v>1.3880845130845132</v>
      </c>
      <c r="E35" s="1">
        <v>13</v>
      </c>
      <c r="F35">
        <f t="shared" ref="F35:F66" si="54">E35-(R35+S35+W35+X35)</f>
        <v>13</v>
      </c>
      <c r="G35" s="1">
        <v>13</v>
      </c>
      <c r="H35" s="1">
        <v>0</v>
      </c>
      <c r="I35" s="1">
        <v>1</v>
      </c>
      <c r="J35">
        <f t="shared" si="30"/>
        <v>1</v>
      </c>
      <c r="K35" s="1">
        <v>0</v>
      </c>
      <c r="L35" s="1">
        <v>0</v>
      </c>
      <c r="M35" s="1">
        <v>0</v>
      </c>
      <c r="N35">
        <f t="shared" si="31"/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1</v>
      </c>
      <c r="V35" s="1">
        <v>0</v>
      </c>
      <c r="W35" s="1">
        <v>0</v>
      </c>
      <c r="X35" s="1">
        <v>0</v>
      </c>
      <c r="Y35" s="2">
        <f t="shared" si="32"/>
        <v>7.6923076923076927E-2</v>
      </c>
      <c r="Z35" s="2">
        <f t="shared" si="49"/>
        <v>7.6923076923076927E-2</v>
      </c>
      <c r="AA35" s="2">
        <f t="shared" si="50"/>
        <v>7.6923076923076927E-2</v>
      </c>
      <c r="AB35" s="2">
        <f t="shared" si="51"/>
        <v>0.15384615384615385</v>
      </c>
      <c r="AC35" s="2">
        <f t="shared" si="36"/>
        <v>0</v>
      </c>
      <c r="AD35" s="2">
        <f>(AL35/E35) / '리그 상수'!$B$3 * 100</f>
        <v>50.377102220356186</v>
      </c>
      <c r="AE35" s="2">
        <f t="shared" ref="AE35:AE71" si="55">U35/E35*100</f>
        <v>7.6923076923076925</v>
      </c>
      <c r="AF35" s="2">
        <f t="shared" ref="AF35:AF71" si="56">R35/E35*100</f>
        <v>0</v>
      </c>
      <c r="AG35" s="2">
        <f t="shared" ref="AG35:AG71" si="57">R35/U35</f>
        <v>0</v>
      </c>
      <c r="AH35" s="2">
        <f t="shared" ref="AH35:AH71" si="58">(I35-M35)/(G35-U35-M35+X35)</f>
        <v>8.3333333333333329E-2</v>
      </c>
      <c r="AI35" s="2">
        <f t="shared" ref="AI35:AI71" si="59">AA35-Y35</f>
        <v>0</v>
      </c>
      <c r="AJ35" s="2">
        <f t="shared" ref="AJ35:AJ71" si="60">Z35-Y35</f>
        <v>0</v>
      </c>
      <c r="AK35" s="2">
        <f>('리그 상수'!$B$16 * '2025 썸머시즌 타자'!R35 + '리그 상수'!$B$17 * '2025 썸머시즌 타자'!S35 + '2025 썸머시즌 타자'!J35 * '리그 상수'!$B$18 + '리그 상수'!$B$19 * '2025 썸머시즌 타자'!K35 + '2025 썸머시즌 타자'!L35 * '리그 상수'!$B$20 + '리그 상수'!$B$21*'2025 썸머시즌 타자'!M35) / ('2025 썸머시즌 타자'!G35 + '2025 썸머시즌 타자'!R35 - '2025 썸머시즌 타자'!T35 +'2025 썸머시즌 타자'!S35 +'2025 썸머시즌 타자'!X35)</f>
        <v>5.6478603872818556E-2</v>
      </c>
      <c r="AL35" s="2">
        <f>((AK35-$AK$2) / '리그 상수'!$B$2 + '리그 상수'!$B$3) * '2025 썸머시즌 타자'!E35</f>
        <v>1.0038648836611124</v>
      </c>
      <c r="AM35" s="2">
        <f t="shared" si="37"/>
        <v>0.1730769230769231</v>
      </c>
      <c r="AN35" s="2">
        <f>((AK35-'리그 상수'!$B$1) / '리그 상수'!$B$2)*'2025 썸머시즌 타자'!E35</f>
        <v>-1.1042276422764228</v>
      </c>
      <c r="AO35" s="2">
        <f>((AK35-'리그 상수'!$B$1) / '리그 상수'!$B$2) * '2025 썸머시즌 타자'!E35</f>
        <v>-1.1042276422764228</v>
      </c>
      <c r="AP35" s="2">
        <f t="shared" si="38"/>
        <v>0</v>
      </c>
      <c r="AQ35" s="2">
        <f t="shared" si="39"/>
        <v>0</v>
      </c>
      <c r="AR35" s="2">
        <f t="shared" si="40"/>
        <v>-1.1042276422764228</v>
      </c>
      <c r="AS35" s="2">
        <f t="shared" si="41"/>
        <v>13.991891891891893</v>
      </c>
      <c r="AT35" s="2">
        <f t="shared" si="42"/>
        <v>13.991891891891893</v>
      </c>
      <c r="AU35" s="2">
        <f t="shared" si="43"/>
        <v>12.887664249615471</v>
      </c>
      <c r="AV35" s="3">
        <f>AU35 + (E35 * ('리그 상수'!$B$1 - '리그 상수'!$F$1) / '리그 상수'!$B$2)</f>
        <v>13.252042727074299</v>
      </c>
      <c r="AW35">
        <f t="shared" si="44"/>
        <v>10.08</v>
      </c>
      <c r="AX35" s="3">
        <f t="shared" si="53"/>
        <v>-0.10954639308297845</v>
      </c>
      <c r="AY35" s="3">
        <f t="shared" si="52"/>
        <v>1.2785381200015347</v>
      </c>
      <c r="BE35" s="1">
        <v>0</v>
      </c>
      <c r="BF35" s="1">
        <v>11</v>
      </c>
      <c r="BG35" s="1">
        <v>3</v>
      </c>
      <c r="BH35">
        <f t="shared" si="48"/>
        <v>12</v>
      </c>
      <c r="BI35" s="4">
        <f t="shared" si="46"/>
        <v>1.314686778479593</v>
      </c>
      <c r="BJ35" s="2">
        <f>E35*('리그 상수'!$B$3 * 0.8)</f>
        <v>1.594160583941606</v>
      </c>
      <c r="BL35" t="s">
        <v>153</v>
      </c>
    </row>
    <row r="36" spans="1:64" ht="18" thickBot="1">
      <c r="A36" t="s">
        <v>225</v>
      </c>
      <c r="B36" s="7" t="s">
        <v>115</v>
      </c>
      <c r="C36" s="5">
        <f t="shared" si="28"/>
        <v>0.10684381111210384</v>
      </c>
      <c r="D36" s="5">
        <f t="shared" si="29"/>
        <v>0.29679232804232802</v>
      </c>
      <c r="E36" s="1">
        <v>14</v>
      </c>
      <c r="F36">
        <f t="shared" si="54"/>
        <v>12</v>
      </c>
      <c r="G36" s="1">
        <v>12</v>
      </c>
      <c r="H36" s="1">
        <v>2</v>
      </c>
      <c r="I36" s="1">
        <v>3</v>
      </c>
      <c r="J36">
        <f t="shared" si="30"/>
        <v>2</v>
      </c>
      <c r="K36" s="1">
        <v>1</v>
      </c>
      <c r="L36" s="1">
        <v>0</v>
      </c>
      <c r="M36" s="1">
        <v>0</v>
      </c>
      <c r="N36">
        <f t="shared" ref="N36:N67" si="61">(I36-(K36+L36+M36))+(K36*2)+(L36*3)+(M36*4)</f>
        <v>4</v>
      </c>
      <c r="O36" s="1">
        <v>1</v>
      </c>
      <c r="P36" s="1">
        <v>3</v>
      </c>
      <c r="Q36" s="1">
        <v>0</v>
      </c>
      <c r="R36" s="1">
        <v>1</v>
      </c>
      <c r="S36" s="1">
        <v>1</v>
      </c>
      <c r="T36" s="1">
        <v>0</v>
      </c>
      <c r="U36" s="1">
        <v>2</v>
      </c>
      <c r="V36" s="1">
        <v>1</v>
      </c>
      <c r="W36" s="1">
        <v>0</v>
      </c>
      <c r="X36" s="1">
        <v>0</v>
      </c>
      <c r="Y36" s="2">
        <f t="shared" si="32"/>
        <v>0.25</v>
      </c>
      <c r="Z36" s="2">
        <f t="shared" si="49"/>
        <v>0.35714285714285715</v>
      </c>
      <c r="AA36" s="2">
        <f t="shared" si="50"/>
        <v>0.33333333333333331</v>
      </c>
      <c r="AB36" s="2">
        <f t="shared" si="51"/>
        <v>0.69047619047619047</v>
      </c>
      <c r="AC36" s="2">
        <f t="shared" si="36"/>
        <v>0.16666666666666666</v>
      </c>
      <c r="AD36" s="2">
        <f>(AL36/E36) / '리그 상수'!$B$3 * 100</f>
        <v>100.05842090167488</v>
      </c>
      <c r="AE36" s="2">
        <f t="shared" si="55"/>
        <v>14.285714285714285</v>
      </c>
      <c r="AF36" s="2">
        <f t="shared" si="56"/>
        <v>7.1428571428571423</v>
      </c>
      <c r="AG36" s="2">
        <f t="shared" si="57"/>
        <v>0.5</v>
      </c>
      <c r="AH36" s="2">
        <f t="shared" si="58"/>
        <v>0.3</v>
      </c>
      <c r="AI36" s="2">
        <f t="shared" si="59"/>
        <v>8.3333333333333315E-2</v>
      </c>
      <c r="AJ36" s="2">
        <f t="shared" si="60"/>
        <v>0.10714285714285715</v>
      </c>
      <c r="AK36" s="2">
        <f>('리그 상수'!$B$16 * '2025 썸머시즌 타자'!R36 + '리그 상수'!$B$17 * '2025 썸머시즌 타자'!S36 + '2025 썸머시즌 타자'!J36 * '리그 상수'!$B$18 + '리그 상수'!$B$19 * '2025 썸머시즌 타자'!K36 + '2025 썸머시즌 타자'!L36 * '리그 상수'!$B$20 + '리그 상수'!$B$21*'2025 썸머시즌 타자'!M36) / ('2025 썸머시즌 타자'!G36 + '2025 썸머시즌 타자'!R36 - '2025 썸머시즌 타자'!T36 +'2025 썸머시즌 타자'!S36 +'2025 썸머시즌 타자'!X36)</f>
        <v>0.27480874970117142</v>
      </c>
      <c r="AL36" s="2">
        <f>((AK36-$AK$2) / '리그 상수'!$B$2 + '리그 상수'!$B$3) * '2025 썸머시즌 타자'!E36</f>
        <v>2.1472391054811979</v>
      </c>
      <c r="AM36" s="2">
        <f t="shared" si="37"/>
        <v>4.4999999999999991</v>
      </c>
      <c r="AN36" s="2">
        <f>((AK36-'리그 상수'!$B$1) / '리그 상수'!$B$2)*'2025 썸머시즌 타자'!E36</f>
        <v>-0.12301438398999366</v>
      </c>
      <c r="AO36" s="2">
        <f>((AK36-'리그 상수'!$B$1) / '리그 상수'!$B$2) * '2025 썸머시즌 타자'!E36</f>
        <v>-0.12301438398999366</v>
      </c>
      <c r="AP36" s="2">
        <f t="shared" si="38"/>
        <v>0.60000000000000009</v>
      </c>
      <c r="AQ36" s="2">
        <f t="shared" si="39"/>
        <v>0.6</v>
      </c>
      <c r="AR36" s="2">
        <f t="shared" si="40"/>
        <v>1.0769856160100064</v>
      </c>
      <c r="AS36" s="2">
        <f t="shared" si="41"/>
        <v>2.9916666666666667</v>
      </c>
      <c r="AT36" s="2">
        <f t="shared" si="42"/>
        <v>2.9916666666666667</v>
      </c>
      <c r="AU36" s="2">
        <f t="shared" si="43"/>
        <v>4.0686522826766733</v>
      </c>
      <c r="AV36" s="3">
        <f>AU36 + (E36 * ('리그 상수'!$B$1 - '리그 상수'!$F$1) / '리그 상수'!$B$2)</f>
        <v>4.4610598737861809</v>
      </c>
      <c r="AW36">
        <f t="shared" si="44"/>
        <v>10.08</v>
      </c>
      <c r="AX36" s="3">
        <f t="shared" si="53"/>
        <v>0.10684381111210381</v>
      </c>
      <c r="AY36" s="3">
        <f t="shared" si="52"/>
        <v>0.40363613915443186</v>
      </c>
      <c r="BE36" s="1">
        <v>3</v>
      </c>
      <c r="BF36" s="1">
        <v>7</v>
      </c>
      <c r="BG36" s="1">
        <v>2</v>
      </c>
      <c r="BH36">
        <f t="shared" si="48"/>
        <v>10</v>
      </c>
      <c r="BI36" s="4">
        <f t="shared" si="46"/>
        <v>0.44256546366926397</v>
      </c>
      <c r="BJ36" s="2">
        <f>E36*('리그 상수'!$B$3 * 0.8)</f>
        <v>1.7167883211678834</v>
      </c>
      <c r="BL36" t="s">
        <v>153</v>
      </c>
    </row>
    <row r="37" spans="1:64" ht="18" thickBot="1">
      <c r="A37" t="s">
        <v>225</v>
      </c>
      <c r="B37" s="8" t="s">
        <v>116</v>
      </c>
      <c r="C37" s="5">
        <f t="shared" si="28"/>
        <v>6.8117039915820188E-2</v>
      </c>
      <c r="D37" s="5">
        <f t="shared" si="29"/>
        <v>1.685827664399093</v>
      </c>
      <c r="E37" s="1">
        <v>14</v>
      </c>
      <c r="F37">
        <f t="shared" si="54"/>
        <v>12</v>
      </c>
      <c r="G37" s="1">
        <v>12</v>
      </c>
      <c r="H37" s="1">
        <v>2</v>
      </c>
      <c r="I37" s="1">
        <v>3</v>
      </c>
      <c r="J37">
        <f t="shared" si="30"/>
        <v>0</v>
      </c>
      <c r="K37" s="1">
        <v>2</v>
      </c>
      <c r="L37" s="1">
        <v>0</v>
      </c>
      <c r="M37" s="1">
        <v>1</v>
      </c>
      <c r="N37">
        <f t="shared" si="61"/>
        <v>8</v>
      </c>
      <c r="O37" s="1">
        <v>3</v>
      </c>
      <c r="P37" s="1">
        <v>0</v>
      </c>
      <c r="Q37" s="1">
        <v>0</v>
      </c>
      <c r="R37" s="1">
        <v>1</v>
      </c>
      <c r="S37" s="1">
        <v>1</v>
      </c>
      <c r="T37" s="1">
        <v>0</v>
      </c>
      <c r="U37" s="1">
        <v>4</v>
      </c>
      <c r="V37" s="1">
        <v>1</v>
      </c>
      <c r="W37" s="1">
        <v>0</v>
      </c>
      <c r="X37" s="1">
        <v>0</v>
      </c>
      <c r="Y37" s="2">
        <f t="shared" si="32"/>
        <v>0.25</v>
      </c>
      <c r="Z37" s="2">
        <f t="shared" si="49"/>
        <v>0.35714285714285715</v>
      </c>
      <c r="AA37" s="2">
        <f t="shared" si="50"/>
        <v>0.66666666666666663</v>
      </c>
      <c r="AB37" s="2">
        <f t="shared" si="51"/>
        <v>1.0238095238095237</v>
      </c>
      <c r="AC37" s="2">
        <f t="shared" si="36"/>
        <v>0.16666666666666666</v>
      </c>
      <c r="AD37" s="2">
        <f>(AL37/E37) / '리그 상수'!$B$3 * 100</f>
        <v>128.69953588425327</v>
      </c>
      <c r="AE37" s="2">
        <f t="shared" si="55"/>
        <v>28.571428571428569</v>
      </c>
      <c r="AF37" s="2">
        <f t="shared" si="56"/>
        <v>7.1428571428571423</v>
      </c>
      <c r="AG37" s="2">
        <f t="shared" si="57"/>
        <v>0.25</v>
      </c>
      <c r="AH37" s="2">
        <f t="shared" si="58"/>
        <v>0.2857142857142857</v>
      </c>
      <c r="AI37" s="2">
        <f t="shared" si="59"/>
        <v>0.41666666666666663</v>
      </c>
      <c r="AJ37" s="2">
        <f t="shared" si="60"/>
        <v>0.10714285714285715</v>
      </c>
      <c r="AK37" s="2">
        <f>('리그 상수'!$B$16 * '2025 썸머시즌 타자'!R37 + '리그 상수'!$B$17 * '2025 썸머시즌 타자'!S37 + '2025 썸머시즌 타자'!J37 * '리그 상수'!$B$18 + '리그 상수'!$B$19 * '2025 썸머시즌 타자'!K37 + '2025 썸머시즌 타자'!L37 * '리그 상수'!$B$20 + '리그 상수'!$B$21*'2025 썸머시즌 타자'!M37) / ('2025 썸머시즌 타자'!G37 + '2025 썸머시즌 타자'!R37 - '2025 썸머시즌 타자'!T37 +'2025 썸머시즌 타자'!S37 +'2025 썸머시즌 타자'!X37)</f>
        <v>0.40067535261773851</v>
      </c>
      <c r="AL37" s="2">
        <f>((AK37-$AK$2) / '리그 상수'!$B$2 + '리그 상수'!$B$3) * '2025 썸머시즌 타자'!E37</f>
        <v>2.7618732518226614</v>
      </c>
      <c r="AM37" s="2">
        <f t="shared" si="37"/>
        <v>8.9999999999999982</v>
      </c>
      <c r="AN37" s="2">
        <f>((AK37-'리그 상수'!$B$1) / '리그 상수'!$B$2)*'2025 썸머시즌 타자'!E37</f>
        <v>0.49161976235146992</v>
      </c>
      <c r="AO37" s="2">
        <f>((AK37-'리그 상수'!$B$1) / '리그 상수'!$B$2) * '2025 썸머시즌 타자'!E37</f>
        <v>0.49161976235146992</v>
      </c>
      <c r="AP37" s="2">
        <f t="shared" si="38"/>
        <v>0</v>
      </c>
      <c r="AQ37" s="2">
        <f t="shared" si="39"/>
        <v>0.19499999999999998</v>
      </c>
      <c r="AR37" s="2">
        <f t="shared" si="40"/>
        <v>0.68661976235146993</v>
      </c>
      <c r="AS37" s="2">
        <f t="shared" si="41"/>
        <v>16.993142857142857</v>
      </c>
      <c r="AT37" s="2">
        <f t="shared" si="42"/>
        <v>16.993142857142857</v>
      </c>
      <c r="AU37" s="2">
        <f t="shared" si="43"/>
        <v>17.679762619494326</v>
      </c>
      <c r="AV37" s="3">
        <f>AU37 + (E37 * ('리그 상수'!$B$1 - '리그 상수'!$F$1) / '리그 상수'!$B$2)</f>
        <v>18.072170210603833</v>
      </c>
      <c r="AW37">
        <f t="shared" si="44"/>
        <v>10.08</v>
      </c>
      <c r="AX37" s="3">
        <f t="shared" si="53"/>
        <v>6.8117039915820424E-2</v>
      </c>
      <c r="AY37" s="3">
        <f t="shared" si="52"/>
        <v>1.7539447043149132</v>
      </c>
      <c r="BE37" s="1">
        <v>0</v>
      </c>
      <c r="BF37" s="1">
        <v>8</v>
      </c>
      <c r="BG37" s="1">
        <v>9</v>
      </c>
      <c r="BH37">
        <f t="shared" si="48"/>
        <v>10</v>
      </c>
      <c r="BI37" s="4">
        <f t="shared" si="46"/>
        <v>1.7928740288297453</v>
      </c>
      <c r="BJ37" s="2">
        <f>E37*('리그 상수'!$B$3 * 0.8)</f>
        <v>1.7167883211678834</v>
      </c>
      <c r="BL37" t="s">
        <v>153</v>
      </c>
    </row>
    <row r="38" spans="1:64" ht="18" thickBot="1">
      <c r="A38" t="s">
        <v>225</v>
      </c>
      <c r="B38" s="8" t="s">
        <v>117</v>
      </c>
      <c r="C38" s="5">
        <f t="shared" si="28"/>
        <v>1.5973835333591313E-2</v>
      </c>
      <c r="D38" s="5">
        <f t="shared" si="29"/>
        <v>0.99136321195144717</v>
      </c>
      <c r="E38" s="1">
        <v>13</v>
      </c>
      <c r="F38">
        <f t="shared" si="54"/>
        <v>12</v>
      </c>
      <c r="G38" s="1">
        <v>12</v>
      </c>
      <c r="H38" s="1">
        <v>2</v>
      </c>
      <c r="I38" s="1">
        <v>2</v>
      </c>
      <c r="J38">
        <f t="shared" si="30"/>
        <v>1</v>
      </c>
      <c r="K38" s="1">
        <v>1</v>
      </c>
      <c r="L38" s="1">
        <v>0</v>
      </c>
      <c r="M38" s="1">
        <v>0</v>
      </c>
      <c r="N38">
        <f t="shared" si="61"/>
        <v>3</v>
      </c>
      <c r="O38" s="1">
        <v>0</v>
      </c>
      <c r="P38" s="1">
        <v>1</v>
      </c>
      <c r="Q38" s="1">
        <v>0</v>
      </c>
      <c r="R38" s="1">
        <v>0</v>
      </c>
      <c r="S38" s="1">
        <v>0</v>
      </c>
      <c r="T38" s="1">
        <v>0</v>
      </c>
      <c r="U38" s="1">
        <v>4</v>
      </c>
      <c r="V38" s="1">
        <v>0</v>
      </c>
      <c r="W38" s="1">
        <v>1</v>
      </c>
      <c r="X38" s="1">
        <v>0</v>
      </c>
      <c r="Y38" s="2">
        <f t="shared" si="32"/>
        <v>0.16666666666666666</v>
      </c>
      <c r="Z38" s="2">
        <f t="shared" si="49"/>
        <v>0.16666666666666666</v>
      </c>
      <c r="AA38" s="2">
        <f t="shared" si="50"/>
        <v>0.25</v>
      </c>
      <c r="AB38" s="2">
        <f t="shared" si="51"/>
        <v>0.41666666666666663</v>
      </c>
      <c r="AC38" s="2">
        <f t="shared" si="36"/>
        <v>0.16666666666666666</v>
      </c>
      <c r="AD38" s="2">
        <f>(AL38/E38) / '리그 상수'!$B$3 * 100</f>
        <v>73.724506848248609</v>
      </c>
      <c r="AE38" s="2">
        <f t="shared" si="55"/>
        <v>30.76923076923077</v>
      </c>
      <c r="AF38" s="2">
        <f t="shared" si="56"/>
        <v>0</v>
      </c>
      <c r="AG38" s="2">
        <f t="shared" si="57"/>
        <v>0</v>
      </c>
      <c r="AH38" s="2">
        <f t="shared" si="58"/>
        <v>0.25</v>
      </c>
      <c r="AI38" s="2">
        <f t="shared" si="59"/>
        <v>8.3333333333333343E-2</v>
      </c>
      <c r="AJ38" s="2">
        <f t="shared" si="60"/>
        <v>0</v>
      </c>
      <c r="AK38" s="2">
        <f>('리그 상수'!$B$16 * '2025 썸머시즌 타자'!R38 + '리그 상수'!$B$17 * '2025 썸머시즌 타자'!S38 + '2025 썸머시즌 타자'!J38 * '리그 상수'!$B$18 + '리그 상수'!$B$19 * '2025 썸머시즌 타자'!K38 + '2025 썸머시즌 타자'!L38 * '리그 상수'!$B$20 + '리그 상수'!$B$21*'2025 썸머시즌 타자'!M38) / ('2025 썸머시즌 타자'!G38 + '2025 썸머시즌 타자'!R38 - '2025 썸머시즌 타자'!T38 +'2025 썸머시즌 타자'!S38 +'2025 썸머시즌 타자'!X38)</f>
        <v>0.15908140090843892</v>
      </c>
      <c r="AL38" s="2">
        <f>((AK38-$AK$2) / '리그 상수'!$B$2 + '리그 상수'!$B$3) * '2025 썸머시즌 타자'!E38</f>
        <v>1.4691087861001366</v>
      </c>
      <c r="AM38" s="2">
        <f t="shared" si="37"/>
        <v>1.3295454545454544</v>
      </c>
      <c r="AN38" s="2">
        <f>((AK38-'리그 상수'!$B$1) / '리그 상수'!$B$2)*'2025 썸머시즌 타자'!E38</f>
        <v>-0.63898373983739831</v>
      </c>
      <c r="AO38" s="2">
        <f>((AK38-'리그 상수'!$B$1) / '리그 상수'!$B$2) * '2025 썸머시즌 타자'!E38</f>
        <v>-0.63898373983739831</v>
      </c>
      <c r="AP38" s="2">
        <f t="shared" si="38"/>
        <v>0.2</v>
      </c>
      <c r="AQ38" s="2">
        <f t="shared" si="39"/>
        <v>0.6</v>
      </c>
      <c r="AR38" s="2">
        <f t="shared" si="40"/>
        <v>0.16101626016260168</v>
      </c>
      <c r="AS38" s="2">
        <f t="shared" si="41"/>
        <v>9.9929411764705875</v>
      </c>
      <c r="AT38" s="2">
        <f t="shared" si="42"/>
        <v>9.9929411764705875</v>
      </c>
      <c r="AU38" s="2">
        <f t="shared" si="43"/>
        <v>10.153957436633188</v>
      </c>
      <c r="AV38" s="3">
        <f>AU38 + (E38 * ('리그 상수'!$B$1 - '리그 상수'!$F$1) / '리그 상수'!$B$2)</f>
        <v>10.518335914092017</v>
      </c>
      <c r="AW38">
        <f t="shared" si="44"/>
        <v>10.08</v>
      </c>
      <c r="AX38" s="3">
        <f t="shared" si="53"/>
        <v>1.5973835333591434E-2</v>
      </c>
      <c r="AY38" s="3">
        <f t="shared" si="52"/>
        <v>1.0073370472850385</v>
      </c>
      <c r="BE38" s="1">
        <v>0</v>
      </c>
      <c r="BF38" s="1">
        <v>5</v>
      </c>
      <c r="BG38" s="1">
        <v>5</v>
      </c>
      <c r="BH38">
        <f t="shared" si="48"/>
        <v>11</v>
      </c>
      <c r="BI38" s="4">
        <f t="shared" si="46"/>
        <v>1.0434857057630968</v>
      </c>
      <c r="BJ38" s="2">
        <f>E38*('리그 상수'!$B$3 * 0.8)</f>
        <v>1.594160583941606</v>
      </c>
      <c r="BL38" t="s">
        <v>153</v>
      </c>
    </row>
    <row r="39" spans="1:64" ht="18" thickBot="1">
      <c r="A39" t="s">
        <v>225</v>
      </c>
      <c r="B39" s="10" t="s">
        <v>118</v>
      </c>
      <c r="C39" s="5">
        <f t="shared" si="28"/>
        <v>8.7172538392050747E-2</v>
      </c>
      <c r="D39" s="5">
        <f t="shared" si="29"/>
        <v>2.5786435786435784</v>
      </c>
      <c r="E39" s="1">
        <v>13</v>
      </c>
      <c r="F39">
        <f t="shared" si="54"/>
        <v>12</v>
      </c>
      <c r="G39" s="1">
        <v>12</v>
      </c>
      <c r="H39" s="1">
        <v>2</v>
      </c>
      <c r="I39" s="1">
        <v>5</v>
      </c>
      <c r="J39">
        <f t="shared" si="30"/>
        <v>4</v>
      </c>
      <c r="K39" s="1">
        <v>1</v>
      </c>
      <c r="L39" s="1">
        <v>0</v>
      </c>
      <c r="M39" s="1">
        <v>0</v>
      </c>
      <c r="N39">
        <f t="shared" si="61"/>
        <v>6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2">
        <f t="shared" si="32"/>
        <v>0.41666666666666669</v>
      </c>
      <c r="Z39" s="2">
        <f t="shared" si="49"/>
        <v>0.46153846153846156</v>
      </c>
      <c r="AA39" s="2">
        <f t="shared" si="50"/>
        <v>0.5</v>
      </c>
      <c r="AB39" s="2">
        <f t="shared" si="51"/>
        <v>0.96153846153846156</v>
      </c>
      <c r="AC39" s="2">
        <f t="shared" si="36"/>
        <v>0.16666666666666666</v>
      </c>
      <c r="AD39" s="2">
        <f>(AL39/E39) / '리그 상수'!$B$3 * 100</f>
        <v>119.77672698583461</v>
      </c>
      <c r="AE39" s="2">
        <f t="shared" si="55"/>
        <v>0</v>
      </c>
      <c r="AF39" s="2">
        <f t="shared" si="56"/>
        <v>7.6923076923076925</v>
      </c>
      <c r="AG39" s="2" t="e">
        <f t="shared" si="57"/>
        <v>#DIV/0!</v>
      </c>
      <c r="AH39" s="2">
        <f t="shared" si="58"/>
        <v>0.41666666666666669</v>
      </c>
      <c r="AI39" s="2">
        <f t="shared" si="59"/>
        <v>8.3333333333333315E-2</v>
      </c>
      <c r="AJ39" s="2">
        <f t="shared" si="60"/>
        <v>4.4871794871794879E-2</v>
      </c>
      <c r="AK39" s="2">
        <f>('리그 상수'!$B$16 * '2025 썸머시즌 타자'!R39 + '리그 상수'!$B$17 * '2025 썸머시즌 타자'!S39 + '2025 썸머시즌 타자'!J39 * '리그 상수'!$B$18 + '리그 상수'!$B$19 * '2025 썸머시즌 타자'!K39 + '2025 썸머시즌 타자'!L39 * '리그 상수'!$B$20 + '리그 상수'!$B$21*'2025 썸머시즌 타자'!M39) / ('2025 썸머시즌 타자'!G39 + '2025 썸머시즌 타자'!R39 - '2025 썸머시즌 타자'!T39 +'2025 썸머시즌 타자'!S39 +'2025 썸머시즌 타자'!X39)</f>
        <v>0.36146306478603873</v>
      </c>
      <c r="AL39" s="2">
        <f>((AK39-$AK$2) / '리그 상수'!$B$2 + '리그 상수'!$B$3) * '2025 썸머시즌 타자'!E39</f>
        <v>2.386791712929405</v>
      </c>
      <c r="AM39" s="2">
        <f t="shared" si="37"/>
        <v>11.571428571428571</v>
      </c>
      <c r="AN39" s="2">
        <f>((AK39-'리그 상수'!$B$1) / '리그 상수'!$B$2)*'2025 썸머시즌 타자'!E39</f>
        <v>0.27869918699187002</v>
      </c>
      <c r="AO39" s="2">
        <f>((AK39-'리그 상수'!$B$1) / '리그 상수'!$B$2) * '2025 썸머시즌 타자'!E39</f>
        <v>0.27869918699187002</v>
      </c>
      <c r="AP39" s="2">
        <f t="shared" si="38"/>
        <v>0</v>
      </c>
      <c r="AQ39" s="2">
        <f t="shared" si="39"/>
        <v>0.6</v>
      </c>
      <c r="AR39" s="2">
        <f t="shared" si="40"/>
        <v>0.87869918699187</v>
      </c>
      <c r="AS39" s="2">
        <f t="shared" si="41"/>
        <v>25.992727272727272</v>
      </c>
      <c r="AT39" s="2">
        <f t="shared" si="42"/>
        <v>25.992727272727272</v>
      </c>
      <c r="AU39" s="2">
        <f t="shared" si="43"/>
        <v>26.871426459719142</v>
      </c>
      <c r="AV39" s="3">
        <f>AU39 + (E39 * ('리그 상수'!$B$1 - '리그 상수'!$F$1) / '리그 상수'!$B$2)</f>
        <v>27.235804937177971</v>
      </c>
      <c r="AW39">
        <f t="shared" si="44"/>
        <v>10.08</v>
      </c>
      <c r="AX39" s="3">
        <f t="shared" si="53"/>
        <v>8.7172538392050594E-2</v>
      </c>
      <c r="AY39" s="3">
        <f t="shared" si="52"/>
        <v>2.6658161170356292</v>
      </c>
      <c r="BE39" s="1">
        <v>0</v>
      </c>
      <c r="BF39" s="1">
        <v>12</v>
      </c>
      <c r="BG39" s="1">
        <v>14</v>
      </c>
      <c r="BH39">
        <f t="shared" si="48"/>
        <v>7</v>
      </c>
      <c r="BI39" s="4">
        <f t="shared" si="46"/>
        <v>2.7019647755136877</v>
      </c>
      <c r="BJ39" s="2">
        <f>E39*('리그 상수'!$B$3 * 0.8)</f>
        <v>1.594160583941606</v>
      </c>
      <c r="BL39" t="s">
        <v>153</v>
      </c>
    </row>
    <row r="40" spans="1:64" ht="18" thickBot="1">
      <c r="A40" t="s">
        <v>225</v>
      </c>
      <c r="B40" s="7" t="s">
        <v>119</v>
      </c>
      <c r="C40" s="5">
        <f t="shared" si="28"/>
        <v>0.17325281425891181</v>
      </c>
      <c r="D40" s="5">
        <f t="shared" si="29"/>
        <v>0.99131944444444442</v>
      </c>
      <c r="E40" s="1">
        <v>12</v>
      </c>
      <c r="F40">
        <f t="shared" si="54"/>
        <v>12</v>
      </c>
      <c r="G40" s="1">
        <v>12</v>
      </c>
      <c r="H40" s="1">
        <v>4</v>
      </c>
      <c r="I40" s="1">
        <v>5</v>
      </c>
      <c r="J40">
        <f t="shared" si="30"/>
        <v>1</v>
      </c>
      <c r="K40" s="1">
        <v>1</v>
      </c>
      <c r="L40" s="1">
        <v>0</v>
      </c>
      <c r="M40" s="1">
        <v>3</v>
      </c>
      <c r="N40">
        <f t="shared" si="61"/>
        <v>15</v>
      </c>
      <c r="O40" s="1">
        <v>3</v>
      </c>
      <c r="P40" s="1">
        <v>1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2">
        <f t="shared" si="32"/>
        <v>0.41666666666666669</v>
      </c>
      <c r="Z40" s="2">
        <f t="shared" si="49"/>
        <v>0.41666666666666669</v>
      </c>
      <c r="AA40" s="2">
        <f t="shared" si="50"/>
        <v>1.25</v>
      </c>
      <c r="AB40" s="2">
        <f t="shared" si="51"/>
        <v>1.6666666666666667</v>
      </c>
      <c r="AC40" s="2">
        <f t="shared" si="36"/>
        <v>0.33333333333333331</v>
      </c>
      <c r="AD40" s="2">
        <f>(AL40/E40) / '리그 상수'!$B$3 * 100</f>
        <v>190.67572636044372</v>
      </c>
      <c r="AE40" s="2">
        <f t="shared" si="55"/>
        <v>0</v>
      </c>
      <c r="AF40" s="2">
        <f t="shared" si="56"/>
        <v>0</v>
      </c>
      <c r="AG40" s="2" t="e">
        <f t="shared" si="57"/>
        <v>#DIV/0!</v>
      </c>
      <c r="AH40" s="2">
        <f t="shared" si="58"/>
        <v>0.22222222222222221</v>
      </c>
      <c r="AI40" s="2">
        <f t="shared" si="59"/>
        <v>0.83333333333333326</v>
      </c>
      <c r="AJ40" s="2">
        <f t="shared" si="60"/>
        <v>0</v>
      </c>
      <c r="AK40" s="2">
        <f>('리그 상수'!$B$16 * '2025 썸머시즌 타자'!R40 + '리그 상수'!$B$17 * '2025 썸머시즌 타자'!S40 + '2025 썸머시즌 타자'!J40 * '리그 상수'!$B$18 + '리그 상수'!$B$19 * '2025 썸머시즌 타자'!K40 + '2025 썸머시즌 타자'!L40 * '리그 상수'!$B$20 + '리그 상수'!$B$21*'2025 썸머시즌 타자'!M40) / ('2025 썸머시즌 타자'!G40 + '2025 썸머시즌 타자'!R40 - '2025 썸머시즌 타자'!T40 +'2025 썸머시즌 타자'!S40 +'2025 썸머시즌 타자'!X40)</f>
        <v>0.67303669615108774</v>
      </c>
      <c r="AL40" s="2">
        <f>((AK40-$AK$2) / '리그 상수'!$B$2 + '리그 상수'!$B$3) * '2025 썸머시즌 타자'!E40</f>
        <v>3.5073199301337095</v>
      </c>
      <c r="AM40" s="2">
        <f t="shared" si="37"/>
        <v>24.107142857142858</v>
      </c>
      <c r="AN40" s="2">
        <f>((AK40-'리그 상수'!$B$1) / '리그 상수'!$B$2)*'2025 썸머시즌 타자'!E40</f>
        <v>1.561388367729831</v>
      </c>
      <c r="AO40" s="2">
        <f>((AK40-'리그 상수'!$B$1) / '리그 상수'!$B$2) * '2025 썸머시즌 타자'!E40</f>
        <v>1.561388367729831</v>
      </c>
      <c r="AP40" s="2">
        <f t="shared" si="38"/>
        <v>0.2</v>
      </c>
      <c r="AQ40" s="2">
        <f t="shared" si="39"/>
        <v>-1.4999999999999946E-2</v>
      </c>
      <c r="AR40" s="2">
        <f t="shared" si="40"/>
        <v>1.7463883677298311</v>
      </c>
      <c r="AS40" s="2">
        <f t="shared" si="41"/>
        <v>9.9924999999999997</v>
      </c>
      <c r="AT40" s="2">
        <f t="shared" si="42"/>
        <v>9.9924999999999997</v>
      </c>
      <c r="AU40" s="2">
        <f t="shared" si="43"/>
        <v>11.738888367729832</v>
      </c>
      <c r="AV40" s="3">
        <f>AU40 + (E40 * ('리그 상수'!$B$1 - '리그 상수'!$F$1) / '리그 상수'!$B$2)</f>
        <v>12.075237731537982</v>
      </c>
      <c r="AW40">
        <f t="shared" si="44"/>
        <v>10.08</v>
      </c>
      <c r="AX40" s="3">
        <f t="shared" si="53"/>
        <v>0.17325281425891181</v>
      </c>
      <c r="AY40" s="3">
        <f t="shared" si="52"/>
        <v>1.1645722587033562</v>
      </c>
      <c r="BE40" s="1">
        <v>0</v>
      </c>
      <c r="BF40" s="1">
        <v>4</v>
      </c>
      <c r="BG40" s="1">
        <v>6</v>
      </c>
      <c r="BH40">
        <f t="shared" si="48"/>
        <v>7</v>
      </c>
      <c r="BI40" s="4">
        <f t="shared" si="46"/>
        <v>1.1979402511446411</v>
      </c>
      <c r="BJ40" s="2">
        <f>E40*('리그 상수'!$B$3 * 0.8)</f>
        <v>1.4715328467153286</v>
      </c>
      <c r="BL40" t="s">
        <v>153</v>
      </c>
    </row>
    <row r="41" spans="1:64" ht="18" thickBot="1">
      <c r="A41" t="s">
        <v>225</v>
      </c>
      <c r="B41" s="12" t="s">
        <v>120</v>
      </c>
      <c r="C41" s="5">
        <f t="shared" si="28"/>
        <v>8.5634250573274784E-2</v>
      </c>
      <c r="D41" s="5">
        <f t="shared" si="29"/>
        <v>2.8762160778289809</v>
      </c>
      <c r="E41" s="1">
        <v>12</v>
      </c>
      <c r="F41">
        <f t="shared" si="54"/>
        <v>12</v>
      </c>
      <c r="G41" s="1">
        <v>12</v>
      </c>
      <c r="H41" s="1">
        <v>1</v>
      </c>
      <c r="I41" s="1">
        <v>6</v>
      </c>
      <c r="J41">
        <f t="shared" si="30"/>
        <v>3</v>
      </c>
      <c r="K41" s="1">
        <v>2</v>
      </c>
      <c r="L41" s="1">
        <v>0</v>
      </c>
      <c r="M41" s="1">
        <v>1</v>
      </c>
      <c r="N41">
        <f t="shared" si="61"/>
        <v>11</v>
      </c>
      <c r="O41" s="1">
        <v>2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2">
        <f t="shared" si="32"/>
        <v>0.5</v>
      </c>
      <c r="Z41" s="2">
        <f t="shared" si="49"/>
        <v>0.5</v>
      </c>
      <c r="AA41" s="2">
        <f t="shared" si="50"/>
        <v>0.91666666666666663</v>
      </c>
      <c r="AB41" s="2">
        <f t="shared" si="51"/>
        <v>1.4166666666666665</v>
      </c>
      <c r="AC41" s="2">
        <f t="shared" si="36"/>
        <v>8.3333333333333329E-2</v>
      </c>
      <c r="AD41" s="2">
        <f>(AL41/E41) / '리그 상수'!$B$3 * 100</f>
        <v>162.83019790515914</v>
      </c>
      <c r="AE41" s="2">
        <f t="shared" si="55"/>
        <v>0</v>
      </c>
      <c r="AF41" s="2">
        <f t="shared" si="56"/>
        <v>0</v>
      </c>
      <c r="AG41" s="2" t="e">
        <f t="shared" si="57"/>
        <v>#DIV/0!</v>
      </c>
      <c r="AH41" s="2">
        <f t="shared" si="58"/>
        <v>0.45454545454545453</v>
      </c>
      <c r="AI41" s="2">
        <f t="shared" si="59"/>
        <v>0.41666666666666663</v>
      </c>
      <c r="AJ41" s="2">
        <f t="shared" si="60"/>
        <v>0</v>
      </c>
      <c r="AK41" s="2">
        <f>('리그 상수'!$B$16 * '2025 썸머시즌 타자'!R41 + '리그 상수'!$B$17 * '2025 썸머시즌 타자'!S41 + '2025 썸머시즌 타자'!J41 * '리그 상수'!$B$18 + '리그 상수'!$B$19 * '2025 썸머시즌 타자'!K41 + '2025 썸머시즌 타자'!L41 * '리그 상수'!$B$20 + '리그 상수'!$B$21*'2025 썸머시즌 타자'!M41) / ('2025 썸머시즌 타자'!G41 + '2025 썸머시즌 타자'!R41 - '2025 썸머시즌 타자'!T41 +'2025 썸머시즌 타자'!S41 +'2025 썸머시즌 타자'!X41)</f>
        <v>0.55066638775998078</v>
      </c>
      <c r="AL41" s="2">
        <f>((AK41-$AK$2) / '리그 상수'!$B$2 + '리그 상수'!$B$3) * '2025 썸머시즌 타자'!E41</f>
        <v>2.9951248081824895</v>
      </c>
      <c r="AM41" s="2">
        <f t="shared" si="37"/>
        <v>24.75</v>
      </c>
      <c r="AN41" s="2">
        <f>((AK41-'리그 상수'!$B$1) / '리그 상수'!$B$2)*'2025 썸머시즌 타자'!E41</f>
        <v>1.0491932457786113</v>
      </c>
      <c r="AO41" s="2">
        <f>((AK41-'리그 상수'!$B$1) / '리그 상수'!$B$2) * '2025 썸머시즌 타자'!E41</f>
        <v>1.0491932457786113</v>
      </c>
      <c r="AP41" s="2">
        <f t="shared" si="38"/>
        <v>0</v>
      </c>
      <c r="AQ41" s="2">
        <f t="shared" si="39"/>
        <v>-0.18599999999999997</v>
      </c>
      <c r="AR41" s="2">
        <f t="shared" si="40"/>
        <v>0.86319324577861134</v>
      </c>
      <c r="AS41" s="2">
        <f t="shared" si="41"/>
        <v>28.992258064516129</v>
      </c>
      <c r="AT41" s="2">
        <f t="shared" si="42"/>
        <v>28.992258064516129</v>
      </c>
      <c r="AU41" s="2">
        <f t="shared" si="43"/>
        <v>29.85545131029474</v>
      </c>
      <c r="AV41" s="3">
        <f>AU41 + (E41 * ('리그 상수'!$B$1 - '리그 상수'!$F$1) / '리그 상수'!$B$2)</f>
        <v>30.19180067410289</v>
      </c>
      <c r="AW41">
        <f t="shared" si="44"/>
        <v>10.08</v>
      </c>
      <c r="AX41" s="3">
        <f t="shared" si="53"/>
        <v>8.5634250573274937E-2</v>
      </c>
      <c r="AY41" s="3">
        <f t="shared" si="52"/>
        <v>2.9618503284022557</v>
      </c>
      <c r="BE41" s="1">
        <v>0</v>
      </c>
      <c r="BF41" s="1">
        <v>28</v>
      </c>
      <c r="BG41" s="1">
        <v>1</v>
      </c>
      <c r="BH41">
        <f t="shared" si="48"/>
        <v>6</v>
      </c>
      <c r="BI41" s="4">
        <f t="shared" si="46"/>
        <v>2.9952183208435406</v>
      </c>
      <c r="BJ41" s="2">
        <f>E41*('리그 상수'!$B$3 * 0.8)</f>
        <v>1.4715328467153286</v>
      </c>
      <c r="BL41" t="s">
        <v>153</v>
      </c>
    </row>
    <row r="42" spans="1:64" ht="18" thickBot="1">
      <c r="A42" t="s">
        <v>225</v>
      </c>
      <c r="B42" s="9" t="s">
        <v>121</v>
      </c>
      <c r="C42" s="5">
        <f t="shared" si="28"/>
        <v>0.13728446350397561</v>
      </c>
      <c r="D42" s="5">
        <f t="shared" si="29"/>
        <v>1.0904761904761906</v>
      </c>
      <c r="E42" s="1">
        <v>12</v>
      </c>
      <c r="F42">
        <f t="shared" si="54"/>
        <v>11</v>
      </c>
      <c r="G42" s="1">
        <v>11</v>
      </c>
      <c r="H42" s="1">
        <v>2</v>
      </c>
      <c r="I42" s="1">
        <v>4</v>
      </c>
      <c r="J42">
        <f t="shared" si="30"/>
        <v>4</v>
      </c>
      <c r="K42" s="1">
        <v>0</v>
      </c>
      <c r="L42" s="1">
        <v>0</v>
      </c>
      <c r="M42" s="1">
        <v>0</v>
      </c>
      <c r="N42">
        <f t="shared" si="61"/>
        <v>4</v>
      </c>
      <c r="O42" s="1">
        <v>0</v>
      </c>
      <c r="P42" s="1">
        <v>4</v>
      </c>
      <c r="Q42" s="1">
        <v>0</v>
      </c>
      <c r="R42" s="1">
        <v>0</v>
      </c>
      <c r="S42" s="1">
        <v>1</v>
      </c>
      <c r="T42" s="1">
        <v>0</v>
      </c>
      <c r="U42" s="1">
        <v>1</v>
      </c>
      <c r="V42" s="1">
        <v>0</v>
      </c>
      <c r="W42" s="1">
        <v>0</v>
      </c>
      <c r="X42" s="1">
        <v>0</v>
      </c>
      <c r="Y42" s="2">
        <f t="shared" si="32"/>
        <v>0.36363636363636365</v>
      </c>
      <c r="Z42" s="2">
        <f t="shared" si="49"/>
        <v>0.41666666666666669</v>
      </c>
      <c r="AA42" s="2">
        <f t="shared" si="50"/>
        <v>0.36363636363636365</v>
      </c>
      <c r="AB42" s="2">
        <f t="shared" si="51"/>
        <v>0.78030303030303028</v>
      </c>
      <c r="AC42" s="2">
        <f t="shared" si="36"/>
        <v>0.18181818181818182</v>
      </c>
      <c r="AD42" s="2">
        <f>(AL42/E42) / '리그 상수'!$B$3 * 100</f>
        <v>104.91149871816732</v>
      </c>
      <c r="AE42" s="2">
        <f t="shared" si="55"/>
        <v>8.3333333333333321</v>
      </c>
      <c r="AF42" s="2">
        <f t="shared" si="56"/>
        <v>0</v>
      </c>
      <c r="AG42" s="2">
        <f t="shared" si="57"/>
        <v>0</v>
      </c>
      <c r="AH42" s="2">
        <f t="shared" si="58"/>
        <v>0.4</v>
      </c>
      <c r="AI42" s="2">
        <f t="shared" si="59"/>
        <v>0</v>
      </c>
      <c r="AJ42" s="2">
        <f t="shared" si="60"/>
        <v>5.3030303030303039E-2</v>
      </c>
      <c r="AK42" s="2">
        <f>('리그 상수'!$B$16 * '2025 썸머시즌 타자'!R42 + '리그 상수'!$B$17 * '2025 썸머시즌 타자'!S42 + '2025 썸머시즌 타자'!J42 * '리그 상수'!$B$18 + '리그 상수'!$B$19 * '2025 썸머시즌 타자'!K42 + '2025 썸머시즌 타자'!L42 * '리그 상수'!$B$20 + '리그 상수'!$B$21*'2025 썸머시즌 타자'!M42) / ('2025 썸머시즌 타자'!G42 + '2025 썸머시즌 타자'!R42 - '2025 썸머시즌 타자'!T42 +'2025 썸머시즌 타자'!S42 +'2025 썸머시즌 타자'!X42)</f>
        <v>0.29613614630647861</v>
      </c>
      <c r="AL42" s="2">
        <f>((AK42-$AK$2) / '리그 상수'!$B$2 + '리그 상수'!$B$3) * '2025 썸머시즌 타자'!E42</f>
        <v>1.9297589545239537</v>
      </c>
      <c r="AM42" s="2">
        <f t="shared" si="37"/>
        <v>7.0129870129870131</v>
      </c>
      <c r="AN42" s="2">
        <f>((AK42-'리그 상수'!$B$1) / '리그 상수'!$B$2)*'2025 썸머시즌 타자'!E42</f>
        <v>-1.6172607879924885E-2</v>
      </c>
      <c r="AO42" s="2">
        <f>((AK42-'리그 상수'!$B$1) / '리그 상수'!$B$2) * '2025 썸머시즌 타자'!E42</f>
        <v>-1.6172607879924885E-2</v>
      </c>
      <c r="AP42" s="2">
        <f t="shared" si="38"/>
        <v>0.8</v>
      </c>
      <c r="AQ42" s="2">
        <f t="shared" si="39"/>
        <v>0.6</v>
      </c>
      <c r="AR42" s="2">
        <f t="shared" si="40"/>
        <v>1.3838273921200752</v>
      </c>
      <c r="AS42" s="2">
        <f t="shared" si="41"/>
        <v>10.992000000000001</v>
      </c>
      <c r="AT42" s="2">
        <f t="shared" si="42"/>
        <v>10.992000000000001</v>
      </c>
      <c r="AU42" s="2">
        <f t="shared" si="43"/>
        <v>12.375827392120076</v>
      </c>
      <c r="AV42" s="3">
        <f>AU42 + (E42 * ('리그 상수'!$B$1 - '리그 상수'!$F$1) / '리그 상수'!$B$2)</f>
        <v>12.712176755928226</v>
      </c>
      <c r="AW42">
        <f t="shared" si="44"/>
        <v>10.08</v>
      </c>
      <c r="AX42" s="3">
        <f t="shared" si="53"/>
        <v>0.13728446350397572</v>
      </c>
      <c r="AY42" s="3">
        <f t="shared" si="52"/>
        <v>1.2277606539801662</v>
      </c>
      <c r="BE42" s="1">
        <v>0</v>
      </c>
      <c r="BF42" s="1">
        <v>6</v>
      </c>
      <c r="BG42" s="1">
        <v>5</v>
      </c>
      <c r="BH42">
        <f t="shared" si="48"/>
        <v>7</v>
      </c>
      <c r="BI42" s="4">
        <f t="shared" si="46"/>
        <v>1.2611286464214511</v>
      </c>
      <c r="BJ42" s="2">
        <f>E42*('리그 상수'!$B$3 * 0.8)</f>
        <v>1.4715328467153286</v>
      </c>
      <c r="BL42" t="s">
        <v>153</v>
      </c>
    </row>
    <row r="43" spans="1:64" ht="18" thickBot="1">
      <c r="A43" t="s">
        <v>225</v>
      </c>
      <c r="B43" s="7" t="s">
        <v>122</v>
      </c>
      <c r="C43" s="5">
        <f t="shared" si="28"/>
        <v>-5.9022504144455423E-2</v>
      </c>
      <c r="D43" s="5">
        <f t="shared" si="29"/>
        <v>1.1896551724137931</v>
      </c>
      <c r="E43" s="1">
        <v>11</v>
      </c>
      <c r="F43">
        <f t="shared" si="54"/>
        <v>11</v>
      </c>
      <c r="G43" s="1">
        <v>11</v>
      </c>
      <c r="H43" s="1">
        <v>1</v>
      </c>
      <c r="I43" s="1">
        <v>1</v>
      </c>
      <c r="J43">
        <f t="shared" si="30"/>
        <v>1</v>
      </c>
      <c r="K43" s="1">
        <v>0</v>
      </c>
      <c r="L43" s="1">
        <v>0</v>
      </c>
      <c r="M43" s="1">
        <v>0</v>
      </c>
      <c r="N43">
        <f t="shared" si="61"/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2</v>
      </c>
      <c r="V43" s="1">
        <v>0</v>
      </c>
      <c r="W43" s="1">
        <v>0</v>
      </c>
      <c r="X43" s="1">
        <v>0</v>
      </c>
      <c r="Y43" s="2">
        <f t="shared" si="32"/>
        <v>9.0909090909090912E-2</v>
      </c>
      <c r="Z43" s="2">
        <f t="shared" si="49"/>
        <v>9.0909090909090912E-2</v>
      </c>
      <c r="AA43" s="2">
        <f t="shared" si="50"/>
        <v>9.0909090909090912E-2</v>
      </c>
      <c r="AB43" s="2">
        <f t="shared" si="51"/>
        <v>0.18181818181818182</v>
      </c>
      <c r="AC43" s="2">
        <f t="shared" si="36"/>
        <v>9.0909090909090912E-2</v>
      </c>
      <c r="AD43" s="2">
        <f>(AL43/E43) / '리그 상수'!$B$3 * 100</f>
        <v>52.713789922897547</v>
      </c>
      <c r="AE43" s="2">
        <f t="shared" si="55"/>
        <v>18.181818181818183</v>
      </c>
      <c r="AF43" s="2">
        <f t="shared" si="56"/>
        <v>0</v>
      </c>
      <c r="AG43" s="2">
        <f t="shared" si="57"/>
        <v>0</v>
      </c>
      <c r="AH43" s="2">
        <f t="shared" si="58"/>
        <v>0.1111111111111111</v>
      </c>
      <c r="AI43" s="2">
        <f t="shared" si="59"/>
        <v>0</v>
      </c>
      <c r="AJ43" s="2">
        <f t="shared" si="60"/>
        <v>0</v>
      </c>
      <c r="AK43" s="2">
        <f>('리그 상수'!$B$16 * '2025 썸머시즌 타자'!R43 + '리그 상수'!$B$17 * '2025 썸머시즌 타자'!S43 + '2025 썸머시즌 타자'!J43 * '리그 상수'!$B$18 + '리그 상수'!$B$19 * '2025 썸머시즌 타자'!K43 + '2025 썸머시즌 타자'!L43 * '리그 상수'!$B$20 + '리그 상수'!$B$21*'2025 썸머시즌 타자'!M43) / ('2025 썸머시즌 타자'!G43 + '2025 썸머시즌 타자'!R43 - '2025 썸머시즌 타자'!T43 +'2025 썸머시즌 타자'!S43 +'2025 썸머시즌 타자'!X43)</f>
        <v>6.6747440940603753E-2</v>
      </c>
      <c r="AL43" s="2">
        <f>((AK43-$AK$2) / '리그 상수'!$B$2 + '리그 상수'!$B$3) * '2025 썸머시즌 타자'!E43</f>
        <v>0.88882375709411188</v>
      </c>
      <c r="AM43" s="2">
        <f t="shared" si="37"/>
        <v>0.24545454545454545</v>
      </c>
      <c r="AN43" s="2">
        <f>((AK43-'리그 상수'!$B$1) / '리그 상수'!$B$2)*'2025 썸머시즌 타자'!E43</f>
        <v>-0.89494684177611006</v>
      </c>
      <c r="AO43" s="2">
        <f>((AK43-'리그 상수'!$B$1) / '리그 상수'!$B$2) * '2025 썸머시즌 타자'!E43</f>
        <v>-0.89494684177611006</v>
      </c>
      <c r="AP43" s="2">
        <f t="shared" si="38"/>
        <v>0</v>
      </c>
      <c r="AQ43" s="2">
        <f t="shared" si="39"/>
        <v>0.3</v>
      </c>
      <c r="AR43" s="2">
        <f t="shared" si="40"/>
        <v>-0.59494684177611012</v>
      </c>
      <c r="AS43" s="2">
        <f t="shared" si="41"/>
        <v>11.991724137931035</v>
      </c>
      <c r="AT43" s="2">
        <f t="shared" si="42"/>
        <v>11.991724137931035</v>
      </c>
      <c r="AU43" s="2">
        <f t="shared" si="43"/>
        <v>11.396777296154925</v>
      </c>
      <c r="AV43" s="3">
        <f>AU43 + (E43 * ('리그 상수'!$B$1 - '리그 상수'!$F$1) / '리그 상수'!$B$2)</f>
        <v>11.705097546312395</v>
      </c>
      <c r="AW43">
        <f t="shared" si="44"/>
        <v>10.08</v>
      </c>
      <c r="AX43" s="3">
        <f t="shared" si="53"/>
        <v>-5.9022504144455368E-2</v>
      </c>
      <c r="AY43" s="3">
        <f t="shared" si="52"/>
        <v>1.1306326682693377</v>
      </c>
      <c r="BE43" s="1">
        <v>0</v>
      </c>
      <c r="BF43" s="1">
        <v>8</v>
      </c>
      <c r="BG43" s="1">
        <v>4</v>
      </c>
      <c r="BH43">
        <f t="shared" si="48"/>
        <v>10</v>
      </c>
      <c r="BI43" s="4">
        <f t="shared" si="46"/>
        <v>1.1612199946738486</v>
      </c>
      <c r="BJ43" s="2">
        <f>E43*('리그 상수'!$B$3 * 0.8)</f>
        <v>1.3489051094890512</v>
      </c>
      <c r="BL43" t="s">
        <v>153</v>
      </c>
    </row>
    <row r="44" spans="1:64" ht="18" thickBot="1">
      <c r="A44" t="s">
        <v>225</v>
      </c>
      <c r="B44" s="10" t="s">
        <v>123</v>
      </c>
      <c r="C44" s="5">
        <f t="shared" si="28"/>
        <v>-1.8372097640390328E-2</v>
      </c>
      <c r="D44" s="5">
        <f t="shared" si="29"/>
        <v>0.4951814058956916</v>
      </c>
      <c r="E44" s="1">
        <v>11</v>
      </c>
      <c r="F44">
        <f t="shared" si="54"/>
        <v>11</v>
      </c>
      <c r="G44" s="1">
        <v>11</v>
      </c>
      <c r="H44" s="1">
        <v>1</v>
      </c>
      <c r="I44" s="1">
        <v>2</v>
      </c>
      <c r="J44">
        <f t="shared" si="30"/>
        <v>1</v>
      </c>
      <c r="K44" s="1">
        <v>1</v>
      </c>
      <c r="L44" s="1">
        <v>0</v>
      </c>
      <c r="M44" s="1">
        <v>0</v>
      </c>
      <c r="N44">
        <f t="shared" si="61"/>
        <v>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0</v>
      </c>
      <c r="Y44" s="2">
        <f t="shared" si="32"/>
        <v>0.18181818181818182</v>
      </c>
      <c r="Z44" s="2">
        <f t="shared" si="49"/>
        <v>0.18181818181818182</v>
      </c>
      <c r="AA44" s="2">
        <f t="shared" si="50"/>
        <v>0.27272727272727271</v>
      </c>
      <c r="AB44" s="2">
        <f t="shared" si="51"/>
        <v>0.45454545454545453</v>
      </c>
      <c r="AC44" s="2">
        <f t="shared" si="36"/>
        <v>9.0909090909090912E-2</v>
      </c>
      <c r="AD44" s="2">
        <f>(AL44/E44) / '리그 상수'!$B$3 * 100</f>
        <v>77.015342029327698</v>
      </c>
      <c r="AE44" s="2">
        <f t="shared" si="55"/>
        <v>9.0909090909090917</v>
      </c>
      <c r="AF44" s="2">
        <f t="shared" si="56"/>
        <v>0</v>
      </c>
      <c r="AG44" s="2">
        <f t="shared" si="57"/>
        <v>0</v>
      </c>
      <c r="AH44" s="2">
        <f t="shared" si="58"/>
        <v>0.2</v>
      </c>
      <c r="AI44" s="2">
        <f t="shared" si="59"/>
        <v>9.0909090909090884E-2</v>
      </c>
      <c r="AJ44" s="2">
        <f t="shared" si="60"/>
        <v>0</v>
      </c>
      <c r="AK44" s="2">
        <f>('리그 상수'!$B$16 * '2025 썸머시즌 타자'!R44 + '리그 상수'!$B$17 * '2025 썸머시즌 타자'!S44 + '2025 썸머시즌 타자'!J44 * '리그 상수'!$B$18 + '리그 상수'!$B$19 * '2025 썸머시즌 타자'!K44 + '2025 썸머시즌 타자'!L44 * '리그 상수'!$B$20 + '리그 상수'!$B$21*'2025 썸머시즌 타자'!M44) / ('2025 썸머시즌 타자'!G44 + '2025 썸머시즌 타자'!R44 - '2025 썸머시즌 타자'!T44 +'2025 썸머시즌 타자'!S44 +'2025 썸머시즌 타자'!X44)</f>
        <v>0.17354334644556973</v>
      </c>
      <c r="AL44" s="2">
        <f>((AK44-$AK$2) / '리그 상수'!$B$2 + '리그 상수'!$B$3) * '2025 썸머시즌 타자'!E44</f>
        <v>1.2985798546550875</v>
      </c>
      <c r="AM44" s="2">
        <f t="shared" si="37"/>
        <v>1.6363636363636362</v>
      </c>
      <c r="AN44" s="2">
        <f>((AK44-'리그 상수'!$B$1) / '리그 상수'!$B$2)*'2025 썸머시즌 타자'!E44</f>
        <v>-0.48519074421513442</v>
      </c>
      <c r="AO44" s="2">
        <f>((AK44-'리그 상수'!$B$1) / '리그 상수'!$B$2) * '2025 썸머시즌 타자'!E44</f>
        <v>-0.48519074421513442</v>
      </c>
      <c r="AP44" s="2">
        <f t="shared" si="38"/>
        <v>0</v>
      </c>
      <c r="AQ44" s="2">
        <f t="shared" si="39"/>
        <v>0.3</v>
      </c>
      <c r="AR44" s="2">
        <f t="shared" si="40"/>
        <v>-0.18519074421513443</v>
      </c>
      <c r="AS44" s="2">
        <f t="shared" si="41"/>
        <v>4.9914285714285711</v>
      </c>
      <c r="AT44" s="2">
        <f t="shared" si="42"/>
        <v>4.9914285714285711</v>
      </c>
      <c r="AU44" s="2">
        <f t="shared" si="43"/>
        <v>4.8062378272134367</v>
      </c>
      <c r="AV44" s="3">
        <f>AU44 + (E44 * ('리그 상수'!$B$1 - '리그 상수'!$F$1) / '리그 상수'!$B$2)</f>
        <v>5.1145580773709067</v>
      </c>
      <c r="AW44">
        <f t="shared" si="44"/>
        <v>10.08</v>
      </c>
      <c r="AX44" s="3">
        <f t="shared" si="53"/>
        <v>-1.8372097640390321E-2</v>
      </c>
      <c r="AY44" s="3">
        <f t="shared" si="52"/>
        <v>0.47680930825530127</v>
      </c>
      <c r="BE44" s="1">
        <v>2</v>
      </c>
      <c r="BF44" s="1">
        <v>5</v>
      </c>
      <c r="BG44" s="1">
        <v>4</v>
      </c>
      <c r="BH44">
        <f t="shared" si="48"/>
        <v>9</v>
      </c>
      <c r="BI44" s="4">
        <f t="shared" si="46"/>
        <v>0.50739663465981222</v>
      </c>
      <c r="BJ44" s="2">
        <f>E44*('리그 상수'!$B$3 * 0.8)</f>
        <v>1.3489051094890512</v>
      </c>
      <c r="BL44" t="s">
        <v>153</v>
      </c>
    </row>
    <row r="45" spans="1:64" ht="18" thickBot="1">
      <c r="A45" t="s">
        <v>225</v>
      </c>
      <c r="B45" s="10" t="s">
        <v>124</v>
      </c>
      <c r="C45" s="5">
        <f t="shared" si="28"/>
        <v>-2.2727498337254293E-2</v>
      </c>
      <c r="D45" s="5">
        <f t="shared" si="29"/>
        <v>2.6778365667254556</v>
      </c>
      <c r="E45" s="1">
        <v>11</v>
      </c>
      <c r="F45">
        <f t="shared" si="54"/>
        <v>11</v>
      </c>
      <c r="G45" s="1">
        <v>11</v>
      </c>
      <c r="H45" s="1">
        <v>0</v>
      </c>
      <c r="I45" s="1">
        <v>3</v>
      </c>
      <c r="J45">
        <f t="shared" si="30"/>
        <v>2</v>
      </c>
      <c r="K45" s="1">
        <v>1</v>
      </c>
      <c r="L45" s="1">
        <v>0</v>
      </c>
      <c r="M45" s="1">
        <v>0</v>
      </c>
      <c r="N45">
        <f t="shared" si="61"/>
        <v>4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1</v>
      </c>
      <c r="V45" s="1">
        <v>0</v>
      </c>
      <c r="W45" s="1">
        <v>0</v>
      </c>
      <c r="X45" s="1">
        <v>0</v>
      </c>
      <c r="Y45" s="2">
        <f t="shared" si="32"/>
        <v>0.27272727272727271</v>
      </c>
      <c r="Z45" s="2">
        <f t="shared" si="49"/>
        <v>0.27272727272727271</v>
      </c>
      <c r="AA45" s="2">
        <f t="shared" si="50"/>
        <v>0.36363636363636365</v>
      </c>
      <c r="AB45" s="2">
        <f t="shared" si="51"/>
        <v>0.63636363636363635</v>
      </c>
      <c r="AC45" s="2">
        <f t="shared" si="36"/>
        <v>0</v>
      </c>
      <c r="AD45" s="2">
        <f>(AL45/E45) / '리그 상수'!$B$3 * 100</f>
        <v>92.203812095846544</v>
      </c>
      <c r="AE45" s="2">
        <f t="shared" si="55"/>
        <v>9.0909090909090917</v>
      </c>
      <c r="AF45" s="2">
        <f t="shared" si="56"/>
        <v>0</v>
      </c>
      <c r="AG45" s="2">
        <f t="shared" si="57"/>
        <v>0</v>
      </c>
      <c r="AH45" s="2">
        <f t="shared" si="58"/>
        <v>0.3</v>
      </c>
      <c r="AI45" s="2">
        <f t="shared" si="59"/>
        <v>9.0909090909090939E-2</v>
      </c>
      <c r="AJ45" s="2">
        <f t="shared" si="60"/>
        <v>0</v>
      </c>
      <c r="AK45" s="2">
        <f>('리그 상수'!$B$16 * '2025 썸머시즌 타자'!R45 + '리그 상수'!$B$17 * '2025 썸머시즌 타자'!S45 + '2025 썸머시즌 타자'!J45 * '리그 상수'!$B$18 + '리그 상수'!$B$19 * '2025 썸머시즌 타자'!K45 + '2025 썸머시즌 타자'!L45 * '리그 상수'!$B$20 + '리그 상수'!$B$21*'2025 썸머시즌 타자'!M45) / ('2025 썸머시즌 타자'!G45 + '2025 썸머시즌 타자'!R45 - '2025 썸머시즌 타자'!T45 +'2025 썸머시즌 타자'!S45 +'2025 썸머시즌 타자'!X45)</f>
        <v>0.24029078738617349</v>
      </c>
      <c r="AL45" s="2">
        <f>((AK45-$AK$2) / '리그 상수'!$B$2 + '리그 상수'!$B$3) * '2025 썸머시즌 타자'!E45</f>
        <v>1.5546774156306971</v>
      </c>
      <c r="AM45" s="2">
        <f t="shared" si="37"/>
        <v>3.6818181818181817</v>
      </c>
      <c r="AN45" s="2">
        <f>((AK45-'리그 상수'!$B$1) / '리그 상수'!$B$2)*'2025 썸머시즌 타자'!E45</f>
        <v>-0.2290931832395246</v>
      </c>
      <c r="AO45" s="2">
        <f>((AK45-'리그 상수'!$B$1) / '리그 상수'!$B$2) * '2025 썸머시즌 타자'!E45</f>
        <v>-0.2290931832395246</v>
      </c>
      <c r="AP45" s="2">
        <f t="shared" si="38"/>
        <v>0</v>
      </c>
      <c r="AQ45" s="2">
        <f t="shared" si="39"/>
        <v>0</v>
      </c>
      <c r="AR45" s="2">
        <f t="shared" si="40"/>
        <v>-0.2290931832395246</v>
      </c>
      <c r="AS45" s="2">
        <f t="shared" si="41"/>
        <v>26.992592592592594</v>
      </c>
      <c r="AT45" s="2">
        <f t="shared" si="42"/>
        <v>26.992592592592594</v>
      </c>
      <c r="AU45" s="2">
        <f t="shared" si="43"/>
        <v>26.76349940935307</v>
      </c>
      <c r="AV45" s="3">
        <f>AU45 + (E45 * ('리그 상수'!$B$1 - '리그 상수'!$F$1) / '리그 상수'!$B$2)</f>
        <v>27.071819659510542</v>
      </c>
      <c r="AW45">
        <f t="shared" si="44"/>
        <v>10.08</v>
      </c>
      <c r="AX45" s="3">
        <f t="shared" si="53"/>
        <v>-2.2727498337254425E-2</v>
      </c>
      <c r="AY45" s="3">
        <f t="shared" si="52"/>
        <v>2.6551090683882013</v>
      </c>
      <c r="BE45" s="1">
        <v>1</v>
      </c>
      <c r="BF45" s="1">
        <v>27</v>
      </c>
      <c r="BG45" s="1">
        <v>2</v>
      </c>
      <c r="BH45">
        <f t="shared" si="48"/>
        <v>8</v>
      </c>
      <c r="BI45" s="4">
        <f t="shared" si="46"/>
        <v>2.6856963947927124</v>
      </c>
      <c r="BJ45" s="2">
        <f>E45*('리그 상수'!$B$3 * 0.8)</f>
        <v>1.3489051094890512</v>
      </c>
      <c r="BL45" t="s">
        <v>153</v>
      </c>
    </row>
    <row r="46" spans="1:64" ht="18" thickBot="1">
      <c r="A46" t="s">
        <v>225</v>
      </c>
      <c r="B46" s="7" t="s">
        <v>125</v>
      </c>
      <c r="C46" s="5">
        <f t="shared" si="28"/>
        <v>9.5812611056513619E-2</v>
      </c>
      <c r="D46" s="5">
        <f t="shared" si="29"/>
        <v>1.1897893772893773</v>
      </c>
      <c r="E46" s="1">
        <v>10</v>
      </c>
      <c r="F46">
        <f t="shared" si="54"/>
        <v>10</v>
      </c>
      <c r="G46" s="1">
        <v>10</v>
      </c>
      <c r="H46" s="1">
        <v>3</v>
      </c>
      <c r="I46" s="1">
        <v>2</v>
      </c>
      <c r="J46">
        <f t="shared" si="30"/>
        <v>2</v>
      </c>
      <c r="K46" s="1">
        <v>0</v>
      </c>
      <c r="L46" s="1">
        <v>0</v>
      </c>
      <c r="M46" s="1">
        <v>0</v>
      </c>
      <c r="N46">
        <f t="shared" si="61"/>
        <v>2</v>
      </c>
      <c r="O46" s="1">
        <v>1</v>
      </c>
      <c r="P46" s="1">
        <v>3</v>
      </c>
      <c r="Q46" s="1">
        <v>0</v>
      </c>
      <c r="R46" s="1">
        <v>0</v>
      </c>
      <c r="S46" s="1">
        <v>0</v>
      </c>
      <c r="T46" s="1">
        <v>0</v>
      </c>
      <c r="U46" s="1">
        <v>1</v>
      </c>
      <c r="V46" s="1">
        <v>0</v>
      </c>
      <c r="W46" s="1">
        <v>0</v>
      </c>
      <c r="X46" s="1">
        <v>0</v>
      </c>
      <c r="Y46" s="2">
        <f t="shared" si="32"/>
        <v>0.2</v>
      </c>
      <c r="Z46" s="2">
        <f t="shared" si="49"/>
        <v>0.2</v>
      </c>
      <c r="AA46" s="2">
        <f t="shared" si="50"/>
        <v>0.2</v>
      </c>
      <c r="AB46" s="2">
        <f t="shared" si="51"/>
        <v>0.4</v>
      </c>
      <c r="AC46" s="2">
        <f t="shared" si="36"/>
        <v>0.3</v>
      </c>
      <c r="AD46" s="2">
        <f>(AL46/E46) / '리그 상수'!$B$3 * 100</f>
        <v>70.939954002720143</v>
      </c>
      <c r="AE46" s="2">
        <f t="shared" si="55"/>
        <v>10</v>
      </c>
      <c r="AF46" s="2">
        <f t="shared" si="56"/>
        <v>0</v>
      </c>
      <c r="AG46" s="2">
        <f t="shared" si="57"/>
        <v>0</v>
      </c>
      <c r="AH46" s="2">
        <f t="shared" si="58"/>
        <v>0.22222222222222221</v>
      </c>
      <c r="AI46" s="2">
        <f t="shared" si="59"/>
        <v>0</v>
      </c>
      <c r="AJ46" s="2">
        <f t="shared" si="60"/>
        <v>0</v>
      </c>
      <c r="AK46" s="2">
        <f>('리그 상수'!$B$16 * '2025 썸머시즌 타자'!R46 + '리그 상수'!$B$17 * '2025 썸머시즌 타자'!S46 + '2025 썸머시즌 타자'!J46 * '리그 상수'!$B$18 + '리그 상수'!$B$19 * '2025 썸머시즌 타자'!K46 + '2025 썸머시즌 타자'!L46 * '리그 상수'!$B$20 + '리그 상수'!$B$21*'2025 썸머시즌 타자'!M46) / ('2025 썸머시즌 타자'!G46 + '2025 썸머시즌 타자'!R46 - '2025 썸머시즌 타자'!T46 +'2025 썸머시즌 타자'!S46 +'2025 썸머시즌 타자'!X46)</f>
        <v>0.14684437006932824</v>
      </c>
      <c r="AL46" s="2">
        <f>((AK46-$AK$2) / '리그 상수'!$B$2 + '리그 상수'!$B$3) * '2025 썸머시즌 타자'!E46</f>
        <v>1.0874007547862212</v>
      </c>
      <c r="AM46" s="2">
        <f t="shared" si="37"/>
        <v>1.3500000000000003</v>
      </c>
      <c r="AN46" s="2">
        <f>((AK46-'리그 상수'!$B$1) / '리그 상수'!$B$2)*'2025 썸머시즌 타자'!E46</f>
        <v>-0.53420888055034399</v>
      </c>
      <c r="AO46" s="2">
        <f>((AK46-'리그 상수'!$B$1) / '리그 상수'!$B$2) * '2025 썸머시즌 타자'!E46</f>
        <v>-0.53420888055034399</v>
      </c>
      <c r="AP46" s="2">
        <f t="shared" si="38"/>
        <v>0.60000000000000009</v>
      </c>
      <c r="AQ46" s="2">
        <f t="shared" si="39"/>
        <v>0.89999999999999991</v>
      </c>
      <c r="AR46" s="2">
        <f t="shared" si="40"/>
        <v>0.96579111944965601</v>
      </c>
      <c r="AS46" s="2">
        <f t="shared" si="41"/>
        <v>11.993076923076924</v>
      </c>
      <c r="AT46" s="2">
        <f t="shared" si="42"/>
        <v>11.993076923076924</v>
      </c>
      <c r="AU46" s="2">
        <f t="shared" si="43"/>
        <v>12.95886804252658</v>
      </c>
      <c r="AV46" s="3">
        <f>AU46 + (E46 * ('리그 상수'!$B$1 - '리그 상수'!$F$1) / '리그 상수'!$B$2)</f>
        <v>13.239159179033372</v>
      </c>
      <c r="AW46">
        <f t="shared" si="44"/>
        <v>10.08</v>
      </c>
      <c r="AX46" s="3">
        <f t="shared" si="53"/>
        <v>9.5812611056513494E-2</v>
      </c>
      <c r="AY46" s="3">
        <f t="shared" si="52"/>
        <v>1.2856019883458909</v>
      </c>
      <c r="BE46" s="1">
        <v>1</v>
      </c>
      <c r="BF46" s="1">
        <v>13</v>
      </c>
      <c r="BG46" s="1">
        <v>1</v>
      </c>
      <c r="BH46">
        <f t="shared" si="48"/>
        <v>8</v>
      </c>
      <c r="BI46" s="4">
        <f t="shared" si="46"/>
        <v>1.3134086487136281</v>
      </c>
      <c r="BJ46" s="2">
        <f>E46*('리그 상수'!$B$3 * 0.8)</f>
        <v>1.2262773722627738</v>
      </c>
      <c r="BL46" t="s">
        <v>153</v>
      </c>
    </row>
    <row r="47" spans="1:64" ht="18" thickBot="1">
      <c r="A47" t="s">
        <v>225</v>
      </c>
      <c r="B47" s="7" t="s">
        <v>126</v>
      </c>
      <c r="C47" s="5">
        <f t="shared" si="28"/>
        <v>7.165465519124059E-2</v>
      </c>
      <c r="D47" s="5">
        <f t="shared" si="29"/>
        <v>0.89222222222222225</v>
      </c>
      <c r="E47" s="1">
        <v>10</v>
      </c>
      <c r="F47">
        <f t="shared" si="54"/>
        <v>10</v>
      </c>
      <c r="G47" s="1">
        <v>10</v>
      </c>
      <c r="H47" s="1">
        <v>1</v>
      </c>
      <c r="I47" s="1">
        <v>4</v>
      </c>
      <c r="J47">
        <f t="shared" si="30"/>
        <v>1</v>
      </c>
      <c r="K47" s="1">
        <v>2</v>
      </c>
      <c r="L47" s="1">
        <v>0</v>
      </c>
      <c r="M47" s="1">
        <v>1</v>
      </c>
      <c r="N47">
        <f t="shared" si="61"/>
        <v>9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2">
        <f t="shared" si="32"/>
        <v>0.4</v>
      </c>
      <c r="Z47" s="2">
        <f t="shared" si="49"/>
        <v>0.4</v>
      </c>
      <c r="AA47" s="2">
        <f t="shared" si="50"/>
        <v>0.9</v>
      </c>
      <c r="AB47" s="2">
        <f t="shared" si="51"/>
        <v>1.3</v>
      </c>
      <c r="AC47" s="2">
        <f t="shared" si="36"/>
        <v>0.1</v>
      </c>
      <c r="AD47" s="2">
        <f>(AL47/E47) / '리그 상수'!$B$3 * 100</f>
        <v>154.47653936857381</v>
      </c>
      <c r="AE47" s="2">
        <f t="shared" si="55"/>
        <v>20</v>
      </c>
      <c r="AF47" s="2">
        <f t="shared" si="56"/>
        <v>0</v>
      </c>
      <c r="AG47" s="2">
        <f t="shared" si="57"/>
        <v>0</v>
      </c>
      <c r="AH47" s="2">
        <f t="shared" si="58"/>
        <v>0.42857142857142855</v>
      </c>
      <c r="AI47" s="2">
        <f t="shared" si="59"/>
        <v>0.5</v>
      </c>
      <c r="AJ47" s="2">
        <f t="shared" si="60"/>
        <v>0</v>
      </c>
      <c r="AK47" s="2">
        <f>('리그 상수'!$B$16 * '2025 썸머시즌 타자'!R47 + '리그 상수'!$B$17 * '2025 썸머시즌 타자'!S47 + '2025 썸머시즌 타자'!J47 * '리그 상수'!$B$18 + '리그 상수'!$B$19 * '2025 썸머시즌 타자'!K47 + '2025 썸머시즌 타자'!L47 * '리그 상수'!$B$20 + '리그 상수'!$B$21*'2025 썸머시즌 타자'!M47) / ('2025 썸머시즌 타자'!G47 + '2025 썸머시즌 타자'!R47 - '2025 썸머시즌 타자'!T47 +'2025 썸머시즌 타자'!S47 +'2025 썸머시즌 타자'!X47)</f>
        <v>0.51395529524264882</v>
      </c>
      <c r="AL47" s="2">
        <f>((AK47-$AK$2) / '리그 상수'!$B$2 + '리그 상수'!$B$3) * '2025 썸머시즌 타자'!E47</f>
        <v>2.3678885596642703</v>
      </c>
      <c r="AM47" s="2">
        <f t="shared" si="37"/>
        <v>16.200000000000003</v>
      </c>
      <c r="AN47" s="2">
        <f>((AK47-'리그 상수'!$B$1) / '리그 상수'!$B$2)*'2025 썸머시즌 타자'!E47</f>
        <v>0.74627892432770482</v>
      </c>
      <c r="AO47" s="2">
        <f>((AK47-'리그 상수'!$B$1) / '리그 상수'!$B$2) * '2025 썸머시즌 타자'!E47</f>
        <v>0.74627892432770482</v>
      </c>
      <c r="AP47" s="2">
        <f t="shared" si="38"/>
        <v>0</v>
      </c>
      <c r="AQ47" s="2">
        <f t="shared" si="39"/>
        <v>-2.4000000000000021E-2</v>
      </c>
      <c r="AR47" s="2">
        <f t="shared" si="40"/>
        <v>0.7222789243277048</v>
      </c>
      <c r="AS47" s="2">
        <f t="shared" si="41"/>
        <v>8.9936000000000007</v>
      </c>
      <c r="AT47" s="2">
        <f t="shared" si="42"/>
        <v>8.9936000000000007</v>
      </c>
      <c r="AU47" s="2">
        <f t="shared" si="43"/>
        <v>9.7158789243277059</v>
      </c>
      <c r="AV47" s="3">
        <f>AU47 + (E47 * ('리그 상수'!$B$1 - '리그 상수'!$F$1) / '리그 상수'!$B$2)</f>
        <v>9.9961700608344977</v>
      </c>
      <c r="AW47">
        <f t="shared" si="44"/>
        <v>10.08</v>
      </c>
      <c r="AX47" s="3">
        <f t="shared" si="53"/>
        <v>7.1654655191240549E-2</v>
      </c>
      <c r="AY47" s="3">
        <f t="shared" si="52"/>
        <v>0.96387687741346284</v>
      </c>
      <c r="BE47" s="1">
        <v>0</v>
      </c>
      <c r="BF47" s="1">
        <v>2</v>
      </c>
      <c r="BG47" s="1">
        <v>7</v>
      </c>
      <c r="BH47">
        <f t="shared" si="48"/>
        <v>6</v>
      </c>
      <c r="BI47" s="4">
        <f t="shared" si="46"/>
        <v>0.99168353778120011</v>
      </c>
      <c r="BJ47" s="2">
        <f>E47*('리그 상수'!$B$3 * 0.8)</f>
        <v>1.2262773722627738</v>
      </c>
      <c r="BL47" t="s">
        <v>153</v>
      </c>
    </row>
    <row r="48" spans="1:64" ht="18" thickBot="1">
      <c r="A48" t="s">
        <v>225</v>
      </c>
      <c r="B48" s="7" t="s">
        <v>127</v>
      </c>
      <c r="C48" s="5">
        <f t="shared" si="28"/>
        <v>-0.10380992088309182</v>
      </c>
      <c r="D48" s="5">
        <f t="shared" si="29"/>
        <v>1.4874338624338626</v>
      </c>
      <c r="E48" s="1">
        <v>10</v>
      </c>
      <c r="F48">
        <f t="shared" si="54"/>
        <v>10</v>
      </c>
      <c r="G48" s="1">
        <v>10</v>
      </c>
      <c r="H48" s="1">
        <v>0</v>
      </c>
      <c r="I48" s="1">
        <v>0</v>
      </c>
      <c r="J48">
        <f t="shared" si="30"/>
        <v>0</v>
      </c>
      <c r="K48" s="1">
        <v>0</v>
      </c>
      <c r="L48" s="1">
        <v>0</v>
      </c>
      <c r="M48" s="1">
        <v>0</v>
      </c>
      <c r="N48">
        <f t="shared" si="61"/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4</v>
      </c>
      <c r="V48" s="1">
        <v>0</v>
      </c>
      <c r="W48" s="1">
        <v>0</v>
      </c>
      <c r="X48" s="1">
        <v>0</v>
      </c>
      <c r="Y48" s="2">
        <f t="shared" si="32"/>
        <v>0</v>
      </c>
      <c r="Z48" s="2">
        <f t="shared" si="49"/>
        <v>0</v>
      </c>
      <c r="AA48" s="2">
        <f t="shared" si="50"/>
        <v>0</v>
      </c>
      <c r="AB48" s="2">
        <f t="shared" si="51"/>
        <v>0</v>
      </c>
      <c r="AC48" s="2">
        <f t="shared" si="36"/>
        <v>0</v>
      </c>
      <c r="AD48" s="2">
        <f>(AL48/E48) / '리그 상수'!$B$3 * 100</f>
        <v>37.525319856378694</v>
      </c>
      <c r="AE48" s="2">
        <f t="shared" si="55"/>
        <v>40</v>
      </c>
      <c r="AF48" s="2">
        <f t="shared" si="56"/>
        <v>0</v>
      </c>
      <c r="AG48" s="2">
        <f t="shared" si="57"/>
        <v>0</v>
      </c>
      <c r="AH48" s="2">
        <f t="shared" si="58"/>
        <v>0</v>
      </c>
      <c r="AI48" s="2">
        <f t="shared" si="59"/>
        <v>0</v>
      </c>
      <c r="AJ48" s="2">
        <f t="shared" si="60"/>
        <v>0</v>
      </c>
      <c r="AK48" s="2">
        <f>('리그 상수'!$B$16 * '2025 썸머시즌 타자'!R48 + '리그 상수'!$B$17 * '2025 썸머시즌 타자'!S48 + '2025 썸머시즌 타자'!J48 * '리그 상수'!$B$18 + '리그 상수'!$B$19 * '2025 썸머시즌 타자'!K48 + '2025 썸머시즌 타자'!L48 * '리그 상수'!$B$20 + '리그 상수'!$B$21*'2025 썸머시즌 타자'!M48) / ('2025 썸머시즌 타자'!G48 + '2025 썸머시즌 타자'!R48 - '2025 썸머시즌 타자'!T48 +'2025 썸머시즌 타자'!S48 +'2025 썸머시즌 타자'!X48)</f>
        <v>0</v>
      </c>
      <c r="AL48" s="2">
        <f>((AK48-$AK$2) / '리그 상수'!$B$2 + '리그 상수'!$B$3) * '2025 썸머시즌 타자'!E48</f>
        <v>0.57520563283500192</v>
      </c>
      <c r="AM48" s="2">
        <f t="shared" si="37"/>
        <v>0</v>
      </c>
      <c r="AN48" s="2">
        <f>((AK48-'리그 상수'!$B$1) / '리그 상수'!$B$2)*'2025 썸머시즌 타자'!E48</f>
        <v>-1.0464040025015635</v>
      </c>
      <c r="AO48" s="2">
        <f>((AK48-'리그 상수'!$B$1) / '리그 상수'!$B$2) * '2025 썸머시즌 타자'!E48</f>
        <v>-1.0464040025015635</v>
      </c>
      <c r="AP48" s="2">
        <f t="shared" si="38"/>
        <v>0</v>
      </c>
      <c r="AQ48" s="2">
        <f t="shared" si="39"/>
        <v>0</v>
      </c>
      <c r="AR48" s="2">
        <f t="shared" si="40"/>
        <v>-1.0464040025015635</v>
      </c>
      <c r="AS48" s="2">
        <f t="shared" si="41"/>
        <v>14.993333333333334</v>
      </c>
      <c r="AT48" s="2">
        <f t="shared" si="42"/>
        <v>14.993333333333334</v>
      </c>
      <c r="AU48" s="2">
        <f t="shared" si="43"/>
        <v>13.94692933083177</v>
      </c>
      <c r="AV48" s="3">
        <f>AU48 + (E48 * ('리그 상수'!$B$1 - '리그 상수'!$F$1) / '리그 상수'!$B$2)</f>
        <v>14.227220467338562</v>
      </c>
      <c r="AW48">
        <f t="shared" si="44"/>
        <v>10.08</v>
      </c>
      <c r="AX48" s="3">
        <f t="shared" si="53"/>
        <v>-0.10380992088309161</v>
      </c>
      <c r="AY48" s="3">
        <f t="shared" si="52"/>
        <v>1.3836239415507707</v>
      </c>
      <c r="BE48" s="1">
        <v>0</v>
      </c>
      <c r="BF48" s="1">
        <v>15</v>
      </c>
      <c r="BG48" s="1">
        <v>0</v>
      </c>
      <c r="BH48">
        <f t="shared" si="48"/>
        <v>10</v>
      </c>
      <c r="BI48" s="4">
        <f t="shared" si="46"/>
        <v>1.4114306019185081</v>
      </c>
      <c r="BJ48" s="2">
        <f>E48*('리그 상수'!$B$3 * 0.8)</f>
        <v>1.2262773722627738</v>
      </c>
      <c r="BL48" t="s">
        <v>153</v>
      </c>
    </row>
    <row r="49" spans="1:64" ht="18" thickBot="1">
      <c r="A49" t="s">
        <v>225</v>
      </c>
      <c r="B49" s="10" t="s">
        <v>128</v>
      </c>
      <c r="C49" s="5">
        <f t="shared" si="28"/>
        <v>-0.10380992088309171</v>
      </c>
      <c r="D49" s="5">
        <f t="shared" si="29"/>
        <v>0.99137336093857831</v>
      </c>
      <c r="E49" s="1">
        <v>10</v>
      </c>
      <c r="F49">
        <f t="shared" si="54"/>
        <v>10</v>
      </c>
      <c r="G49" s="1">
        <v>10</v>
      </c>
      <c r="H49" s="1">
        <v>0</v>
      </c>
      <c r="I49" s="1">
        <v>0</v>
      </c>
      <c r="J49">
        <f t="shared" si="30"/>
        <v>0</v>
      </c>
      <c r="K49" s="1">
        <v>0</v>
      </c>
      <c r="L49" s="1">
        <v>0</v>
      </c>
      <c r="M49" s="1">
        <v>0</v>
      </c>
      <c r="N49">
        <f t="shared" si="61"/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</v>
      </c>
      <c r="V49" s="1">
        <v>0</v>
      </c>
      <c r="W49" s="1">
        <v>0</v>
      </c>
      <c r="X49" s="1">
        <v>0</v>
      </c>
      <c r="Y49" s="2">
        <f t="shared" si="32"/>
        <v>0</v>
      </c>
      <c r="Z49" s="2">
        <f t="shared" si="49"/>
        <v>0</v>
      </c>
      <c r="AA49" s="2">
        <f t="shared" si="50"/>
        <v>0</v>
      </c>
      <c r="AB49" s="2">
        <f t="shared" si="51"/>
        <v>0</v>
      </c>
      <c r="AC49" s="2">
        <f t="shared" si="36"/>
        <v>0</v>
      </c>
      <c r="AD49" s="2">
        <f>(AL49/E49) / '리그 상수'!$B$3 * 100</f>
        <v>37.525319856378694</v>
      </c>
      <c r="AE49" s="2">
        <f t="shared" si="55"/>
        <v>20</v>
      </c>
      <c r="AF49" s="2">
        <f t="shared" si="56"/>
        <v>0</v>
      </c>
      <c r="AG49" s="2">
        <f t="shared" si="57"/>
        <v>0</v>
      </c>
      <c r="AH49" s="2">
        <f t="shared" si="58"/>
        <v>0</v>
      </c>
      <c r="AI49" s="2">
        <f t="shared" si="59"/>
        <v>0</v>
      </c>
      <c r="AJ49" s="2">
        <f t="shared" si="60"/>
        <v>0</v>
      </c>
      <c r="AK49" s="2">
        <f>('리그 상수'!$B$16 * '2025 썸머시즌 타자'!R49 + '리그 상수'!$B$17 * '2025 썸머시즌 타자'!S49 + '2025 썸머시즌 타자'!J49 * '리그 상수'!$B$18 + '리그 상수'!$B$19 * '2025 썸머시즌 타자'!K49 + '2025 썸머시즌 타자'!L49 * '리그 상수'!$B$20 + '리그 상수'!$B$21*'2025 썸머시즌 타자'!M49) / ('2025 썸머시즌 타자'!G49 + '2025 썸머시즌 타자'!R49 - '2025 썸머시즌 타자'!T49 +'2025 썸머시즌 타자'!S49 +'2025 썸머시즌 타자'!X49)</f>
        <v>0</v>
      </c>
      <c r="AL49" s="2">
        <f>((AK49-$AK$2) / '리그 상수'!$B$2 + '리그 상수'!$B$3) * '2025 썸머시즌 타자'!E49</f>
        <v>0.57520563283500192</v>
      </c>
      <c r="AM49" s="2">
        <f t="shared" si="37"/>
        <v>0</v>
      </c>
      <c r="AN49" s="2">
        <f>((AK49-'리그 상수'!$B$1) / '리그 상수'!$B$2)*'2025 썸머시즌 타자'!E49</f>
        <v>-1.0464040025015635</v>
      </c>
      <c r="AO49" s="2">
        <f>((AK49-'리그 상수'!$B$1) / '리그 상수'!$B$2) * '2025 썸머시즌 타자'!E49</f>
        <v>-1.0464040025015635</v>
      </c>
      <c r="AP49" s="2">
        <f t="shared" si="38"/>
        <v>0</v>
      </c>
      <c r="AQ49" s="2">
        <f t="shared" si="39"/>
        <v>0</v>
      </c>
      <c r="AR49" s="2">
        <f t="shared" si="40"/>
        <v>-1.0464040025015635</v>
      </c>
      <c r="AS49" s="2">
        <f t="shared" si="41"/>
        <v>9.9930434782608693</v>
      </c>
      <c r="AT49" s="2">
        <f t="shared" si="42"/>
        <v>9.9930434782608693</v>
      </c>
      <c r="AU49" s="2">
        <f t="shared" si="43"/>
        <v>8.9466394757593051</v>
      </c>
      <c r="AV49" s="3">
        <f>AU49 + (E49 * ('리그 상수'!$B$1 - '리그 상수'!$F$1) / '리그 상수'!$B$2)</f>
        <v>9.2269306122660968</v>
      </c>
      <c r="AW49">
        <f t="shared" si="44"/>
        <v>10.08</v>
      </c>
      <c r="AX49" s="3">
        <f t="shared" si="53"/>
        <v>-0.10380992088309161</v>
      </c>
      <c r="AY49" s="3">
        <f t="shared" si="52"/>
        <v>0.8875634400554866</v>
      </c>
      <c r="BE49" s="1">
        <v>1</v>
      </c>
      <c r="BF49" s="1">
        <v>11</v>
      </c>
      <c r="BG49" s="1">
        <v>1</v>
      </c>
      <c r="BH49">
        <f t="shared" si="48"/>
        <v>10</v>
      </c>
      <c r="BI49" s="4">
        <f t="shared" si="46"/>
        <v>0.91537010042322386</v>
      </c>
      <c r="BJ49" s="2">
        <f>E49*('리그 상수'!$B$3 * 0.8)</f>
        <v>1.2262773722627738</v>
      </c>
      <c r="BL49" t="s">
        <v>153</v>
      </c>
    </row>
    <row r="50" spans="1:64" ht="18" thickBot="1">
      <c r="A50" t="s">
        <v>225</v>
      </c>
      <c r="B50" s="10" t="s">
        <v>129</v>
      </c>
      <c r="C50" s="5">
        <f t="shared" si="28"/>
        <v>-7.8403416818050936E-2</v>
      </c>
      <c r="D50" s="5">
        <f t="shared" si="29"/>
        <v>0.29698773448773447</v>
      </c>
      <c r="E50" s="1">
        <v>10</v>
      </c>
      <c r="F50">
        <f t="shared" si="54"/>
        <v>10</v>
      </c>
      <c r="G50" s="1">
        <v>10</v>
      </c>
      <c r="H50" s="1">
        <v>0</v>
      </c>
      <c r="I50" s="1">
        <v>1</v>
      </c>
      <c r="J50">
        <f t="shared" si="30"/>
        <v>1</v>
      </c>
      <c r="K50" s="1">
        <v>0</v>
      </c>
      <c r="L50" s="1">
        <v>0</v>
      </c>
      <c r="M50" s="1">
        <v>0</v>
      </c>
      <c r="N50">
        <f t="shared" si="61"/>
        <v>1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2">
        <f t="shared" si="32"/>
        <v>0.1</v>
      </c>
      <c r="Z50" s="2">
        <f t="shared" si="49"/>
        <v>0.1</v>
      </c>
      <c r="AA50" s="2">
        <f t="shared" si="50"/>
        <v>0.1</v>
      </c>
      <c r="AB50" s="2">
        <f t="shared" si="51"/>
        <v>0.2</v>
      </c>
      <c r="AC50" s="2">
        <f t="shared" si="36"/>
        <v>0</v>
      </c>
      <c r="AD50" s="2">
        <f>(AL50/E50) / '리그 상수'!$B$3 * 100</f>
        <v>54.232636929549429</v>
      </c>
      <c r="AE50" s="2">
        <f t="shared" si="55"/>
        <v>0</v>
      </c>
      <c r="AF50" s="2">
        <f t="shared" si="56"/>
        <v>0</v>
      </c>
      <c r="AG50" s="2" t="e">
        <f t="shared" si="57"/>
        <v>#DIV/0!</v>
      </c>
      <c r="AH50" s="2">
        <f t="shared" si="58"/>
        <v>0.1</v>
      </c>
      <c r="AI50" s="2">
        <f t="shared" si="59"/>
        <v>0</v>
      </c>
      <c r="AJ50" s="2">
        <f t="shared" si="60"/>
        <v>0</v>
      </c>
      <c r="AK50" s="2">
        <f>('리그 상수'!$B$16 * '2025 썸머시즌 타자'!R50 + '리그 상수'!$B$17 * '2025 썸머시즌 타자'!S50 + '2025 썸머시즌 타자'!J50 * '리그 상수'!$B$18 + '리그 상수'!$B$19 * '2025 썸머시즌 타자'!K50 + '2025 썸머시즌 타자'!L50 * '리그 상수'!$B$20 + '리그 상수'!$B$21*'2025 썸머시즌 타자'!M50) / ('2025 썸머시즌 타자'!G50 + '2025 썸머시즌 타자'!R50 - '2025 썸머시즌 타자'!T50 +'2025 썸머시즌 타자'!S50 +'2025 썸머시즌 타자'!X50)</f>
        <v>7.342218503466412E-2</v>
      </c>
      <c r="AL50" s="2">
        <f>((AK50-$AK$2) / '리그 상수'!$B$2 + '리그 상수'!$B$3) * '2025 썸머시즌 타자'!E50</f>
        <v>0.83130319381061168</v>
      </c>
      <c r="AM50" s="2">
        <f t="shared" si="37"/>
        <v>0.30000000000000004</v>
      </c>
      <c r="AN50" s="2">
        <f>((AK50-'리그 상수'!$B$1) / '리그 상수'!$B$2)*'2025 썸머시즌 타자'!E50</f>
        <v>-0.79030644152595364</v>
      </c>
      <c r="AO50" s="2">
        <f>((AK50-'리그 상수'!$B$1) / '리그 상수'!$B$2) * '2025 썸머시즌 타자'!E50</f>
        <v>-0.79030644152595364</v>
      </c>
      <c r="AP50" s="2">
        <f t="shared" si="38"/>
        <v>0</v>
      </c>
      <c r="AQ50" s="2">
        <f t="shared" si="39"/>
        <v>0</v>
      </c>
      <c r="AR50" s="2">
        <f t="shared" si="40"/>
        <v>-0.79030644152595364</v>
      </c>
      <c r="AS50" s="2">
        <f t="shared" si="41"/>
        <v>2.9936363636363637</v>
      </c>
      <c r="AT50" s="2">
        <f t="shared" si="42"/>
        <v>2.9936363636363637</v>
      </c>
      <c r="AU50" s="2">
        <f t="shared" si="43"/>
        <v>2.2033299221104099</v>
      </c>
      <c r="AV50" s="3">
        <f>AU50 + (E50 * ('리그 상수'!$B$1 - '리그 상수'!$F$1) / '리그 상수'!$B$2)</f>
        <v>2.4836210586172012</v>
      </c>
      <c r="AW50">
        <f t="shared" si="44"/>
        <v>10.08</v>
      </c>
      <c r="AX50" s="3">
        <f t="shared" si="53"/>
        <v>-7.840341681805095E-2</v>
      </c>
      <c r="AY50" s="3">
        <f t="shared" si="52"/>
        <v>0.21858431766968353</v>
      </c>
      <c r="BE50" s="1">
        <v>0</v>
      </c>
      <c r="BF50" s="1">
        <v>0</v>
      </c>
      <c r="BG50" s="1">
        <v>3</v>
      </c>
      <c r="BH50">
        <f t="shared" si="48"/>
        <v>9</v>
      </c>
      <c r="BI50" s="4">
        <f t="shared" si="46"/>
        <v>0.24639097803742074</v>
      </c>
      <c r="BJ50" s="2">
        <f>E50*('리그 상수'!$B$3 * 0.8)</f>
        <v>1.2262773722627738</v>
      </c>
      <c r="BL50" t="s">
        <v>153</v>
      </c>
    </row>
    <row r="51" spans="1:64" ht="18" thickBot="1">
      <c r="A51" t="s">
        <v>225</v>
      </c>
      <c r="B51" s="10" t="s">
        <v>130</v>
      </c>
      <c r="C51" s="5">
        <f t="shared" si="28"/>
        <v>-4.38021779485194E-2</v>
      </c>
      <c r="D51" s="5">
        <f t="shared" si="29"/>
        <v>-9.9867724867724855E-2</v>
      </c>
      <c r="E51" s="1">
        <v>10</v>
      </c>
      <c r="F51">
        <f t="shared" si="54"/>
        <v>9</v>
      </c>
      <c r="G51" s="1">
        <v>9</v>
      </c>
      <c r="H51" s="1">
        <v>0</v>
      </c>
      <c r="I51" s="1">
        <v>0</v>
      </c>
      <c r="J51">
        <f t="shared" si="30"/>
        <v>0</v>
      </c>
      <c r="K51" s="1">
        <v>0</v>
      </c>
      <c r="L51" s="1">
        <v>0</v>
      </c>
      <c r="M51" s="1">
        <v>0</v>
      </c>
      <c r="N51">
        <f t="shared" si="61"/>
        <v>0</v>
      </c>
      <c r="O51" s="1">
        <v>0</v>
      </c>
      <c r="P51" s="1">
        <v>2</v>
      </c>
      <c r="Q51" s="1">
        <v>0</v>
      </c>
      <c r="R51" s="1">
        <v>1</v>
      </c>
      <c r="S51" s="1">
        <v>0</v>
      </c>
      <c r="T51" s="1">
        <v>0</v>
      </c>
      <c r="U51" s="1">
        <v>2</v>
      </c>
      <c r="V51" s="1">
        <v>0</v>
      </c>
      <c r="W51" s="1">
        <v>0</v>
      </c>
      <c r="X51" s="1">
        <v>0</v>
      </c>
      <c r="Y51" s="2">
        <f t="shared" si="32"/>
        <v>0</v>
      </c>
      <c r="Z51" s="2">
        <f t="shared" si="49"/>
        <v>0.1</v>
      </c>
      <c r="AA51" s="2">
        <f t="shared" si="50"/>
        <v>0</v>
      </c>
      <c r="AB51" s="2">
        <f t="shared" si="51"/>
        <v>0.1</v>
      </c>
      <c r="AC51" s="2">
        <f t="shared" si="36"/>
        <v>0</v>
      </c>
      <c r="AD51" s="2">
        <f>(AL51/E51) / '리그 상수'!$B$3 * 100</f>
        <v>50.89117351491528</v>
      </c>
      <c r="AE51" s="2">
        <f t="shared" si="55"/>
        <v>20</v>
      </c>
      <c r="AF51" s="2">
        <f t="shared" si="56"/>
        <v>10</v>
      </c>
      <c r="AG51" s="2">
        <f t="shared" si="57"/>
        <v>0.5</v>
      </c>
      <c r="AH51" s="2">
        <f t="shared" si="58"/>
        <v>0</v>
      </c>
      <c r="AI51" s="2">
        <f t="shared" si="59"/>
        <v>0</v>
      </c>
      <c r="AJ51" s="2">
        <f t="shared" si="60"/>
        <v>0.1</v>
      </c>
      <c r="AK51" s="2">
        <f>('리그 상수'!$B$16 * '2025 썸머시즌 타자'!R51 + '리그 상수'!$B$17 * '2025 썸머시즌 타자'!S51 + '2025 썸머시즌 타자'!J51 * '리그 상수'!$B$18 + '리그 상수'!$B$19 * '2025 썸머시즌 타자'!K51 + '2025 썸머시즌 타자'!L51 * '리그 상수'!$B$20 + '리그 상수'!$B$21*'2025 썸머시즌 타자'!M51) / ('2025 썸머시즌 타자'!G51 + '2025 썸머시즌 타자'!R51 - '2025 썸머시즌 타자'!T51 +'2025 썸머시즌 타자'!S51 +'2025 썸머시즌 타자'!X51)</f>
        <v>5.8737748027731296E-2</v>
      </c>
      <c r="AL51" s="2">
        <f>((AK51-$AK$2) / '리그 상수'!$B$2 + '리그 상수'!$B$3) * '2025 썸머시즌 타자'!E51</f>
        <v>0.78008368161548969</v>
      </c>
      <c r="AM51" s="2">
        <f t="shared" si="37"/>
        <v>0</v>
      </c>
      <c r="AN51" s="2">
        <f>((AK51-'리그 상수'!$B$1) / '리그 상수'!$B$2)*'2025 썸머시즌 타자'!E51</f>
        <v>-0.84152595372107564</v>
      </c>
      <c r="AO51" s="2">
        <f>((AK51-'리그 상수'!$B$1) / '리그 상수'!$B$2) * '2025 썸머시즌 타자'!E51</f>
        <v>-0.84152595372107564</v>
      </c>
      <c r="AP51" s="2">
        <f t="shared" si="38"/>
        <v>0.4</v>
      </c>
      <c r="AQ51" s="2">
        <f t="shared" si="39"/>
        <v>0</v>
      </c>
      <c r="AR51" s="2">
        <f t="shared" si="40"/>
        <v>-0.44152595372107561</v>
      </c>
      <c r="AS51" s="2">
        <f t="shared" si="41"/>
        <v>-1.0066666666666666</v>
      </c>
      <c r="AT51" s="2">
        <f t="shared" si="42"/>
        <v>-1.0066666666666666</v>
      </c>
      <c r="AU51" s="2">
        <f t="shared" si="43"/>
        <v>-1.4481926203877422</v>
      </c>
      <c r="AV51" s="3">
        <f>AU51 + (E51 * ('리그 상수'!$B$1 - '리그 상수'!$F$1) / '리그 상수'!$B$2)</f>
        <v>-1.1679014838809509</v>
      </c>
      <c r="AW51">
        <f t="shared" si="44"/>
        <v>10.08</v>
      </c>
      <c r="AX51" s="3">
        <f t="shared" si="53"/>
        <v>-4.3802177948519407E-2</v>
      </c>
      <c r="AY51" s="3">
        <f t="shared" si="52"/>
        <v>-0.14366990281624425</v>
      </c>
      <c r="BE51" s="1">
        <v>3</v>
      </c>
      <c r="BF51" s="1">
        <v>4</v>
      </c>
      <c r="BG51" s="1">
        <v>1</v>
      </c>
      <c r="BH51">
        <f t="shared" si="48"/>
        <v>9</v>
      </c>
      <c r="BI51" s="4">
        <f t="shared" si="46"/>
        <v>-0.11586324244850704</v>
      </c>
      <c r="BJ51" s="2">
        <f>E51*('리그 상수'!$B$3 * 0.8)</f>
        <v>1.2262773722627738</v>
      </c>
      <c r="BL51" t="s">
        <v>153</v>
      </c>
    </row>
    <row r="52" spans="1:64" ht="18" thickBot="1">
      <c r="A52" t="s">
        <v>225</v>
      </c>
      <c r="B52" s="7" t="s">
        <v>131</v>
      </c>
      <c r="C52" s="5">
        <f t="shared" si="28"/>
        <v>-2.2774650823431331E-2</v>
      </c>
      <c r="D52" s="5">
        <f t="shared" si="29"/>
        <v>0.79325396825396832</v>
      </c>
      <c r="E52" s="1">
        <v>9</v>
      </c>
      <c r="F52">
        <f t="shared" si="54"/>
        <v>9</v>
      </c>
      <c r="G52" s="1">
        <v>9</v>
      </c>
      <c r="H52" s="1">
        <v>0</v>
      </c>
      <c r="I52" s="1">
        <v>2</v>
      </c>
      <c r="J52">
        <f t="shared" si="30"/>
        <v>2</v>
      </c>
      <c r="K52" s="1">
        <v>0</v>
      </c>
      <c r="L52" s="1">
        <v>0</v>
      </c>
      <c r="M52" s="1">
        <v>0</v>
      </c>
      <c r="N52">
        <f t="shared" si="61"/>
        <v>2</v>
      </c>
      <c r="O52" s="1">
        <v>0</v>
      </c>
      <c r="P52" s="1">
        <v>1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2">
        <f t="shared" si="32"/>
        <v>0.22222222222222221</v>
      </c>
      <c r="Z52" s="2">
        <f t="shared" si="49"/>
        <v>0.22222222222222221</v>
      </c>
      <c r="AA52" s="2">
        <f t="shared" si="50"/>
        <v>0.22222222222222221</v>
      </c>
      <c r="AB52" s="2">
        <f t="shared" si="51"/>
        <v>0.44444444444444442</v>
      </c>
      <c r="AC52" s="2">
        <f t="shared" si="36"/>
        <v>0</v>
      </c>
      <c r="AD52" s="2">
        <f>(AL52/E52) / '리그 상수'!$B$3 * 100</f>
        <v>74.652691130091441</v>
      </c>
      <c r="AE52" s="2">
        <f t="shared" si="55"/>
        <v>0</v>
      </c>
      <c r="AF52" s="2">
        <f t="shared" si="56"/>
        <v>0</v>
      </c>
      <c r="AG52" s="2" t="e">
        <f t="shared" si="57"/>
        <v>#DIV/0!</v>
      </c>
      <c r="AH52" s="2">
        <f t="shared" si="58"/>
        <v>0.22222222222222221</v>
      </c>
      <c r="AI52" s="2">
        <f t="shared" si="59"/>
        <v>0</v>
      </c>
      <c r="AJ52" s="2">
        <f t="shared" si="60"/>
        <v>0</v>
      </c>
      <c r="AK52" s="2">
        <f>('리그 상수'!$B$16 * '2025 썸머시즌 타자'!R52 + '리그 상수'!$B$17 * '2025 썸머시즌 타자'!S52 + '2025 썸머시즌 타자'!J52 * '리그 상수'!$B$18 + '리그 상수'!$B$19 * '2025 썸머시즌 타자'!K52 + '2025 썸머시즌 타자'!L52 * '리그 상수'!$B$20 + '리그 상수'!$B$21*'2025 썸머시즌 타자'!M52) / ('2025 썸머시즌 타자'!G52 + '2025 썸머시즌 타자'!R52 - '2025 썸머시즌 타자'!T52 +'2025 썸머시즌 타자'!S52 +'2025 썸머시즌 타자'!X52)</f>
        <v>0.16316041118814251</v>
      </c>
      <c r="AL52" s="2">
        <f>((AK52-$AK$2) / '리그 상수'!$B$2 + '리그 상수'!$B$3) * '2025 썸머시즌 타자'!E52</f>
        <v>1.0298801915027214</v>
      </c>
      <c r="AM52" s="2">
        <f t="shared" si="37"/>
        <v>1.7142857142857142</v>
      </c>
      <c r="AN52" s="2">
        <f>((AK52-'리그 상수'!$B$1) / '리그 상수'!$B$2)*'2025 썸머시즌 타자'!E52</f>
        <v>-0.42956848030018752</v>
      </c>
      <c r="AO52" s="2">
        <f>((AK52-'리그 상수'!$B$1) / '리그 상수'!$B$2) * '2025 썸머시즌 타자'!E52</f>
        <v>-0.42956848030018752</v>
      </c>
      <c r="AP52" s="2">
        <f t="shared" si="38"/>
        <v>0.2</v>
      </c>
      <c r="AQ52" s="2">
        <f t="shared" si="39"/>
        <v>0</v>
      </c>
      <c r="AR52" s="2">
        <f t="shared" si="40"/>
        <v>-0.22956848030018751</v>
      </c>
      <c r="AS52" s="2">
        <f t="shared" si="41"/>
        <v>7.9960000000000004</v>
      </c>
      <c r="AT52" s="2">
        <f t="shared" si="42"/>
        <v>7.9960000000000004</v>
      </c>
      <c r="AU52" s="2">
        <f t="shared" si="43"/>
        <v>7.7664315196998128</v>
      </c>
      <c r="AV52" s="3">
        <f>AU52 + (E52 * ('리그 상수'!$B$1 - '리그 상수'!$F$1) / '리그 상수'!$B$2)</f>
        <v>8.0186935425559245</v>
      </c>
      <c r="AW52">
        <f t="shared" si="44"/>
        <v>10.08</v>
      </c>
      <c r="AX52" s="3">
        <f t="shared" si="53"/>
        <v>-2.2774650823431299E-2</v>
      </c>
      <c r="AY52" s="3">
        <f t="shared" si="52"/>
        <v>0.77047931743053699</v>
      </c>
      <c r="BE52" s="1">
        <v>0</v>
      </c>
      <c r="BF52" s="1">
        <v>7</v>
      </c>
      <c r="BG52" s="1">
        <v>1</v>
      </c>
      <c r="BH52">
        <f t="shared" si="48"/>
        <v>7</v>
      </c>
      <c r="BI52" s="4">
        <f t="shared" si="46"/>
        <v>0.79550531176150041</v>
      </c>
      <c r="BJ52" s="2">
        <f>E52*('리그 상수'!$B$3 * 0.8)</f>
        <v>1.1036496350364964</v>
      </c>
      <c r="BL52" t="s">
        <v>153</v>
      </c>
    </row>
    <row r="53" spans="1:64" ht="18" thickBot="1">
      <c r="A53" t="s">
        <v>225</v>
      </c>
      <c r="B53" s="7" t="s">
        <v>229</v>
      </c>
      <c r="C53" s="5">
        <f t="shared" si="28"/>
        <v>7.4253998034485846E-2</v>
      </c>
      <c r="D53" s="5">
        <f t="shared" si="29"/>
        <v>1.2892648287385129</v>
      </c>
      <c r="E53" s="1">
        <v>9</v>
      </c>
      <c r="F53">
        <f t="shared" si="54"/>
        <v>9</v>
      </c>
      <c r="G53" s="1">
        <v>9</v>
      </c>
      <c r="H53" s="1">
        <v>0</v>
      </c>
      <c r="I53" s="1">
        <v>6</v>
      </c>
      <c r="J53">
        <f t="shared" si="30"/>
        <v>5</v>
      </c>
      <c r="K53" s="1">
        <v>1</v>
      </c>
      <c r="L53" s="1">
        <v>0</v>
      </c>
      <c r="M53" s="1">
        <v>0</v>
      </c>
      <c r="N53">
        <f t="shared" si="61"/>
        <v>7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2">
        <f t="shared" si="32"/>
        <v>0.66666666666666663</v>
      </c>
      <c r="Z53" s="2">
        <f t="shared" si="49"/>
        <v>0.66666666666666663</v>
      </c>
      <c r="AA53" s="2">
        <f t="shared" si="50"/>
        <v>0.77777777777777779</v>
      </c>
      <c r="AB53" s="2">
        <f t="shared" si="51"/>
        <v>1.4444444444444444</v>
      </c>
      <c r="AC53" s="2">
        <f t="shared" si="36"/>
        <v>0</v>
      </c>
      <c r="AD53" s="2">
        <f>(AL53/E53) / '리그 상수'!$B$3 * 100</f>
        <v>160.04564505963071</v>
      </c>
      <c r="AE53" s="2">
        <f t="shared" si="55"/>
        <v>0</v>
      </c>
      <c r="AF53" s="2">
        <f t="shared" si="56"/>
        <v>0</v>
      </c>
      <c r="AG53" s="2" t="e">
        <f t="shared" si="57"/>
        <v>#DIV/0!</v>
      </c>
      <c r="AH53" s="2">
        <f t="shared" si="58"/>
        <v>0.66666666666666663</v>
      </c>
      <c r="AI53" s="2">
        <f t="shared" si="59"/>
        <v>0.11111111111111116</v>
      </c>
      <c r="AJ53" s="2">
        <f t="shared" si="60"/>
        <v>0</v>
      </c>
      <c r="AK53" s="2">
        <f>('리그 상수'!$B$16 * '2025 썸머시즌 타자'!R53 + '리그 상수'!$B$17 * '2025 썸머시즌 타자'!S53 + '2025 썸머시즌 타자'!J53 * '리그 상수'!$B$18 + '리그 상수'!$B$19 * '2025 썸머시즌 타자'!K53 + '2025 썸머시즌 타자'!L53 * '리그 상수'!$B$20 + '리그 상수'!$B$21*'2025 썸머시즌 타자'!M53) / ('2025 썸머시즌 타자'!G53 + '2025 썸머시즌 타자'!R53 - '2025 썸머시즌 타자'!T53 +'2025 썸머시즌 타자'!S53 +'2025 썸머시즌 타자'!X53)</f>
        <v>0.53842935692087024</v>
      </c>
      <c r="AL53" s="2">
        <f>((AK53-$AK$2) / '리그 상수'!$B$2 + '리그 상수'!$B$3) * '2025 썸머시즌 타자'!E53</f>
        <v>2.2079289719905262</v>
      </c>
      <c r="AM53" s="2">
        <f t="shared" si="37"/>
        <v>41.999999999999993</v>
      </c>
      <c r="AN53" s="2">
        <f>((AK53-'리그 상수'!$B$1) / '리그 상수'!$B$2)*'2025 썸머시즌 타자'!E53</f>
        <v>0.74848030018761746</v>
      </c>
      <c r="AO53" s="2">
        <f>((AK53-'리그 상수'!$B$1) / '리그 상수'!$B$2) * '2025 썸머시즌 타자'!E53</f>
        <v>0.74848030018761746</v>
      </c>
      <c r="AP53" s="2">
        <f t="shared" si="38"/>
        <v>0</v>
      </c>
      <c r="AQ53" s="2">
        <f t="shared" si="39"/>
        <v>0</v>
      </c>
      <c r="AR53" s="2">
        <f t="shared" si="40"/>
        <v>0.74848030018761746</v>
      </c>
      <c r="AS53" s="2">
        <f t="shared" si="41"/>
        <v>12.99578947368421</v>
      </c>
      <c r="AT53" s="2">
        <f t="shared" si="42"/>
        <v>12.99578947368421</v>
      </c>
      <c r="AU53" s="2">
        <f t="shared" si="43"/>
        <v>13.744269773871828</v>
      </c>
      <c r="AV53" s="3">
        <f>AU53 + (E53 * ('리그 상수'!$B$1 - '리그 상수'!$F$1) / '리그 상수'!$B$2)</f>
        <v>13.99653179672794</v>
      </c>
      <c r="AW53">
        <f t="shared" si="44"/>
        <v>10.08</v>
      </c>
      <c r="AX53" s="3">
        <f t="shared" si="53"/>
        <v>7.425399803448586E-2</v>
      </c>
      <c r="AY53" s="3">
        <f t="shared" si="52"/>
        <v>1.3635188267729987</v>
      </c>
      <c r="BE53" s="1">
        <v>1</v>
      </c>
      <c r="BF53" s="1">
        <v>13</v>
      </c>
      <c r="BG53" s="1">
        <v>2</v>
      </c>
      <c r="BH53">
        <f t="shared" si="48"/>
        <v>3</v>
      </c>
      <c r="BI53" s="4">
        <f t="shared" si="46"/>
        <v>1.3885448211039622</v>
      </c>
      <c r="BJ53" s="2">
        <f>E53*('리그 상수'!$B$3 * 0.8)</f>
        <v>1.1036496350364964</v>
      </c>
      <c r="BL53" t="s">
        <v>153</v>
      </c>
    </row>
    <row r="54" spans="1:64" ht="18" thickBot="1">
      <c r="A54" t="s">
        <v>225</v>
      </c>
      <c r="B54" s="7" t="s">
        <v>133</v>
      </c>
      <c r="C54" s="5">
        <f t="shared" si="28"/>
        <v>0.1035083931425395</v>
      </c>
      <c r="D54" s="5">
        <f t="shared" si="29"/>
        <v>9.8875661375661381E-2</v>
      </c>
      <c r="E54" s="1">
        <v>8</v>
      </c>
      <c r="F54">
        <f t="shared" si="54"/>
        <v>8</v>
      </c>
      <c r="G54" s="1">
        <v>8</v>
      </c>
      <c r="H54" s="1">
        <v>2</v>
      </c>
      <c r="I54" s="1">
        <v>5</v>
      </c>
      <c r="J54">
        <f t="shared" si="30"/>
        <v>5</v>
      </c>
      <c r="K54" s="1">
        <v>0</v>
      </c>
      <c r="L54" s="1">
        <v>0</v>
      </c>
      <c r="M54" s="1">
        <v>0</v>
      </c>
      <c r="N54">
        <f t="shared" si="61"/>
        <v>5</v>
      </c>
      <c r="O54" s="1">
        <v>0</v>
      </c>
      <c r="P54" s="1">
        <v>2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2">
        <f t="shared" si="32"/>
        <v>0.625</v>
      </c>
      <c r="Z54" s="2">
        <f t="shared" si="49"/>
        <v>0.625</v>
      </c>
      <c r="AA54" s="2">
        <f t="shared" si="50"/>
        <v>0.625</v>
      </c>
      <c r="AB54" s="2">
        <f t="shared" si="51"/>
        <v>1.25</v>
      </c>
      <c r="AC54" s="2">
        <f t="shared" si="36"/>
        <v>0.25</v>
      </c>
      <c r="AD54" s="2">
        <f>(AL54/E54) / '리그 상수'!$B$3 * 100</f>
        <v>141.94605156369576</v>
      </c>
      <c r="AE54" s="2">
        <f t="shared" si="55"/>
        <v>0</v>
      </c>
      <c r="AF54" s="2">
        <f t="shared" si="56"/>
        <v>0</v>
      </c>
      <c r="AG54" s="2" t="e">
        <f t="shared" si="57"/>
        <v>#DIV/0!</v>
      </c>
      <c r="AH54" s="2">
        <f t="shared" si="58"/>
        <v>0.625</v>
      </c>
      <c r="AI54" s="2">
        <f t="shared" si="59"/>
        <v>0</v>
      </c>
      <c r="AJ54" s="2">
        <f t="shared" si="60"/>
        <v>0</v>
      </c>
      <c r="AK54" s="2">
        <f>('리그 상수'!$B$16 * '2025 썸머시즌 타자'!R54 + '리그 상수'!$B$17 * '2025 썸머시즌 타자'!S54 + '2025 썸머시즌 타자'!J54 * '리그 상수'!$B$18 + '리그 상수'!$B$19 * '2025 썸머시즌 타자'!K54 + '2025 썸머시즌 타자'!L54 * '리그 상수'!$B$20 + '리그 상수'!$B$21*'2025 썸머시즌 타자'!M54) / ('2025 썸머시즌 타자'!G54 + '2025 썸머시즌 타자'!R54 - '2025 썸머시즌 타자'!T54 +'2025 썸머시즌 타자'!S54 +'2025 썸머시즌 타자'!X54)</f>
        <v>0.45888865646665078</v>
      </c>
      <c r="AL54" s="2">
        <f>((AK54-$AK$2) / '리그 상수'!$B$2 + '리그 상수'!$B$3) * '2025 썸머시즌 타자'!E54</f>
        <v>1.7406523111460506</v>
      </c>
      <c r="AM54" s="2">
        <f t="shared" si="37"/>
        <v>21.09375</v>
      </c>
      <c r="AN54" s="2">
        <f>((AK54-'리그 상수'!$B$1) / '리그 상수'!$B$2)*'2025 썸머시즌 타자'!E54</f>
        <v>0.44336460287679819</v>
      </c>
      <c r="AO54" s="2">
        <f>((AK54-'리그 상수'!$B$1) / '리그 상수'!$B$2) * '2025 썸머시즌 타자'!E54</f>
        <v>0.44336460287679819</v>
      </c>
      <c r="AP54" s="2">
        <f t="shared" si="38"/>
        <v>0</v>
      </c>
      <c r="AQ54" s="2">
        <f t="shared" si="39"/>
        <v>0.6</v>
      </c>
      <c r="AR54" s="2">
        <f t="shared" si="40"/>
        <v>1.0433646028767982</v>
      </c>
      <c r="AS54" s="2">
        <f t="shared" si="41"/>
        <v>0.9966666666666667</v>
      </c>
      <c r="AT54" s="2">
        <f t="shared" si="42"/>
        <v>0.9966666666666667</v>
      </c>
      <c r="AU54" s="2">
        <f t="shared" si="43"/>
        <v>2.0400312695434648</v>
      </c>
      <c r="AV54" s="3">
        <f>AU54 + (E54 * ('리그 상수'!$B$1 - '리그 상수'!$F$1) / '리그 상수'!$B$2)</f>
        <v>2.2642641787488977</v>
      </c>
      <c r="AW54">
        <f t="shared" si="44"/>
        <v>10.08</v>
      </c>
      <c r="AX54" s="3">
        <f t="shared" si="53"/>
        <v>0.10350839314253951</v>
      </c>
      <c r="AY54" s="3">
        <f t="shared" si="52"/>
        <v>0.20238405451820088</v>
      </c>
      <c r="BE54" s="1">
        <v>0</v>
      </c>
      <c r="BF54" s="1">
        <v>1</v>
      </c>
      <c r="BG54" s="1">
        <v>0</v>
      </c>
      <c r="BH54">
        <f t="shared" si="48"/>
        <v>4</v>
      </c>
      <c r="BI54" s="4">
        <f t="shared" si="46"/>
        <v>0.22462938281239064</v>
      </c>
      <c r="BJ54" s="2">
        <f>E54*('리그 상수'!$B$3 * 0.8)</f>
        <v>0.98102189781021909</v>
      </c>
      <c r="BL54" t="s">
        <v>153</v>
      </c>
    </row>
    <row r="55" spans="1:64" ht="18" thickBot="1">
      <c r="A55" t="s">
        <v>225</v>
      </c>
      <c r="B55" s="7" t="s">
        <v>134</v>
      </c>
      <c r="C55" s="5">
        <f t="shared" si="28"/>
        <v>-1.6991026137367693E-2</v>
      </c>
      <c r="D55" s="5">
        <f t="shared" si="29"/>
        <v>0.59488795518207283</v>
      </c>
      <c r="E55" s="1">
        <v>8</v>
      </c>
      <c r="F55">
        <f t="shared" si="54"/>
        <v>8</v>
      </c>
      <c r="G55" s="1">
        <v>8</v>
      </c>
      <c r="H55" s="1">
        <v>0</v>
      </c>
      <c r="I55" s="1">
        <v>2</v>
      </c>
      <c r="J55">
        <f t="shared" si="30"/>
        <v>1</v>
      </c>
      <c r="K55" s="1">
        <v>1</v>
      </c>
      <c r="L55" s="1">
        <v>0</v>
      </c>
      <c r="M55" s="1">
        <v>0</v>
      </c>
      <c r="N55">
        <f t="shared" si="61"/>
        <v>3</v>
      </c>
      <c r="O55" s="1">
        <v>3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0</v>
      </c>
      <c r="X55" s="1">
        <v>0</v>
      </c>
      <c r="Y55" s="2">
        <f t="shared" si="32"/>
        <v>0.25</v>
      </c>
      <c r="Z55" s="2">
        <f t="shared" si="49"/>
        <v>0.25</v>
      </c>
      <c r="AA55" s="2">
        <f t="shared" si="50"/>
        <v>0.375</v>
      </c>
      <c r="AB55" s="2">
        <f t="shared" si="51"/>
        <v>0.625</v>
      </c>
      <c r="AC55" s="2">
        <f t="shared" si="36"/>
        <v>0</v>
      </c>
      <c r="AD55" s="2">
        <f>(AL55/E55) / '리그 상수'!$B$3 * 100</f>
        <v>91.824100344183563</v>
      </c>
      <c r="AE55" s="2">
        <f t="shared" si="55"/>
        <v>0</v>
      </c>
      <c r="AF55" s="2">
        <f t="shared" si="56"/>
        <v>0</v>
      </c>
      <c r="AG55" s="2" t="e">
        <f t="shared" si="57"/>
        <v>#DIV/0!</v>
      </c>
      <c r="AH55" s="2">
        <f t="shared" si="58"/>
        <v>0.25</v>
      </c>
      <c r="AI55" s="2">
        <f t="shared" si="59"/>
        <v>0.125</v>
      </c>
      <c r="AJ55" s="2">
        <f t="shared" si="60"/>
        <v>0</v>
      </c>
      <c r="AK55" s="2">
        <f>('리그 상수'!$B$16 * '2025 썸머시즌 타자'!R55 + '리그 상수'!$B$17 * '2025 썸머시즌 타자'!S55 + '2025 썸머시즌 타자'!J55 * '리그 상수'!$B$18 + '리그 상수'!$B$19 * '2025 썸머시즌 타자'!K55 + '2025 썸머시즌 타자'!L55 * '리그 상수'!$B$20 + '리그 상수'!$B$21*'2025 썸머시즌 타자'!M55) / ('2025 썸머시즌 타자'!G55 + '2025 썸머시즌 타자'!R55 - '2025 썸머시즌 타자'!T55 +'2025 썸머시즌 타자'!S55 +'2025 썸머시즌 타자'!X55)</f>
        <v>0.23862210136265838</v>
      </c>
      <c r="AL55" s="2">
        <f>((AK55-$AK$2) / '리그 상수'!$B$2 + '리그 상수'!$B$3) * '2025 썸머시즌 타자'!E55</f>
        <v>1.1260181648045868</v>
      </c>
      <c r="AM55" s="2">
        <f t="shared" si="37"/>
        <v>2.8928571428571428</v>
      </c>
      <c r="AN55" s="2">
        <f>((AK55-'리그 상수'!$B$1) / '리그 상수'!$B$2)*'2025 썸머시즌 타자'!E55</f>
        <v>-0.17126954346466539</v>
      </c>
      <c r="AO55" s="2">
        <f>((AK55-'리그 상수'!$B$1) / '리그 상수'!$B$2) * '2025 썸머시즌 타자'!E55</f>
        <v>-0.17126954346466539</v>
      </c>
      <c r="AP55" s="2">
        <f t="shared" si="38"/>
        <v>0</v>
      </c>
      <c r="AQ55" s="2">
        <f t="shared" si="39"/>
        <v>0</v>
      </c>
      <c r="AR55" s="2">
        <f t="shared" si="40"/>
        <v>-0.17126954346466539</v>
      </c>
      <c r="AS55" s="2">
        <f t="shared" si="41"/>
        <v>5.9964705882352938</v>
      </c>
      <c r="AT55" s="2">
        <f t="shared" si="42"/>
        <v>5.9964705882352938</v>
      </c>
      <c r="AU55" s="2">
        <f t="shared" si="43"/>
        <v>5.8252010447706279</v>
      </c>
      <c r="AV55" s="3">
        <f>AU55 + (E55 * ('리그 상수'!$B$1 - '리그 상수'!$F$1) / '리그 상수'!$B$2)</f>
        <v>6.0494339539760613</v>
      </c>
      <c r="AW55">
        <f t="shared" si="44"/>
        <v>10.08</v>
      </c>
      <c r="AX55" s="3">
        <f t="shared" si="53"/>
        <v>-1.6991026137367599E-2</v>
      </c>
      <c r="AY55" s="3">
        <f t="shared" si="52"/>
        <v>0.57789692904470513</v>
      </c>
      <c r="BE55" s="1">
        <v>0</v>
      </c>
      <c r="BF55" s="1">
        <v>2</v>
      </c>
      <c r="BG55" s="1">
        <v>4</v>
      </c>
      <c r="BH55">
        <f t="shared" si="48"/>
        <v>7</v>
      </c>
      <c r="BI55" s="4">
        <f t="shared" si="46"/>
        <v>0.60014225733889492</v>
      </c>
      <c r="BJ55" s="2">
        <f>E55*('리그 상수'!$B$3 * 0.8)</f>
        <v>0.98102189781021909</v>
      </c>
      <c r="BL55" t="s">
        <v>153</v>
      </c>
    </row>
    <row r="56" spans="1:64" ht="18" thickBot="1">
      <c r="A56" t="s">
        <v>225</v>
      </c>
      <c r="B56" s="9" t="s">
        <v>135</v>
      </c>
      <c r="C56" s="5">
        <f t="shared" si="28"/>
        <v>8.1754965901307361E-2</v>
      </c>
      <c r="D56" s="5">
        <f t="shared" si="29"/>
        <v>-3.720238095238095E-4</v>
      </c>
      <c r="E56" s="1">
        <v>9</v>
      </c>
      <c r="F56">
        <f t="shared" si="54"/>
        <v>7</v>
      </c>
      <c r="G56" s="1">
        <v>7</v>
      </c>
      <c r="H56" s="1">
        <v>1</v>
      </c>
      <c r="I56" s="1">
        <v>1</v>
      </c>
      <c r="J56">
        <f t="shared" si="30"/>
        <v>1</v>
      </c>
      <c r="K56" s="1">
        <v>0</v>
      </c>
      <c r="L56" s="1">
        <v>0</v>
      </c>
      <c r="M56" s="1">
        <v>0</v>
      </c>
      <c r="N56">
        <f t="shared" si="61"/>
        <v>1</v>
      </c>
      <c r="O56" s="1">
        <v>0</v>
      </c>
      <c r="P56" s="1">
        <v>4</v>
      </c>
      <c r="Q56" s="1">
        <v>0</v>
      </c>
      <c r="R56" s="1">
        <v>2</v>
      </c>
      <c r="S56" s="1">
        <v>0</v>
      </c>
      <c r="T56" s="1">
        <v>0</v>
      </c>
      <c r="U56" s="1">
        <v>1</v>
      </c>
      <c r="V56" s="1">
        <v>0</v>
      </c>
      <c r="W56" s="1">
        <v>0</v>
      </c>
      <c r="X56" s="1">
        <v>0</v>
      </c>
      <c r="Y56" s="2">
        <f t="shared" si="32"/>
        <v>0.14285714285714285</v>
      </c>
      <c r="Z56" s="2">
        <f t="shared" si="49"/>
        <v>0.33333333333333331</v>
      </c>
      <c r="AA56" s="2">
        <f t="shared" si="50"/>
        <v>0.14285714285714285</v>
      </c>
      <c r="AB56" s="2">
        <f t="shared" si="51"/>
        <v>0.47619047619047616</v>
      </c>
      <c r="AC56" s="2">
        <f t="shared" si="36"/>
        <v>0.14285714285714285</v>
      </c>
      <c r="AD56" s="2">
        <f>(AL56/E56) / '리그 상수'!$B$3 * 100</f>
        <v>85.79090251220525</v>
      </c>
      <c r="AE56" s="2">
        <f t="shared" si="55"/>
        <v>11.111111111111111</v>
      </c>
      <c r="AF56" s="2">
        <f t="shared" si="56"/>
        <v>22.222222222222221</v>
      </c>
      <c r="AG56" s="2">
        <f t="shared" si="57"/>
        <v>2</v>
      </c>
      <c r="AH56" s="2">
        <f t="shared" si="58"/>
        <v>0.16666666666666666</v>
      </c>
      <c r="AI56" s="2">
        <f t="shared" si="59"/>
        <v>0</v>
      </c>
      <c r="AJ56" s="2">
        <f t="shared" si="60"/>
        <v>0.19047619047619047</v>
      </c>
      <c r="AK56" s="2">
        <f>('리그 상수'!$B$16 * '2025 썸머시즌 타자'!R56 + '리그 상수'!$B$17 * '2025 썸머시즌 타자'!S56 + '2025 썸머시즌 타자'!J56 * '리그 상수'!$B$18 + '리그 상수'!$B$19 * '2025 썸머시즌 타자'!K56 + '2025 썸머시즌 타자'!L56 * '리그 상수'!$B$20 + '리그 상수'!$B$21*'2025 썸머시즌 타자'!M56) / ('2025 썸머시즌 타자'!G56 + '2025 썸머시즌 타자'!R56 - '2025 썸머시즌 타자'!T56 +'2025 썸머시즌 타자'!S56 +'2025 썸머시즌 타자'!X56)</f>
        <v>0.21210853454458523</v>
      </c>
      <c r="AL56" s="2">
        <f>((AK56-$AK$2) / '리그 상수'!$B$2 + '리그 상수'!$B$3) * '2025 썸머시즌 타자'!E56</f>
        <v>1.1835387280880871</v>
      </c>
      <c r="AM56" s="2">
        <f t="shared" si="37"/>
        <v>1.9285714285714286</v>
      </c>
      <c r="AN56" s="2">
        <f>((AK56-'리그 상수'!$B$1) / '리그 상수'!$B$2)*'2025 썸머시즌 타자'!E56</f>
        <v>-0.27590994371482169</v>
      </c>
      <c r="AO56" s="2">
        <f>((AK56-'리그 상수'!$B$1) / '리그 상수'!$B$2) * '2025 썸머시즌 타자'!E56</f>
        <v>-0.27590994371482169</v>
      </c>
      <c r="AP56" s="2">
        <f t="shared" si="38"/>
        <v>0.8</v>
      </c>
      <c r="AQ56" s="2">
        <f t="shared" si="39"/>
        <v>0.3</v>
      </c>
      <c r="AR56" s="2">
        <f t="shared" si="40"/>
        <v>0.82409005628517829</v>
      </c>
      <c r="AS56" s="2">
        <f t="shared" si="41"/>
        <v>-3.7499999999999999E-3</v>
      </c>
      <c r="AT56" s="2">
        <f t="shared" si="42"/>
        <v>-3.7499999999999999E-3</v>
      </c>
      <c r="AU56" s="2">
        <f t="shared" si="43"/>
        <v>0.82034005628517825</v>
      </c>
      <c r="AV56" s="3">
        <f>AU56 + (E56 * ('리그 상수'!$B$1 - '리그 상수'!$F$1) / '리그 상수'!$B$2)</f>
        <v>1.0726020791412902</v>
      </c>
      <c r="AW56">
        <f t="shared" si="44"/>
        <v>10.08</v>
      </c>
      <c r="AX56" s="3">
        <f t="shared" si="53"/>
        <v>8.1754965901307375E-2</v>
      </c>
      <c r="AY56" s="3">
        <f t="shared" si="52"/>
        <v>8.1382942091783553E-2</v>
      </c>
      <c r="BE56" s="1">
        <v>1</v>
      </c>
      <c r="BF56" s="1">
        <v>2</v>
      </c>
      <c r="BG56" s="1">
        <v>0</v>
      </c>
      <c r="BH56">
        <f t="shared" si="48"/>
        <v>6</v>
      </c>
      <c r="BI56" s="4">
        <f t="shared" si="46"/>
        <v>0.10640893642274704</v>
      </c>
      <c r="BJ56" s="2">
        <f>E56*('리그 상수'!$B$3 * 0.8)</f>
        <v>1.1036496350364964</v>
      </c>
      <c r="BL56" t="s">
        <v>153</v>
      </c>
    </row>
    <row r="57" spans="1:64" ht="18" thickBot="1">
      <c r="A57" t="s">
        <v>225</v>
      </c>
      <c r="B57" s="7" t="s">
        <v>136</v>
      </c>
      <c r="C57" s="5">
        <f t="shared" si="28"/>
        <v>2.3427340500511429E-3</v>
      </c>
      <c r="D57" s="5">
        <f t="shared" si="29"/>
        <v>0.29735449735449732</v>
      </c>
      <c r="E57" s="1">
        <v>7</v>
      </c>
      <c r="F57">
        <f t="shared" si="54"/>
        <v>7</v>
      </c>
      <c r="G57" s="1">
        <v>7</v>
      </c>
      <c r="H57" s="1">
        <v>1</v>
      </c>
      <c r="I57" s="1">
        <v>1</v>
      </c>
      <c r="J57">
        <f t="shared" si="30"/>
        <v>1</v>
      </c>
      <c r="K57" s="1">
        <v>0</v>
      </c>
      <c r="L57" s="1">
        <v>0</v>
      </c>
      <c r="M57" s="1">
        <v>0</v>
      </c>
      <c r="N57">
        <f t="shared" si="61"/>
        <v>1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1</v>
      </c>
      <c r="V57" s="1">
        <v>0</v>
      </c>
      <c r="W57" s="1">
        <v>0</v>
      </c>
      <c r="X57" s="1">
        <v>0</v>
      </c>
      <c r="Y57" s="2">
        <f t="shared" si="32"/>
        <v>0.14285714285714285</v>
      </c>
      <c r="Z57" s="2">
        <f t="shared" si="49"/>
        <v>0.14285714285714285</v>
      </c>
      <c r="AA57" s="2">
        <f t="shared" si="50"/>
        <v>0.14285714285714285</v>
      </c>
      <c r="AB57" s="2">
        <f t="shared" si="51"/>
        <v>0.2857142857142857</v>
      </c>
      <c r="AC57" s="2">
        <f t="shared" si="36"/>
        <v>0.14285714285714285</v>
      </c>
      <c r="AD57" s="2">
        <f>(AL57/E57) / '리그 상수'!$B$3 * 100</f>
        <v>61.392915675194025</v>
      </c>
      <c r="AE57" s="2">
        <f t="shared" si="55"/>
        <v>14.285714285714285</v>
      </c>
      <c r="AF57" s="2">
        <f t="shared" si="56"/>
        <v>0</v>
      </c>
      <c r="AG57" s="2">
        <f t="shared" si="57"/>
        <v>0</v>
      </c>
      <c r="AH57" s="2">
        <f t="shared" si="58"/>
        <v>0.16666666666666666</v>
      </c>
      <c r="AI57" s="2">
        <f t="shared" si="59"/>
        <v>0</v>
      </c>
      <c r="AJ57" s="2">
        <f t="shared" si="60"/>
        <v>0</v>
      </c>
      <c r="AK57" s="2">
        <f>('리그 상수'!$B$16 * '2025 썸머시즌 타자'!R57 + '리그 상수'!$B$17 * '2025 썸머시즌 타자'!S57 + '2025 썸머시즌 타자'!J57 * '리그 상수'!$B$18 + '리그 상수'!$B$19 * '2025 썸머시즌 타자'!K57 + '2025 썸머시즌 타자'!L57 * '리그 상수'!$B$20 + '리그 상수'!$B$21*'2025 썸머시즌 타자'!M57) / ('2025 썸머시즌 타자'!G57 + '2025 썸머시즌 타자'!R57 - '2025 썸머시즌 타자'!T57 +'2025 썸머시즌 타자'!S57 +'2025 썸머시즌 타자'!X57)</f>
        <v>0.10488883576380589</v>
      </c>
      <c r="AL57" s="2">
        <f>((AK57-$AK$2) / '리그 상수'!$B$2 + '리그 상수'!$B$3) * '2025 썸머시즌 타자'!E57</f>
        <v>0.65874150396011111</v>
      </c>
      <c r="AM57" s="2">
        <f t="shared" si="37"/>
        <v>0.64285714285714279</v>
      </c>
      <c r="AN57" s="2">
        <f>((AK57-'리그 상수'!$B$1) / '리그 상수'!$B$2)*'2025 썸머시즌 타자'!E57</f>
        <v>-0.47638524077548466</v>
      </c>
      <c r="AO57" s="2">
        <f>((AK57-'리그 상수'!$B$1) / '리그 상수'!$B$2) * '2025 썸머시즌 타자'!E57</f>
        <v>-0.47638524077548466</v>
      </c>
      <c r="AP57" s="2">
        <f t="shared" si="38"/>
        <v>0.2</v>
      </c>
      <c r="AQ57" s="2">
        <f t="shared" si="39"/>
        <v>0.3</v>
      </c>
      <c r="AR57" s="2">
        <f t="shared" si="40"/>
        <v>2.3614759224515336E-2</v>
      </c>
      <c r="AS57" s="2">
        <f t="shared" si="41"/>
        <v>2.9973333333333332</v>
      </c>
      <c r="AT57" s="2">
        <f t="shared" si="42"/>
        <v>2.9973333333333332</v>
      </c>
      <c r="AU57" s="2">
        <f t="shared" si="43"/>
        <v>3.0209480925578487</v>
      </c>
      <c r="AV57" s="3">
        <f>AU57 + (E57 * ('리그 상수'!$B$1 - '리그 상수'!$F$1) / '리그 상수'!$B$2)</f>
        <v>3.2171518881126024</v>
      </c>
      <c r="AW57">
        <f t="shared" si="44"/>
        <v>10.08</v>
      </c>
      <c r="AX57" s="3">
        <f t="shared" si="53"/>
        <v>2.3427340500511247E-3</v>
      </c>
      <c r="AY57" s="3">
        <f t="shared" si="52"/>
        <v>0.29969723140454846</v>
      </c>
      <c r="BE57" s="1">
        <v>0</v>
      </c>
      <c r="BF57" s="1">
        <v>1</v>
      </c>
      <c r="BG57" s="1">
        <v>2</v>
      </c>
      <c r="BH57">
        <f t="shared" si="48"/>
        <v>6</v>
      </c>
      <c r="BI57" s="4">
        <f t="shared" si="46"/>
        <v>0.31916189366196451</v>
      </c>
      <c r="BJ57" s="2">
        <f>E57*('리그 상수'!$B$3 * 0.8)</f>
        <v>0.85839416058394169</v>
      </c>
      <c r="BL57" t="s">
        <v>153</v>
      </c>
    </row>
    <row r="58" spans="1:64" ht="18" thickBot="1">
      <c r="A58" t="s">
        <v>225</v>
      </c>
      <c r="B58" s="9" t="s">
        <v>137</v>
      </c>
      <c r="C58" s="5">
        <f t="shared" si="28"/>
        <v>0.14873259080576157</v>
      </c>
      <c r="D58" s="5">
        <f t="shared" si="29"/>
        <v>0.29733560090702948</v>
      </c>
      <c r="E58" s="1">
        <v>7</v>
      </c>
      <c r="F58">
        <f t="shared" si="54"/>
        <v>7</v>
      </c>
      <c r="G58" s="1">
        <v>7</v>
      </c>
      <c r="H58" s="1">
        <v>3</v>
      </c>
      <c r="I58" s="1">
        <v>4</v>
      </c>
      <c r="J58">
        <f t="shared" si="30"/>
        <v>2</v>
      </c>
      <c r="K58" s="1">
        <v>2</v>
      </c>
      <c r="L58" s="1">
        <v>0</v>
      </c>
      <c r="M58" s="1">
        <v>0</v>
      </c>
      <c r="N58">
        <f t="shared" si="61"/>
        <v>6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2">
        <f t="shared" si="32"/>
        <v>0.5714285714285714</v>
      </c>
      <c r="Z58" s="2">
        <f t="shared" si="49"/>
        <v>0.5714285714285714</v>
      </c>
      <c r="AA58" s="2">
        <f t="shared" si="50"/>
        <v>0.8571428571428571</v>
      </c>
      <c r="AB58" s="2">
        <f t="shared" si="51"/>
        <v>1.4285714285714284</v>
      </c>
      <c r="AC58" s="2">
        <f t="shared" si="36"/>
        <v>0.42857142857142855</v>
      </c>
      <c r="AD58" s="2">
        <f>(AL58/E58) / '리그 상수'!$B$3 * 100</f>
        <v>161.63681811421841</v>
      </c>
      <c r="AE58" s="2">
        <f t="shared" si="55"/>
        <v>14.285714285714285</v>
      </c>
      <c r="AF58" s="2">
        <f t="shared" si="56"/>
        <v>0</v>
      </c>
      <c r="AG58" s="2">
        <f t="shared" si="57"/>
        <v>0</v>
      </c>
      <c r="AH58" s="2">
        <f t="shared" si="58"/>
        <v>0.66666666666666663</v>
      </c>
      <c r="AI58" s="2">
        <f t="shared" si="59"/>
        <v>0.2857142857142857</v>
      </c>
      <c r="AJ58" s="2">
        <f t="shared" si="60"/>
        <v>0</v>
      </c>
      <c r="AK58" s="2">
        <f>('리그 상수'!$B$16 * '2025 썸머시즌 타자'!R58 + '리그 상수'!$B$17 * '2025 썸머시즌 타자'!S58 + '2025 썸머시즌 타자'!J58 * '리그 상수'!$B$18 + '리그 상수'!$B$19 * '2025 썸머시즌 타자'!K58 + '2025 썸머시즌 타자'!L58 * '리그 상수'!$B$20 + '리그 상수'!$B$21*'2025 썸머시즌 타자'!M58) / ('2025 썸머시즌 타자'!G58 + '2025 썸머시즌 타자'!R58 - '2025 썸머시즌 타자'!T58 +'2025 썸머시즌 타자'!S58 +'2025 썸머시즌 타자'!X58)</f>
        <v>0.54542194597179061</v>
      </c>
      <c r="AL58" s="2">
        <f>((AK58-$AK$2) / '리그 상수'!$B$2 + '리그 상수'!$B$3) * '2025 썸머시즌 타자'!E58</f>
        <v>1.734351260057672</v>
      </c>
      <c r="AM58" s="2">
        <f t="shared" si="37"/>
        <v>30.857142857142851</v>
      </c>
      <c r="AN58" s="2">
        <f>((AK58-'리그 상수'!$B$1) / '리그 상수'!$B$2)*'2025 썸머시즌 타자'!E58</f>
        <v>0.59922451532207643</v>
      </c>
      <c r="AO58" s="2">
        <f>((AK58-'리그 상수'!$B$1) / '리그 상수'!$B$2) * '2025 썸머시즌 타자'!E58</f>
        <v>0.59922451532207643</v>
      </c>
      <c r="AP58" s="2">
        <f t="shared" si="38"/>
        <v>0</v>
      </c>
      <c r="AQ58" s="2">
        <f t="shared" si="39"/>
        <v>0.89999999999999991</v>
      </c>
      <c r="AR58" s="2">
        <f t="shared" si="40"/>
        <v>1.4992245153220765</v>
      </c>
      <c r="AS58" s="2">
        <f t="shared" si="41"/>
        <v>2.9971428571428573</v>
      </c>
      <c r="AT58" s="2">
        <f t="shared" si="42"/>
        <v>2.9971428571428573</v>
      </c>
      <c r="AU58" s="2">
        <f t="shared" si="43"/>
        <v>4.4963673724649338</v>
      </c>
      <c r="AV58" s="3">
        <f>AU58 + (E58 * ('리그 상수'!$B$1 - '리그 상수'!$F$1) / '리그 상수'!$B$2)</f>
        <v>4.692571168019688</v>
      </c>
      <c r="AW58">
        <f t="shared" si="44"/>
        <v>10.08</v>
      </c>
      <c r="AX58" s="3">
        <f t="shared" si="53"/>
        <v>0.14873259080576154</v>
      </c>
      <c r="AY58" s="3">
        <f t="shared" si="52"/>
        <v>0.44606819171279105</v>
      </c>
      <c r="BE58" s="1">
        <v>0</v>
      </c>
      <c r="BF58" s="1">
        <v>1</v>
      </c>
      <c r="BG58" s="1">
        <v>2</v>
      </c>
      <c r="BH58">
        <f t="shared" si="48"/>
        <v>3</v>
      </c>
      <c r="BI58" s="4">
        <f t="shared" si="46"/>
        <v>0.46553285397020716</v>
      </c>
      <c r="BJ58" s="2">
        <f>E58*('리그 상수'!$B$3 * 0.8)</f>
        <v>0.85839416058394169</v>
      </c>
      <c r="BL58" t="s">
        <v>153</v>
      </c>
    </row>
    <row r="59" spans="1:64" ht="18" thickBot="1">
      <c r="A59" t="s">
        <v>225</v>
      </c>
      <c r="B59" s="10" t="s">
        <v>138</v>
      </c>
      <c r="C59" s="5">
        <f t="shared" si="28"/>
        <v>3.2627286895579602E-2</v>
      </c>
      <c r="D59" s="5">
        <f t="shared" si="29"/>
        <v>-3.052503052503053E-4</v>
      </c>
      <c r="E59" s="1">
        <v>7</v>
      </c>
      <c r="F59">
        <f t="shared" si="54"/>
        <v>7</v>
      </c>
      <c r="G59" s="1">
        <v>7</v>
      </c>
      <c r="H59" s="1">
        <v>1</v>
      </c>
      <c r="I59" s="1">
        <v>4</v>
      </c>
      <c r="J59">
        <f t="shared" si="30"/>
        <v>3</v>
      </c>
      <c r="K59" s="1">
        <v>0</v>
      </c>
      <c r="L59" s="1">
        <v>0</v>
      </c>
      <c r="M59" s="1">
        <v>1</v>
      </c>
      <c r="N59">
        <f t="shared" si="61"/>
        <v>7</v>
      </c>
      <c r="O59" s="1">
        <v>4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2">
        <f t="shared" si="32"/>
        <v>0.5714285714285714</v>
      </c>
      <c r="Z59" s="2">
        <f t="shared" si="49"/>
        <v>0.5714285714285714</v>
      </c>
      <c r="AA59" s="2">
        <f t="shared" si="50"/>
        <v>1</v>
      </c>
      <c r="AB59" s="2">
        <f t="shared" si="51"/>
        <v>1.5714285714285714</v>
      </c>
      <c r="AC59" s="2">
        <f t="shared" si="36"/>
        <v>0.14285714285714285</v>
      </c>
      <c r="AD59" s="2">
        <f>(AL59/E59) / '리그 상수'!$B$3 * 100</f>
        <v>175.95737560550762</v>
      </c>
      <c r="AE59" s="2">
        <f t="shared" si="55"/>
        <v>0</v>
      </c>
      <c r="AF59" s="2">
        <f t="shared" si="56"/>
        <v>0</v>
      </c>
      <c r="AG59" s="2" t="e">
        <f t="shared" si="57"/>
        <v>#DIV/0!</v>
      </c>
      <c r="AH59" s="2">
        <f t="shared" si="58"/>
        <v>0.5</v>
      </c>
      <c r="AI59" s="2">
        <f t="shared" si="59"/>
        <v>0.4285714285714286</v>
      </c>
      <c r="AJ59" s="2">
        <f t="shared" si="60"/>
        <v>0</v>
      </c>
      <c r="AK59" s="2">
        <f>('리그 상수'!$B$16 * '2025 썸머시즌 타자'!R59 + '리그 상수'!$B$17 * '2025 썸머시즌 타자'!S59 + '2025 썸머시즌 타자'!J59 * '리그 상수'!$B$18 + '리그 상수'!$B$19 * '2025 썸머시즌 타자'!K59 + '2025 썸머시즌 타자'!L59 * '리그 상수'!$B$20 + '리그 상수'!$B$21*'2025 썸머시즌 타자'!M59) / ('2025 썸머시즌 타자'!G59 + '2025 썸머시즌 타자'!R59 - '2025 썸머시즌 타자'!T59 +'2025 썸머시즌 타자'!S59 +'2025 썸머시즌 타자'!X59)</f>
        <v>0.60835524743007419</v>
      </c>
      <c r="AL59" s="2">
        <f>((AK59-$AK$2) / '리그 상수'!$B$2 + '리그 상수'!$B$3) * '2025 썸머시즌 타자'!E59</f>
        <v>1.888009796643038</v>
      </c>
      <c r="AM59" s="2">
        <f t="shared" si="37"/>
        <v>27</v>
      </c>
      <c r="AN59" s="2">
        <f>((AK59-'리그 상수'!$B$1) / '리그 상수'!$B$2)*'2025 썸머시즌 타자'!E59</f>
        <v>0.75288305190744242</v>
      </c>
      <c r="AO59" s="2">
        <f>((AK59-'리그 상수'!$B$1) / '리그 상수'!$B$2) * '2025 썸머시즌 타자'!E59</f>
        <v>0.75288305190744242</v>
      </c>
      <c r="AP59" s="2">
        <f t="shared" si="38"/>
        <v>-0.4</v>
      </c>
      <c r="AQ59" s="2">
        <f t="shared" si="39"/>
        <v>-2.4000000000000021E-2</v>
      </c>
      <c r="AR59" s="2">
        <f t="shared" si="40"/>
        <v>0.32888305190744238</v>
      </c>
      <c r="AS59" s="2">
        <f t="shared" si="41"/>
        <v>-3.0769230769230774E-3</v>
      </c>
      <c r="AT59" s="2">
        <f t="shared" si="42"/>
        <v>-3.0769230769230774E-3</v>
      </c>
      <c r="AU59" s="2">
        <f t="shared" si="43"/>
        <v>0.32580612883051929</v>
      </c>
      <c r="AV59" s="3">
        <f>AU59 + (E59 * ('리그 상수'!$B$1 - '리그 상수'!$F$1) / '리그 상수'!$B$2)</f>
        <v>0.52200992438527316</v>
      </c>
      <c r="AW59">
        <f t="shared" si="44"/>
        <v>10.08</v>
      </c>
      <c r="AX59" s="3">
        <f t="shared" si="53"/>
        <v>3.2627286895579602E-2</v>
      </c>
      <c r="AY59" s="3">
        <f t="shared" si="52"/>
        <v>3.2322036590329298E-2</v>
      </c>
      <c r="BE59" s="1">
        <v>0</v>
      </c>
      <c r="BF59" s="1">
        <v>0</v>
      </c>
      <c r="BG59" s="1">
        <v>0</v>
      </c>
      <c r="BH59">
        <f t="shared" si="48"/>
        <v>4</v>
      </c>
      <c r="BI59" s="4">
        <f t="shared" si="46"/>
        <v>5.1786698847745352E-2</v>
      </c>
      <c r="BJ59" s="2">
        <f>E59*('리그 상수'!$B$3 * 0.8)</f>
        <v>0.85839416058394169</v>
      </c>
      <c r="BL59" t="s">
        <v>153</v>
      </c>
    </row>
    <row r="60" spans="1:64" ht="18" thickBot="1">
      <c r="A60" t="s">
        <v>225</v>
      </c>
      <c r="B60" s="10" t="s">
        <v>139</v>
      </c>
      <c r="C60" s="5">
        <f t="shared" si="28"/>
        <v>0.13183363610192878</v>
      </c>
      <c r="D60" s="5">
        <f t="shared" si="29"/>
        <v>1.0909391534391535</v>
      </c>
      <c r="E60" s="1">
        <v>7</v>
      </c>
      <c r="F60">
        <f t="shared" si="54"/>
        <v>7</v>
      </c>
      <c r="G60" s="1">
        <v>7</v>
      </c>
      <c r="H60" s="1">
        <v>3</v>
      </c>
      <c r="I60" s="1">
        <v>4</v>
      </c>
      <c r="J60">
        <f t="shared" si="30"/>
        <v>3</v>
      </c>
      <c r="K60" s="1">
        <v>0</v>
      </c>
      <c r="L60" s="1">
        <v>0</v>
      </c>
      <c r="M60" s="1">
        <v>1</v>
      </c>
      <c r="N60">
        <f t="shared" si="61"/>
        <v>7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0</v>
      </c>
      <c r="X60" s="1">
        <v>0</v>
      </c>
      <c r="Y60" s="2">
        <f t="shared" si="32"/>
        <v>0.5714285714285714</v>
      </c>
      <c r="Z60" s="2">
        <f t="shared" si="49"/>
        <v>0.5714285714285714</v>
      </c>
      <c r="AA60" s="2">
        <f t="shared" si="50"/>
        <v>1</v>
      </c>
      <c r="AB60" s="2">
        <f t="shared" si="51"/>
        <v>1.5714285714285714</v>
      </c>
      <c r="AC60" s="2">
        <f t="shared" si="36"/>
        <v>0.42857142857142855</v>
      </c>
      <c r="AD60" s="2">
        <f>(AL60/E60) / '리그 상수'!$B$3 * 100</f>
        <v>175.95737560550762</v>
      </c>
      <c r="AE60" s="2">
        <f t="shared" si="55"/>
        <v>0</v>
      </c>
      <c r="AF60" s="2">
        <f t="shared" si="56"/>
        <v>0</v>
      </c>
      <c r="AG60" s="2" t="e">
        <f t="shared" si="57"/>
        <v>#DIV/0!</v>
      </c>
      <c r="AH60" s="2">
        <f t="shared" si="58"/>
        <v>0.5</v>
      </c>
      <c r="AI60" s="2">
        <f t="shared" si="59"/>
        <v>0.4285714285714286</v>
      </c>
      <c r="AJ60" s="2">
        <f t="shared" si="60"/>
        <v>0</v>
      </c>
      <c r="AK60" s="2">
        <f>('리그 상수'!$B$16 * '2025 썸머시즌 타자'!R60 + '리그 상수'!$B$17 * '2025 썸머시즌 타자'!S60 + '2025 썸머시즌 타자'!J60 * '리그 상수'!$B$18 + '리그 상수'!$B$19 * '2025 썸머시즌 타자'!K60 + '2025 썸머시즌 타자'!L60 * '리그 상수'!$B$20 + '리그 상수'!$B$21*'2025 썸머시즌 타자'!M60) / ('2025 썸머시즌 타자'!G60 + '2025 썸머시즌 타자'!R60 - '2025 썸머시즌 타자'!T60 +'2025 썸머시즌 타자'!S60 +'2025 썸머시즌 타자'!X60)</f>
        <v>0.60835524743007419</v>
      </c>
      <c r="AL60" s="2">
        <f>((AK60-$AK$2) / '리그 상수'!$B$2 + '리그 상수'!$B$3) * '2025 썸머시즌 타자'!E60</f>
        <v>1.888009796643038</v>
      </c>
      <c r="AM60" s="2">
        <f t="shared" si="37"/>
        <v>27</v>
      </c>
      <c r="AN60" s="2">
        <f>((AK60-'리그 상수'!$B$1) / '리그 상수'!$B$2)*'2025 썸머시즌 타자'!E60</f>
        <v>0.75288305190744242</v>
      </c>
      <c r="AO60" s="2">
        <f>((AK60-'리그 상수'!$B$1) / '리그 상수'!$B$2) * '2025 썸머시즌 타자'!E60</f>
        <v>0.75288305190744242</v>
      </c>
      <c r="AP60" s="2">
        <f t="shared" si="38"/>
        <v>0</v>
      </c>
      <c r="AQ60" s="2">
        <f t="shared" si="39"/>
        <v>0.57599999999999996</v>
      </c>
      <c r="AR60" s="2">
        <f t="shared" si="40"/>
        <v>1.3288830519074424</v>
      </c>
      <c r="AS60" s="2">
        <f t="shared" si="41"/>
        <v>10.996666666666666</v>
      </c>
      <c r="AT60" s="2">
        <f t="shared" si="42"/>
        <v>10.996666666666666</v>
      </c>
      <c r="AU60" s="2">
        <f t="shared" si="43"/>
        <v>12.325549718574109</v>
      </c>
      <c r="AV60" s="3">
        <f>AU60 + (E60 * ('리그 상수'!$B$1 - '리그 상수'!$F$1) / '리그 상수'!$B$2)</f>
        <v>12.521753514128863</v>
      </c>
      <c r="AW60">
        <f t="shared" si="44"/>
        <v>10.08</v>
      </c>
      <c r="AX60" s="3">
        <f t="shared" si="53"/>
        <v>0.1318336361019288</v>
      </c>
      <c r="AY60" s="3">
        <f t="shared" si="52"/>
        <v>1.2227727895410823</v>
      </c>
      <c r="BE60" s="1">
        <v>0</v>
      </c>
      <c r="BF60" s="1">
        <v>8</v>
      </c>
      <c r="BG60" s="1">
        <v>3</v>
      </c>
      <c r="BH60">
        <f t="shared" si="48"/>
        <v>4</v>
      </c>
      <c r="BI60" s="4">
        <f t="shared" si="46"/>
        <v>1.2422374517984982</v>
      </c>
      <c r="BJ60" s="2">
        <f>E60*('리그 상수'!$B$3 * 0.8)</f>
        <v>0.85839416058394169</v>
      </c>
      <c r="BL60" t="s">
        <v>153</v>
      </c>
    </row>
    <row r="61" spans="1:64" ht="18" thickBot="1">
      <c r="A61" t="s">
        <v>225</v>
      </c>
      <c r="B61" s="10" t="s">
        <v>140</v>
      </c>
      <c r="C61" s="5">
        <f t="shared" si="28"/>
        <v>-2.0126666468129883E-3</v>
      </c>
      <c r="D61" s="5">
        <f t="shared" si="29"/>
        <v>0.49567099567099565</v>
      </c>
      <c r="E61" s="1">
        <v>7</v>
      </c>
      <c r="F61">
        <f t="shared" si="54"/>
        <v>7</v>
      </c>
      <c r="G61" s="1">
        <v>7</v>
      </c>
      <c r="H61" s="1">
        <v>0</v>
      </c>
      <c r="I61" s="1">
        <v>2</v>
      </c>
      <c r="J61">
        <f t="shared" si="30"/>
        <v>2</v>
      </c>
      <c r="K61" s="1">
        <v>0</v>
      </c>
      <c r="L61" s="1">
        <v>0</v>
      </c>
      <c r="M61" s="1">
        <v>0</v>
      </c>
      <c r="N61">
        <f t="shared" si="61"/>
        <v>2</v>
      </c>
      <c r="O61" s="1">
        <v>0</v>
      </c>
      <c r="P61" s="1">
        <v>1</v>
      </c>
      <c r="Q61" s="1">
        <v>0</v>
      </c>
      <c r="R61" s="1">
        <v>0</v>
      </c>
      <c r="S61" s="1">
        <v>0</v>
      </c>
      <c r="T61" s="1">
        <v>0</v>
      </c>
      <c r="U61" s="1">
        <v>1</v>
      </c>
      <c r="V61" s="1">
        <v>0</v>
      </c>
      <c r="W61" s="1">
        <v>0</v>
      </c>
      <c r="X61" s="1">
        <v>0</v>
      </c>
      <c r="Y61" s="2">
        <f t="shared" si="32"/>
        <v>0.2857142857142857</v>
      </c>
      <c r="Z61" s="2">
        <f t="shared" si="49"/>
        <v>0.2857142857142857</v>
      </c>
      <c r="AA61" s="2">
        <f t="shared" si="50"/>
        <v>0.2857142857142857</v>
      </c>
      <c r="AB61" s="2">
        <f t="shared" si="51"/>
        <v>0.5714285714285714</v>
      </c>
      <c r="AC61" s="2">
        <f t="shared" si="36"/>
        <v>0</v>
      </c>
      <c r="AD61" s="2">
        <f>(AL61/E61) / '리그 상수'!$B$3 * 100</f>
        <v>85.260511494009364</v>
      </c>
      <c r="AE61" s="2">
        <f t="shared" si="55"/>
        <v>14.285714285714285</v>
      </c>
      <c r="AF61" s="2">
        <f t="shared" si="56"/>
        <v>0</v>
      </c>
      <c r="AG61" s="2">
        <f t="shared" si="57"/>
        <v>0</v>
      </c>
      <c r="AH61" s="2">
        <f t="shared" si="58"/>
        <v>0.33333333333333331</v>
      </c>
      <c r="AI61" s="2">
        <f t="shared" si="59"/>
        <v>0</v>
      </c>
      <c r="AJ61" s="2">
        <f t="shared" si="60"/>
        <v>0</v>
      </c>
      <c r="AK61" s="2">
        <f>('리그 상수'!$B$16 * '2025 썸머시즌 타자'!R61 + '리그 상수'!$B$17 * '2025 썸머시즌 타자'!S61 + '2025 썸머시즌 타자'!J61 * '리그 상수'!$B$18 + '리그 상수'!$B$19 * '2025 썸머시즌 타자'!K61 + '2025 썸머시즌 타자'!L61 * '리그 상수'!$B$20 + '리그 상수'!$B$21*'2025 썸머시즌 타자'!M61) / ('2025 썸머시즌 타자'!G61 + '2025 썸머시즌 타자'!R61 - '2025 썸머시즌 타자'!T61 +'2025 썸머시즌 타자'!S61 +'2025 썸머시즌 타자'!X61)</f>
        <v>0.20977767152761179</v>
      </c>
      <c r="AL61" s="2">
        <f>((AK61-$AK$2) / '리그 상수'!$B$2 + '리그 상수'!$B$3) * '2025 썸머시즌 타자'!E61</f>
        <v>0.91483906493572098</v>
      </c>
      <c r="AM61" s="2">
        <f t="shared" si="37"/>
        <v>3.0857142857142854</v>
      </c>
      <c r="AN61" s="2">
        <f>((AK61-'리그 상수'!$B$1) / '리그 상수'!$B$2)*'2025 썸머시즌 타자'!E61</f>
        <v>-0.22028767979987482</v>
      </c>
      <c r="AO61" s="2">
        <f>((AK61-'리그 상수'!$B$1) / '리그 상수'!$B$2) * '2025 썸머시즌 타자'!E61</f>
        <v>-0.22028767979987482</v>
      </c>
      <c r="AP61" s="2">
        <f t="shared" si="38"/>
        <v>0.2</v>
      </c>
      <c r="AQ61" s="2">
        <f t="shared" si="39"/>
        <v>0</v>
      </c>
      <c r="AR61" s="2">
        <f t="shared" si="40"/>
        <v>-2.0287679799874808E-2</v>
      </c>
      <c r="AS61" s="2">
        <f t="shared" si="41"/>
        <v>4.9963636363636361</v>
      </c>
      <c r="AT61" s="2">
        <f t="shared" si="42"/>
        <v>4.9963636363636361</v>
      </c>
      <c r="AU61" s="2">
        <f t="shared" si="43"/>
        <v>4.9760759565637613</v>
      </c>
      <c r="AV61" s="3">
        <f>AU61 + (E61 * ('리그 상수'!$B$1 - '리그 상수'!$F$1) / '리그 상수'!$B$2)</f>
        <v>5.1722797521185155</v>
      </c>
      <c r="AW61">
        <f t="shared" si="44"/>
        <v>10.08</v>
      </c>
      <c r="AX61" s="3">
        <f t="shared" si="53"/>
        <v>-2.0126666468129771E-3</v>
      </c>
      <c r="AY61" s="3">
        <f t="shared" si="52"/>
        <v>0.49365832902418266</v>
      </c>
      <c r="BE61" s="1">
        <v>0</v>
      </c>
      <c r="BF61" s="1">
        <v>3</v>
      </c>
      <c r="BG61" s="1">
        <v>2</v>
      </c>
      <c r="BH61">
        <f t="shared" si="48"/>
        <v>5</v>
      </c>
      <c r="BI61" s="4">
        <f t="shared" si="46"/>
        <v>0.51312299128159877</v>
      </c>
      <c r="BJ61" s="2">
        <f>E61*('리그 상수'!$B$3 * 0.8)</f>
        <v>0.85839416058394169</v>
      </c>
      <c r="BL61" t="s">
        <v>153</v>
      </c>
    </row>
    <row r="62" spans="1:64" ht="18" thickBot="1">
      <c r="A62" t="s">
        <v>225</v>
      </c>
      <c r="B62" s="13" t="s">
        <v>141</v>
      </c>
      <c r="C62" s="5">
        <f t="shared" si="28"/>
        <v>-3.6879448464814307E-2</v>
      </c>
      <c r="D62" s="5">
        <f t="shared" si="29"/>
        <v>0.19801587301587301</v>
      </c>
      <c r="E62" s="1">
        <v>6</v>
      </c>
      <c r="F62">
        <f t="shared" si="54"/>
        <v>6</v>
      </c>
      <c r="G62" s="1">
        <v>6</v>
      </c>
      <c r="H62" s="1">
        <v>0</v>
      </c>
      <c r="I62" s="1">
        <v>1</v>
      </c>
      <c r="J62">
        <f t="shared" si="30"/>
        <v>1</v>
      </c>
      <c r="K62" s="1">
        <v>0</v>
      </c>
      <c r="L62" s="1">
        <v>0</v>
      </c>
      <c r="M62" s="1">
        <v>0</v>
      </c>
      <c r="N62">
        <f t="shared" si="61"/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2">
        <f t="shared" si="32"/>
        <v>0.16666666666666666</v>
      </c>
      <c r="Z62" s="2">
        <f t="shared" si="49"/>
        <v>0.16666666666666666</v>
      </c>
      <c r="AA62" s="2">
        <f t="shared" si="50"/>
        <v>0.16666666666666666</v>
      </c>
      <c r="AB62" s="2">
        <f t="shared" si="51"/>
        <v>0.33333333333333331</v>
      </c>
      <c r="AC62" s="2">
        <f t="shared" si="36"/>
        <v>0</v>
      </c>
      <c r="AD62" s="2">
        <f>(AL62/E62) / '리그 상수'!$B$3 * 100</f>
        <v>65.370848311663238</v>
      </c>
      <c r="AE62" s="2">
        <f t="shared" si="55"/>
        <v>16.666666666666664</v>
      </c>
      <c r="AF62" s="2">
        <f t="shared" si="56"/>
        <v>0</v>
      </c>
      <c r="AG62" s="2">
        <f t="shared" si="57"/>
        <v>0</v>
      </c>
      <c r="AH62" s="2">
        <f t="shared" si="58"/>
        <v>0.2</v>
      </c>
      <c r="AI62" s="2">
        <f t="shared" si="59"/>
        <v>0</v>
      </c>
      <c r="AJ62" s="2">
        <f t="shared" si="60"/>
        <v>0</v>
      </c>
      <c r="AK62" s="2">
        <f>('리그 상수'!$B$16 * '2025 썸머시즌 타자'!R62 + '리그 상수'!$B$17 * '2025 썸머시즌 타자'!S62 + '2025 썸머시즌 타자'!J62 * '리그 상수'!$B$18 + '리그 상수'!$B$19 * '2025 썸머시즌 타자'!K62 + '2025 썸머시즌 타자'!L62 * '리그 상수'!$B$20 + '리그 상수'!$B$21*'2025 썸머시즌 타자'!M62) / ('2025 썸머시즌 타자'!G62 + '2025 썸머시즌 타자'!R62 - '2025 썸머시즌 타자'!T62 +'2025 썸머시즌 타자'!S62 +'2025 썸머시즌 타자'!X62)</f>
        <v>0.12237030839110687</v>
      </c>
      <c r="AL62" s="2">
        <f>((AK62-$AK$2) / '리그 상수'!$B$2 + '리그 상수'!$B$3) * '2025 썸머시즌 타자'!E62</f>
        <v>0.6012209406766108</v>
      </c>
      <c r="AM62" s="2">
        <f t="shared" si="37"/>
        <v>0.9</v>
      </c>
      <c r="AN62" s="2">
        <f>((AK62-'리그 상수'!$B$1) / '리그 상수'!$B$2)*'2025 썸머시즌 타자'!E62</f>
        <v>-0.3717448405253283</v>
      </c>
      <c r="AO62" s="2">
        <f>((AK62-'리그 상수'!$B$1) / '리그 상수'!$B$2) * '2025 썸머시즌 타자'!E62</f>
        <v>-0.3717448405253283</v>
      </c>
      <c r="AP62" s="2">
        <f t="shared" si="38"/>
        <v>0</v>
      </c>
      <c r="AQ62" s="2">
        <f t="shared" si="39"/>
        <v>0</v>
      </c>
      <c r="AR62" s="2">
        <f t="shared" si="40"/>
        <v>-0.3717448405253283</v>
      </c>
      <c r="AS62" s="2">
        <f t="shared" si="41"/>
        <v>1.996</v>
      </c>
      <c r="AT62" s="2">
        <f t="shared" si="42"/>
        <v>1.996</v>
      </c>
      <c r="AU62" s="2">
        <f t="shared" si="43"/>
        <v>1.6242551594746717</v>
      </c>
      <c r="AV62" s="3">
        <f>AU62 + (E62 * ('리그 상수'!$B$1 - '리그 상수'!$F$1) / '리그 상수'!$B$2)</f>
        <v>1.7924298413787465</v>
      </c>
      <c r="AW62">
        <f t="shared" si="44"/>
        <v>10.08</v>
      </c>
      <c r="AX62" s="3">
        <f t="shared" si="53"/>
        <v>-3.6879448464814314E-2</v>
      </c>
      <c r="AY62" s="3">
        <f t="shared" si="52"/>
        <v>0.1611364245510587</v>
      </c>
      <c r="BE62" s="1">
        <v>0</v>
      </c>
      <c r="BF62" s="1">
        <v>1</v>
      </c>
      <c r="BG62" s="1">
        <v>1</v>
      </c>
      <c r="BH62">
        <f t="shared" si="48"/>
        <v>5</v>
      </c>
      <c r="BI62" s="4">
        <f t="shared" si="46"/>
        <v>0.17782042077170104</v>
      </c>
      <c r="BJ62" s="2">
        <f>E62*('리그 상수'!$B$3 * 0.8)</f>
        <v>0.73576642335766429</v>
      </c>
      <c r="BL62" t="s">
        <v>153</v>
      </c>
    </row>
    <row r="63" spans="1:64" ht="26.25" thickBot="1">
      <c r="A63" t="s">
        <v>225</v>
      </c>
      <c r="B63" s="10" t="s">
        <v>142</v>
      </c>
      <c r="C63" s="5">
        <f t="shared" si="28"/>
        <v>-6.2285952529854915E-2</v>
      </c>
      <c r="D63" s="5">
        <f t="shared" si="29"/>
        <v>0.39638447971781304</v>
      </c>
      <c r="E63" s="1">
        <v>6</v>
      </c>
      <c r="F63">
        <f t="shared" si="54"/>
        <v>6</v>
      </c>
      <c r="G63" s="1">
        <v>6</v>
      </c>
      <c r="H63" s="1">
        <v>0</v>
      </c>
      <c r="I63" s="1">
        <v>0</v>
      </c>
      <c r="J63">
        <f t="shared" si="30"/>
        <v>0</v>
      </c>
      <c r="K63" s="1">
        <v>0</v>
      </c>
      <c r="L63" s="1">
        <v>0</v>
      </c>
      <c r="M63" s="1">
        <v>0</v>
      </c>
      <c r="N63">
        <f t="shared" si="61"/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</v>
      </c>
      <c r="V63" s="1">
        <v>0</v>
      </c>
      <c r="W63" s="1">
        <v>0</v>
      </c>
      <c r="X63" s="1">
        <v>0</v>
      </c>
      <c r="Y63" s="2">
        <f t="shared" si="32"/>
        <v>0</v>
      </c>
      <c r="Z63" s="2">
        <f t="shared" si="49"/>
        <v>0</v>
      </c>
      <c r="AA63" s="2">
        <f t="shared" si="50"/>
        <v>0</v>
      </c>
      <c r="AB63" s="2">
        <f t="shared" si="51"/>
        <v>0</v>
      </c>
      <c r="AC63" s="2">
        <f t="shared" si="36"/>
        <v>0</v>
      </c>
      <c r="AD63" s="2">
        <f>(AL63/E63) / '리그 상수'!$B$3 * 100</f>
        <v>37.525319856378694</v>
      </c>
      <c r="AE63" s="2">
        <f t="shared" si="55"/>
        <v>16.666666666666664</v>
      </c>
      <c r="AF63" s="2">
        <f t="shared" si="56"/>
        <v>0</v>
      </c>
      <c r="AG63" s="2">
        <f t="shared" si="57"/>
        <v>0</v>
      </c>
      <c r="AH63" s="2">
        <f t="shared" si="58"/>
        <v>0</v>
      </c>
      <c r="AI63" s="2">
        <f t="shared" si="59"/>
        <v>0</v>
      </c>
      <c r="AJ63" s="2">
        <f t="shared" si="60"/>
        <v>0</v>
      </c>
      <c r="AK63" s="2">
        <f>('리그 상수'!$B$16 * '2025 썸머시즌 타자'!R63 + '리그 상수'!$B$17 * '2025 썸머시즌 타자'!S63 + '2025 썸머시즌 타자'!J63 * '리그 상수'!$B$18 + '리그 상수'!$B$19 * '2025 썸머시즌 타자'!K63 + '2025 썸머시즌 타자'!L63 * '리그 상수'!$B$20 + '리그 상수'!$B$21*'2025 썸머시즌 타자'!M63) / ('2025 썸머시즌 타자'!G63 + '2025 썸머시즌 타자'!R63 - '2025 썸머시즌 타자'!T63 +'2025 썸머시즌 타자'!S63 +'2025 썸머시즌 타자'!X63)</f>
        <v>0</v>
      </c>
      <c r="AL63" s="2">
        <f>((AK63-$AK$2) / '리그 상수'!$B$2 + '리그 상수'!$B$3) * '2025 썸머시즌 타자'!E63</f>
        <v>0.34512337970100115</v>
      </c>
      <c r="AM63" s="2">
        <f t="shared" si="37"/>
        <v>0</v>
      </c>
      <c r="AN63" s="2">
        <f>((AK63-'리그 상수'!$B$1) / '리그 상수'!$B$2)*'2025 썸머시즌 타자'!E63</f>
        <v>-0.62784240150093806</v>
      </c>
      <c r="AO63" s="2">
        <f>((AK63-'리그 상수'!$B$1) / '리그 상수'!$B$2) * '2025 썸머시즌 타자'!E63</f>
        <v>-0.62784240150093806</v>
      </c>
      <c r="AP63" s="2">
        <f t="shared" si="38"/>
        <v>0</v>
      </c>
      <c r="AQ63" s="2">
        <f t="shared" si="39"/>
        <v>0</v>
      </c>
      <c r="AR63" s="2">
        <f t="shared" si="40"/>
        <v>-0.62784240150093806</v>
      </c>
      <c r="AS63" s="2">
        <f t="shared" si="41"/>
        <v>3.9955555555555557</v>
      </c>
      <c r="AT63" s="2">
        <f t="shared" si="42"/>
        <v>3.9955555555555557</v>
      </c>
      <c r="AU63" s="2">
        <f t="shared" si="43"/>
        <v>3.3677131540546177</v>
      </c>
      <c r="AV63" s="3">
        <f>AU63 + (E63 * ('리그 상수'!$B$1 - '리그 상수'!$F$1) / '리그 상수'!$B$2)</f>
        <v>3.5358878359586923</v>
      </c>
      <c r="AW63">
        <f t="shared" si="44"/>
        <v>10.08</v>
      </c>
      <c r="AX63" s="3">
        <f t="shared" si="53"/>
        <v>-6.2285952529854964E-2</v>
      </c>
      <c r="AY63" s="3">
        <f t="shared" si="52"/>
        <v>0.33409852718795813</v>
      </c>
      <c r="BE63" s="1">
        <v>0</v>
      </c>
      <c r="BF63" s="1">
        <v>2</v>
      </c>
      <c r="BG63" s="1">
        <v>2</v>
      </c>
      <c r="BH63">
        <f t="shared" si="48"/>
        <v>6</v>
      </c>
      <c r="BI63" s="4">
        <f t="shared" si="46"/>
        <v>0.35078252340860044</v>
      </c>
      <c r="BJ63" s="2">
        <f>E63*('리그 상수'!$B$3 * 0.8)</f>
        <v>0.73576642335766429</v>
      </c>
      <c r="BL63" t="s">
        <v>153</v>
      </c>
    </row>
    <row r="64" spans="1:64" ht="18" thickBot="1">
      <c r="A64" t="s">
        <v>225</v>
      </c>
      <c r="B64" s="14" t="s">
        <v>143</v>
      </c>
      <c r="C64" s="5">
        <f t="shared" si="28"/>
        <v>-5.1904960441545814E-2</v>
      </c>
      <c r="D64" s="5">
        <f t="shared" si="29"/>
        <v>-4.96031746031746E-4</v>
      </c>
      <c r="E64" s="1">
        <v>5</v>
      </c>
      <c r="F64">
        <f t="shared" si="54"/>
        <v>5</v>
      </c>
      <c r="G64" s="1">
        <v>5</v>
      </c>
      <c r="H64" s="1">
        <v>0</v>
      </c>
      <c r="I64" s="1">
        <v>0</v>
      </c>
      <c r="J64">
        <f t="shared" si="30"/>
        <v>0</v>
      </c>
      <c r="K64" s="1">
        <v>0</v>
      </c>
      <c r="L64" s="1">
        <v>0</v>
      </c>
      <c r="M64" s="1">
        <v>0</v>
      </c>
      <c r="N64">
        <f t="shared" si="61"/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0</v>
      </c>
      <c r="Y64" s="2">
        <f t="shared" si="32"/>
        <v>0</v>
      </c>
      <c r="Z64" s="2">
        <f t="shared" si="49"/>
        <v>0</v>
      </c>
      <c r="AA64" s="2">
        <f t="shared" si="50"/>
        <v>0</v>
      </c>
      <c r="AB64" s="2">
        <f t="shared" si="51"/>
        <v>0</v>
      </c>
      <c r="AC64" s="2">
        <f t="shared" si="36"/>
        <v>0</v>
      </c>
      <c r="AD64" s="2">
        <f>(AL64/E64) / '리그 상수'!$B$3 * 100</f>
        <v>37.525319856378694</v>
      </c>
      <c r="AE64" s="2">
        <f t="shared" si="55"/>
        <v>20</v>
      </c>
      <c r="AF64" s="2">
        <f t="shared" si="56"/>
        <v>0</v>
      </c>
      <c r="AG64" s="2">
        <f t="shared" si="57"/>
        <v>0</v>
      </c>
      <c r="AH64" s="2">
        <f t="shared" si="58"/>
        <v>0</v>
      </c>
      <c r="AI64" s="2">
        <f t="shared" si="59"/>
        <v>0</v>
      </c>
      <c r="AJ64" s="2">
        <f t="shared" si="60"/>
        <v>0</v>
      </c>
      <c r="AK64" s="2">
        <f>('리그 상수'!$B$16 * '2025 썸머시즌 타자'!R64 + '리그 상수'!$B$17 * '2025 썸머시즌 타자'!S64 + '2025 썸머시즌 타자'!J64 * '리그 상수'!$B$18 + '리그 상수'!$B$19 * '2025 썸머시즌 타자'!K64 + '2025 썸머시즌 타자'!L64 * '리그 상수'!$B$20 + '리그 상수'!$B$21*'2025 썸머시즌 타자'!M64) / ('2025 썸머시즌 타자'!G64 + '2025 썸머시즌 타자'!R64 - '2025 썸머시즌 타자'!T64 +'2025 썸머시즌 타자'!S64 +'2025 썸머시즌 타자'!X64)</f>
        <v>0</v>
      </c>
      <c r="AL64" s="2">
        <f>((AK64-$AK$2) / '리그 상수'!$B$2 + '리그 상수'!$B$3) * '2025 썸머시즌 타자'!E64</f>
        <v>0.28760281641750096</v>
      </c>
      <c r="AM64" s="2">
        <f t="shared" si="37"/>
        <v>0</v>
      </c>
      <c r="AN64" s="2">
        <f>((AK64-'리그 상수'!$B$1) / '리그 상수'!$B$2)*'2025 썸머시즌 타자'!E64</f>
        <v>-0.52320200125078176</v>
      </c>
      <c r="AO64" s="2">
        <f>((AK64-'리그 상수'!$B$1) / '리그 상수'!$B$2) * '2025 썸머시즌 타자'!E64</f>
        <v>-0.52320200125078176</v>
      </c>
      <c r="AP64" s="2">
        <f t="shared" si="38"/>
        <v>0</v>
      </c>
      <c r="AQ64" s="2">
        <f t="shared" si="39"/>
        <v>0</v>
      </c>
      <c r="AR64" s="2">
        <f t="shared" si="40"/>
        <v>-0.52320200125078176</v>
      </c>
      <c r="AS64" s="2">
        <f t="shared" si="41"/>
        <v>-5.0000000000000001E-3</v>
      </c>
      <c r="AT64" s="2">
        <f t="shared" si="42"/>
        <v>-5.0000000000000001E-3</v>
      </c>
      <c r="AU64" s="2">
        <f t="shared" si="43"/>
        <v>-0.52820200125078176</v>
      </c>
      <c r="AV64" s="3">
        <f>AU64 + (E64 * ('리그 상수'!$B$1 - '리그 상수'!$F$1) / '리그 상수'!$B$2)</f>
        <v>-0.38805643299738612</v>
      </c>
      <c r="AW64">
        <f t="shared" si="44"/>
        <v>10.08</v>
      </c>
      <c r="AX64" s="3">
        <f t="shared" si="53"/>
        <v>-5.1904960441545807E-2</v>
      </c>
      <c r="AY64" s="3">
        <f t="shared" si="52"/>
        <v>-5.2400992187577558E-2</v>
      </c>
      <c r="BE64" s="1">
        <v>0</v>
      </c>
      <c r="BF64" s="1">
        <v>0</v>
      </c>
      <c r="BG64" s="1">
        <v>0</v>
      </c>
      <c r="BH64">
        <f t="shared" si="48"/>
        <v>5</v>
      </c>
      <c r="BI64" s="4">
        <f t="shared" si="46"/>
        <v>-3.8497662003708938E-2</v>
      </c>
      <c r="BJ64" s="2">
        <f>E64*('리그 상수'!$B$3 * 0.8)</f>
        <v>0.61313868613138689</v>
      </c>
      <c r="BL64" t="s">
        <v>153</v>
      </c>
    </row>
    <row r="65" spans="1:64" ht="18" thickBot="1">
      <c r="A65" t="s">
        <v>225</v>
      </c>
      <c r="B65" s="9" t="s">
        <v>144</v>
      </c>
      <c r="C65" s="5">
        <f t="shared" si="28"/>
        <v>-5.1904960441545855E-2</v>
      </c>
      <c r="D65" s="5">
        <f t="shared" si="29"/>
        <v>0.49546485260770978</v>
      </c>
      <c r="E65" s="1">
        <v>5</v>
      </c>
      <c r="F65">
        <f t="shared" si="54"/>
        <v>5</v>
      </c>
      <c r="G65" s="1">
        <v>5</v>
      </c>
      <c r="H65" s="1">
        <v>0</v>
      </c>
      <c r="I65" s="1">
        <v>0</v>
      </c>
      <c r="J65">
        <f t="shared" si="30"/>
        <v>0</v>
      </c>
      <c r="K65" s="1">
        <v>0</v>
      </c>
      <c r="L65" s="1">
        <v>0</v>
      </c>
      <c r="M65" s="1">
        <v>0</v>
      </c>
      <c r="N65">
        <f t="shared" si="61"/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2</v>
      </c>
      <c r="V65" s="1">
        <v>0</v>
      </c>
      <c r="W65" s="1">
        <v>0</v>
      </c>
      <c r="X65" s="1">
        <v>0</v>
      </c>
      <c r="Y65" s="2">
        <f t="shared" si="32"/>
        <v>0</v>
      </c>
      <c r="Z65" s="2">
        <f t="shared" si="49"/>
        <v>0</v>
      </c>
      <c r="AA65" s="2">
        <f t="shared" si="50"/>
        <v>0</v>
      </c>
      <c r="AB65" s="2">
        <f t="shared" si="51"/>
        <v>0</v>
      </c>
      <c r="AC65" s="2">
        <f t="shared" si="36"/>
        <v>0</v>
      </c>
      <c r="AD65" s="2">
        <f>(AL65/E65) / '리그 상수'!$B$3 * 100</f>
        <v>37.525319856378694</v>
      </c>
      <c r="AE65" s="2">
        <f t="shared" si="55"/>
        <v>40</v>
      </c>
      <c r="AF65" s="2">
        <f t="shared" si="56"/>
        <v>0</v>
      </c>
      <c r="AG65" s="2">
        <f t="shared" si="57"/>
        <v>0</v>
      </c>
      <c r="AH65" s="2">
        <f t="shared" si="58"/>
        <v>0</v>
      </c>
      <c r="AI65" s="2">
        <f t="shared" si="59"/>
        <v>0</v>
      </c>
      <c r="AJ65" s="2">
        <f t="shared" si="60"/>
        <v>0</v>
      </c>
      <c r="AK65" s="2">
        <f>('리그 상수'!$B$16 * '2025 썸머시즌 타자'!R65 + '리그 상수'!$B$17 * '2025 썸머시즌 타자'!S65 + '2025 썸머시즌 타자'!J65 * '리그 상수'!$B$18 + '리그 상수'!$B$19 * '2025 썸머시즌 타자'!K65 + '2025 썸머시즌 타자'!L65 * '리그 상수'!$B$20 + '리그 상수'!$B$21*'2025 썸머시즌 타자'!M65) / ('2025 썸머시즌 타자'!G65 + '2025 썸머시즌 타자'!R65 - '2025 썸머시즌 타자'!T65 +'2025 썸머시즌 타자'!S65 +'2025 썸머시즌 타자'!X65)</f>
        <v>0</v>
      </c>
      <c r="AL65" s="2">
        <f>((AK65-$AK$2) / '리그 상수'!$B$2 + '리그 상수'!$B$3) * '2025 썸머시즌 타자'!E65</f>
        <v>0.28760281641750096</v>
      </c>
      <c r="AM65" s="2">
        <f t="shared" si="37"/>
        <v>0</v>
      </c>
      <c r="AN65" s="2">
        <f>((AK65-'리그 상수'!$B$1) / '리그 상수'!$B$2)*'2025 썸머시즌 타자'!E65</f>
        <v>-0.52320200125078176</v>
      </c>
      <c r="AO65" s="2">
        <f>((AK65-'리그 상수'!$B$1) / '리그 상수'!$B$2) * '2025 썸머시즌 타자'!E65</f>
        <v>-0.52320200125078176</v>
      </c>
      <c r="AP65" s="2">
        <f t="shared" si="38"/>
        <v>0</v>
      </c>
      <c r="AQ65" s="2">
        <f t="shared" si="39"/>
        <v>0</v>
      </c>
      <c r="AR65" s="2">
        <f t="shared" si="40"/>
        <v>-0.52320200125078176</v>
      </c>
      <c r="AS65" s="2">
        <f t="shared" si="41"/>
        <v>4.9942857142857147</v>
      </c>
      <c r="AT65" s="2">
        <f t="shared" si="42"/>
        <v>4.9942857142857147</v>
      </c>
      <c r="AU65" s="2">
        <f t="shared" si="43"/>
        <v>4.4710837130349326</v>
      </c>
      <c r="AV65" s="3">
        <f>AU65 + (E65 * ('리그 상수'!$B$1 - '리그 상수'!$F$1) / '리그 상수'!$B$2)</f>
        <v>4.6112292812883284</v>
      </c>
      <c r="AW65">
        <f t="shared" si="44"/>
        <v>10.08</v>
      </c>
      <c r="AX65" s="3">
        <f t="shared" si="53"/>
        <v>-5.1904960441545807E-2</v>
      </c>
      <c r="AY65" s="3">
        <f t="shared" si="52"/>
        <v>0.44355989216616393</v>
      </c>
      <c r="BE65" s="1">
        <v>0</v>
      </c>
      <c r="BF65" s="1">
        <v>5</v>
      </c>
      <c r="BG65" s="1">
        <v>0</v>
      </c>
      <c r="BH65">
        <f t="shared" si="48"/>
        <v>5</v>
      </c>
      <c r="BI65" s="4">
        <f t="shared" si="46"/>
        <v>0.45746322235003256</v>
      </c>
      <c r="BJ65" s="2">
        <f>E65*('리그 상수'!$B$3 * 0.8)</f>
        <v>0.61313868613138689</v>
      </c>
      <c r="BL65" t="s">
        <v>153</v>
      </c>
    </row>
    <row r="66" spans="1:64" ht="18" thickBot="1">
      <c r="A66" t="s">
        <v>225</v>
      </c>
      <c r="B66" s="13" t="s">
        <v>145</v>
      </c>
      <c r="C66" s="5">
        <f t="shared" si="28"/>
        <v>-1.222242075900612E-2</v>
      </c>
      <c r="D66" s="5">
        <f t="shared" si="29"/>
        <v>0.19775132275132276</v>
      </c>
      <c r="E66" s="1">
        <v>5</v>
      </c>
      <c r="F66">
        <f t="shared" si="54"/>
        <v>5</v>
      </c>
      <c r="G66" s="1">
        <v>5</v>
      </c>
      <c r="H66" s="1">
        <v>0</v>
      </c>
      <c r="I66" s="1">
        <v>0</v>
      </c>
      <c r="J66">
        <f t="shared" si="30"/>
        <v>0</v>
      </c>
      <c r="K66" s="1">
        <v>0</v>
      </c>
      <c r="L66" s="1">
        <v>0</v>
      </c>
      <c r="M66" s="1">
        <v>0</v>
      </c>
      <c r="N66">
        <f t="shared" si="61"/>
        <v>0</v>
      </c>
      <c r="O66" s="1">
        <v>0</v>
      </c>
      <c r="P66" s="1">
        <v>2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2">
        <f t="shared" si="32"/>
        <v>0</v>
      </c>
      <c r="Z66" s="2">
        <f t="shared" si="49"/>
        <v>0</v>
      </c>
      <c r="AA66" s="2">
        <f t="shared" si="50"/>
        <v>0</v>
      </c>
      <c r="AB66" s="2">
        <f t="shared" si="51"/>
        <v>0</v>
      </c>
      <c r="AC66" s="2">
        <f t="shared" si="36"/>
        <v>0</v>
      </c>
      <c r="AD66" s="2">
        <f>(AL66/E66) / '리그 상수'!$B$3 * 100</f>
        <v>37.525319856378694</v>
      </c>
      <c r="AE66" s="2">
        <f t="shared" si="55"/>
        <v>0</v>
      </c>
      <c r="AF66" s="2">
        <f t="shared" si="56"/>
        <v>0</v>
      </c>
      <c r="AG66" s="2" t="e">
        <f t="shared" si="57"/>
        <v>#DIV/0!</v>
      </c>
      <c r="AH66" s="2">
        <f t="shared" si="58"/>
        <v>0</v>
      </c>
      <c r="AI66" s="2">
        <f t="shared" si="59"/>
        <v>0</v>
      </c>
      <c r="AJ66" s="2">
        <f t="shared" si="60"/>
        <v>0</v>
      </c>
      <c r="AK66" s="2">
        <f>('리그 상수'!$B$16 * '2025 썸머시즌 타자'!R66 + '리그 상수'!$B$17 * '2025 썸머시즌 타자'!S66 + '2025 썸머시즌 타자'!J66 * '리그 상수'!$B$18 + '리그 상수'!$B$19 * '2025 썸머시즌 타자'!K66 + '2025 썸머시즌 타자'!L66 * '리그 상수'!$B$20 + '리그 상수'!$B$21*'2025 썸머시즌 타자'!M66) / ('2025 썸머시즌 타자'!G66 + '2025 썸머시즌 타자'!R66 - '2025 썸머시즌 타자'!T66 +'2025 썸머시즌 타자'!S66 +'2025 썸머시즌 타자'!X66)</f>
        <v>0</v>
      </c>
      <c r="AL66" s="2">
        <f>((AK66-$AK$2) / '리그 상수'!$B$2 + '리그 상수'!$B$3) * '2025 썸머시즌 타자'!E66</f>
        <v>0.28760281641750096</v>
      </c>
      <c r="AM66" s="2">
        <f t="shared" si="37"/>
        <v>0</v>
      </c>
      <c r="AN66" s="2">
        <f>((AK66-'리그 상수'!$B$1) / '리그 상수'!$B$2)*'2025 썸머시즌 타자'!E66</f>
        <v>-0.52320200125078176</v>
      </c>
      <c r="AO66" s="2">
        <f>((AK66-'리그 상수'!$B$1) / '리그 상수'!$B$2) * '2025 썸머시즌 타자'!E66</f>
        <v>-0.52320200125078176</v>
      </c>
      <c r="AP66" s="2">
        <f t="shared" si="38"/>
        <v>0.4</v>
      </c>
      <c r="AQ66" s="2">
        <f t="shared" si="39"/>
        <v>0</v>
      </c>
      <c r="AR66" s="2">
        <f t="shared" si="40"/>
        <v>-0.12320200125078173</v>
      </c>
      <c r="AS66" s="2">
        <f t="shared" si="41"/>
        <v>1.9933333333333334</v>
      </c>
      <c r="AT66" s="2">
        <f t="shared" si="42"/>
        <v>1.9933333333333334</v>
      </c>
      <c r="AU66" s="2">
        <f t="shared" si="43"/>
        <v>1.8701313320825517</v>
      </c>
      <c r="AV66" s="3">
        <f>AU66 + (E66 * ('리그 상수'!$B$1 - '리그 상수'!$F$1) / '리그 상수'!$B$2)</f>
        <v>2.0102769003359473</v>
      </c>
      <c r="AW66">
        <f t="shared" si="44"/>
        <v>10.08</v>
      </c>
      <c r="AX66" s="3">
        <f t="shared" si="53"/>
        <v>-1.2222420759006125E-2</v>
      </c>
      <c r="AY66" s="3">
        <f t="shared" si="52"/>
        <v>0.18552890199231664</v>
      </c>
      <c r="BE66" s="1">
        <v>0</v>
      </c>
      <c r="BF66" s="1">
        <v>2</v>
      </c>
      <c r="BG66" s="1">
        <v>0</v>
      </c>
      <c r="BH66">
        <f t="shared" si="48"/>
        <v>5</v>
      </c>
      <c r="BI66" s="4">
        <f t="shared" si="46"/>
        <v>0.19943223217618525</v>
      </c>
      <c r="BJ66" s="2">
        <f>E66*('리그 상수'!$B$3 * 0.8)</f>
        <v>0.61313868613138689</v>
      </c>
      <c r="BL66" t="s">
        <v>153</v>
      </c>
    </row>
    <row r="67" spans="1:64" ht="18" thickBot="1">
      <c r="A67" t="s">
        <v>225</v>
      </c>
      <c r="B67" s="7" t="s">
        <v>146</v>
      </c>
      <c r="C67" s="5">
        <f t="shared" si="28"/>
        <v>-1.1762063591331889E-2</v>
      </c>
      <c r="D67" s="5">
        <f t="shared" si="29"/>
        <v>9.841269841269841E-2</v>
      </c>
      <c r="E67" s="1">
        <v>4</v>
      </c>
      <c r="F67">
        <f t="shared" ref="F67:F71" si="62">E67-(R67+S67+W67+X67)</f>
        <v>4</v>
      </c>
      <c r="G67" s="1">
        <v>4</v>
      </c>
      <c r="H67" s="1">
        <v>1</v>
      </c>
      <c r="I67" s="1">
        <v>0</v>
      </c>
      <c r="J67">
        <f t="shared" si="30"/>
        <v>0</v>
      </c>
      <c r="K67" s="1">
        <v>0</v>
      </c>
      <c r="L67" s="1">
        <v>0</v>
      </c>
      <c r="M67" s="1">
        <v>0</v>
      </c>
      <c r="N67">
        <f t="shared" si="61"/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0</v>
      </c>
      <c r="X67" s="1">
        <v>0</v>
      </c>
      <c r="Y67" s="2">
        <f t="shared" si="32"/>
        <v>0</v>
      </c>
      <c r="Z67" s="2">
        <f t="shared" si="49"/>
        <v>0</v>
      </c>
      <c r="AA67" s="2">
        <f t="shared" si="50"/>
        <v>0</v>
      </c>
      <c r="AB67" s="2">
        <f t="shared" si="51"/>
        <v>0</v>
      </c>
      <c r="AC67" s="2">
        <f t="shared" si="36"/>
        <v>0.25</v>
      </c>
      <c r="AD67" s="2">
        <f>(AL67/E67) / '리그 상수'!$B$3 * 100</f>
        <v>37.525319856378694</v>
      </c>
      <c r="AE67" s="2">
        <f t="shared" si="55"/>
        <v>25</v>
      </c>
      <c r="AF67" s="2">
        <f t="shared" si="56"/>
        <v>0</v>
      </c>
      <c r="AG67" s="2">
        <f t="shared" si="57"/>
        <v>0</v>
      </c>
      <c r="AH67" s="2">
        <f t="shared" si="58"/>
        <v>0</v>
      </c>
      <c r="AI67" s="2">
        <f t="shared" si="59"/>
        <v>0</v>
      </c>
      <c r="AJ67" s="2">
        <f t="shared" si="60"/>
        <v>0</v>
      </c>
      <c r="AK67" s="2">
        <f>('리그 상수'!$B$16 * '2025 썸머시즌 타자'!R67 + '리그 상수'!$B$17 * '2025 썸머시즌 타자'!S67 + '2025 썸머시즌 타자'!J67 * '리그 상수'!$B$18 + '리그 상수'!$B$19 * '2025 썸머시즌 타자'!K67 + '2025 썸머시즌 타자'!L67 * '리그 상수'!$B$20 + '리그 상수'!$B$21*'2025 썸머시즌 타자'!M67) / ('2025 썸머시즌 타자'!G67 + '2025 썸머시즌 타자'!R67 - '2025 썸머시즌 타자'!T67 +'2025 썸머시즌 타자'!S67 +'2025 썸머시즌 타자'!X67)</f>
        <v>0</v>
      </c>
      <c r="AL67" s="2">
        <f>((AK67-$AK$2) / '리그 상수'!$B$2 + '리그 상수'!$B$3) * '2025 썸머시즌 타자'!E67</f>
        <v>0.23008225313400077</v>
      </c>
      <c r="AM67" s="2">
        <f t="shared" si="37"/>
        <v>0</v>
      </c>
      <c r="AN67" s="2">
        <f>((AK67-'리그 상수'!$B$1) / '리그 상수'!$B$2)*'2025 썸머시즌 타자'!E67</f>
        <v>-0.41856160100062539</v>
      </c>
      <c r="AO67" s="2">
        <f>((AK67-'리그 상수'!$B$1) / '리그 상수'!$B$2) * '2025 썸머시즌 타자'!E67</f>
        <v>-0.41856160100062539</v>
      </c>
      <c r="AP67" s="2">
        <f t="shared" si="38"/>
        <v>0</v>
      </c>
      <c r="AQ67" s="2">
        <f t="shared" si="39"/>
        <v>0.3</v>
      </c>
      <c r="AR67" s="2">
        <f t="shared" si="40"/>
        <v>-0.11856160100062541</v>
      </c>
      <c r="AS67" s="2">
        <f t="shared" si="41"/>
        <v>0.99199999999999999</v>
      </c>
      <c r="AT67" s="2">
        <f t="shared" si="42"/>
        <v>0.99199999999999999</v>
      </c>
      <c r="AU67" s="2">
        <f t="shared" si="43"/>
        <v>0.87343839899937459</v>
      </c>
      <c r="AV67" s="3">
        <f>AU67 + (E67 * ('리그 상수'!$B$1 - '리그 상수'!$F$1) / '리그 상수'!$B$2)</f>
        <v>0.98555485360209105</v>
      </c>
      <c r="AW67">
        <f t="shared" si="44"/>
        <v>10.08</v>
      </c>
      <c r="AX67" s="3">
        <f t="shared" si="53"/>
        <v>-1.1762063591331886E-2</v>
      </c>
      <c r="AY67" s="3">
        <f t="shared" si="52"/>
        <v>8.6650634821366521E-2</v>
      </c>
      <c r="BE67" s="1">
        <v>0</v>
      </c>
      <c r="BF67" s="1">
        <v>1</v>
      </c>
      <c r="BG67" s="1">
        <v>0</v>
      </c>
      <c r="BH67">
        <f t="shared" si="48"/>
        <v>4</v>
      </c>
      <c r="BI67" s="4">
        <f t="shared" si="46"/>
        <v>9.7773298968461417E-2</v>
      </c>
      <c r="BJ67" s="2">
        <f>E67*('리그 상수'!$B$3 * 0.8)</f>
        <v>0.49051094890510955</v>
      </c>
      <c r="BL67" t="s">
        <v>153</v>
      </c>
    </row>
    <row r="68" spans="1:64" ht="26.25" thickBot="1">
      <c r="A68" t="s">
        <v>225</v>
      </c>
      <c r="B68" s="10" t="s">
        <v>147</v>
      </c>
      <c r="C68" s="5">
        <f t="shared" ref="C68:C71" si="63">AY68-D68</f>
        <v>-4.1523968353236684E-2</v>
      </c>
      <c r="D68" s="5">
        <f t="shared" ref="D68:D71" si="64">AT68/AW68</f>
        <v>0.59424603174603174</v>
      </c>
      <c r="E68" s="1">
        <v>4</v>
      </c>
      <c r="F68">
        <f t="shared" si="62"/>
        <v>4</v>
      </c>
      <c r="G68" s="1">
        <v>4</v>
      </c>
      <c r="H68" s="1">
        <v>0</v>
      </c>
      <c r="I68" s="1">
        <v>0</v>
      </c>
      <c r="J68">
        <f t="shared" ref="J68:J71" si="65">I68-K68-L68-M68</f>
        <v>0</v>
      </c>
      <c r="K68" s="1">
        <v>0</v>
      </c>
      <c r="L68" s="1">
        <v>0</v>
      </c>
      <c r="M68" s="1">
        <v>0</v>
      </c>
      <c r="N68">
        <f t="shared" ref="N68:N71" si="66">(I68-(K68+L68+M68))+(K68*2)+(L68*3)+(M68*4)</f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2</v>
      </c>
      <c r="V68" s="1">
        <v>0</v>
      </c>
      <c r="W68" s="1">
        <v>0</v>
      </c>
      <c r="X68" s="1">
        <v>0</v>
      </c>
      <c r="Y68" s="2">
        <f t="shared" ref="Y68:Y71" si="67">I68/G68</f>
        <v>0</v>
      </c>
      <c r="Z68" s="2">
        <f t="shared" si="49"/>
        <v>0</v>
      </c>
      <c r="AA68" s="2">
        <f t="shared" si="50"/>
        <v>0</v>
      </c>
      <c r="AB68" s="2">
        <f t="shared" si="51"/>
        <v>0</v>
      </c>
      <c r="AC68" s="2">
        <f t="shared" ref="AC68:AC71" si="68">H68/F68</f>
        <v>0</v>
      </c>
      <c r="AD68" s="2">
        <f>(AL68/E68) / '리그 상수'!$B$3 * 100</f>
        <v>37.525319856378694</v>
      </c>
      <c r="AE68" s="2">
        <f t="shared" si="55"/>
        <v>50</v>
      </c>
      <c r="AF68" s="2">
        <f t="shared" si="56"/>
        <v>0</v>
      </c>
      <c r="AG68" s="2">
        <f t="shared" si="57"/>
        <v>0</v>
      </c>
      <c r="AH68" s="2">
        <f t="shared" si="58"/>
        <v>0</v>
      </c>
      <c r="AI68" s="2">
        <f t="shared" si="59"/>
        <v>0</v>
      </c>
      <c r="AJ68" s="2">
        <f t="shared" si="60"/>
        <v>0</v>
      </c>
      <c r="AK68" s="2">
        <f>('리그 상수'!$B$16 * '2025 썸머시즌 타자'!R68 + '리그 상수'!$B$17 * '2025 썸머시즌 타자'!S68 + '2025 썸머시즌 타자'!J68 * '리그 상수'!$B$18 + '리그 상수'!$B$19 * '2025 썸머시즌 타자'!K68 + '2025 썸머시즌 타자'!L68 * '리그 상수'!$B$20 + '리그 상수'!$B$21*'2025 썸머시즌 타자'!M68) / ('2025 썸머시즌 타자'!G68 + '2025 썸머시즌 타자'!R68 - '2025 썸머시즌 타자'!T68 +'2025 썸머시즌 타자'!S68 +'2025 썸머시즌 타자'!X68)</f>
        <v>0</v>
      </c>
      <c r="AL68" s="2">
        <f>((AK68-$AK$2) / '리그 상수'!$B$2 + '리그 상수'!$B$3) * '2025 썸머시즌 타자'!E68</f>
        <v>0.23008225313400077</v>
      </c>
      <c r="AM68" s="2">
        <f t="shared" ref="AM68:AM71" si="69">(Z68*AA68*E68)*27/BH68</f>
        <v>0</v>
      </c>
      <c r="AN68" s="2">
        <f>((AK68-'리그 상수'!$B$1) / '리그 상수'!$B$2)*'2025 썸머시즌 타자'!E68</f>
        <v>-0.41856160100062539</v>
      </c>
      <c r="AO68" s="2">
        <f>((AK68-'리그 상수'!$B$1) / '리그 상수'!$B$2) * '2025 썸머시즌 타자'!E68</f>
        <v>-0.41856160100062539</v>
      </c>
      <c r="AP68" s="2">
        <f t="shared" ref="AP68:AP71" si="70">(P68 - (Q68*2)) * 0.2</f>
        <v>0</v>
      </c>
      <c r="AQ68" s="2">
        <f t="shared" ref="AQ68:AQ71" si="71">(H68 - ((S68+R68+I68) * 0.3 * M68 * 0.9)) * 0.3</f>
        <v>0</v>
      </c>
      <c r="AR68" s="2">
        <f t="shared" ref="AR68:AR71" si="72">AO68+AP68+AQ68</f>
        <v>-0.41856160100062539</v>
      </c>
      <c r="AS68" s="2">
        <f t="shared" ref="AS68:AS71" si="73">((BE68+BF68+BG68)-BE68*3-(AVERAGE(BE68:BE1064))*0.02)</f>
        <v>5.99</v>
      </c>
      <c r="AT68" s="2">
        <f t="shared" ref="AT68:AT71" si="74">AS68</f>
        <v>5.99</v>
      </c>
      <c r="AU68" s="2">
        <f t="shared" ref="AU68:AU71" si="75">AR68+AT68</f>
        <v>5.5714383989993745</v>
      </c>
      <c r="AV68" s="3">
        <f>AU68 + (E68 * ('리그 상수'!$B$1 - '리그 상수'!$F$1) / '리그 상수'!$B$2)</f>
        <v>5.6835548536020912</v>
      </c>
      <c r="AW68">
        <f t="shared" ref="AW68:AW71" si="76">$H$2 / 10 * 0.8</f>
        <v>10.08</v>
      </c>
      <c r="AX68" s="3">
        <f t="shared" si="53"/>
        <v>-4.1523968353236643E-2</v>
      </c>
      <c r="AY68" s="3">
        <f t="shared" si="52"/>
        <v>0.55272206339279506</v>
      </c>
      <c r="BE68" s="1">
        <v>2</v>
      </c>
      <c r="BF68" s="1">
        <v>9</v>
      </c>
      <c r="BG68" s="1">
        <v>1</v>
      </c>
      <c r="BH68">
        <f t="shared" si="48"/>
        <v>4</v>
      </c>
      <c r="BI68" s="4">
        <f t="shared" ref="BI68:BI71" si="77">AV68/AW68</f>
        <v>0.56384472753989001</v>
      </c>
      <c r="BJ68" s="2">
        <f>E68*('리그 상수'!$B$3 * 0.8)</f>
        <v>0.49051094890510955</v>
      </c>
      <c r="BL68" t="s">
        <v>153</v>
      </c>
    </row>
    <row r="69" spans="1:64" ht="18" thickBot="1">
      <c r="A69" t="s">
        <v>225</v>
      </c>
      <c r="B69" s="10" t="s">
        <v>148</v>
      </c>
      <c r="C69" s="5">
        <f t="shared" si="63"/>
        <v>6.4457448603790074E-2</v>
      </c>
      <c r="D69" s="5">
        <f t="shared" si="64"/>
        <v>0.1984126984126984</v>
      </c>
      <c r="E69" s="1">
        <v>4</v>
      </c>
      <c r="F69">
        <f t="shared" si="62"/>
        <v>4</v>
      </c>
      <c r="G69" s="1">
        <v>4</v>
      </c>
      <c r="H69" s="1">
        <v>1</v>
      </c>
      <c r="I69" s="1">
        <v>2</v>
      </c>
      <c r="J69">
        <f t="shared" si="65"/>
        <v>1</v>
      </c>
      <c r="K69" s="1">
        <v>0</v>
      </c>
      <c r="L69" s="1">
        <v>1</v>
      </c>
      <c r="M69" s="1">
        <v>0</v>
      </c>
      <c r="N69">
        <f t="shared" si="66"/>
        <v>4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0</v>
      </c>
      <c r="X69" s="1">
        <v>0</v>
      </c>
      <c r="Y69" s="2">
        <f t="shared" si="67"/>
        <v>0.5</v>
      </c>
      <c r="Z69" s="2">
        <f t="shared" si="49"/>
        <v>0.5</v>
      </c>
      <c r="AA69" s="2">
        <f t="shared" si="50"/>
        <v>1</v>
      </c>
      <c r="AB69" s="2">
        <f t="shared" si="51"/>
        <v>1.5</v>
      </c>
      <c r="AC69" s="2">
        <f t="shared" si="68"/>
        <v>0.25</v>
      </c>
      <c r="AD69" s="2">
        <f>(AL69/E69) / '리그 상수'!$B$3 * 100</f>
        <v>162.83019790515917</v>
      </c>
      <c r="AE69" s="2">
        <f t="shared" si="55"/>
        <v>25</v>
      </c>
      <c r="AF69" s="2">
        <f t="shared" si="56"/>
        <v>0</v>
      </c>
      <c r="AG69" s="2">
        <f t="shared" si="57"/>
        <v>0</v>
      </c>
      <c r="AH69" s="2">
        <f t="shared" si="58"/>
        <v>0.66666666666666663</v>
      </c>
      <c r="AI69" s="2">
        <f t="shared" si="59"/>
        <v>0.5</v>
      </c>
      <c r="AJ69" s="2">
        <f t="shared" si="60"/>
        <v>0</v>
      </c>
      <c r="AK69" s="2">
        <f>('리그 상수'!$B$16 * '2025 썸머시즌 타자'!R69 + '리그 상수'!$B$17 * '2025 썸머시즌 타자'!S69 + '2025 썸머시즌 타자'!J69 * '리그 상수'!$B$18 + '리그 상수'!$B$19 * '2025 썸머시즌 타자'!K69 + '2025 썸머시즌 타자'!L69 * '리그 상수'!$B$20 + '리그 상수'!$B$21*'2025 썸머시즌 타자'!M69) / ('2025 썸머시즌 타자'!G69 + '2025 썸머시즌 타자'!R69 - '2025 썸머시즌 타자'!T69 +'2025 썸머시즌 타자'!S69 +'2025 썸머시즌 타자'!X69)</f>
        <v>0.55066638775998089</v>
      </c>
      <c r="AL69" s="2">
        <f>((AK69-$AK$2) / '리그 상수'!$B$2 + '리그 상수'!$B$3) * '2025 썸머시즌 타자'!E69</f>
        <v>0.99837493606083005</v>
      </c>
      <c r="AM69" s="2">
        <f t="shared" si="69"/>
        <v>27</v>
      </c>
      <c r="AN69" s="2">
        <f>((AK69-'리그 상수'!$B$1) / '리그 상수'!$B$2)*'2025 썸머시즌 타자'!E69</f>
        <v>0.34973108192620389</v>
      </c>
      <c r="AO69" s="2">
        <f>((AK69-'리그 상수'!$B$1) / '리그 상수'!$B$2) * '2025 썸머시즌 타자'!E69</f>
        <v>0.34973108192620389</v>
      </c>
      <c r="AP69" s="2">
        <f t="shared" si="70"/>
        <v>0</v>
      </c>
      <c r="AQ69" s="2">
        <f t="shared" si="71"/>
        <v>0.3</v>
      </c>
      <c r="AR69" s="2">
        <f t="shared" si="72"/>
        <v>0.64973108192620388</v>
      </c>
      <c r="AS69" s="2">
        <f t="shared" si="73"/>
        <v>2</v>
      </c>
      <c r="AT69" s="2">
        <f t="shared" si="74"/>
        <v>2</v>
      </c>
      <c r="AU69" s="2">
        <f t="shared" si="75"/>
        <v>2.6497310819262037</v>
      </c>
      <c r="AV69" s="3">
        <f>AU69 + (E69 * ('리그 상수'!$B$1 - '리그 상수'!$F$1) / '리그 상수'!$B$2)</f>
        <v>2.7618475365289203</v>
      </c>
      <c r="AW69">
        <f t="shared" si="76"/>
        <v>10.08</v>
      </c>
      <c r="AX69" s="3">
        <f t="shared" si="53"/>
        <v>6.445744860379006E-2</v>
      </c>
      <c r="AY69" s="3">
        <f t="shared" si="52"/>
        <v>0.26287014701648848</v>
      </c>
      <c r="BE69" s="1">
        <v>0</v>
      </c>
      <c r="BF69" s="1">
        <v>2</v>
      </c>
      <c r="BG69" s="1">
        <v>0</v>
      </c>
      <c r="BH69">
        <f t="shared" si="48"/>
        <v>2</v>
      </c>
      <c r="BI69" s="4">
        <f t="shared" si="77"/>
        <v>0.27399281116358337</v>
      </c>
      <c r="BJ69" s="2">
        <f>E69*('리그 상수'!$B$3 * 0.8)</f>
        <v>0.49051094890510955</v>
      </c>
      <c r="BL69" t="s">
        <v>153</v>
      </c>
    </row>
    <row r="70" spans="1:64" ht="18" thickBot="1">
      <c r="A70" t="s">
        <v>225</v>
      </c>
      <c r="B70" s="9" t="s">
        <v>149</v>
      </c>
      <c r="C70" s="5">
        <f t="shared" si="63"/>
        <v>-5.0984246106197312E-2</v>
      </c>
      <c r="D70" s="5">
        <f t="shared" si="64"/>
        <v>0.29761904761904762</v>
      </c>
      <c r="E70" s="1">
        <v>3</v>
      </c>
      <c r="F70">
        <f t="shared" si="62"/>
        <v>3</v>
      </c>
      <c r="G70" s="1">
        <v>3</v>
      </c>
      <c r="H70" s="1">
        <v>0</v>
      </c>
      <c r="I70" s="1">
        <v>0</v>
      </c>
      <c r="J70">
        <f t="shared" si="65"/>
        <v>0</v>
      </c>
      <c r="K70" s="1">
        <v>0</v>
      </c>
      <c r="L70" s="1">
        <v>0</v>
      </c>
      <c r="M70" s="1">
        <v>0</v>
      </c>
      <c r="N70">
        <f t="shared" si="66"/>
        <v>0</v>
      </c>
      <c r="O70" s="1">
        <v>0</v>
      </c>
      <c r="P70" s="1">
        <v>1</v>
      </c>
      <c r="Q70" s="1">
        <v>1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2">
        <f t="shared" si="67"/>
        <v>0</v>
      </c>
      <c r="Z70" s="2">
        <f t="shared" si="49"/>
        <v>0</v>
      </c>
      <c r="AA70" s="2">
        <f t="shared" si="50"/>
        <v>0</v>
      </c>
      <c r="AB70" s="2">
        <f t="shared" si="51"/>
        <v>0</v>
      </c>
      <c r="AC70" s="2">
        <f t="shared" si="68"/>
        <v>0</v>
      </c>
      <c r="AD70" s="2">
        <f>(AL70/E70) / '리그 상수'!$B$3 * 100</f>
        <v>37.525319856378694</v>
      </c>
      <c r="AE70" s="2">
        <f t="shared" si="55"/>
        <v>0</v>
      </c>
      <c r="AF70" s="2">
        <f t="shared" si="56"/>
        <v>0</v>
      </c>
      <c r="AG70" s="2" t="e">
        <f t="shared" si="57"/>
        <v>#DIV/0!</v>
      </c>
      <c r="AH70" s="2">
        <f t="shared" si="58"/>
        <v>0</v>
      </c>
      <c r="AI70" s="2">
        <f t="shared" si="59"/>
        <v>0</v>
      </c>
      <c r="AJ70" s="2">
        <f t="shared" si="60"/>
        <v>0</v>
      </c>
      <c r="AK70" s="2">
        <f>('리그 상수'!$B$16 * '2025 썸머시즌 타자'!R70 + '리그 상수'!$B$17 * '2025 썸머시즌 타자'!S70 + '2025 썸머시즌 타자'!J70 * '리그 상수'!$B$18 + '리그 상수'!$B$19 * '2025 썸머시즌 타자'!K70 + '2025 썸머시즌 타자'!L70 * '리그 상수'!$B$20 + '리그 상수'!$B$21*'2025 썸머시즌 타자'!M70) / ('2025 썸머시즌 타자'!G70 + '2025 썸머시즌 타자'!R70 - '2025 썸머시즌 타자'!T70 +'2025 썸머시즌 타자'!S70 +'2025 썸머시즌 타자'!X70)</f>
        <v>0</v>
      </c>
      <c r="AL70" s="2">
        <f>((AK70-$AK$2) / '리그 상수'!$B$2 + '리그 상수'!$B$3) * '2025 썸머시즌 타자'!E70</f>
        <v>0.17256168985050058</v>
      </c>
      <c r="AM70" s="2">
        <f t="shared" si="69"/>
        <v>0</v>
      </c>
      <c r="AN70" s="2">
        <f>((AK70-'리그 상수'!$B$1) / '리그 상수'!$B$2)*'2025 썸머시즌 타자'!E70</f>
        <v>-0.31392120075046903</v>
      </c>
      <c r="AO70" s="2">
        <f>((AK70-'리그 상수'!$B$1) / '리그 상수'!$B$2) * '2025 썸머시즌 타자'!E70</f>
        <v>-0.31392120075046903</v>
      </c>
      <c r="AP70" s="2">
        <f t="shared" si="70"/>
        <v>-0.2</v>
      </c>
      <c r="AQ70" s="2">
        <f t="shared" si="71"/>
        <v>0</v>
      </c>
      <c r="AR70" s="2">
        <f t="shared" si="72"/>
        <v>-0.51392120075046899</v>
      </c>
      <c r="AS70" s="2">
        <f t="shared" si="73"/>
        <v>3</v>
      </c>
      <c r="AT70" s="2">
        <f t="shared" si="74"/>
        <v>3</v>
      </c>
      <c r="AU70" s="2">
        <f t="shared" si="75"/>
        <v>2.486078799249531</v>
      </c>
      <c r="AV70" s="3">
        <f>AU70 + (E70 * ('리그 상수'!$B$1 - '리그 상수'!$F$1) / '리그 상수'!$B$2)</f>
        <v>2.5701661402015685</v>
      </c>
      <c r="AW70">
        <f t="shared" si="76"/>
        <v>10.08</v>
      </c>
      <c r="AX70" s="3">
        <f t="shared" si="53"/>
        <v>-5.0984246106197319E-2</v>
      </c>
      <c r="AY70" s="3">
        <f t="shared" si="52"/>
        <v>0.2466348015128503</v>
      </c>
      <c r="BE70" s="1">
        <v>0</v>
      </c>
      <c r="BF70" s="1">
        <v>3</v>
      </c>
      <c r="BG70" s="1">
        <v>0</v>
      </c>
      <c r="BH70">
        <f t="shared" si="48"/>
        <v>4</v>
      </c>
      <c r="BI70" s="4">
        <f t="shared" si="77"/>
        <v>0.25497679962317149</v>
      </c>
      <c r="BJ70" s="2">
        <f>E70*('리그 상수'!$B$3 * 0.8)</f>
        <v>0.36788321167883214</v>
      </c>
      <c r="BL70" t="s">
        <v>153</v>
      </c>
    </row>
    <row r="71" spans="1:64" ht="18" thickBot="1">
      <c r="A71" t="s">
        <v>225</v>
      </c>
      <c r="B71" s="13" t="s">
        <v>150</v>
      </c>
      <c r="C71" s="5">
        <f t="shared" si="63"/>
        <v>-2.0761984176618342E-2</v>
      </c>
      <c r="D71" s="5">
        <f t="shared" si="64"/>
        <v>0.69444444444444442</v>
      </c>
      <c r="E71" s="1">
        <v>2</v>
      </c>
      <c r="F71">
        <f t="shared" si="62"/>
        <v>2</v>
      </c>
      <c r="G71" s="1">
        <v>2</v>
      </c>
      <c r="H71" s="1">
        <v>0</v>
      </c>
      <c r="I71" s="1">
        <v>0</v>
      </c>
      <c r="J71">
        <f t="shared" si="65"/>
        <v>0</v>
      </c>
      <c r="K71" s="1">
        <v>0</v>
      </c>
      <c r="L71" s="1">
        <v>0</v>
      </c>
      <c r="M71" s="1">
        <v>0</v>
      </c>
      <c r="N71">
        <f t="shared" si="66"/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1</v>
      </c>
      <c r="V71" s="1">
        <v>0</v>
      </c>
      <c r="W71" s="1">
        <v>0</v>
      </c>
      <c r="X71" s="1">
        <v>0</v>
      </c>
      <c r="Y71" s="2">
        <f t="shared" si="67"/>
        <v>0</v>
      </c>
      <c r="Z71" s="2">
        <f t="shared" si="49"/>
        <v>0</v>
      </c>
      <c r="AA71" s="2">
        <f t="shared" si="50"/>
        <v>0</v>
      </c>
      <c r="AB71" s="2">
        <f t="shared" si="51"/>
        <v>0</v>
      </c>
      <c r="AC71" s="2">
        <f t="shared" si="68"/>
        <v>0</v>
      </c>
      <c r="AD71" s="2">
        <f>(AL71/E71) / '리그 상수'!$B$3 * 100</f>
        <v>37.525319856378694</v>
      </c>
      <c r="AE71" s="2">
        <f t="shared" si="55"/>
        <v>50</v>
      </c>
      <c r="AF71" s="2">
        <f t="shared" si="56"/>
        <v>0</v>
      </c>
      <c r="AG71" s="2">
        <f t="shared" si="57"/>
        <v>0</v>
      </c>
      <c r="AH71" s="2">
        <f t="shared" si="58"/>
        <v>0</v>
      </c>
      <c r="AI71" s="2">
        <f t="shared" si="59"/>
        <v>0</v>
      </c>
      <c r="AJ71" s="2">
        <f t="shared" si="60"/>
        <v>0</v>
      </c>
      <c r="AK71" s="2">
        <f>('리그 상수'!$B$16 * '2025 썸머시즌 타자'!R71 + '리그 상수'!$B$17 * '2025 썸머시즌 타자'!S71 + '2025 썸머시즌 타자'!J71 * '리그 상수'!$B$18 + '리그 상수'!$B$19 * '2025 썸머시즌 타자'!K71 + '2025 썸머시즌 타자'!L71 * '리그 상수'!$B$20 + '리그 상수'!$B$21*'2025 썸머시즌 타자'!M71) / ('2025 썸머시즌 타자'!G71 + '2025 썸머시즌 타자'!R71 - '2025 썸머시즌 타자'!T71 +'2025 썸머시즌 타자'!S71 +'2025 썸머시즌 타자'!X71)</f>
        <v>0</v>
      </c>
      <c r="AL71" s="2">
        <f>((AK71-$AK$2) / '리그 상수'!$B$2 + '리그 상수'!$B$3) * '2025 썸머시즌 타자'!E71</f>
        <v>0.11504112656700038</v>
      </c>
      <c r="AM71" s="2">
        <f t="shared" si="69"/>
        <v>0</v>
      </c>
      <c r="AN71" s="2">
        <f>((AK71-'리그 상수'!$B$1) / '리그 상수'!$B$2)*'2025 썸머시즌 타자'!E71</f>
        <v>-0.2092808005003127</v>
      </c>
      <c r="AO71" s="2">
        <f>((AK71-'리그 상수'!$B$1) / '리그 상수'!$B$2) * '2025 썸머시즌 타자'!E71</f>
        <v>-0.2092808005003127</v>
      </c>
      <c r="AP71" s="2">
        <f t="shared" si="70"/>
        <v>0</v>
      </c>
      <c r="AQ71" s="2">
        <f t="shared" si="71"/>
        <v>0</v>
      </c>
      <c r="AR71" s="2">
        <f t="shared" si="72"/>
        <v>-0.2092808005003127</v>
      </c>
      <c r="AS71" s="2">
        <f t="shared" si="73"/>
        <v>7</v>
      </c>
      <c r="AT71" s="2">
        <f t="shared" si="74"/>
        <v>7</v>
      </c>
      <c r="AU71" s="2">
        <f t="shared" si="75"/>
        <v>6.7907191994996872</v>
      </c>
      <c r="AV71" s="3">
        <f>AU71 + (E71 * ('리그 상수'!$B$1 - '리그 상수'!$F$1) / '리그 상수'!$B$2)</f>
        <v>6.8467774268010455</v>
      </c>
      <c r="AW71">
        <f t="shared" si="76"/>
        <v>10.08</v>
      </c>
      <c r="AX71" s="3">
        <f t="shared" si="53"/>
        <v>-2.0761984176618321E-2</v>
      </c>
      <c r="AY71" s="3">
        <f t="shared" si="52"/>
        <v>0.67368246026782608</v>
      </c>
      <c r="BE71" s="1">
        <v>0</v>
      </c>
      <c r="BF71" s="1">
        <v>6</v>
      </c>
      <c r="BG71" s="1">
        <v>1</v>
      </c>
      <c r="BH71">
        <f t="shared" si="48"/>
        <v>2</v>
      </c>
      <c r="BI71" s="4">
        <f t="shared" si="77"/>
        <v>0.67924379234137355</v>
      </c>
      <c r="BJ71" s="2">
        <f>E71*('리그 상수'!$B$3 * 0.8)</f>
        <v>0.24525547445255477</v>
      </c>
      <c r="BL71" t="s">
        <v>153</v>
      </c>
    </row>
    <row r="72" spans="1:64" ht="18" thickBot="1">
      <c r="B72" s="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AM72" s="2"/>
      <c r="AV72" s="3"/>
      <c r="AX72" s="3"/>
      <c r="AY72" s="3"/>
      <c r="BE72" s="1"/>
      <c r="BF72" s="1"/>
      <c r="BG72" s="1"/>
    </row>
    <row r="73" spans="1:64" ht="18" thickBot="1">
      <c r="B73" s="7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AM73" s="2"/>
      <c r="AV73" s="3"/>
      <c r="AX73" s="3"/>
      <c r="AY73" s="3"/>
      <c r="BE73" s="1"/>
      <c r="BF73" s="1"/>
      <c r="BG73" s="1"/>
    </row>
    <row r="74" spans="1:64" ht="18" thickBot="1">
      <c r="B74" s="7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AM74" s="2"/>
      <c r="AV74" s="3"/>
      <c r="AX74" s="3"/>
      <c r="AY74" s="3"/>
      <c r="BE74" s="1"/>
      <c r="BF74" s="1"/>
      <c r="BG74" s="1"/>
    </row>
    <row r="75" spans="1:64" ht="18" thickBot="1">
      <c r="B75" s="7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AM75" s="2"/>
      <c r="AV75" s="3"/>
      <c r="AX75" s="3"/>
      <c r="AY75" s="3"/>
      <c r="BE75" s="1"/>
      <c r="BF75" s="1"/>
      <c r="BG75" s="1"/>
    </row>
    <row r="76" spans="1:64" ht="18" thickBot="1">
      <c r="B76" s="7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AM76" s="2"/>
      <c r="AV76" s="3"/>
      <c r="AX76" s="3"/>
      <c r="AY76" s="3"/>
      <c r="BE76" s="1"/>
      <c r="BF76" s="1"/>
      <c r="BG76" s="1"/>
    </row>
    <row r="77" spans="1:64" ht="18" thickBot="1">
      <c r="B77" s="9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AM77" s="2"/>
      <c r="AV77" s="3"/>
      <c r="AX77" s="3"/>
      <c r="AY77" s="3"/>
      <c r="BE77" s="1"/>
      <c r="BF77" s="1"/>
      <c r="BG77" s="1"/>
    </row>
    <row r="78" spans="1:64" ht="18" thickBot="1">
      <c r="B78" s="7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AM78" s="2"/>
      <c r="AV78" s="3"/>
      <c r="AX78" s="3"/>
      <c r="AY78" s="3"/>
      <c r="BE78" s="1"/>
      <c r="BF78" s="1"/>
      <c r="BG78" s="1"/>
    </row>
    <row r="79" spans="1:64" ht="18" thickBot="1">
      <c r="B79" s="7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AM79" s="2"/>
      <c r="AV79" s="3"/>
      <c r="AX79" s="3"/>
      <c r="AY79" s="3"/>
      <c r="BE79" s="1"/>
      <c r="BF79" s="1"/>
      <c r="BG79" s="1"/>
    </row>
    <row r="80" spans="1:64" ht="18" thickBot="1">
      <c r="B80" s="7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AM80" s="2"/>
      <c r="AV80" s="3"/>
      <c r="AX80" s="3"/>
      <c r="AY80" s="3"/>
      <c r="BE80" s="1"/>
      <c r="BF80" s="1"/>
      <c r="BG80" s="1"/>
    </row>
    <row r="81" spans="2:60" ht="18" thickBot="1">
      <c r="B81" s="14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AM81" s="2"/>
      <c r="AV81" s="3"/>
      <c r="AX81" s="3"/>
      <c r="AY81" s="3"/>
      <c r="BE81" s="1"/>
      <c r="BF81" s="1"/>
      <c r="BG81" s="1"/>
    </row>
    <row r="82" spans="2:60" ht="18" thickBot="1">
      <c r="B82" s="7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AM82" s="2"/>
      <c r="AV82" s="3"/>
      <c r="AX82" s="3"/>
      <c r="AY82" s="3"/>
      <c r="BE82" s="1"/>
      <c r="BF82" s="1"/>
      <c r="BG82" s="1"/>
    </row>
    <row r="83" spans="2:60" ht="18" thickBot="1">
      <c r="B83" s="9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AM83" s="2"/>
      <c r="AV83" s="3"/>
      <c r="AX83" s="3"/>
      <c r="AY83" s="3"/>
      <c r="BE83" s="1"/>
      <c r="BF83" s="1"/>
      <c r="BG83" s="1"/>
    </row>
    <row r="84" spans="2:60">
      <c r="E84" s="1"/>
      <c r="G84" s="1"/>
      <c r="H84" s="1"/>
      <c r="I84" s="1"/>
      <c r="K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AM84" s="2"/>
      <c r="BE84" s="1"/>
      <c r="BF84" s="1"/>
      <c r="BG84" s="1"/>
      <c r="BH84" s="1"/>
    </row>
    <row r="85" spans="2:60">
      <c r="E85" s="1"/>
      <c r="G85" s="1"/>
      <c r="H85" s="1"/>
      <c r="I85" s="1"/>
      <c r="K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AM85" s="2"/>
      <c r="BE85" s="1"/>
      <c r="BF85" s="1"/>
      <c r="BG85" s="1"/>
      <c r="BH85" s="1"/>
    </row>
    <row r="86" spans="2:60">
      <c r="E86" s="1"/>
      <c r="G86" s="1"/>
      <c r="H86" s="1"/>
      <c r="I86" s="1"/>
      <c r="K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AM86" s="2"/>
      <c r="BE86" s="1"/>
      <c r="BF86" s="1"/>
      <c r="BG86" s="1"/>
      <c r="BH86" s="1"/>
    </row>
    <row r="87" spans="2:60">
      <c r="E87" s="1"/>
      <c r="G87" s="1"/>
      <c r="H87" s="1"/>
      <c r="I87" s="1"/>
      <c r="K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AM87" s="2"/>
      <c r="BE87" s="1"/>
      <c r="BF87" s="1"/>
      <c r="BG87" s="1"/>
      <c r="BH87" s="1"/>
    </row>
    <row r="88" spans="2:60">
      <c r="E88" s="1"/>
      <c r="G88" s="1"/>
      <c r="H88" s="1"/>
      <c r="I88" s="1"/>
      <c r="K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AM88" s="2"/>
      <c r="BE88" s="1"/>
      <c r="BF88" s="1"/>
      <c r="BG88" s="1"/>
      <c r="BH88" s="1"/>
    </row>
    <row r="89" spans="2:60">
      <c r="E89" s="1"/>
      <c r="G89" s="1"/>
      <c r="H89" s="1"/>
      <c r="I89" s="1"/>
      <c r="K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AM89" s="2"/>
      <c r="BE89" s="1"/>
      <c r="BF89" s="1"/>
      <c r="BG89" s="1"/>
      <c r="BH89" s="1"/>
    </row>
    <row r="90" spans="2:60">
      <c r="E90" s="1"/>
      <c r="G90" s="1"/>
      <c r="H90" s="1"/>
      <c r="I90" s="1"/>
      <c r="K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AM90" s="2"/>
      <c r="BE90" s="1"/>
      <c r="BF90" s="1"/>
      <c r="BG90" s="1"/>
      <c r="BH90" s="1"/>
    </row>
    <row r="91" spans="2:60">
      <c r="E91" s="1"/>
      <c r="G91" s="1"/>
      <c r="H91" s="1"/>
      <c r="I91" s="1"/>
      <c r="K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AM91" s="2"/>
      <c r="BE91" s="1"/>
      <c r="BF91" s="1"/>
      <c r="BG91" s="1"/>
      <c r="BH91" s="1"/>
    </row>
    <row r="92" spans="2:60">
      <c r="E92" s="1"/>
      <c r="G92" s="1"/>
      <c r="H92" s="1"/>
      <c r="I92" s="1"/>
      <c r="K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AM92" s="2"/>
      <c r="BE92" s="1"/>
      <c r="BF92" s="1"/>
      <c r="BG92" s="1"/>
      <c r="BH92" s="1"/>
    </row>
    <row r="93" spans="2:60">
      <c r="E93" s="1"/>
      <c r="G93" s="1"/>
      <c r="H93" s="1"/>
      <c r="I93" s="1"/>
      <c r="K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AM93" s="2"/>
      <c r="BE93" s="1"/>
      <c r="BF93" s="1"/>
      <c r="BG93" s="1"/>
      <c r="BH93" s="1"/>
    </row>
    <row r="94" spans="2:60">
      <c r="E94" s="1"/>
      <c r="G94" s="1"/>
      <c r="H94" s="1"/>
      <c r="I94" s="1"/>
      <c r="K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AM94" s="2"/>
      <c r="BE94" s="1"/>
      <c r="BF94" s="1"/>
      <c r="BG94" s="1"/>
      <c r="BH94" s="1"/>
    </row>
    <row r="95" spans="2:60">
      <c r="E95" s="1"/>
      <c r="G95" s="1"/>
      <c r="H95" s="1"/>
      <c r="I95" s="1"/>
      <c r="K95" s="1"/>
      <c r="L95" s="1"/>
      <c r="M95" s="1"/>
      <c r="O95" s="1"/>
      <c r="P95" s="1"/>
      <c r="Q95" s="1"/>
      <c r="R95" s="1"/>
      <c r="S95" s="1"/>
      <c r="T95" s="1"/>
      <c r="U95" s="1"/>
      <c r="V95" s="1"/>
      <c r="W95" s="1"/>
      <c r="X95" s="1"/>
      <c r="AM95" s="2"/>
      <c r="BE95" s="1"/>
      <c r="BF95" s="1"/>
      <c r="BG95" s="1"/>
      <c r="BH95" s="1"/>
    </row>
    <row r="96" spans="2:60">
      <c r="E96" s="1"/>
      <c r="G96" s="1"/>
      <c r="H96" s="1"/>
      <c r="I96" s="1"/>
      <c r="K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AM96" s="2"/>
      <c r="BE96" s="1"/>
      <c r="BF96" s="1"/>
      <c r="BG96" s="1"/>
      <c r="BH96" s="1"/>
    </row>
    <row r="97" spans="5:60">
      <c r="E97" s="1"/>
      <c r="G97" s="1"/>
      <c r="H97" s="1"/>
      <c r="I97" s="1"/>
      <c r="K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AM97" s="2"/>
      <c r="BE97" s="1"/>
      <c r="BF97" s="1"/>
      <c r="BG97" s="1"/>
      <c r="BH97" s="1"/>
    </row>
    <row r="98" spans="5:60">
      <c r="E98" s="1"/>
      <c r="G98" s="1"/>
      <c r="H98" s="1"/>
      <c r="I98" s="1"/>
      <c r="K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AM98" s="2"/>
      <c r="BE98" s="1"/>
      <c r="BF98" s="1"/>
      <c r="BG98" s="1"/>
      <c r="BH98" s="1"/>
    </row>
    <row r="99" spans="5:60">
      <c r="E99" s="1"/>
      <c r="G99" s="1"/>
      <c r="H99" s="1"/>
      <c r="I99" s="1"/>
      <c r="K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AM99" s="2"/>
      <c r="BE99" s="1"/>
      <c r="BF99" s="1"/>
      <c r="BG99" s="1"/>
      <c r="BH99" s="1"/>
    </row>
    <row r="100" spans="5:60">
      <c r="E100" s="1"/>
      <c r="G100" s="1"/>
      <c r="H100" s="1"/>
      <c r="I100" s="1"/>
      <c r="K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AM100" s="2"/>
      <c r="BE100" s="1"/>
      <c r="BF100" s="1"/>
      <c r="BG100" s="1"/>
      <c r="BH100" s="1"/>
    </row>
    <row r="101" spans="5:60">
      <c r="E101" s="1"/>
      <c r="G101" s="1"/>
      <c r="H101" s="1"/>
      <c r="I101" s="1"/>
      <c r="K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AM101" s="2"/>
      <c r="BE101" s="1"/>
      <c r="BF101" s="1"/>
      <c r="BG101" s="1"/>
      <c r="BH101" s="1"/>
    </row>
    <row r="102" spans="5:60">
      <c r="E102" s="1"/>
      <c r="G102" s="1"/>
      <c r="H102" s="1"/>
      <c r="I102" s="1"/>
      <c r="K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AM102" s="2"/>
      <c r="BE102" s="1"/>
      <c r="BF102" s="1"/>
      <c r="BG102" s="1"/>
      <c r="BH102" s="1"/>
    </row>
    <row r="103" spans="5:60">
      <c r="E103" s="1"/>
      <c r="G103" s="1"/>
      <c r="H103" s="1"/>
      <c r="I103" s="1"/>
      <c r="K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AM103" s="2"/>
      <c r="BE103" s="1"/>
      <c r="BF103" s="1"/>
      <c r="BG103" s="1"/>
      <c r="BH103" s="1"/>
    </row>
    <row r="104" spans="5:60">
      <c r="E104" s="1"/>
      <c r="G104" s="1"/>
      <c r="H104" s="1"/>
      <c r="I104" s="1"/>
      <c r="K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AM104" s="2"/>
      <c r="BE104" s="1"/>
      <c r="BF104" s="1"/>
      <c r="BG104" s="1"/>
      <c r="BH104" s="1"/>
    </row>
    <row r="105" spans="5:60">
      <c r="E105" s="1"/>
      <c r="G105" s="1"/>
      <c r="H105" s="1"/>
      <c r="I105" s="1"/>
      <c r="K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AM105" s="2"/>
      <c r="BE105" s="1"/>
      <c r="BF105" s="1"/>
      <c r="BG105" s="1"/>
      <c r="BH105" s="1"/>
    </row>
    <row r="106" spans="5:60">
      <c r="E106" s="1"/>
      <c r="G106" s="1"/>
      <c r="H106" s="1"/>
      <c r="I106" s="1"/>
      <c r="K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AM106" s="2"/>
      <c r="BE106" s="1"/>
      <c r="BF106" s="1"/>
      <c r="BG106" s="1"/>
      <c r="BH106" s="1"/>
    </row>
    <row r="107" spans="5:60">
      <c r="E107" s="1"/>
      <c r="G107" s="1"/>
      <c r="H107" s="1"/>
      <c r="I107" s="1"/>
      <c r="K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AM107" s="2"/>
      <c r="BE107" s="1"/>
      <c r="BF107" s="1"/>
      <c r="BG107" s="1"/>
      <c r="BH107" s="1"/>
    </row>
    <row r="108" spans="5:60">
      <c r="E108" s="1"/>
      <c r="G108" s="1"/>
      <c r="H108" s="1"/>
      <c r="I108" s="1"/>
      <c r="K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AM108" s="2"/>
      <c r="BE108" s="1"/>
      <c r="BF108" s="1"/>
      <c r="BG108" s="1"/>
      <c r="BH108" s="1"/>
    </row>
    <row r="109" spans="5:60">
      <c r="E109" s="1"/>
      <c r="G109" s="1"/>
      <c r="H109" s="1"/>
      <c r="I109" s="1"/>
      <c r="K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AM109" s="2"/>
      <c r="BE109" s="1"/>
      <c r="BF109" s="1"/>
      <c r="BG109" s="1"/>
      <c r="BH109" s="1"/>
    </row>
    <row r="110" spans="5:60">
      <c r="E110" s="1"/>
      <c r="G110" s="1"/>
      <c r="H110" s="1"/>
      <c r="I110" s="1"/>
      <c r="K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AM110" s="2"/>
      <c r="BE110" s="1"/>
      <c r="BF110" s="1"/>
      <c r="BG110" s="1"/>
      <c r="BH110" s="1"/>
    </row>
    <row r="111" spans="5:60">
      <c r="E111" s="1"/>
      <c r="G111" s="1"/>
      <c r="H111" s="1"/>
      <c r="I111" s="1"/>
      <c r="K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AM111" s="2"/>
      <c r="BE111" s="1"/>
      <c r="BF111" s="1"/>
      <c r="BG111" s="1"/>
      <c r="BH111" s="1"/>
    </row>
    <row r="112" spans="5:60">
      <c r="E112" s="1"/>
      <c r="G112" s="1"/>
      <c r="H112" s="1"/>
      <c r="I112" s="1"/>
      <c r="K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AM112" s="2"/>
    </row>
    <row r="113" spans="5:39">
      <c r="E113" s="1"/>
      <c r="G113" s="1"/>
      <c r="H113" s="1"/>
      <c r="I113" s="1"/>
      <c r="K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AM113" s="2"/>
    </row>
    <row r="114" spans="5:39">
      <c r="E114" s="1"/>
      <c r="G114" s="1"/>
      <c r="H114" s="1"/>
      <c r="I114" s="1"/>
      <c r="K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AM114" s="2"/>
    </row>
    <row r="115" spans="5:39">
      <c r="E115" s="1"/>
      <c r="G115" s="1"/>
      <c r="H115" s="1"/>
      <c r="I115" s="1"/>
      <c r="K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AM115" s="2"/>
    </row>
    <row r="116" spans="5:39">
      <c r="E116" s="1"/>
      <c r="G116" s="1"/>
      <c r="H116" s="1"/>
      <c r="I116" s="1"/>
      <c r="K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AM116" s="2"/>
    </row>
    <row r="117" spans="5:39">
      <c r="E117" s="1"/>
      <c r="G117" s="1"/>
      <c r="H117" s="1"/>
      <c r="I117" s="1"/>
      <c r="K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AM117" s="2"/>
    </row>
    <row r="118" spans="5:39">
      <c r="E118" s="1"/>
      <c r="G118" s="1"/>
      <c r="H118" s="1"/>
      <c r="I118" s="1"/>
      <c r="K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AM118" s="2"/>
    </row>
    <row r="119" spans="5:39">
      <c r="E119" s="1"/>
      <c r="G119" s="1"/>
      <c r="H119" s="1"/>
      <c r="I119" s="1"/>
      <c r="K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AM119" s="2"/>
    </row>
    <row r="120" spans="5:39">
      <c r="E120" s="1"/>
      <c r="G120" s="1"/>
      <c r="H120" s="1"/>
      <c r="I120" s="1"/>
      <c r="K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AM120" s="2"/>
    </row>
    <row r="121" spans="5:39">
      <c r="E121" s="1"/>
      <c r="G121" s="1"/>
      <c r="H121" s="1"/>
      <c r="I121" s="1"/>
      <c r="K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AM121" s="2"/>
    </row>
    <row r="122" spans="5:39">
      <c r="E122" s="1"/>
      <c r="G122" s="1"/>
      <c r="H122" s="1"/>
      <c r="I122" s="1"/>
      <c r="K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AM122" s="2"/>
    </row>
    <row r="123" spans="5:39">
      <c r="E123" s="1"/>
      <c r="G123" s="1"/>
      <c r="H123" s="1"/>
      <c r="I123" s="1"/>
      <c r="K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AM123" s="2"/>
    </row>
    <row r="124" spans="5:39">
      <c r="E124" s="1"/>
      <c r="G124" s="1"/>
      <c r="H124" s="1"/>
      <c r="I124" s="1"/>
      <c r="K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AM124" s="2"/>
    </row>
    <row r="125" spans="5:39">
      <c r="E125" s="1"/>
      <c r="G125" s="1"/>
      <c r="H125" s="1"/>
      <c r="I125" s="1"/>
      <c r="K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AM125" s="2"/>
    </row>
    <row r="126" spans="5:39">
      <c r="E126" s="1"/>
      <c r="G126" s="1"/>
      <c r="H126" s="1"/>
      <c r="I126" s="1"/>
      <c r="K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AM126" s="2"/>
    </row>
    <row r="127" spans="5:39">
      <c r="X127"/>
      <c r="AM127" s="2"/>
    </row>
    <row r="128" spans="5:39">
      <c r="E128" s="1"/>
      <c r="G128" s="1"/>
      <c r="H128" s="1"/>
      <c r="I128" s="1"/>
      <c r="K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AM128" s="2"/>
    </row>
    <row r="129" spans="5:39">
      <c r="E129" s="1"/>
      <c r="G129" s="1"/>
      <c r="H129" s="1"/>
      <c r="I129" s="1"/>
      <c r="K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AM129" s="2"/>
    </row>
    <row r="130" spans="5:39">
      <c r="E130" s="1"/>
      <c r="G130" s="1"/>
      <c r="H130" s="1"/>
      <c r="I130" s="1"/>
      <c r="K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AM130" s="2"/>
    </row>
    <row r="131" spans="5:39">
      <c r="E131" s="1"/>
      <c r="G131" s="1"/>
      <c r="H131" s="1"/>
      <c r="I131" s="1"/>
      <c r="K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AM131" s="2"/>
    </row>
    <row r="132" spans="5:39">
      <c r="E132" s="1"/>
      <c r="G132" s="1"/>
      <c r="H132" s="1"/>
      <c r="I132" s="1"/>
      <c r="K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AM132" s="2"/>
    </row>
    <row r="133" spans="5:39">
      <c r="E133" s="1"/>
      <c r="G133" s="1"/>
      <c r="H133" s="1"/>
      <c r="I133" s="1"/>
      <c r="K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AM133" s="2"/>
    </row>
    <row r="134" spans="5:39">
      <c r="E134" s="1"/>
      <c r="G134" s="1"/>
      <c r="H134" s="1"/>
      <c r="I134" s="1"/>
      <c r="K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AM134" s="2"/>
    </row>
    <row r="135" spans="5:39">
      <c r="E135" s="1"/>
      <c r="G135" s="1"/>
      <c r="H135" s="1"/>
      <c r="I135" s="1"/>
      <c r="K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AM135" s="2"/>
    </row>
    <row r="136" spans="5:39">
      <c r="E136" s="1"/>
      <c r="G136" s="1"/>
      <c r="H136" s="1"/>
      <c r="I136" s="1"/>
      <c r="K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AM136" s="2"/>
    </row>
    <row r="137" spans="5:39">
      <c r="E137" s="1"/>
      <c r="G137" s="1"/>
      <c r="H137" s="1"/>
      <c r="I137" s="1"/>
      <c r="K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AM137" s="2"/>
    </row>
    <row r="138" spans="5:39">
      <c r="E138" s="1"/>
      <c r="G138" s="1"/>
      <c r="H138" s="1"/>
      <c r="I138" s="1"/>
      <c r="K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AM138" s="2"/>
    </row>
    <row r="139" spans="5:39">
      <c r="E139" s="1"/>
      <c r="G139" s="1"/>
      <c r="H139" s="1"/>
      <c r="I139" s="1"/>
      <c r="K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AM139" s="2"/>
    </row>
    <row r="140" spans="5:39">
      <c r="E140" s="1"/>
      <c r="G140" s="1"/>
      <c r="H140" s="1"/>
      <c r="I140" s="1"/>
      <c r="K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AM140" s="2"/>
    </row>
    <row r="141" spans="5:39">
      <c r="E141" s="1"/>
      <c r="G141" s="1"/>
      <c r="H141" s="1"/>
      <c r="I141" s="1"/>
      <c r="K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AM141" s="2"/>
    </row>
    <row r="142" spans="5:39">
      <c r="E142" s="1"/>
      <c r="G142" s="1"/>
      <c r="H142" s="1"/>
      <c r="I142" s="1"/>
      <c r="K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AM142" s="2"/>
    </row>
    <row r="143" spans="5:39">
      <c r="E143" s="1"/>
      <c r="G143" s="1"/>
      <c r="H143" s="1"/>
      <c r="I143" s="1"/>
      <c r="K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AM143" s="2"/>
    </row>
    <row r="144" spans="5:39">
      <c r="E144" s="1"/>
      <c r="G144" s="1"/>
      <c r="H144" s="1"/>
      <c r="I144" s="1"/>
      <c r="K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AM144" s="2"/>
    </row>
    <row r="145" spans="5:39">
      <c r="E145" s="1"/>
      <c r="G145" s="1"/>
      <c r="H145" s="1"/>
      <c r="I145" s="1"/>
      <c r="K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AM145" s="2"/>
    </row>
    <row r="146" spans="5:39">
      <c r="E146" s="1"/>
      <c r="G146" s="1"/>
      <c r="H146" s="1"/>
      <c r="I146" s="1"/>
      <c r="K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AM146" s="2"/>
    </row>
    <row r="147" spans="5:39">
      <c r="E147" s="1"/>
      <c r="G147" s="1"/>
      <c r="H147" s="1"/>
      <c r="I147" s="1"/>
      <c r="K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AM147" s="2"/>
    </row>
    <row r="148" spans="5:39">
      <c r="E148" s="1"/>
      <c r="G148" s="1"/>
      <c r="H148" s="1"/>
      <c r="I148" s="1"/>
      <c r="K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AM148" s="2"/>
    </row>
    <row r="149" spans="5:39">
      <c r="E149" s="1"/>
      <c r="G149" s="1"/>
      <c r="H149" s="1"/>
      <c r="I149" s="1"/>
      <c r="K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AM149" s="2"/>
    </row>
    <row r="150" spans="5:39">
      <c r="E150" s="1"/>
      <c r="G150" s="1"/>
      <c r="H150" s="1"/>
      <c r="I150" s="1"/>
      <c r="K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AM150" s="2"/>
    </row>
    <row r="151" spans="5:39">
      <c r="E151" s="1"/>
      <c r="G151" s="1"/>
      <c r="H151" s="1"/>
      <c r="I151" s="1"/>
      <c r="K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AM151" s="2"/>
    </row>
    <row r="152" spans="5:39">
      <c r="E152" s="1"/>
      <c r="G152" s="1"/>
      <c r="H152" s="1"/>
      <c r="I152" s="1"/>
      <c r="K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AM152" s="2"/>
    </row>
    <row r="153" spans="5:39">
      <c r="E153" s="1"/>
      <c r="G153" s="1"/>
      <c r="H153" s="1"/>
      <c r="I153" s="1"/>
      <c r="K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AM153" s="2"/>
    </row>
    <row r="154" spans="5:39">
      <c r="E154" s="1"/>
      <c r="G154" s="1"/>
      <c r="H154" s="1"/>
      <c r="I154" s="1"/>
      <c r="K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AM154" s="2"/>
    </row>
    <row r="155" spans="5:39">
      <c r="E155" s="1"/>
      <c r="G155" s="1"/>
      <c r="H155" s="1"/>
      <c r="I155" s="1"/>
      <c r="K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AM155" s="2"/>
    </row>
    <row r="156" spans="5:39">
      <c r="E156" s="1"/>
      <c r="G156" s="1"/>
      <c r="H156" s="1"/>
      <c r="I156" s="1"/>
      <c r="K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AM156" s="2"/>
    </row>
    <row r="157" spans="5:39">
      <c r="E157" s="1"/>
      <c r="G157" s="1"/>
      <c r="H157" s="1"/>
      <c r="I157" s="1"/>
      <c r="K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AM157" s="2"/>
    </row>
    <row r="158" spans="5:39">
      <c r="E158" s="1"/>
      <c r="G158" s="1"/>
      <c r="H158" s="1"/>
      <c r="I158" s="1"/>
      <c r="K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AM158" s="2"/>
    </row>
    <row r="159" spans="5:39">
      <c r="E159" s="1"/>
      <c r="G159" s="1"/>
      <c r="H159" s="1"/>
      <c r="I159" s="1"/>
      <c r="K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AM159" s="2"/>
    </row>
    <row r="160" spans="5:39">
      <c r="E160" s="1"/>
      <c r="G160" s="1"/>
      <c r="H160" s="1"/>
      <c r="I160" s="1"/>
      <c r="K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AM160" s="2"/>
    </row>
    <row r="161" spans="5:39">
      <c r="E161" s="1"/>
      <c r="G161" s="1"/>
      <c r="H161" s="1"/>
      <c r="I161" s="1"/>
      <c r="K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AM161" s="2"/>
    </row>
    <row r="162" spans="5:39">
      <c r="E162" s="1"/>
      <c r="G162" s="1"/>
      <c r="H162" s="1"/>
      <c r="I162" s="1"/>
      <c r="K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AM162" s="2"/>
    </row>
    <row r="163" spans="5:39">
      <c r="E163" s="1"/>
      <c r="G163" s="1"/>
      <c r="H163" s="1"/>
      <c r="I163" s="1"/>
      <c r="K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AM163" s="2"/>
    </row>
    <row r="164" spans="5:39">
      <c r="E164" s="1"/>
      <c r="G164" s="1"/>
      <c r="H164" s="1"/>
      <c r="I164" s="1"/>
      <c r="K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AM164" s="2"/>
    </row>
    <row r="165" spans="5:39">
      <c r="E165" s="1"/>
      <c r="G165" s="1"/>
      <c r="H165" s="1"/>
      <c r="I165" s="1"/>
      <c r="K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AM165" s="2"/>
    </row>
    <row r="166" spans="5:39">
      <c r="E166" s="1"/>
      <c r="G166" s="1"/>
      <c r="H166" s="1"/>
      <c r="I166" s="1"/>
      <c r="K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AM166" s="2"/>
    </row>
    <row r="167" spans="5:39">
      <c r="E167" s="1"/>
      <c r="G167" s="1"/>
      <c r="H167" s="1"/>
      <c r="I167" s="1"/>
      <c r="K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AM167" s="2"/>
    </row>
    <row r="168" spans="5:39">
      <c r="E168" s="1"/>
      <c r="G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AM168" s="2"/>
    </row>
    <row r="169" spans="5:39">
      <c r="E169" s="1"/>
      <c r="G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AM169" s="2"/>
    </row>
    <row r="170" spans="5:39">
      <c r="E170" s="1"/>
      <c r="G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AM170" s="2"/>
    </row>
    <row r="171" spans="5:39">
      <c r="E171" s="1"/>
      <c r="G171" s="1"/>
      <c r="H171" s="1"/>
      <c r="I171" s="1"/>
      <c r="K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AM171" s="2"/>
    </row>
    <row r="172" spans="5:39">
      <c r="E172" s="1"/>
      <c r="G172" s="1"/>
      <c r="H172" s="1"/>
      <c r="I172" s="1"/>
      <c r="K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AM172" s="2"/>
    </row>
    <row r="173" spans="5:39">
      <c r="E173" s="1"/>
      <c r="G173" s="1"/>
      <c r="H173" s="1"/>
      <c r="I173" s="1"/>
      <c r="K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AM173" s="2"/>
    </row>
    <row r="174" spans="5:39">
      <c r="E174" s="1"/>
      <c r="G174" s="1"/>
      <c r="H174" s="1"/>
      <c r="I174" s="1"/>
      <c r="K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AM174" s="2"/>
    </row>
    <row r="175" spans="5:39">
      <c r="E175" s="1"/>
      <c r="G175" s="1"/>
      <c r="H175" s="1"/>
      <c r="I175" s="1"/>
      <c r="K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AM175" s="2"/>
    </row>
    <row r="176" spans="5:39">
      <c r="E176" s="1"/>
      <c r="G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AM176" s="2"/>
    </row>
    <row r="177" spans="5:39">
      <c r="E177" s="1"/>
      <c r="G177" s="1"/>
      <c r="H177" s="1"/>
      <c r="I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AM177" s="2"/>
    </row>
    <row r="178" spans="5:39">
      <c r="E178" s="1"/>
      <c r="G178" s="1"/>
      <c r="H178" s="1"/>
      <c r="I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AM178" s="2"/>
    </row>
    <row r="179" spans="5:39">
      <c r="E179" s="1"/>
      <c r="G179" s="1"/>
      <c r="H179" s="1"/>
      <c r="I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AM179" s="2"/>
    </row>
    <row r="180" spans="5:39">
      <c r="E180" s="1"/>
      <c r="G180" s="1"/>
      <c r="H180" s="1"/>
      <c r="I180" s="1"/>
      <c r="K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AM180" s="2"/>
    </row>
    <row r="181" spans="5:39">
      <c r="E181" s="1"/>
      <c r="G181" s="1"/>
      <c r="H181" s="1"/>
      <c r="I181" s="1"/>
      <c r="K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AM181" s="2"/>
    </row>
    <row r="182" spans="5:39">
      <c r="E182" s="1"/>
      <c r="G182" s="1"/>
      <c r="H182" s="1"/>
      <c r="I182" s="1"/>
      <c r="K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AM182" s="2"/>
    </row>
    <row r="183" spans="5:39">
      <c r="E183" s="1"/>
      <c r="G183" s="1"/>
      <c r="H183" s="1"/>
      <c r="I183" s="1"/>
      <c r="K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AM183" s="2"/>
    </row>
    <row r="184" spans="5:39">
      <c r="E184" s="1"/>
      <c r="G184" s="1"/>
      <c r="H184" s="1"/>
      <c r="I184" s="1"/>
      <c r="K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AM184" s="2"/>
    </row>
    <row r="185" spans="5:39">
      <c r="E185" s="1"/>
      <c r="G185" s="1"/>
      <c r="H185" s="1"/>
      <c r="I185" s="1"/>
      <c r="K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AM185" s="2"/>
    </row>
    <row r="186" spans="5:39">
      <c r="E186" s="1"/>
      <c r="G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AM186" s="2"/>
    </row>
    <row r="187" spans="5:39">
      <c r="E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AM187" s="2"/>
    </row>
    <row r="188" spans="5:39">
      <c r="E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AM188" s="2"/>
    </row>
    <row r="189" spans="5:39">
      <c r="E189" s="1"/>
      <c r="G189" s="1"/>
      <c r="H189" s="1"/>
      <c r="I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AM189" s="2"/>
    </row>
    <row r="190" spans="5:39">
      <c r="E190" s="1"/>
      <c r="G190" s="1"/>
      <c r="H190" s="1"/>
      <c r="I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AM190" s="2"/>
    </row>
    <row r="191" spans="5:39">
      <c r="E191" s="1"/>
      <c r="G191" s="1"/>
      <c r="H191" s="1"/>
      <c r="I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AM191" s="2"/>
    </row>
    <row r="192" spans="5:39">
      <c r="E192" s="1"/>
      <c r="G192" s="1"/>
      <c r="H192" s="1"/>
      <c r="I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AM192" s="2"/>
    </row>
    <row r="193" spans="5:39">
      <c r="E193" s="1"/>
      <c r="G193" s="1"/>
      <c r="H193" s="1"/>
      <c r="I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AM193" s="2"/>
    </row>
    <row r="194" spans="5:39">
      <c r="E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AM194" s="2"/>
    </row>
    <row r="195" spans="5:39"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AM195" s="2"/>
    </row>
    <row r="196" spans="5:39">
      <c r="E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AM196" s="2"/>
    </row>
    <row r="197" spans="5:39">
      <c r="E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AM197" s="2"/>
    </row>
    <row r="198" spans="5:39">
      <c r="E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AM198" s="2"/>
    </row>
    <row r="199" spans="5:39">
      <c r="E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AM199" s="2"/>
    </row>
    <row r="200" spans="5:39">
      <c r="E200" s="1"/>
      <c r="G200" s="1"/>
      <c r="H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AM200" s="2"/>
    </row>
    <row r="201" spans="5:39">
      <c r="E201" s="1"/>
      <c r="G201" s="1"/>
      <c r="H201" s="1"/>
      <c r="I201" s="1"/>
      <c r="K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AM201" s="2"/>
    </row>
    <row r="202" spans="5:39">
      <c r="E202" s="1"/>
      <c r="G202" s="1"/>
      <c r="H202" s="1"/>
      <c r="I202" s="1"/>
      <c r="K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AM202" s="2"/>
    </row>
    <row r="203" spans="5:39">
      <c r="E203" s="1"/>
      <c r="G203" s="1"/>
      <c r="H203" s="1"/>
      <c r="I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AM203" s="2"/>
    </row>
    <row r="204" spans="5:39">
      <c r="E204" s="1"/>
      <c r="G204" s="1"/>
      <c r="H204" s="1"/>
      <c r="I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AM204" s="2"/>
    </row>
    <row r="205" spans="5:39">
      <c r="E205" s="1"/>
      <c r="G205" s="1"/>
      <c r="H205" s="1"/>
      <c r="I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AM205" s="2"/>
    </row>
    <row r="206" spans="5:39">
      <c r="E206" s="1"/>
      <c r="G206" s="1"/>
      <c r="H206" s="1"/>
      <c r="I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AM206" s="2"/>
    </row>
    <row r="207" spans="5:39">
      <c r="E207" s="1"/>
      <c r="G207" s="1"/>
      <c r="H207" s="1"/>
      <c r="I207" s="1"/>
      <c r="K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AM207" s="2"/>
    </row>
    <row r="208" spans="5:39">
      <c r="E208" s="1"/>
      <c r="G208" s="1"/>
      <c r="H208" s="1"/>
      <c r="I208" s="1"/>
      <c r="K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AM208" s="2"/>
    </row>
    <row r="209" spans="5:39">
      <c r="E209" s="1"/>
      <c r="G209" s="1"/>
      <c r="H209" s="1"/>
      <c r="I209" s="1"/>
      <c r="K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AM209" s="2"/>
    </row>
    <row r="210" spans="5:39">
      <c r="E210" s="1"/>
      <c r="G210" s="1"/>
      <c r="H210" s="1"/>
      <c r="I210" s="1"/>
      <c r="K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AM210" s="2"/>
    </row>
    <row r="211" spans="5:39">
      <c r="E211" s="1"/>
      <c r="G211" s="1"/>
      <c r="H211" s="1"/>
      <c r="I211" s="1"/>
      <c r="K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AM211" s="2"/>
    </row>
    <row r="212" spans="5:39">
      <c r="E212" s="1"/>
      <c r="G212" s="1"/>
      <c r="H212" s="1"/>
      <c r="I212" s="1"/>
      <c r="K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AM212" s="2"/>
    </row>
    <row r="213" spans="5:39">
      <c r="E213" s="1"/>
      <c r="G213" s="1"/>
      <c r="H213" s="1"/>
      <c r="I213" s="1"/>
      <c r="K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AM213" s="2"/>
    </row>
    <row r="214" spans="5:39">
      <c r="E214" s="1"/>
      <c r="G214" s="1"/>
      <c r="H214" s="1"/>
      <c r="I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AM214" s="2"/>
    </row>
    <row r="215" spans="5:39">
      <c r="E215" s="1"/>
      <c r="G215" s="1"/>
      <c r="H215" s="1"/>
      <c r="I215" s="1"/>
      <c r="K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AM215" s="2"/>
    </row>
    <row r="216" spans="5:39">
      <c r="E216" s="1"/>
      <c r="G216" s="1"/>
      <c r="H216" s="1"/>
      <c r="I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AM216" s="2"/>
    </row>
    <row r="217" spans="5:39">
      <c r="E217" s="1"/>
      <c r="G217" s="1"/>
      <c r="H217" s="1"/>
      <c r="I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AM217" s="2"/>
    </row>
    <row r="218" spans="5:39">
      <c r="E218" s="1"/>
      <c r="G218" s="1"/>
      <c r="H218" s="1"/>
      <c r="I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AM218" s="2"/>
    </row>
    <row r="219" spans="5:39">
      <c r="E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AM219" s="2"/>
    </row>
    <row r="220" spans="5:39">
      <c r="E220" s="1"/>
      <c r="G220" s="1"/>
      <c r="H220" s="1"/>
      <c r="I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AM220" s="2"/>
    </row>
    <row r="221" spans="5:39">
      <c r="E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AM221" s="2"/>
    </row>
    <row r="222" spans="5:39">
      <c r="E222" s="1"/>
      <c r="G222" s="1"/>
      <c r="H222" s="1"/>
      <c r="I222" s="1"/>
      <c r="K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AM222" s="2"/>
    </row>
    <row r="223" spans="5:39">
      <c r="E223" s="1"/>
      <c r="G223" s="1"/>
      <c r="H223" s="1"/>
      <c r="I223" s="1"/>
      <c r="K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AM223" s="2"/>
    </row>
    <row r="224" spans="5:39">
      <c r="E224" s="1"/>
      <c r="G224" s="1"/>
      <c r="H224" s="1"/>
      <c r="I224" s="1"/>
      <c r="K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AM224" s="2"/>
    </row>
    <row r="225" spans="5:39">
      <c r="E225" s="1"/>
      <c r="G225" s="1"/>
      <c r="H225" s="1"/>
      <c r="I225" s="1"/>
      <c r="K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AM225" s="2"/>
    </row>
    <row r="226" spans="5:39">
      <c r="E226" s="1"/>
      <c r="G226" s="1"/>
      <c r="H226" s="1"/>
      <c r="I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AM226" s="2"/>
    </row>
    <row r="227" spans="5:39">
      <c r="E227" s="1"/>
      <c r="G227" s="1"/>
      <c r="H227" s="1"/>
      <c r="I227" s="1"/>
      <c r="K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AM227" s="2"/>
    </row>
    <row r="228" spans="5:39">
      <c r="E228" s="1"/>
      <c r="G228" s="1"/>
      <c r="H228" s="1"/>
      <c r="I228" s="1"/>
      <c r="K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AM228" s="2"/>
    </row>
    <row r="229" spans="5:39">
      <c r="E229" s="1"/>
      <c r="G229" s="1"/>
      <c r="H229" s="1"/>
      <c r="I229" s="1"/>
      <c r="K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AM229" s="2"/>
    </row>
    <row r="230" spans="5:39">
      <c r="E230" s="1"/>
      <c r="G230" s="1"/>
      <c r="H230" s="1"/>
      <c r="I230" s="1"/>
      <c r="K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AM230" s="2"/>
    </row>
    <row r="231" spans="5:39">
      <c r="E231" s="1"/>
      <c r="G231" s="1"/>
      <c r="H231" s="1"/>
      <c r="I231" s="1"/>
      <c r="K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AM231" s="2"/>
    </row>
    <row r="232" spans="5:39">
      <c r="E232" s="1"/>
      <c r="G232" s="1"/>
      <c r="H232" s="1"/>
      <c r="I232" s="1"/>
      <c r="K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AM232" s="2"/>
    </row>
    <row r="233" spans="5:39">
      <c r="E233" s="1"/>
      <c r="G233" s="1"/>
      <c r="H233" s="1"/>
      <c r="I233" s="1"/>
      <c r="K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AM233" s="2"/>
    </row>
    <row r="234" spans="5:39">
      <c r="E234" s="1"/>
      <c r="G234" s="1"/>
      <c r="H234" s="1"/>
      <c r="I234" s="1"/>
      <c r="K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AM234" s="2"/>
    </row>
    <row r="235" spans="5:39">
      <c r="E235" s="1"/>
      <c r="G235" s="1"/>
      <c r="H235" s="1"/>
      <c r="I235" s="1"/>
      <c r="K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AM235" s="2"/>
    </row>
    <row r="236" spans="5:39">
      <c r="E236" s="1"/>
      <c r="G236" s="1"/>
      <c r="H236" s="1"/>
      <c r="I236" s="1"/>
      <c r="K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AM236" s="2"/>
    </row>
    <row r="237" spans="5:39">
      <c r="E237" s="1"/>
      <c r="G237" s="1"/>
      <c r="H237" s="1"/>
      <c r="I237" s="1"/>
      <c r="K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AM237" s="2"/>
    </row>
    <row r="238" spans="5:39">
      <c r="E238" s="1"/>
      <c r="G238" s="1"/>
      <c r="H238" s="1"/>
      <c r="I238" s="1"/>
      <c r="K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AM238" s="2"/>
    </row>
    <row r="239" spans="5:39">
      <c r="E239" s="1"/>
      <c r="G239" s="1"/>
      <c r="H239" s="1"/>
      <c r="I239" s="1"/>
      <c r="K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AM239" s="2"/>
    </row>
    <row r="240" spans="5:39">
      <c r="E240" s="1"/>
      <c r="G240" s="1"/>
      <c r="H240" s="1"/>
      <c r="I240" s="1"/>
      <c r="K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AM240" s="2"/>
    </row>
    <row r="241" spans="5:39">
      <c r="E241" s="1"/>
      <c r="G241" s="1"/>
      <c r="H241" s="1"/>
      <c r="I241" s="1"/>
      <c r="K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AM241" s="2"/>
    </row>
    <row r="242" spans="5:39">
      <c r="E242" s="1"/>
      <c r="G242" s="1"/>
      <c r="H242" s="1"/>
      <c r="I242" s="1"/>
      <c r="K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AM242" s="2"/>
    </row>
    <row r="243" spans="5:39">
      <c r="E243" s="1"/>
      <c r="G243" s="1"/>
      <c r="H243" s="1"/>
      <c r="I243" s="1"/>
      <c r="K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AM243" s="2"/>
    </row>
    <row r="244" spans="5:39">
      <c r="E244" s="1"/>
      <c r="G244" s="1"/>
      <c r="H244" s="1"/>
      <c r="I244" s="1"/>
      <c r="K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AM244" s="2"/>
    </row>
    <row r="245" spans="5:39">
      <c r="E245" s="1"/>
      <c r="G245" s="1"/>
      <c r="H245" s="1"/>
      <c r="I245" s="1"/>
      <c r="K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AM245" s="2"/>
    </row>
    <row r="246" spans="5:39">
      <c r="E246" s="1"/>
      <c r="G246" s="1"/>
      <c r="H246" s="1"/>
      <c r="I246" s="1"/>
      <c r="K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AM246" s="2"/>
    </row>
    <row r="247" spans="5:39">
      <c r="E247" s="1"/>
      <c r="G247" s="1"/>
      <c r="H247" s="1"/>
      <c r="I247" s="1"/>
      <c r="K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AM247" s="2"/>
    </row>
    <row r="248" spans="5:39">
      <c r="E248" s="1"/>
      <c r="G248" s="1"/>
      <c r="H248" s="1"/>
      <c r="I248" s="1"/>
      <c r="K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AM248" s="2"/>
    </row>
    <row r="249" spans="5:39">
      <c r="E249" s="1"/>
      <c r="G249" s="1"/>
      <c r="H249" s="1"/>
      <c r="I249" s="1"/>
      <c r="K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AM249" s="2"/>
    </row>
    <row r="250" spans="5:39">
      <c r="E250" s="1"/>
      <c r="G250" s="1"/>
      <c r="H250" s="1"/>
      <c r="I250" s="1"/>
      <c r="K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AM250" s="2"/>
    </row>
    <row r="251" spans="5:39">
      <c r="E251" s="1"/>
      <c r="G251" s="1"/>
      <c r="H251" s="1"/>
      <c r="I251" s="1"/>
      <c r="K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AM251" s="2"/>
    </row>
    <row r="252" spans="5:39">
      <c r="E252" s="1"/>
      <c r="G252" s="1"/>
      <c r="H252" s="1"/>
      <c r="I252" s="1"/>
      <c r="K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AM252" s="2"/>
    </row>
    <row r="253" spans="5:39">
      <c r="E253" s="1"/>
      <c r="G253" s="1"/>
      <c r="H253" s="1"/>
      <c r="I253" s="1"/>
      <c r="K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AM253" s="2"/>
    </row>
    <row r="254" spans="5:39">
      <c r="E254" s="1"/>
      <c r="G254" s="1"/>
      <c r="H254" s="1"/>
      <c r="I254" s="1"/>
      <c r="K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AM254" s="2"/>
    </row>
    <row r="255" spans="5:39">
      <c r="E255" s="1"/>
      <c r="G255" s="1"/>
      <c r="H255" s="1"/>
      <c r="I255" s="1"/>
      <c r="K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AM255" s="2"/>
    </row>
    <row r="256" spans="5:39">
      <c r="E256" s="1"/>
      <c r="G256" s="1"/>
      <c r="H256" s="1"/>
      <c r="I256" s="1"/>
      <c r="K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AM256" s="2"/>
    </row>
    <row r="257" spans="5:39">
      <c r="E257" s="1"/>
      <c r="G257" s="1"/>
      <c r="H257" s="1"/>
      <c r="I257" s="1"/>
      <c r="K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AM257" s="2"/>
    </row>
    <row r="258" spans="5:39">
      <c r="E258" s="1"/>
      <c r="G258" s="1"/>
      <c r="H258" s="1"/>
      <c r="I258" s="1"/>
      <c r="K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AM258" s="2"/>
    </row>
    <row r="259" spans="5:39">
      <c r="E259" s="1"/>
      <c r="G259" s="1"/>
      <c r="H259" s="1"/>
      <c r="I259" s="1"/>
      <c r="K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AM259" s="2"/>
    </row>
    <row r="260" spans="5:39">
      <c r="E260" s="1"/>
      <c r="G260" s="1"/>
      <c r="H260" s="1"/>
      <c r="I260" s="1"/>
      <c r="K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AM260" s="2"/>
    </row>
    <row r="261" spans="5:39">
      <c r="E261" s="1"/>
      <c r="G261" s="1"/>
      <c r="H261" s="1"/>
      <c r="I261" s="1"/>
      <c r="K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AM261" s="2"/>
    </row>
    <row r="262" spans="5:39">
      <c r="E262" s="1"/>
      <c r="G262" s="1"/>
      <c r="H262" s="1"/>
      <c r="I262" s="1"/>
      <c r="K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AM262" s="2"/>
    </row>
    <row r="263" spans="5:39">
      <c r="E263" s="1"/>
      <c r="G263" s="1"/>
      <c r="H263" s="1"/>
      <c r="I263" s="1"/>
      <c r="K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AM263" s="2"/>
    </row>
    <row r="264" spans="5:39">
      <c r="E264" s="1"/>
      <c r="G264" s="1"/>
      <c r="H264" s="1"/>
      <c r="I264" s="1"/>
      <c r="K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AM264" s="2"/>
    </row>
    <row r="265" spans="5:39">
      <c r="E265" s="1"/>
      <c r="G265" s="1"/>
      <c r="H265" s="1"/>
      <c r="I265" s="1"/>
      <c r="K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AM265" s="2"/>
    </row>
    <row r="266" spans="5:39">
      <c r="E266" s="1"/>
      <c r="G266" s="1"/>
      <c r="H266" s="1"/>
      <c r="I266" s="1"/>
      <c r="K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AM266" s="2"/>
    </row>
    <row r="267" spans="5:39">
      <c r="E267" s="1"/>
      <c r="G267" s="1"/>
      <c r="H267" s="1"/>
      <c r="I267" s="1"/>
      <c r="K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AM267" s="2"/>
    </row>
    <row r="268" spans="5:39">
      <c r="E268" s="1"/>
      <c r="G268" s="1"/>
      <c r="H268" s="1"/>
      <c r="I268" s="1"/>
      <c r="K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AM268" s="2"/>
    </row>
    <row r="269" spans="5:39">
      <c r="E269" s="1"/>
      <c r="G269" s="1"/>
      <c r="H269" s="1"/>
      <c r="I269" s="1"/>
      <c r="K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AM269" s="2"/>
    </row>
    <row r="270" spans="5:39">
      <c r="E270" s="1"/>
      <c r="G270" s="1"/>
      <c r="H270" s="1"/>
      <c r="I270" s="1"/>
      <c r="K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AM270" s="2"/>
    </row>
    <row r="271" spans="5:39">
      <c r="E271" s="1"/>
      <c r="G271" s="1"/>
      <c r="H271" s="1"/>
      <c r="I271" s="1"/>
      <c r="K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AM271" s="2"/>
    </row>
    <row r="272" spans="5:39">
      <c r="E272" s="1"/>
      <c r="G272" s="1"/>
      <c r="H272" s="1"/>
      <c r="I272" s="1"/>
      <c r="K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AM272" s="2"/>
    </row>
    <row r="273" spans="5:39">
      <c r="E273" s="1"/>
      <c r="G273" s="1"/>
      <c r="H273" s="1"/>
      <c r="I273" s="1"/>
      <c r="K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AM273" s="2"/>
    </row>
    <row r="274" spans="5:39">
      <c r="E274" s="1"/>
      <c r="G274" s="1"/>
      <c r="H274" s="1"/>
      <c r="I274" s="1"/>
      <c r="K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AM274" s="2"/>
    </row>
    <row r="275" spans="5:39">
      <c r="E275" s="1"/>
      <c r="G275" s="1"/>
      <c r="H275" s="1"/>
      <c r="I275" s="1"/>
      <c r="K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AM275" s="2"/>
    </row>
    <row r="276" spans="5:39">
      <c r="E276" s="1"/>
      <c r="G276" s="1"/>
      <c r="H276" s="1"/>
      <c r="I276" s="1"/>
      <c r="K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AM276" s="2"/>
    </row>
    <row r="277" spans="5:39">
      <c r="E277" s="1"/>
      <c r="G277" s="1"/>
      <c r="H277" s="1"/>
      <c r="I277" s="1"/>
      <c r="K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AM277" s="2"/>
    </row>
    <row r="278" spans="5:39">
      <c r="E278" s="1"/>
      <c r="G278" s="1"/>
      <c r="H278" s="1"/>
      <c r="I278" s="1"/>
      <c r="K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AM278" s="2"/>
    </row>
    <row r="279" spans="5:39">
      <c r="E279" s="1"/>
      <c r="G279" s="1"/>
      <c r="H279" s="1"/>
      <c r="I279" s="1"/>
      <c r="K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AM279" s="2"/>
    </row>
    <row r="280" spans="5:39">
      <c r="E280" s="1"/>
      <c r="G280" s="1"/>
      <c r="H280" s="1"/>
      <c r="I280" s="1"/>
      <c r="K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AM280" s="2"/>
    </row>
    <row r="281" spans="5:39">
      <c r="E281" s="1"/>
      <c r="G281" s="1"/>
      <c r="H281" s="1"/>
      <c r="I281" s="1"/>
      <c r="K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AM281" s="2"/>
    </row>
    <row r="282" spans="5:39">
      <c r="E282" s="1"/>
      <c r="G282" s="1"/>
      <c r="H282" s="1"/>
      <c r="I282" s="1"/>
      <c r="K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AM282" s="2"/>
    </row>
    <row r="283" spans="5:39">
      <c r="E283" s="1"/>
      <c r="G283" s="1"/>
      <c r="H283" s="1"/>
      <c r="I283" s="1"/>
      <c r="K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AM283" s="2"/>
    </row>
    <row r="284" spans="5:39">
      <c r="E284" s="1"/>
      <c r="G284" s="1"/>
      <c r="H284" s="1"/>
      <c r="I284" s="1"/>
      <c r="K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AM284" s="2"/>
    </row>
    <row r="285" spans="5:39">
      <c r="E285" s="1"/>
      <c r="G285" s="1"/>
      <c r="H285" s="1"/>
      <c r="I285" s="1"/>
      <c r="K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AM285" s="2"/>
    </row>
    <row r="286" spans="5:39">
      <c r="E286" s="1"/>
      <c r="G286" s="1"/>
      <c r="H286" s="1"/>
      <c r="I286" s="1"/>
      <c r="K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AM286" s="2"/>
    </row>
    <row r="287" spans="5:39">
      <c r="E287" s="1"/>
      <c r="G287" s="1"/>
      <c r="H287" s="1"/>
      <c r="I287" s="1"/>
      <c r="K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AM287" s="2"/>
    </row>
    <row r="288" spans="5:39">
      <c r="E288" s="1"/>
      <c r="G288" s="1"/>
      <c r="H288" s="1"/>
      <c r="I288" s="1"/>
      <c r="K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AM288" s="2"/>
    </row>
    <row r="289" spans="5:39">
      <c r="E289" s="1"/>
      <c r="G289" s="1"/>
      <c r="H289" s="1"/>
      <c r="I289" s="1"/>
      <c r="K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AM289" s="2"/>
    </row>
    <row r="290" spans="5:39">
      <c r="E290" s="1"/>
      <c r="G290" s="1"/>
      <c r="H290" s="1"/>
      <c r="I290" s="1"/>
      <c r="K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AM290" s="2"/>
    </row>
    <row r="291" spans="5:39">
      <c r="E291" s="1"/>
      <c r="G291" s="1"/>
      <c r="H291" s="1"/>
      <c r="I291" s="1"/>
      <c r="K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AM291" s="2"/>
    </row>
    <row r="292" spans="5:39">
      <c r="E292" s="1"/>
      <c r="G292" s="1"/>
      <c r="H292" s="1"/>
      <c r="I292" s="1"/>
      <c r="K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AM292" s="2"/>
    </row>
    <row r="293" spans="5:39">
      <c r="E293" s="1"/>
      <c r="G293" s="1"/>
      <c r="H293" s="1"/>
      <c r="I293" s="1"/>
      <c r="K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AM293" s="2"/>
    </row>
    <row r="294" spans="5:39">
      <c r="E294" s="1"/>
      <c r="G294" s="1"/>
      <c r="H294" s="1"/>
      <c r="I294" s="1"/>
      <c r="K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AM294" s="2"/>
    </row>
    <row r="295" spans="5:39">
      <c r="E295" s="1"/>
      <c r="G295" s="1"/>
      <c r="H295" s="1"/>
      <c r="I295" s="1"/>
      <c r="K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AM295" s="2"/>
    </row>
    <row r="296" spans="5:39">
      <c r="E296" s="1"/>
      <c r="G296" s="1"/>
      <c r="H296" s="1"/>
      <c r="I296" s="1"/>
      <c r="K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AM296" s="2"/>
    </row>
    <row r="297" spans="5:39">
      <c r="E297" s="1"/>
      <c r="G297" s="1"/>
      <c r="H297" s="1"/>
      <c r="I297" s="1"/>
      <c r="K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AM297" s="2"/>
    </row>
    <row r="298" spans="5:39">
      <c r="E298" s="1"/>
      <c r="G298" s="1"/>
      <c r="H298" s="1"/>
      <c r="I298" s="1"/>
      <c r="K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AM298" s="2"/>
    </row>
    <row r="299" spans="5:39">
      <c r="E299" s="1"/>
      <c r="G299" s="1"/>
      <c r="H299" s="1"/>
      <c r="I299" s="1"/>
      <c r="K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AM299" s="2"/>
    </row>
    <row r="300" spans="5:39">
      <c r="E300" s="1"/>
      <c r="G300" s="1"/>
      <c r="H300" s="1"/>
      <c r="I300" s="1"/>
      <c r="K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AM300" s="2"/>
    </row>
    <row r="301" spans="5:39">
      <c r="E301" s="1"/>
      <c r="G301" s="1"/>
      <c r="H301" s="1"/>
      <c r="I301" s="1"/>
      <c r="K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AM301" s="2"/>
    </row>
    <row r="302" spans="5:39">
      <c r="E302" s="1"/>
      <c r="G302" s="1"/>
      <c r="H302" s="1"/>
      <c r="I302" s="1"/>
      <c r="K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AM302" s="2"/>
    </row>
    <row r="303" spans="5:39">
      <c r="E303" s="1"/>
      <c r="G303" s="1"/>
      <c r="H303" s="1"/>
      <c r="I303" s="1"/>
      <c r="K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AM303" s="2"/>
    </row>
    <row r="304" spans="5:39">
      <c r="E304" s="1"/>
      <c r="G304" s="1"/>
      <c r="H304" s="1"/>
      <c r="I304" s="1"/>
      <c r="K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AM304" s="2"/>
    </row>
    <row r="305" spans="5:39">
      <c r="E305" s="1"/>
      <c r="G305" s="1"/>
      <c r="H305" s="1"/>
      <c r="I305" s="1"/>
      <c r="K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AM305" s="2"/>
    </row>
    <row r="306" spans="5:39">
      <c r="E306" s="1"/>
      <c r="G306" s="1"/>
      <c r="H306" s="1"/>
      <c r="I306" s="1"/>
      <c r="K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AM306" s="2"/>
    </row>
    <row r="307" spans="5:39">
      <c r="E307" s="1"/>
      <c r="G307" s="1"/>
      <c r="H307" s="1"/>
      <c r="I307" s="1"/>
      <c r="K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AM307" s="2"/>
    </row>
    <row r="308" spans="5:39">
      <c r="E308" s="1"/>
      <c r="G308" s="1"/>
      <c r="H308" s="1"/>
      <c r="I308" s="1"/>
      <c r="K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AM308" s="2"/>
    </row>
    <row r="309" spans="5:39">
      <c r="E309" s="1"/>
      <c r="G309" s="1"/>
      <c r="H309" s="1"/>
      <c r="I309" s="1"/>
      <c r="K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AM309" s="2"/>
    </row>
    <row r="310" spans="5:39">
      <c r="E310" s="1"/>
      <c r="G310" s="1"/>
      <c r="H310" s="1"/>
      <c r="I310" s="1"/>
      <c r="K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AM310" s="2"/>
    </row>
    <row r="311" spans="5:39">
      <c r="E311" s="1"/>
      <c r="G311" s="1"/>
      <c r="H311" s="1"/>
      <c r="I311" s="1"/>
      <c r="K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AM311" s="2"/>
    </row>
    <row r="312" spans="5:39">
      <c r="E312" s="1"/>
      <c r="G312" s="1"/>
      <c r="H312" s="1"/>
      <c r="I312" s="1"/>
      <c r="K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AM312" s="2"/>
    </row>
    <row r="313" spans="5:39">
      <c r="E313" s="1"/>
      <c r="G313" s="1"/>
      <c r="H313" s="1"/>
      <c r="I313" s="1"/>
      <c r="K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AM313" s="2"/>
    </row>
    <row r="314" spans="5:39">
      <c r="E314" s="1"/>
      <c r="G314" s="1"/>
      <c r="H314" s="1"/>
      <c r="I314" s="1"/>
      <c r="K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AM314" s="2"/>
    </row>
    <row r="315" spans="5:39">
      <c r="E315" s="1"/>
      <c r="G315" s="1"/>
      <c r="H315" s="1"/>
      <c r="I315" s="1"/>
      <c r="K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AM315" s="2"/>
    </row>
    <row r="316" spans="5:39">
      <c r="E316" s="1"/>
      <c r="G316" s="1"/>
      <c r="H316" s="1"/>
      <c r="I316" s="1"/>
      <c r="K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AM316" s="2"/>
    </row>
    <row r="317" spans="5:39">
      <c r="E317" s="1"/>
      <c r="G317" s="1"/>
      <c r="H317" s="1"/>
      <c r="I317" s="1"/>
      <c r="K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AM317" s="2"/>
    </row>
    <row r="318" spans="5:39">
      <c r="E318" s="1"/>
      <c r="G318" s="1"/>
      <c r="H318" s="1"/>
      <c r="I318" s="1"/>
      <c r="K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AM318" s="2"/>
    </row>
    <row r="319" spans="5:39">
      <c r="E319" s="1"/>
      <c r="G319" s="1"/>
      <c r="H319" s="1"/>
      <c r="I319" s="1"/>
      <c r="K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AM319" s="2"/>
    </row>
    <row r="320" spans="5:39">
      <c r="E320" s="1"/>
      <c r="G320" s="1"/>
      <c r="H320" s="1"/>
      <c r="I320" s="1"/>
      <c r="K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AM320" s="2"/>
    </row>
    <row r="321" spans="5:39">
      <c r="E321" s="1"/>
      <c r="G321" s="1"/>
      <c r="H321" s="1"/>
      <c r="I321" s="1"/>
      <c r="K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AM321" s="2"/>
    </row>
    <row r="322" spans="5:39">
      <c r="E322" s="1"/>
      <c r="G322" s="1"/>
      <c r="H322" s="1"/>
      <c r="I322" s="1"/>
      <c r="K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AM322" s="2"/>
    </row>
    <row r="323" spans="5:39">
      <c r="E323" s="1"/>
      <c r="G323" s="1"/>
      <c r="H323" s="1"/>
      <c r="I323" s="1"/>
      <c r="K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AM323" s="2"/>
    </row>
    <row r="324" spans="5:39">
      <c r="E324" s="1"/>
      <c r="G324" s="1"/>
      <c r="H324" s="1"/>
      <c r="I324" s="1"/>
      <c r="K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AM324" s="2"/>
    </row>
    <row r="325" spans="5:39">
      <c r="E325" s="1"/>
      <c r="G325" s="1"/>
      <c r="H325" s="1"/>
      <c r="I325" s="1"/>
      <c r="K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AM325" s="2"/>
    </row>
    <row r="326" spans="5:39">
      <c r="E326" s="1"/>
      <c r="G326" s="1"/>
      <c r="H326" s="1"/>
      <c r="I326" s="1"/>
      <c r="K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AM326" s="2"/>
    </row>
    <row r="327" spans="5:39">
      <c r="E327" s="1"/>
      <c r="G327" s="1"/>
      <c r="H327" s="1"/>
      <c r="I327" s="1"/>
      <c r="K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AM327" s="2"/>
    </row>
    <row r="328" spans="5:39">
      <c r="E328" s="1"/>
      <c r="G328" s="1"/>
      <c r="H328" s="1"/>
      <c r="I328" s="1"/>
      <c r="K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AM328" s="2"/>
    </row>
    <row r="329" spans="5:39">
      <c r="E329" s="1"/>
      <c r="G329" s="1"/>
      <c r="H329" s="1"/>
      <c r="I329" s="1"/>
      <c r="K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AM329" s="2"/>
    </row>
    <row r="330" spans="5:39">
      <c r="E330" s="1"/>
      <c r="G330" s="1"/>
      <c r="H330" s="1"/>
      <c r="I330" s="1"/>
      <c r="K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AM330" s="2"/>
    </row>
    <row r="331" spans="5:39">
      <c r="E331" s="1"/>
      <c r="G331" s="1"/>
      <c r="H331" s="1"/>
      <c r="I331" s="1"/>
      <c r="K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AM331" s="2"/>
    </row>
    <row r="332" spans="5:39">
      <c r="E332" s="1"/>
      <c r="G332" s="1"/>
      <c r="H332" s="1"/>
      <c r="I332" s="1"/>
      <c r="K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AM332" s="2"/>
    </row>
    <row r="333" spans="5:39">
      <c r="E333" s="1"/>
      <c r="G333" s="1"/>
      <c r="H333" s="1"/>
      <c r="I333" s="1"/>
      <c r="K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AM333" s="2"/>
    </row>
    <row r="334" spans="5:39">
      <c r="E334" s="1"/>
      <c r="G334" s="1"/>
      <c r="H334" s="1"/>
      <c r="I334" s="1"/>
      <c r="K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AM334" s="2"/>
    </row>
    <row r="335" spans="5:39">
      <c r="E335" s="1"/>
      <c r="G335" s="1"/>
      <c r="H335" s="1"/>
      <c r="I335" s="1"/>
      <c r="K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AM335" s="2"/>
    </row>
    <row r="336" spans="5:39">
      <c r="E336" s="1"/>
      <c r="G336" s="1"/>
      <c r="H336" s="1"/>
      <c r="I336" s="1"/>
      <c r="K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AM336" s="2"/>
    </row>
    <row r="337" spans="5:39">
      <c r="E337" s="1"/>
      <c r="G337" s="1"/>
      <c r="H337" s="1"/>
      <c r="I337" s="1"/>
      <c r="K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AM337" s="2"/>
    </row>
    <row r="338" spans="5:39">
      <c r="E338" s="1"/>
      <c r="G338" s="1"/>
      <c r="H338" s="1"/>
      <c r="I338" s="1"/>
      <c r="K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AM338" s="2"/>
    </row>
    <row r="339" spans="5:39">
      <c r="E339" s="1"/>
      <c r="G339" s="1"/>
      <c r="H339" s="1"/>
      <c r="I339" s="1"/>
      <c r="K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AM339" s="2"/>
    </row>
    <row r="340" spans="5:39">
      <c r="E340" s="1"/>
      <c r="G340" s="1"/>
      <c r="H340" s="1"/>
      <c r="I340" s="1"/>
      <c r="K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AM340" s="2"/>
    </row>
    <row r="341" spans="5:39">
      <c r="E341" s="1"/>
      <c r="G341" s="1"/>
      <c r="H341" s="1"/>
      <c r="I341" s="1"/>
      <c r="K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AM341" s="2"/>
    </row>
    <row r="342" spans="5:39">
      <c r="E342" s="1"/>
      <c r="G342" s="1"/>
      <c r="H342" s="1"/>
      <c r="I342" s="1"/>
      <c r="K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AM342" s="2"/>
    </row>
    <row r="343" spans="5:39">
      <c r="E343" s="1"/>
      <c r="G343" s="1"/>
      <c r="H343" s="1"/>
      <c r="I343" s="1"/>
      <c r="K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AM343" s="2"/>
    </row>
    <row r="344" spans="5:39">
      <c r="E344" s="1"/>
      <c r="G344" s="1"/>
      <c r="H344" s="1"/>
      <c r="I344" s="1"/>
      <c r="K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AM344" s="2"/>
    </row>
    <row r="345" spans="5:39">
      <c r="E345" s="1"/>
      <c r="G345" s="1"/>
      <c r="H345" s="1"/>
      <c r="I345" s="1"/>
      <c r="K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AM345" s="2"/>
    </row>
    <row r="346" spans="5:39">
      <c r="E346" s="1"/>
      <c r="G346" s="1"/>
      <c r="H346" s="1"/>
      <c r="I346" s="1"/>
      <c r="K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AM346" s="2"/>
    </row>
    <row r="347" spans="5:39">
      <c r="E347" s="1"/>
      <c r="G347" s="1"/>
      <c r="H347" s="1"/>
      <c r="I347" s="1"/>
      <c r="K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AM347" s="2"/>
    </row>
    <row r="348" spans="5:39">
      <c r="E348" s="1"/>
      <c r="G348" s="1"/>
      <c r="H348" s="1"/>
      <c r="I348" s="1"/>
      <c r="K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AM348" s="2"/>
    </row>
    <row r="349" spans="5:39">
      <c r="E349" s="1"/>
      <c r="G349" s="1"/>
      <c r="H349" s="1"/>
      <c r="I349" s="1"/>
      <c r="K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AM349" s="2"/>
    </row>
    <row r="350" spans="5:39">
      <c r="E350" s="1"/>
      <c r="G350" s="1"/>
      <c r="H350" s="1"/>
      <c r="I350" s="1"/>
      <c r="K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AM350" s="2"/>
    </row>
    <row r="351" spans="5:39">
      <c r="E351" s="1"/>
      <c r="G351" s="1"/>
      <c r="H351" s="1"/>
      <c r="I351" s="1"/>
      <c r="K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AM351" s="2"/>
    </row>
    <row r="352" spans="5:39">
      <c r="E352" s="1"/>
      <c r="G352" s="1"/>
      <c r="H352" s="1"/>
      <c r="I352" s="1"/>
      <c r="K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AM352" s="2"/>
    </row>
    <row r="353" spans="5:39">
      <c r="E353" s="1"/>
      <c r="G353" s="1"/>
      <c r="H353" s="1"/>
      <c r="I353" s="1"/>
      <c r="K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AM353" s="2"/>
    </row>
    <row r="354" spans="5:39">
      <c r="E354" s="1"/>
      <c r="G354" s="1"/>
      <c r="H354" s="1"/>
      <c r="I354" s="1"/>
      <c r="K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AM354" s="2"/>
    </row>
    <row r="355" spans="5:39">
      <c r="E355" s="1"/>
      <c r="G355" s="1"/>
      <c r="H355" s="1"/>
      <c r="I355" s="1"/>
      <c r="K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AM355" s="2"/>
    </row>
    <row r="356" spans="5:39">
      <c r="E356" s="1"/>
      <c r="G356" s="1"/>
      <c r="H356" s="1"/>
      <c r="I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AM356" s="2"/>
    </row>
    <row r="357" spans="5:39">
      <c r="E357" s="1"/>
      <c r="G357" s="1"/>
      <c r="H357" s="1"/>
      <c r="I357" s="1"/>
      <c r="K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AM357" s="2"/>
    </row>
    <row r="358" spans="5:39">
      <c r="E358" s="1"/>
      <c r="G358" s="1"/>
      <c r="H358" s="1"/>
      <c r="I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AM358" s="2"/>
    </row>
    <row r="359" spans="5:39">
      <c r="E359" s="1"/>
      <c r="G359" s="1"/>
      <c r="H359" s="1"/>
      <c r="I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AM359" s="2"/>
    </row>
    <row r="360" spans="5:39">
      <c r="E360" s="1"/>
      <c r="G360" s="1"/>
      <c r="H360" s="1"/>
      <c r="I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AM360" s="2"/>
    </row>
    <row r="361" spans="5:39">
      <c r="E361" s="1"/>
      <c r="G361" s="1"/>
      <c r="H361" s="1"/>
      <c r="I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AM361" s="2"/>
    </row>
    <row r="362" spans="5:39">
      <c r="E362" s="1"/>
      <c r="G362" s="1"/>
      <c r="H362" s="1"/>
      <c r="I362" s="1"/>
      <c r="K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AM362" s="2"/>
    </row>
    <row r="363" spans="5:39">
      <c r="E363" s="1"/>
      <c r="G363" s="1"/>
      <c r="H363" s="1"/>
      <c r="I363" s="1"/>
      <c r="K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AM363" s="2"/>
    </row>
    <row r="364" spans="5:39">
      <c r="E364" s="1"/>
      <c r="G364" s="1"/>
      <c r="H364" s="1"/>
      <c r="I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AM364" s="2"/>
    </row>
    <row r="365" spans="5:39">
      <c r="E365" s="1"/>
      <c r="G365" s="1"/>
      <c r="H365" s="1"/>
      <c r="I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AM365" s="2"/>
    </row>
    <row r="366" spans="5:39">
      <c r="E366" s="1"/>
      <c r="G366" s="1"/>
      <c r="H366" s="1"/>
      <c r="I366" s="1"/>
      <c r="K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AM366" s="2"/>
    </row>
    <row r="367" spans="5:39">
      <c r="E367" s="1"/>
      <c r="G367" s="1"/>
      <c r="H367" s="1"/>
      <c r="I367" s="1"/>
      <c r="K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AM367" s="2"/>
    </row>
    <row r="368" spans="5:39">
      <c r="E368" s="1"/>
      <c r="G368" s="1"/>
      <c r="H368" s="1"/>
      <c r="I368" s="1"/>
      <c r="K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AM368" s="2"/>
    </row>
    <row r="369" spans="5:39">
      <c r="E369" s="1"/>
      <c r="G369" s="1"/>
      <c r="H369" s="1"/>
      <c r="I369" s="1"/>
      <c r="K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AM369" s="2"/>
    </row>
    <row r="370" spans="5:39">
      <c r="E370" s="1"/>
      <c r="G370" s="1"/>
      <c r="H370" s="1"/>
      <c r="I370" s="1"/>
      <c r="K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AM370" s="2"/>
    </row>
    <row r="371" spans="5:39">
      <c r="E371" s="1"/>
      <c r="G371" s="1"/>
      <c r="H371" s="1"/>
      <c r="I371" s="1"/>
      <c r="K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AM371" s="2"/>
    </row>
    <row r="372" spans="5:39">
      <c r="E372" s="1"/>
      <c r="G372" s="1"/>
      <c r="H372" s="1"/>
      <c r="I372" s="1"/>
      <c r="K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AM372" s="2"/>
    </row>
    <row r="373" spans="5:39">
      <c r="E373" s="1"/>
      <c r="G373" s="1"/>
      <c r="H373" s="1"/>
      <c r="I373" s="1"/>
      <c r="K373" s="1"/>
      <c r="L373" s="1"/>
      <c r="M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AM373" s="2"/>
    </row>
    <row r="374" spans="5:39">
      <c r="E374" s="1"/>
      <c r="G374" s="1"/>
      <c r="H374" s="1"/>
      <c r="I374" s="1"/>
      <c r="K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AM374" s="2"/>
    </row>
    <row r="375" spans="5:39">
      <c r="E375" s="1"/>
      <c r="G375" s="1"/>
      <c r="H375" s="1"/>
      <c r="I375" s="1"/>
      <c r="K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AM375" s="2"/>
    </row>
    <row r="376" spans="5:39">
      <c r="E376" s="1"/>
      <c r="G376" s="1"/>
      <c r="H376" s="1"/>
      <c r="I376" s="1"/>
      <c r="K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AM376" s="2"/>
    </row>
    <row r="377" spans="5:39">
      <c r="E377" s="1"/>
      <c r="G377" s="1"/>
      <c r="H377" s="1"/>
      <c r="I377" s="1"/>
      <c r="K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AM377" s="2"/>
    </row>
    <row r="378" spans="5:39">
      <c r="E378" s="1"/>
      <c r="G378" s="1"/>
      <c r="H378" s="1"/>
      <c r="I378" s="1"/>
      <c r="K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AM378" s="2"/>
    </row>
    <row r="379" spans="5:39">
      <c r="E379" s="1"/>
      <c r="G379" s="1"/>
      <c r="H379" s="1"/>
      <c r="I379" s="1"/>
      <c r="K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AM379" s="2"/>
    </row>
    <row r="380" spans="5:39">
      <c r="E380" s="1"/>
      <c r="G380" s="1"/>
      <c r="H380" s="1"/>
      <c r="I380" s="1"/>
      <c r="K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AM380" s="2"/>
    </row>
    <row r="381" spans="5:39">
      <c r="E381" s="1"/>
      <c r="G381" s="1"/>
      <c r="H381" s="1"/>
      <c r="I381" s="1"/>
      <c r="K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AM381" s="2"/>
    </row>
    <row r="382" spans="5:39">
      <c r="E382" s="1"/>
      <c r="G382" s="1"/>
      <c r="H382" s="1"/>
      <c r="I382" s="1"/>
      <c r="K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AM382" s="2"/>
    </row>
    <row r="383" spans="5:39">
      <c r="E383" s="1"/>
      <c r="G383" s="1"/>
      <c r="H383" s="1"/>
      <c r="I383" s="1"/>
      <c r="K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AM383" s="2"/>
    </row>
    <row r="384" spans="5:39">
      <c r="E384" s="1"/>
      <c r="G384" s="1"/>
      <c r="H384" s="1"/>
      <c r="I384" s="1"/>
      <c r="K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AM384" s="2"/>
    </row>
    <row r="385" spans="5:39">
      <c r="E385" s="1"/>
      <c r="G385" s="1"/>
      <c r="H385" s="1"/>
      <c r="I385" s="1"/>
      <c r="K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AM385" s="2"/>
    </row>
    <row r="386" spans="5:39">
      <c r="E386" s="1"/>
      <c r="G386" s="1"/>
      <c r="H386" s="1"/>
      <c r="I386" s="1"/>
      <c r="K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AM386" s="2"/>
    </row>
    <row r="387" spans="5:39">
      <c r="E387" s="1"/>
      <c r="G387" s="1"/>
      <c r="H387" s="1"/>
      <c r="I387" s="1"/>
      <c r="K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AM387" s="2"/>
    </row>
    <row r="388" spans="5:39">
      <c r="E388" s="1"/>
      <c r="G388" s="1"/>
      <c r="H388" s="1"/>
      <c r="I388" s="1"/>
      <c r="K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AM388" s="2"/>
    </row>
    <row r="389" spans="5:39">
      <c r="E389" s="1"/>
      <c r="G389" s="1"/>
      <c r="H389" s="1"/>
      <c r="I389" s="1"/>
      <c r="K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AM389" s="2"/>
    </row>
    <row r="390" spans="5:39">
      <c r="E390" s="1"/>
      <c r="G390" s="1"/>
      <c r="H390" s="1"/>
      <c r="I390" s="1"/>
      <c r="K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AM390" s="2"/>
    </row>
    <row r="391" spans="5:39">
      <c r="E391" s="1"/>
      <c r="G391" s="1"/>
      <c r="H391" s="1"/>
      <c r="I391" s="1"/>
      <c r="K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AM391" s="2"/>
    </row>
    <row r="392" spans="5:39">
      <c r="E392" s="1"/>
      <c r="G392" s="1"/>
      <c r="H392" s="1"/>
      <c r="I392" s="1"/>
      <c r="K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AM392" s="2"/>
    </row>
    <row r="393" spans="5:39">
      <c r="E393" s="1"/>
      <c r="G393" s="1"/>
      <c r="H393" s="1"/>
      <c r="I393" s="1"/>
      <c r="K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AM393" s="2"/>
    </row>
    <row r="394" spans="5:39">
      <c r="E394" s="1"/>
      <c r="G394" s="1"/>
      <c r="H394" s="1"/>
      <c r="I394" s="1"/>
      <c r="K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AM394" s="2"/>
    </row>
    <row r="395" spans="5:39">
      <c r="E395" s="1"/>
      <c r="G395" s="1"/>
      <c r="H395" s="1"/>
      <c r="I395" s="1"/>
      <c r="K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AM395" s="2"/>
    </row>
    <row r="396" spans="5:39">
      <c r="E396" s="1"/>
      <c r="G396" s="1"/>
      <c r="H396" s="1"/>
      <c r="I396" s="1"/>
      <c r="K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AM396" s="2"/>
    </row>
    <row r="397" spans="5:39">
      <c r="E397" s="1"/>
      <c r="G397" s="1"/>
      <c r="H397" s="1"/>
      <c r="I397" s="1"/>
      <c r="K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AM397" s="2"/>
    </row>
    <row r="398" spans="5:39">
      <c r="E398" s="1"/>
      <c r="G398" s="1"/>
      <c r="H398" s="1"/>
      <c r="I398" s="1"/>
      <c r="K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AM398" s="2"/>
    </row>
    <row r="399" spans="5:39">
      <c r="E399" s="1"/>
      <c r="G399" s="1"/>
      <c r="H399" s="1"/>
      <c r="I399" s="1"/>
      <c r="K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AM399" s="2"/>
    </row>
    <row r="400" spans="5:39">
      <c r="E400" s="1"/>
      <c r="G400" s="1"/>
      <c r="H400" s="1"/>
      <c r="I400" s="1"/>
      <c r="K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AM400" s="2"/>
    </row>
    <row r="401" spans="5:39">
      <c r="E401" s="1"/>
      <c r="G401" s="1"/>
      <c r="H401" s="1"/>
      <c r="I401" s="1"/>
      <c r="K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AM401" s="2"/>
    </row>
    <row r="402" spans="5:39">
      <c r="E402" s="1"/>
      <c r="G402" s="1"/>
      <c r="H402" s="1"/>
      <c r="I402" s="1"/>
      <c r="K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AM402" s="2"/>
    </row>
    <row r="403" spans="5:39">
      <c r="E403" s="1"/>
      <c r="G403" s="1"/>
      <c r="H403" s="1"/>
      <c r="I403" s="1"/>
      <c r="K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AM403" s="2"/>
    </row>
    <row r="404" spans="5:39">
      <c r="E404" s="1"/>
      <c r="G404" s="1"/>
      <c r="H404" s="1"/>
      <c r="I404" s="1"/>
      <c r="K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AM404" s="2"/>
    </row>
    <row r="405" spans="5:39">
      <c r="E405" s="1"/>
      <c r="G405" s="1"/>
      <c r="H405" s="1"/>
      <c r="I405" s="1"/>
      <c r="K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AM405" s="2"/>
    </row>
    <row r="406" spans="5:39">
      <c r="E406" s="1"/>
      <c r="G406" s="1"/>
      <c r="H406" s="1"/>
      <c r="I406" s="1"/>
      <c r="K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AM406" s="2"/>
    </row>
    <row r="407" spans="5:39">
      <c r="E407" s="1"/>
      <c r="G407" s="1"/>
      <c r="H407" s="1"/>
      <c r="I407" s="1"/>
      <c r="K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AM407" s="2"/>
    </row>
    <row r="408" spans="5:39">
      <c r="E408" s="1"/>
      <c r="G408" s="1"/>
      <c r="H408" s="1"/>
      <c r="I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AM408" s="2"/>
    </row>
    <row r="409" spans="5:39">
      <c r="E409" s="1"/>
      <c r="G409" s="1"/>
      <c r="H409" s="1"/>
      <c r="I409" s="1"/>
      <c r="K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AM409" s="2"/>
    </row>
    <row r="410" spans="5:39">
      <c r="E410" s="1"/>
      <c r="G410" s="1"/>
      <c r="H410" s="1"/>
      <c r="I410" s="1"/>
      <c r="K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AM410" s="2"/>
    </row>
    <row r="411" spans="5:39">
      <c r="E411" s="1"/>
      <c r="G411" s="1"/>
      <c r="H411" s="1"/>
      <c r="I411" s="1"/>
      <c r="K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AM411" s="2"/>
    </row>
    <row r="412" spans="5:39">
      <c r="E412" s="1"/>
      <c r="G412" s="1"/>
      <c r="H412" s="1"/>
      <c r="I412" s="1"/>
      <c r="K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AM412" s="2"/>
    </row>
    <row r="413" spans="5:39">
      <c r="E413" s="1"/>
      <c r="G413" s="1"/>
      <c r="H413" s="1"/>
      <c r="I413" s="1"/>
      <c r="K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AM413" s="2"/>
    </row>
    <row r="414" spans="5:39">
      <c r="E414" s="1"/>
      <c r="G414" s="1"/>
      <c r="H414" s="1"/>
      <c r="I414" s="1"/>
      <c r="K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AM414" s="2"/>
    </row>
    <row r="415" spans="5:39">
      <c r="E415" s="1"/>
      <c r="G415" s="1"/>
      <c r="H415" s="1"/>
      <c r="I415" s="1"/>
      <c r="K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AM415" s="2"/>
    </row>
    <row r="416" spans="5:39">
      <c r="E416" s="1"/>
      <c r="G416" s="1"/>
      <c r="H416" s="1"/>
      <c r="I416" s="1"/>
      <c r="K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AM416" s="2"/>
    </row>
    <row r="417" spans="5:39">
      <c r="E417" s="1"/>
      <c r="G417" s="1"/>
      <c r="H417" s="1"/>
      <c r="I417" s="1"/>
      <c r="K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AM417" s="2"/>
    </row>
    <row r="418" spans="5:39">
      <c r="E418" s="1"/>
      <c r="G418" s="1"/>
      <c r="H418" s="1"/>
      <c r="I418" s="1"/>
      <c r="K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AM418" s="2"/>
    </row>
    <row r="419" spans="5:39">
      <c r="E419" s="1"/>
      <c r="G419" s="1"/>
      <c r="H419" s="1"/>
      <c r="I419" s="1"/>
      <c r="K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AM419" s="2"/>
    </row>
    <row r="420" spans="5:39">
      <c r="E420" s="1"/>
      <c r="G420" s="1"/>
      <c r="H420" s="1"/>
      <c r="I420" s="1"/>
      <c r="K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AM420" s="2"/>
    </row>
    <row r="421" spans="5:39">
      <c r="E421" s="1"/>
      <c r="G421" s="1"/>
      <c r="H421" s="1"/>
      <c r="I421" s="1"/>
      <c r="K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AM421" s="2"/>
    </row>
    <row r="422" spans="5:39">
      <c r="E422" s="1"/>
      <c r="G422" s="1"/>
      <c r="H422" s="1"/>
      <c r="I422" s="1"/>
      <c r="K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AM422" s="2"/>
    </row>
    <row r="423" spans="5:39">
      <c r="E423" s="1"/>
      <c r="G423" s="1"/>
      <c r="H423" s="1"/>
      <c r="I423" s="1"/>
      <c r="K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AM423" s="2"/>
    </row>
    <row r="424" spans="5:39">
      <c r="E424" s="1"/>
      <c r="G424" s="1"/>
      <c r="H424" s="1"/>
      <c r="I424" s="1"/>
      <c r="K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AM424" s="2"/>
    </row>
    <row r="425" spans="5:39">
      <c r="E425" s="1"/>
      <c r="G425" s="1"/>
      <c r="H425" s="1"/>
      <c r="I425" s="1"/>
      <c r="K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AM425" s="2"/>
    </row>
    <row r="426" spans="5:39">
      <c r="E426" s="1"/>
      <c r="G426" s="1"/>
      <c r="H426" s="1"/>
      <c r="I426" s="1"/>
      <c r="K426" s="1"/>
      <c r="L426" s="1"/>
      <c r="M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AM426" s="2"/>
    </row>
    <row r="427" spans="5:39">
      <c r="E427" s="1"/>
      <c r="G427" s="1"/>
      <c r="H427" s="1"/>
      <c r="I427" s="1"/>
      <c r="K427" s="1"/>
      <c r="L427" s="1"/>
      <c r="M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AM427" s="2"/>
    </row>
    <row r="428" spans="5:39">
      <c r="E428" s="1"/>
      <c r="G428" s="1"/>
      <c r="H428" s="1"/>
      <c r="I428" s="1"/>
      <c r="K428" s="1"/>
      <c r="L428" s="1"/>
      <c r="M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AM428" s="2"/>
    </row>
    <row r="429" spans="5:39">
      <c r="E429" s="1"/>
      <c r="G429" s="1"/>
      <c r="H429" s="1"/>
      <c r="I429" s="1"/>
      <c r="K429" s="1"/>
      <c r="L429" s="1"/>
      <c r="M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AM429" s="2"/>
    </row>
    <row r="430" spans="5:39">
      <c r="E430" s="1"/>
      <c r="G430" s="1"/>
      <c r="H430" s="1"/>
      <c r="I430" s="1"/>
      <c r="K430" s="1"/>
      <c r="L430" s="1"/>
      <c r="M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AM430" s="2"/>
    </row>
    <row r="431" spans="5:39">
      <c r="E431" s="1"/>
      <c r="G431" s="1"/>
      <c r="H431" s="1"/>
      <c r="I431" s="1"/>
      <c r="K431" s="1"/>
      <c r="L431" s="1"/>
      <c r="M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AM431" s="2"/>
    </row>
    <row r="432" spans="5:39">
      <c r="E432" s="1"/>
      <c r="G432" s="1"/>
      <c r="H432" s="1"/>
      <c r="I432" s="1"/>
      <c r="K432" s="1"/>
      <c r="L432" s="1"/>
      <c r="M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AM432" s="2"/>
    </row>
    <row r="433" spans="5:39">
      <c r="E433" s="1"/>
      <c r="G433" s="1"/>
      <c r="H433" s="1"/>
      <c r="I433" s="1"/>
      <c r="K433" s="1"/>
      <c r="L433" s="1"/>
      <c r="M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AM433" s="2"/>
    </row>
    <row r="434" spans="5:39">
      <c r="E434" s="1"/>
      <c r="G434" s="1"/>
      <c r="H434" s="1"/>
      <c r="I434" s="1"/>
      <c r="K434" s="1"/>
      <c r="L434" s="1"/>
      <c r="M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AM434" s="2"/>
    </row>
    <row r="435" spans="5:39">
      <c r="E435" s="1"/>
      <c r="G435" s="1"/>
      <c r="H435" s="1"/>
      <c r="I435" s="1"/>
      <c r="K435" s="1"/>
      <c r="L435" s="1"/>
      <c r="M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AM435" s="2"/>
    </row>
    <row r="436" spans="5:39">
      <c r="E436" s="1"/>
      <c r="G436" s="1"/>
      <c r="H436" s="1"/>
      <c r="I436" s="1"/>
      <c r="K436" s="1"/>
      <c r="L436" s="1"/>
      <c r="M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AM436" s="2"/>
    </row>
    <row r="437" spans="5:39">
      <c r="E437" s="1"/>
      <c r="G437" s="1"/>
      <c r="H437" s="1"/>
      <c r="I437" s="1"/>
      <c r="K437" s="1"/>
      <c r="L437" s="1"/>
      <c r="M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AM437" s="2"/>
    </row>
    <row r="438" spans="5:39">
      <c r="E438" s="1"/>
      <c r="G438" s="1"/>
      <c r="H438" s="1"/>
      <c r="I438" s="1"/>
      <c r="K438" s="1"/>
      <c r="L438" s="1"/>
      <c r="M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AM438" s="2"/>
    </row>
    <row r="439" spans="5:39">
      <c r="E439" s="1"/>
      <c r="G439" s="1"/>
      <c r="H439" s="1"/>
      <c r="I439" s="1"/>
      <c r="K439" s="1"/>
      <c r="L439" s="1"/>
      <c r="M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AM439" s="2"/>
    </row>
    <row r="440" spans="5:39">
      <c r="E440" s="1"/>
      <c r="G440" s="1"/>
      <c r="H440" s="1"/>
      <c r="I440" s="1"/>
      <c r="K440" s="1"/>
      <c r="L440" s="1"/>
      <c r="M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AM440" s="2"/>
    </row>
    <row r="441" spans="5:39">
      <c r="E441" s="1"/>
      <c r="G441" s="1"/>
      <c r="H441" s="1"/>
      <c r="I441" s="1"/>
      <c r="K441" s="1"/>
      <c r="L441" s="1"/>
      <c r="M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AM441" s="2"/>
    </row>
    <row r="442" spans="5:39">
      <c r="E442" s="1"/>
      <c r="G442" s="1"/>
      <c r="H442" s="1"/>
      <c r="I442" s="1"/>
      <c r="K442" s="1"/>
      <c r="L442" s="1"/>
      <c r="M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AM442" s="2"/>
    </row>
    <row r="443" spans="5:39">
      <c r="E443" s="1"/>
      <c r="G443" s="1"/>
      <c r="H443" s="1"/>
      <c r="I443" s="1"/>
      <c r="K443" s="1"/>
      <c r="L443" s="1"/>
      <c r="M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AM443" s="2"/>
    </row>
    <row r="444" spans="5:39">
      <c r="E444" s="1"/>
      <c r="G444" s="1"/>
      <c r="H444" s="1"/>
      <c r="I444" s="1"/>
      <c r="K444" s="1"/>
      <c r="L444" s="1"/>
      <c r="M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AM444" s="2"/>
    </row>
    <row r="445" spans="5:39">
      <c r="E445" s="1"/>
      <c r="G445" s="1"/>
      <c r="H445" s="1"/>
      <c r="I445" s="1"/>
      <c r="K445" s="1"/>
      <c r="L445" s="1"/>
      <c r="M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AM445" s="2"/>
    </row>
    <row r="446" spans="5:39">
      <c r="E446" s="1"/>
      <c r="G446" s="1"/>
      <c r="H446" s="1"/>
      <c r="I446" s="1"/>
      <c r="K446" s="1"/>
      <c r="L446" s="1"/>
      <c r="M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AM446" s="2"/>
    </row>
    <row r="447" spans="5:39">
      <c r="E447" s="1"/>
      <c r="G447" s="1"/>
      <c r="H447" s="1"/>
      <c r="I447" s="1"/>
      <c r="K447" s="1"/>
      <c r="L447" s="1"/>
      <c r="M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AM447" s="2"/>
    </row>
    <row r="448" spans="5:39">
      <c r="E448" s="1"/>
      <c r="G448" s="1"/>
      <c r="H448" s="1"/>
      <c r="I448" s="1"/>
      <c r="K448" s="1"/>
      <c r="L448" s="1"/>
      <c r="M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AM448" s="2"/>
    </row>
    <row r="449" spans="5:39">
      <c r="E449" s="1"/>
      <c r="G449" s="1"/>
      <c r="H449" s="1"/>
      <c r="I449" s="1"/>
      <c r="K449" s="1"/>
      <c r="L449" s="1"/>
      <c r="M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AM449" s="2"/>
    </row>
    <row r="450" spans="5:39">
      <c r="E450" s="1"/>
      <c r="G450" s="1"/>
      <c r="H450" s="1"/>
      <c r="I450" s="1"/>
      <c r="K450" s="1"/>
      <c r="L450" s="1"/>
      <c r="M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AM450" s="2"/>
    </row>
    <row r="451" spans="5:39">
      <c r="E451" s="1"/>
      <c r="G451" s="1"/>
      <c r="H451" s="1"/>
      <c r="I451" s="1"/>
      <c r="K451" s="1"/>
      <c r="L451" s="1"/>
      <c r="M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AM451" s="2"/>
    </row>
    <row r="452" spans="5:39">
      <c r="E452" s="1"/>
      <c r="G452" s="1"/>
      <c r="H452" s="1"/>
      <c r="I452" s="1"/>
      <c r="K452" s="1"/>
      <c r="L452" s="1"/>
      <c r="M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AM452" s="2"/>
    </row>
    <row r="453" spans="5:39">
      <c r="E453" s="1"/>
      <c r="G453" s="1"/>
      <c r="H453" s="1"/>
      <c r="I453" s="1"/>
      <c r="K453" s="1"/>
      <c r="L453" s="1"/>
      <c r="M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AM453" s="2"/>
    </row>
    <row r="454" spans="5:39">
      <c r="E454" s="1"/>
      <c r="G454" s="1"/>
      <c r="H454" s="1"/>
      <c r="I454" s="1"/>
      <c r="K454" s="1"/>
      <c r="L454" s="1"/>
      <c r="M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AM454" s="2"/>
    </row>
    <row r="455" spans="5:39">
      <c r="E455" s="1"/>
      <c r="G455" s="1"/>
      <c r="H455" s="1"/>
      <c r="I455" s="1"/>
      <c r="K455" s="1"/>
      <c r="L455" s="1"/>
      <c r="M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AM455" s="2"/>
    </row>
    <row r="456" spans="5:39">
      <c r="E456" s="1"/>
      <c r="G456" s="1"/>
      <c r="H456" s="1"/>
      <c r="I456" s="1"/>
      <c r="K456" s="1"/>
      <c r="L456" s="1"/>
      <c r="M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AM456" s="2"/>
    </row>
    <row r="457" spans="5:39">
      <c r="E457" s="1"/>
      <c r="G457" s="1"/>
      <c r="H457" s="1"/>
      <c r="I457" s="1"/>
      <c r="K457" s="1"/>
      <c r="L457" s="1"/>
      <c r="M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AM457" s="2"/>
    </row>
    <row r="458" spans="5:39">
      <c r="E458" s="1"/>
      <c r="G458" s="1"/>
      <c r="H458" s="1"/>
      <c r="I458" s="1"/>
      <c r="K458" s="1"/>
      <c r="L458" s="1"/>
      <c r="M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AM458" s="2"/>
    </row>
    <row r="459" spans="5:39">
      <c r="E459" s="1"/>
      <c r="G459" s="1"/>
      <c r="H459" s="1"/>
      <c r="I459" s="1"/>
      <c r="K459" s="1"/>
      <c r="L459" s="1"/>
      <c r="M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AM459" s="2"/>
    </row>
    <row r="460" spans="5:39">
      <c r="E460" s="1"/>
      <c r="G460" s="1"/>
      <c r="H460" s="1"/>
      <c r="I460" s="1"/>
      <c r="K460" s="1"/>
      <c r="L460" s="1"/>
      <c r="M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AM460" s="2"/>
    </row>
    <row r="461" spans="5:39">
      <c r="E461" s="1"/>
      <c r="G461" s="1"/>
      <c r="H461" s="1"/>
      <c r="I461" s="1"/>
      <c r="K461" s="1"/>
      <c r="L461" s="1"/>
      <c r="M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AM461" s="2"/>
    </row>
    <row r="462" spans="5:39">
      <c r="E462" s="1"/>
      <c r="G462" s="1"/>
      <c r="H462" s="1"/>
      <c r="I462" s="1"/>
      <c r="K462" s="1"/>
      <c r="L462" s="1"/>
      <c r="M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AM462" s="2"/>
    </row>
    <row r="463" spans="5:39">
      <c r="E463" s="1"/>
      <c r="G463" s="1"/>
      <c r="H463" s="1"/>
      <c r="I463" s="1"/>
      <c r="K463" s="1"/>
      <c r="L463" s="1"/>
      <c r="M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AM463" s="2"/>
    </row>
    <row r="464" spans="5:39">
      <c r="E464" s="1"/>
      <c r="G464" s="1"/>
      <c r="H464" s="1"/>
      <c r="I464" s="1"/>
      <c r="K464" s="1"/>
      <c r="L464" s="1"/>
      <c r="M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AM464" s="2"/>
    </row>
    <row r="465" spans="5:39">
      <c r="E465" s="1"/>
      <c r="G465" s="1"/>
      <c r="H465" s="1"/>
      <c r="I465" s="1"/>
      <c r="K465" s="1"/>
      <c r="L465" s="1"/>
      <c r="M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AM465" s="2"/>
    </row>
    <row r="466" spans="5:39">
      <c r="E466" s="1"/>
      <c r="G466" s="1"/>
      <c r="H466" s="1"/>
      <c r="I466" s="1"/>
      <c r="K466" s="1"/>
      <c r="L466" s="1"/>
      <c r="M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AM466" s="2"/>
    </row>
    <row r="467" spans="5:39">
      <c r="E467" s="1"/>
      <c r="G467" s="1"/>
      <c r="H467" s="1"/>
      <c r="I467" s="1"/>
      <c r="K467" s="1"/>
      <c r="L467" s="1"/>
      <c r="M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AM467" s="2"/>
    </row>
    <row r="468" spans="5:39">
      <c r="E468" s="1"/>
      <c r="G468" s="1"/>
      <c r="H468" s="1"/>
      <c r="I468" s="1"/>
      <c r="K468" s="1"/>
      <c r="L468" s="1"/>
      <c r="M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AM468" s="2"/>
    </row>
    <row r="469" spans="5:39">
      <c r="E469" s="1"/>
      <c r="G469" s="1"/>
      <c r="H469" s="1"/>
      <c r="I469" s="1"/>
      <c r="K469" s="1"/>
      <c r="L469" s="1"/>
      <c r="M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AM469" s="2"/>
    </row>
    <row r="470" spans="5:39">
      <c r="E470" s="1"/>
      <c r="G470" s="1"/>
      <c r="H470" s="1"/>
      <c r="I470" s="1"/>
      <c r="K470" s="1"/>
      <c r="L470" s="1"/>
      <c r="M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AM470" s="2"/>
    </row>
    <row r="471" spans="5:39">
      <c r="E471" s="1"/>
      <c r="G471" s="1"/>
      <c r="H471" s="1"/>
      <c r="I471" s="1"/>
      <c r="K471" s="1"/>
      <c r="L471" s="1"/>
      <c r="M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AM471" s="2"/>
    </row>
    <row r="472" spans="5:39">
      <c r="E472" s="1"/>
      <c r="G472" s="1"/>
      <c r="H472" s="1"/>
      <c r="I472" s="1"/>
      <c r="K472" s="1"/>
      <c r="L472" s="1"/>
      <c r="M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AM472" s="2"/>
    </row>
    <row r="473" spans="5:39">
      <c r="E473" s="1"/>
      <c r="G473" s="1"/>
      <c r="H473" s="1"/>
      <c r="I473" s="1"/>
      <c r="K473" s="1"/>
      <c r="L473" s="1"/>
      <c r="M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AM473" s="2"/>
    </row>
    <row r="474" spans="5:39">
      <c r="E474" s="1"/>
      <c r="G474" s="1"/>
      <c r="H474" s="1"/>
      <c r="I474" s="1"/>
      <c r="K474" s="1"/>
      <c r="L474" s="1"/>
      <c r="M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AM474" s="2"/>
    </row>
    <row r="475" spans="5:39">
      <c r="E475" s="1"/>
      <c r="G475" s="1"/>
      <c r="H475" s="1"/>
      <c r="I475" s="1"/>
      <c r="K475" s="1"/>
      <c r="L475" s="1"/>
      <c r="M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AM475" s="2"/>
    </row>
    <row r="476" spans="5:39">
      <c r="E476" s="1"/>
      <c r="G476" s="1"/>
      <c r="H476" s="1"/>
      <c r="I476" s="1"/>
      <c r="K476" s="1"/>
      <c r="L476" s="1"/>
      <c r="M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AM476" s="2"/>
    </row>
    <row r="477" spans="5:39">
      <c r="E477" s="1"/>
      <c r="G477" s="1"/>
      <c r="H477" s="1"/>
      <c r="I477" s="1"/>
      <c r="K477" s="1"/>
      <c r="L477" s="1"/>
      <c r="M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AM477" s="2"/>
    </row>
    <row r="478" spans="5:39">
      <c r="E478" s="1"/>
      <c r="G478" s="1"/>
      <c r="H478" s="1"/>
      <c r="I478" s="1"/>
      <c r="K478" s="1"/>
      <c r="L478" s="1"/>
      <c r="M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AM478" s="2"/>
    </row>
    <row r="479" spans="5:39">
      <c r="E479" s="1"/>
      <c r="G479" s="1"/>
      <c r="H479" s="1"/>
      <c r="I479" s="1"/>
      <c r="K479" s="1"/>
      <c r="L479" s="1"/>
      <c r="M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AM479" s="2"/>
    </row>
    <row r="480" spans="5:39">
      <c r="E480" s="1"/>
      <c r="G480" s="1"/>
      <c r="H480" s="1"/>
      <c r="I480" s="1"/>
      <c r="K480" s="1"/>
      <c r="L480" s="1"/>
      <c r="M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AM480" s="2"/>
    </row>
    <row r="481" spans="5:39">
      <c r="E481" s="1"/>
      <c r="G481" s="1"/>
      <c r="H481" s="1"/>
      <c r="I481" s="1"/>
      <c r="K481" s="1"/>
      <c r="L481" s="1"/>
      <c r="M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AM481" s="2"/>
    </row>
    <row r="482" spans="5:39">
      <c r="E482" s="1"/>
      <c r="G482" s="1"/>
      <c r="H482" s="1"/>
      <c r="I482" s="1"/>
      <c r="K482" s="1"/>
      <c r="L482" s="1"/>
      <c r="M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AM482" s="2"/>
    </row>
    <row r="483" spans="5:39">
      <c r="E483" s="1"/>
      <c r="G483" s="1"/>
      <c r="H483" s="1"/>
      <c r="I483" s="1"/>
      <c r="K483" s="1"/>
      <c r="L483" s="1"/>
      <c r="M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AM483" s="2"/>
    </row>
    <row r="484" spans="5:39">
      <c r="E484" s="1"/>
      <c r="G484" s="1"/>
      <c r="H484" s="1"/>
      <c r="I484" s="1"/>
      <c r="K484" s="1"/>
      <c r="L484" s="1"/>
      <c r="M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AM484" s="2"/>
    </row>
    <row r="485" spans="5:39">
      <c r="E485" s="1"/>
      <c r="G485" s="1"/>
      <c r="H485" s="1"/>
      <c r="I485" s="1"/>
      <c r="K485" s="1"/>
      <c r="L485" s="1"/>
      <c r="M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AM485" s="2"/>
    </row>
    <row r="486" spans="5:39">
      <c r="E486" s="1"/>
      <c r="G486" s="1"/>
      <c r="H486" s="1"/>
      <c r="I486" s="1"/>
      <c r="K486" s="1"/>
      <c r="L486" s="1"/>
      <c r="M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AM486" s="2"/>
    </row>
    <row r="487" spans="5:39">
      <c r="E487" s="1"/>
      <c r="G487" s="1"/>
      <c r="H487" s="1"/>
      <c r="I487" s="1"/>
      <c r="K487" s="1"/>
      <c r="L487" s="1"/>
      <c r="M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AM487" s="2"/>
    </row>
    <row r="488" spans="5:39">
      <c r="E488" s="1"/>
      <c r="G488" s="1"/>
      <c r="H488" s="1"/>
      <c r="I488" s="1"/>
      <c r="K488" s="1"/>
      <c r="L488" s="1"/>
      <c r="M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AM488" s="2"/>
    </row>
    <row r="489" spans="5:39">
      <c r="E489" s="1"/>
      <c r="G489" s="1"/>
      <c r="H489" s="1"/>
      <c r="I489" s="1"/>
      <c r="K489" s="1"/>
      <c r="L489" s="1"/>
      <c r="M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AM489" s="2"/>
    </row>
    <row r="490" spans="5:39">
      <c r="E490" s="1"/>
      <c r="G490" s="1"/>
      <c r="H490" s="1"/>
      <c r="I490" s="1"/>
      <c r="K490" s="1"/>
      <c r="L490" s="1"/>
      <c r="M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AM490" s="2"/>
    </row>
    <row r="491" spans="5:39">
      <c r="E491" s="1"/>
      <c r="G491" s="1"/>
      <c r="H491" s="1"/>
      <c r="I491" s="1"/>
      <c r="K491" s="1"/>
      <c r="L491" s="1"/>
      <c r="M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AM491" s="2"/>
    </row>
    <row r="492" spans="5:39">
      <c r="E492" s="1"/>
      <c r="G492" s="1"/>
      <c r="H492" s="1"/>
      <c r="I492" s="1"/>
      <c r="K492" s="1"/>
      <c r="L492" s="1"/>
      <c r="M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AM492" s="2"/>
    </row>
    <row r="493" spans="5:39">
      <c r="E493" s="1"/>
      <c r="G493" s="1"/>
      <c r="H493" s="1"/>
      <c r="I493" s="1"/>
      <c r="K493" s="1"/>
      <c r="L493" s="1"/>
      <c r="M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AM493" s="2"/>
    </row>
    <row r="494" spans="5:39">
      <c r="E494" s="1"/>
      <c r="G494" s="1"/>
      <c r="H494" s="1"/>
      <c r="I494" s="1"/>
      <c r="K494" s="1"/>
      <c r="L494" s="1"/>
      <c r="M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AM494" s="2"/>
    </row>
    <row r="495" spans="5:39">
      <c r="E495" s="1"/>
      <c r="G495" s="1"/>
      <c r="H495" s="1"/>
      <c r="I495" s="1"/>
      <c r="K495" s="1"/>
      <c r="L495" s="1"/>
      <c r="M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AM495" s="2"/>
    </row>
    <row r="496" spans="5:39">
      <c r="E496" s="1"/>
      <c r="G496" s="1"/>
      <c r="H496" s="1"/>
      <c r="I496" s="1"/>
      <c r="K496" s="1"/>
      <c r="L496" s="1"/>
      <c r="M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AM496" s="2"/>
    </row>
    <row r="497" spans="5:39">
      <c r="E497" s="1"/>
      <c r="G497" s="1"/>
      <c r="H497" s="1"/>
      <c r="I497" s="1"/>
      <c r="K497" s="1"/>
      <c r="L497" s="1"/>
      <c r="M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AM497" s="2"/>
    </row>
    <row r="498" spans="5:39">
      <c r="E498" s="1"/>
      <c r="G498" s="1"/>
      <c r="H498" s="1"/>
      <c r="I498" s="1"/>
      <c r="K498" s="1"/>
      <c r="L498" s="1"/>
      <c r="M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AM498" s="2"/>
    </row>
    <row r="499" spans="5:39">
      <c r="E499" s="1"/>
      <c r="G499" s="1"/>
      <c r="H499" s="1"/>
      <c r="I499" s="1"/>
      <c r="K499" s="1"/>
      <c r="L499" s="1"/>
      <c r="M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AM499" s="2"/>
    </row>
    <row r="500" spans="5:39">
      <c r="E500" s="1"/>
      <c r="G500" s="1"/>
      <c r="H500" s="1"/>
      <c r="I500" s="1"/>
      <c r="K500" s="1"/>
      <c r="L500" s="1"/>
      <c r="M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AM500" s="2"/>
    </row>
    <row r="501" spans="5:39">
      <c r="E501" s="1"/>
      <c r="G501" s="1"/>
      <c r="H501" s="1"/>
      <c r="I501" s="1"/>
      <c r="K501" s="1"/>
      <c r="L501" s="1"/>
      <c r="M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AM501" s="2"/>
    </row>
    <row r="502" spans="5:39">
      <c r="E502" s="1"/>
      <c r="G502" s="1"/>
      <c r="H502" s="1"/>
      <c r="I502" s="1"/>
      <c r="K502" s="1"/>
      <c r="L502" s="1"/>
      <c r="M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AM502" s="2"/>
    </row>
    <row r="503" spans="5:39">
      <c r="E503" s="1"/>
      <c r="G503" s="1"/>
      <c r="H503" s="1"/>
      <c r="I503" s="1"/>
      <c r="K503" s="1"/>
      <c r="L503" s="1"/>
      <c r="M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AM503" s="2"/>
    </row>
    <row r="504" spans="5:39">
      <c r="E504" s="1"/>
      <c r="G504" s="1"/>
      <c r="H504" s="1"/>
      <c r="I504" s="1"/>
      <c r="K504" s="1"/>
      <c r="L504" s="1"/>
      <c r="M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AM504" s="2"/>
    </row>
    <row r="505" spans="5:39">
      <c r="E505" s="1"/>
      <c r="G505" s="1"/>
      <c r="H505" s="1"/>
      <c r="I505" s="1"/>
      <c r="K505" s="1"/>
      <c r="L505" s="1"/>
      <c r="M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AM505" s="2"/>
    </row>
    <row r="506" spans="5:39">
      <c r="E506" s="1"/>
      <c r="G506" s="1"/>
      <c r="H506" s="1"/>
      <c r="I506" s="1"/>
      <c r="K506" s="1"/>
      <c r="L506" s="1"/>
      <c r="M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AM506" s="2"/>
    </row>
    <row r="507" spans="5:39">
      <c r="E507" s="1"/>
      <c r="G507" s="1"/>
      <c r="H507" s="1"/>
      <c r="I507" s="1"/>
      <c r="K507" s="1"/>
      <c r="L507" s="1"/>
      <c r="M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AM507" s="2"/>
    </row>
    <row r="508" spans="5:39">
      <c r="E508" s="1"/>
      <c r="G508" s="1"/>
      <c r="H508" s="1"/>
      <c r="I508" s="1"/>
      <c r="K508" s="1"/>
      <c r="L508" s="1"/>
      <c r="M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AM508" s="2"/>
    </row>
    <row r="509" spans="5:39">
      <c r="E509" s="1"/>
      <c r="G509" s="1"/>
      <c r="H509" s="1"/>
      <c r="I509" s="1"/>
      <c r="K509" s="1"/>
      <c r="L509" s="1"/>
      <c r="M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AM509" s="2"/>
    </row>
    <row r="510" spans="5:39">
      <c r="E510" s="1"/>
      <c r="G510" s="1"/>
      <c r="H510" s="1"/>
      <c r="I510" s="1"/>
      <c r="K510" s="1"/>
      <c r="L510" s="1"/>
      <c r="M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AM510" s="2"/>
    </row>
    <row r="511" spans="5:39">
      <c r="E511" s="1"/>
      <c r="G511" s="1"/>
      <c r="H511" s="1"/>
      <c r="I511" s="1"/>
      <c r="K511" s="1"/>
      <c r="L511" s="1"/>
      <c r="M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AM511" s="2"/>
    </row>
    <row r="512" spans="5:39">
      <c r="E512" s="1"/>
      <c r="G512" s="1"/>
      <c r="H512" s="1"/>
      <c r="I512" s="1"/>
      <c r="K512" s="1"/>
      <c r="L512" s="1"/>
      <c r="M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AM512" s="2"/>
    </row>
    <row r="513" spans="5:39">
      <c r="E513" s="1"/>
      <c r="G513" s="1"/>
      <c r="H513" s="1"/>
      <c r="I513" s="1"/>
      <c r="K513" s="1"/>
      <c r="L513" s="1"/>
      <c r="M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AM513" s="2"/>
    </row>
    <row r="514" spans="5:39">
      <c r="E514" s="1"/>
      <c r="G514" s="1"/>
      <c r="H514" s="1"/>
      <c r="I514" s="1"/>
      <c r="K514" s="1"/>
      <c r="L514" s="1"/>
      <c r="M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AM514" s="2"/>
    </row>
    <row r="515" spans="5:39">
      <c r="E515" s="1"/>
      <c r="G515" s="1"/>
      <c r="H515" s="1"/>
      <c r="I515" s="1"/>
      <c r="K515" s="1"/>
      <c r="L515" s="1"/>
      <c r="M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AM515" s="2"/>
    </row>
    <row r="516" spans="5:39">
      <c r="E516" s="1"/>
      <c r="G516" s="1"/>
      <c r="H516" s="1"/>
      <c r="I516" s="1"/>
      <c r="K516" s="1"/>
      <c r="L516" s="1"/>
      <c r="M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AM516" s="2"/>
    </row>
    <row r="517" spans="5:39">
      <c r="E517" s="1"/>
      <c r="G517" s="1"/>
      <c r="H517" s="1"/>
      <c r="I517" s="1"/>
      <c r="K517" s="1"/>
      <c r="L517" s="1"/>
      <c r="M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AM517" s="2"/>
    </row>
    <row r="518" spans="5:39">
      <c r="E518" s="1"/>
      <c r="G518" s="1"/>
      <c r="H518" s="1"/>
      <c r="I518" s="1"/>
      <c r="K518" s="1"/>
      <c r="L518" s="1"/>
      <c r="M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AM518" s="2"/>
    </row>
    <row r="519" spans="5:39">
      <c r="E519" s="1"/>
      <c r="G519" s="1"/>
      <c r="H519" s="1"/>
      <c r="I519" s="1"/>
      <c r="K519" s="1"/>
      <c r="L519" s="1"/>
      <c r="M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AM519" s="2"/>
    </row>
    <row r="520" spans="5:39">
      <c r="E520" s="1"/>
      <c r="G520" s="1"/>
      <c r="H520" s="1"/>
      <c r="I520" s="1"/>
      <c r="K520" s="1"/>
      <c r="L520" s="1"/>
      <c r="M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AM520" s="2"/>
    </row>
    <row r="521" spans="5:39">
      <c r="E521" s="1"/>
      <c r="G521" s="1"/>
      <c r="H521" s="1"/>
      <c r="I521" s="1"/>
      <c r="K521" s="1"/>
      <c r="L521" s="1"/>
      <c r="M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AM521" s="2"/>
    </row>
    <row r="522" spans="5:39">
      <c r="E522" s="1"/>
      <c r="G522" s="1"/>
      <c r="H522" s="1"/>
      <c r="I522" s="1"/>
      <c r="K522" s="1"/>
      <c r="L522" s="1"/>
      <c r="M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AM522" s="2"/>
    </row>
    <row r="523" spans="5:39">
      <c r="E523" s="1"/>
      <c r="G523" s="1"/>
      <c r="H523" s="1"/>
      <c r="I523" s="1"/>
      <c r="K523" s="1"/>
      <c r="L523" s="1"/>
      <c r="M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AM523" s="2"/>
    </row>
    <row r="524" spans="5:39">
      <c r="E524" s="1"/>
      <c r="G524" s="1"/>
      <c r="H524" s="1"/>
      <c r="I524" s="1"/>
      <c r="K524" s="1"/>
      <c r="L524" s="1"/>
      <c r="M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AM524" s="2"/>
    </row>
    <row r="525" spans="5:39">
      <c r="E525" s="1"/>
      <c r="G525" s="1"/>
      <c r="H525" s="1"/>
      <c r="I525" s="1"/>
      <c r="K525" s="1"/>
      <c r="L525" s="1"/>
      <c r="M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AM525" s="2"/>
    </row>
    <row r="526" spans="5:39">
      <c r="E526" s="1"/>
      <c r="G526" s="1"/>
      <c r="H526" s="1"/>
      <c r="I526" s="1"/>
      <c r="K526" s="1"/>
      <c r="L526" s="1"/>
      <c r="M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AM526" s="2"/>
    </row>
    <row r="527" spans="5:39">
      <c r="E527" s="1"/>
      <c r="G527" s="1"/>
      <c r="H527" s="1"/>
      <c r="I527" s="1"/>
      <c r="K527" s="1"/>
      <c r="L527" s="1"/>
      <c r="M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AM527" s="2"/>
    </row>
    <row r="528" spans="5:39">
      <c r="E528" s="1"/>
      <c r="G528" s="1"/>
      <c r="H528" s="1"/>
      <c r="I528" s="1"/>
      <c r="K528" s="1"/>
      <c r="L528" s="1"/>
      <c r="M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AM528" s="2"/>
    </row>
    <row r="529" spans="5:39">
      <c r="E529" s="1"/>
      <c r="G529" s="1"/>
      <c r="H529" s="1"/>
      <c r="I529" s="1"/>
      <c r="K529" s="1"/>
      <c r="L529" s="1"/>
      <c r="M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AM529" s="2"/>
    </row>
    <row r="530" spans="5:39">
      <c r="E530" s="1"/>
      <c r="G530" s="1"/>
      <c r="H530" s="1"/>
      <c r="I530" s="1"/>
      <c r="K530" s="1"/>
      <c r="L530" s="1"/>
      <c r="M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AM530" s="2"/>
    </row>
    <row r="531" spans="5:39">
      <c r="E531" s="1"/>
      <c r="G531" s="1"/>
      <c r="H531" s="1"/>
      <c r="I531" s="1"/>
      <c r="K531" s="1"/>
      <c r="L531" s="1"/>
      <c r="M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AM531" s="2"/>
    </row>
    <row r="532" spans="5:39">
      <c r="E532" s="1"/>
      <c r="G532" s="1"/>
      <c r="H532" s="1"/>
      <c r="I532" s="1"/>
      <c r="K532" s="1"/>
      <c r="L532" s="1"/>
      <c r="M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AM532" s="2"/>
    </row>
    <row r="533" spans="5:39">
      <c r="E533" s="1"/>
      <c r="G533" s="1"/>
      <c r="H533" s="1"/>
      <c r="I533" s="1"/>
      <c r="K533" s="1"/>
      <c r="L533" s="1"/>
      <c r="M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AM533" s="2"/>
    </row>
    <row r="534" spans="5:39">
      <c r="E534" s="1"/>
      <c r="G534" s="1"/>
      <c r="H534" s="1"/>
      <c r="I534" s="1"/>
      <c r="K534" s="1"/>
      <c r="L534" s="1"/>
      <c r="M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AM534" s="2"/>
    </row>
    <row r="535" spans="5:39">
      <c r="E535" s="1"/>
      <c r="G535" s="1"/>
      <c r="H535" s="1"/>
      <c r="I535" s="1"/>
      <c r="K535" s="1"/>
      <c r="L535" s="1"/>
      <c r="M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AM535" s="2"/>
    </row>
    <row r="536" spans="5:39">
      <c r="E536" s="1"/>
      <c r="G536" s="1"/>
      <c r="H536" s="1"/>
      <c r="I536" s="1"/>
      <c r="K536" s="1"/>
      <c r="L536" s="1"/>
      <c r="M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AM536" s="2"/>
    </row>
    <row r="537" spans="5:39">
      <c r="E537" s="1"/>
      <c r="G537" s="1"/>
      <c r="H537" s="1"/>
      <c r="I537" s="1"/>
      <c r="K537" s="1"/>
      <c r="L537" s="1"/>
      <c r="M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AM537" s="2"/>
    </row>
    <row r="538" spans="5:39">
      <c r="E538" s="1"/>
      <c r="G538" s="1"/>
      <c r="H538" s="1"/>
      <c r="I538" s="1"/>
      <c r="K538" s="1"/>
      <c r="L538" s="1"/>
      <c r="M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AM538" s="2"/>
    </row>
    <row r="539" spans="5:39">
      <c r="E539" s="1"/>
      <c r="G539" s="1"/>
      <c r="H539" s="1"/>
      <c r="I539" s="1"/>
      <c r="K539" s="1"/>
      <c r="L539" s="1"/>
      <c r="M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AM539" s="2"/>
    </row>
    <row r="540" spans="5:39">
      <c r="E540" s="1"/>
      <c r="G540" s="1"/>
      <c r="H540" s="1"/>
      <c r="I540" s="1"/>
      <c r="K540" s="1"/>
      <c r="L540" s="1"/>
      <c r="M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AM540" s="2"/>
    </row>
    <row r="541" spans="5:39">
      <c r="E541" s="1"/>
      <c r="G541" s="1"/>
      <c r="H541" s="1"/>
      <c r="I541" s="1"/>
      <c r="K541" s="1"/>
      <c r="L541" s="1"/>
      <c r="M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AM541" s="2"/>
    </row>
    <row r="542" spans="5:39">
      <c r="E542" s="1"/>
      <c r="G542" s="1"/>
      <c r="H542" s="1"/>
      <c r="I542" s="1"/>
      <c r="K542" s="1"/>
      <c r="L542" s="1"/>
      <c r="M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AM542" s="2"/>
    </row>
    <row r="543" spans="5:39">
      <c r="E543" s="1"/>
      <c r="G543" s="1"/>
      <c r="H543" s="1"/>
      <c r="I543" s="1"/>
      <c r="K543" s="1"/>
      <c r="L543" s="1"/>
      <c r="M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AM543" s="2"/>
    </row>
    <row r="544" spans="5:39">
      <c r="E544" s="1"/>
      <c r="G544" s="1"/>
      <c r="H544" s="1"/>
      <c r="I544" s="1"/>
      <c r="K544" s="1"/>
      <c r="L544" s="1"/>
      <c r="M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AM544" s="2"/>
    </row>
    <row r="545" spans="5:39">
      <c r="E545" s="1"/>
      <c r="G545" s="1"/>
      <c r="H545" s="1"/>
      <c r="I545" s="1"/>
      <c r="K545" s="1"/>
      <c r="L545" s="1"/>
      <c r="M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AM545" s="2"/>
    </row>
    <row r="546" spans="5:39">
      <c r="E546" s="1"/>
      <c r="G546" s="1"/>
      <c r="H546" s="1"/>
      <c r="I546" s="1"/>
      <c r="K546" s="1"/>
      <c r="L546" s="1"/>
      <c r="M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AM546" s="2"/>
    </row>
    <row r="547" spans="5:39">
      <c r="E547" s="1"/>
      <c r="G547" s="1"/>
      <c r="H547" s="1"/>
      <c r="I547" s="1"/>
      <c r="K547" s="1"/>
      <c r="L547" s="1"/>
      <c r="M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AM547" s="2"/>
    </row>
    <row r="548" spans="5:39">
      <c r="E548" s="1"/>
      <c r="G548" s="1"/>
      <c r="H548" s="1"/>
      <c r="I548" s="1"/>
      <c r="K548" s="1"/>
      <c r="L548" s="1"/>
      <c r="M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AM548" s="2"/>
    </row>
    <row r="549" spans="5:39">
      <c r="E549" s="1"/>
      <c r="G549" s="1"/>
      <c r="H549" s="1"/>
      <c r="I549" s="1"/>
      <c r="K549" s="1"/>
      <c r="L549" s="1"/>
      <c r="M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AM549" s="2"/>
    </row>
    <row r="550" spans="5:39">
      <c r="E550" s="1"/>
      <c r="G550" s="1"/>
      <c r="H550" s="1"/>
      <c r="I550" s="1"/>
      <c r="K550" s="1"/>
      <c r="L550" s="1"/>
      <c r="M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AM550" s="2"/>
    </row>
    <row r="551" spans="5:39">
      <c r="E551" s="1"/>
      <c r="G551" s="1"/>
      <c r="H551" s="1"/>
      <c r="I551" s="1"/>
      <c r="K551" s="1"/>
      <c r="L551" s="1"/>
      <c r="M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AM551" s="2"/>
    </row>
    <row r="552" spans="5:39">
      <c r="E552" s="1"/>
      <c r="G552" s="1"/>
      <c r="H552" s="1"/>
      <c r="I552" s="1"/>
      <c r="K552" s="1"/>
      <c r="L552" s="1"/>
      <c r="M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AM552" s="2"/>
    </row>
    <row r="553" spans="5:39">
      <c r="E553" s="1"/>
      <c r="G553" s="1"/>
      <c r="H553" s="1"/>
      <c r="I553" s="1"/>
      <c r="K553" s="1"/>
      <c r="L553" s="1"/>
      <c r="M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AM553" s="2"/>
    </row>
    <row r="554" spans="5:39">
      <c r="E554" s="1"/>
      <c r="G554" s="1"/>
      <c r="H554" s="1"/>
      <c r="I554" s="1"/>
      <c r="K554" s="1"/>
      <c r="L554" s="1"/>
      <c r="M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AM554" s="2"/>
    </row>
    <row r="555" spans="5:39">
      <c r="E555" s="1"/>
      <c r="G555" s="1"/>
      <c r="H555" s="1"/>
      <c r="I555" s="1"/>
      <c r="K555" s="1"/>
      <c r="L555" s="1"/>
      <c r="M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AM555" s="2"/>
    </row>
    <row r="556" spans="5:39">
      <c r="E556" s="1"/>
      <c r="G556" s="1"/>
      <c r="H556" s="1"/>
      <c r="I556" s="1"/>
      <c r="K556" s="1"/>
      <c r="L556" s="1"/>
      <c r="M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AM556" s="2"/>
    </row>
    <row r="557" spans="5:39">
      <c r="E557" s="1"/>
      <c r="G557" s="1"/>
      <c r="H557" s="1"/>
      <c r="I557" s="1"/>
      <c r="K557" s="1"/>
      <c r="L557" s="1"/>
      <c r="M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AM557" s="2"/>
    </row>
    <row r="558" spans="5:39">
      <c r="E558" s="1"/>
      <c r="G558" s="1"/>
      <c r="H558" s="1"/>
      <c r="I558" s="1"/>
      <c r="K558" s="1"/>
      <c r="L558" s="1"/>
      <c r="M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AM558" s="2"/>
    </row>
    <row r="559" spans="5:39">
      <c r="E559" s="1"/>
      <c r="G559" s="1"/>
      <c r="H559" s="1"/>
      <c r="I559" s="1"/>
      <c r="K559" s="1"/>
      <c r="L559" s="1"/>
      <c r="M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AM559" s="2"/>
    </row>
    <row r="560" spans="5:39">
      <c r="E560" s="1"/>
      <c r="G560" s="1"/>
      <c r="H560" s="1"/>
      <c r="I560" s="1"/>
      <c r="K560" s="1"/>
      <c r="L560" s="1"/>
      <c r="M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AM560" s="2"/>
    </row>
    <row r="561" spans="5:39">
      <c r="E561" s="1"/>
      <c r="G561" s="1"/>
      <c r="H561" s="1"/>
      <c r="I561" s="1"/>
      <c r="K561" s="1"/>
      <c r="L561" s="1"/>
      <c r="M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AM561" s="2"/>
    </row>
    <row r="562" spans="5:39">
      <c r="E562" s="1"/>
      <c r="G562" s="1"/>
      <c r="H562" s="1"/>
      <c r="I562" s="1"/>
      <c r="K562" s="1"/>
      <c r="L562" s="1"/>
      <c r="M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AM562" s="2"/>
    </row>
    <row r="563" spans="5:39">
      <c r="E563" s="1"/>
      <c r="G563" s="1"/>
      <c r="H563" s="1"/>
      <c r="I563" s="1"/>
      <c r="K563" s="1"/>
      <c r="L563" s="1"/>
      <c r="M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AM563" s="2"/>
    </row>
    <row r="564" spans="5:39">
      <c r="E564" s="1"/>
      <c r="G564" s="1"/>
      <c r="H564" s="1"/>
      <c r="I564" s="1"/>
      <c r="K564" s="1"/>
      <c r="L564" s="1"/>
      <c r="M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AM564" s="2"/>
    </row>
    <row r="565" spans="5:39">
      <c r="E565" s="1"/>
      <c r="G565" s="1"/>
      <c r="H565" s="1"/>
      <c r="I565" s="1"/>
      <c r="K565" s="1"/>
      <c r="L565" s="1"/>
      <c r="M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AM565" s="2"/>
    </row>
    <row r="566" spans="5:39">
      <c r="E566" s="1"/>
      <c r="G566" s="1"/>
      <c r="H566" s="1"/>
      <c r="I566" s="1"/>
      <c r="K566" s="1"/>
      <c r="L566" s="1"/>
      <c r="M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AM566" s="2"/>
    </row>
    <row r="567" spans="5:39">
      <c r="E567" s="1"/>
      <c r="G567" s="1"/>
      <c r="H567" s="1"/>
      <c r="I567" s="1"/>
      <c r="K567" s="1"/>
      <c r="L567" s="1"/>
      <c r="M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AM567" s="2"/>
    </row>
    <row r="568" spans="5:39">
      <c r="E568" s="1"/>
      <c r="G568" s="1"/>
      <c r="H568" s="1"/>
      <c r="I568" s="1"/>
      <c r="K568" s="1"/>
      <c r="L568" s="1"/>
      <c r="M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AM568" s="2"/>
    </row>
    <row r="569" spans="5:39">
      <c r="E569" s="1"/>
      <c r="G569" s="1"/>
      <c r="H569" s="1"/>
      <c r="I569" s="1"/>
      <c r="K569" s="1"/>
      <c r="L569" s="1"/>
      <c r="M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AM569" s="2"/>
    </row>
    <row r="570" spans="5:39">
      <c r="E570" s="1"/>
      <c r="G570" s="1"/>
      <c r="H570" s="1"/>
      <c r="I570" s="1"/>
      <c r="K570" s="1"/>
      <c r="L570" s="1"/>
      <c r="M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AM570" s="2"/>
    </row>
    <row r="571" spans="5:39">
      <c r="E571" s="1"/>
      <c r="G571" s="1"/>
      <c r="H571" s="1"/>
      <c r="I571" s="1"/>
      <c r="K571" s="1"/>
      <c r="L571" s="1"/>
      <c r="M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AM571" s="2"/>
    </row>
    <row r="572" spans="5:39">
      <c r="E572" s="1"/>
      <c r="G572" s="1"/>
      <c r="H572" s="1"/>
      <c r="I572" s="1"/>
      <c r="K572" s="1"/>
      <c r="L572" s="1"/>
      <c r="M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AM572" s="2"/>
    </row>
    <row r="573" spans="5:39">
      <c r="E573" s="1"/>
      <c r="G573" s="1"/>
      <c r="H573" s="1"/>
      <c r="I573" s="1"/>
      <c r="K573" s="1"/>
      <c r="L573" s="1"/>
      <c r="M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AM573" s="2"/>
    </row>
    <row r="574" spans="5:39">
      <c r="E574" s="1"/>
      <c r="G574" s="1"/>
      <c r="H574" s="1"/>
      <c r="I574" s="1"/>
      <c r="K574" s="1"/>
      <c r="L574" s="1"/>
      <c r="M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AM574" s="2"/>
    </row>
    <row r="575" spans="5:39">
      <c r="E575" s="1"/>
      <c r="G575" s="1"/>
      <c r="H575" s="1"/>
      <c r="I575" s="1"/>
      <c r="K575" s="1"/>
      <c r="L575" s="1"/>
      <c r="M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AM575" s="2"/>
    </row>
    <row r="576" spans="5:39">
      <c r="E576" s="1"/>
      <c r="G576" s="1"/>
      <c r="H576" s="1"/>
      <c r="I576" s="1"/>
      <c r="K576" s="1"/>
      <c r="L576" s="1"/>
      <c r="M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AM576" s="2"/>
    </row>
    <row r="577" spans="5:39">
      <c r="E577" s="1"/>
      <c r="G577" s="1"/>
      <c r="H577" s="1"/>
      <c r="I577" s="1"/>
      <c r="K577" s="1"/>
      <c r="L577" s="1"/>
      <c r="M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AM577" s="2"/>
    </row>
    <row r="578" spans="5:39">
      <c r="E578" s="1"/>
      <c r="G578" s="1"/>
      <c r="H578" s="1"/>
      <c r="I578" s="1"/>
      <c r="K578" s="1"/>
      <c r="L578" s="1"/>
      <c r="M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AM578" s="2"/>
    </row>
    <row r="579" spans="5:39">
      <c r="E579" s="1"/>
      <c r="G579" s="1"/>
      <c r="H579" s="1"/>
      <c r="I579" s="1"/>
      <c r="K579" s="1"/>
      <c r="L579" s="1"/>
      <c r="M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AM579" s="2"/>
    </row>
    <row r="580" spans="5:39">
      <c r="E580" s="1"/>
      <c r="G580" s="1"/>
      <c r="H580" s="1"/>
      <c r="I580" s="1"/>
      <c r="K580" s="1"/>
      <c r="L580" s="1"/>
      <c r="M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AM580" s="2"/>
    </row>
    <row r="581" spans="5:39">
      <c r="E581" s="1"/>
      <c r="G581" s="1"/>
      <c r="H581" s="1"/>
      <c r="I581" s="1"/>
      <c r="K581" s="1"/>
      <c r="L581" s="1"/>
      <c r="M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AM581" s="2"/>
    </row>
    <row r="582" spans="5:39">
      <c r="E582" s="1"/>
      <c r="G582" s="1"/>
      <c r="H582" s="1"/>
      <c r="I582" s="1"/>
      <c r="K582" s="1"/>
      <c r="L582" s="1"/>
      <c r="M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AM582" s="2"/>
    </row>
    <row r="583" spans="5:39">
      <c r="E583" s="1"/>
      <c r="G583" s="1"/>
      <c r="H583" s="1"/>
      <c r="I583" s="1"/>
      <c r="K583" s="1"/>
      <c r="L583" s="1"/>
      <c r="M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AM583" s="2"/>
    </row>
    <row r="584" spans="5:39">
      <c r="E584" s="1"/>
      <c r="G584" s="1"/>
      <c r="H584" s="1"/>
      <c r="I584" s="1"/>
      <c r="K584" s="1"/>
      <c r="L584" s="1"/>
      <c r="M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AM584" s="2"/>
    </row>
    <row r="585" spans="5:39">
      <c r="E585" s="1"/>
      <c r="G585" s="1"/>
      <c r="H585" s="1"/>
      <c r="I585" s="1"/>
      <c r="K585" s="1"/>
      <c r="L585" s="1"/>
      <c r="M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AM585" s="2"/>
    </row>
    <row r="586" spans="5:39">
      <c r="E586" s="1"/>
      <c r="G586" s="1"/>
      <c r="H586" s="1"/>
      <c r="I586" s="1"/>
      <c r="K586" s="1"/>
      <c r="L586" s="1"/>
      <c r="M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AM586" s="2"/>
    </row>
    <row r="587" spans="5:39">
      <c r="E587" s="1"/>
      <c r="G587" s="1"/>
      <c r="H587" s="1"/>
      <c r="I587" s="1"/>
      <c r="K587" s="1"/>
      <c r="L587" s="1"/>
      <c r="M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AM587" s="2"/>
    </row>
    <row r="588" spans="5:39">
      <c r="E588" s="1"/>
      <c r="G588" s="1"/>
      <c r="H588" s="1"/>
      <c r="I588" s="1"/>
      <c r="K588" s="1"/>
      <c r="L588" s="1"/>
      <c r="M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AM588" s="2"/>
    </row>
    <row r="589" spans="5:39">
      <c r="E589" s="1"/>
      <c r="G589" s="1"/>
      <c r="H589" s="1"/>
      <c r="I589" s="1"/>
      <c r="K589" s="1"/>
      <c r="L589" s="1"/>
      <c r="M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AM589" s="2"/>
    </row>
    <row r="590" spans="5:39">
      <c r="E590" s="1"/>
      <c r="G590" s="1"/>
      <c r="H590" s="1"/>
      <c r="I590" s="1"/>
      <c r="K590" s="1"/>
      <c r="L590" s="1"/>
      <c r="M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AM590" s="2"/>
    </row>
    <row r="591" spans="5:39">
      <c r="E591" s="1"/>
      <c r="G591" s="1"/>
      <c r="H591" s="1"/>
      <c r="I591" s="1"/>
      <c r="K591" s="1"/>
      <c r="L591" s="1"/>
      <c r="M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AM591" s="2"/>
    </row>
    <row r="592" spans="5:39">
      <c r="E592" s="1"/>
      <c r="G592" s="1"/>
      <c r="H592" s="1"/>
      <c r="I592" s="1"/>
      <c r="K592" s="1"/>
      <c r="L592" s="1"/>
      <c r="M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AM592" s="2"/>
    </row>
    <row r="593" spans="5:39">
      <c r="E593" s="1"/>
      <c r="G593" s="1"/>
      <c r="H593" s="1"/>
      <c r="I593" s="1"/>
      <c r="K593" s="1"/>
      <c r="L593" s="1"/>
      <c r="M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AM593" s="2"/>
    </row>
    <row r="594" spans="5:39">
      <c r="E594" s="1"/>
      <c r="G594" s="1"/>
      <c r="H594" s="1"/>
      <c r="I594" s="1"/>
      <c r="K594" s="1"/>
      <c r="L594" s="1"/>
      <c r="M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AM594" s="2"/>
    </row>
    <row r="595" spans="5:39">
      <c r="E595" s="1"/>
      <c r="G595" s="1"/>
      <c r="H595" s="1"/>
      <c r="I595" s="1"/>
      <c r="K595" s="1"/>
      <c r="L595" s="1"/>
      <c r="M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AM595" s="2"/>
    </row>
    <row r="596" spans="5:39">
      <c r="E596" s="1"/>
      <c r="G596" s="1"/>
      <c r="H596" s="1"/>
      <c r="I596" s="1"/>
      <c r="K596" s="1"/>
      <c r="L596" s="1"/>
      <c r="M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AM596" s="2"/>
    </row>
    <row r="597" spans="5:39">
      <c r="E597" s="1"/>
      <c r="G597" s="1"/>
      <c r="H597" s="1"/>
      <c r="I597" s="1"/>
      <c r="K597" s="1"/>
      <c r="L597" s="1"/>
      <c r="M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AM597" s="2"/>
    </row>
    <row r="598" spans="5:39">
      <c r="E598" s="1"/>
      <c r="G598" s="1"/>
      <c r="H598" s="1"/>
      <c r="I598" s="1"/>
      <c r="K598" s="1"/>
      <c r="L598" s="1"/>
      <c r="M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AM598" s="2"/>
    </row>
    <row r="599" spans="5:39">
      <c r="E599" s="1"/>
      <c r="G599" s="1"/>
      <c r="H599" s="1"/>
      <c r="I599" s="1"/>
      <c r="K599" s="1"/>
      <c r="L599" s="1"/>
      <c r="M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AM599" s="2"/>
    </row>
    <row r="600" spans="5:39">
      <c r="E600" s="1"/>
      <c r="G600" s="1"/>
      <c r="H600" s="1"/>
      <c r="I600" s="1"/>
      <c r="K600" s="1"/>
      <c r="L600" s="1"/>
      <c r="M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AM600" s="2"/>
    </row>
    <row r="601" spans="5:39">
      <c r="E601" s="1"/>
      <c r="G601" s="1"/>
      <c r="H601" s="1"/>
      <c r="I601" s="1"/>
      <c r="K601" s="1"/>
      <c r="L601" s="1"/>
      <c r="M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AM601" s="2"/>
    </row>
    <row r="602" spans="5:39">
      <c r="E602" s="1"/>
      <c r="G602" s="1"/>
      <c r="H602" s="1"/>
      <c r="I602" s="1"/>
      <c r="K602" s="1"/>
      <c r="L602" s="1"/>
      <c r="M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AM602" s="2"/>
    </row>
    <row r="603" spans="5:39">
      <c r="E603" s="1"/>
      <c r="G603" s="1"/>
      <c r="H603" s="1"/>
      <c r="I603" s="1"/>
      <c r="K603" s="1"/>
      <c r="L603" s="1"/>
      <c r="M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AM603" s="2"/>
    </row>
    <row r="604" spans="5:39">
      <c r="E604" s="1"/>
      <c r="G604" s="1"/>
      <c r="H604" s="1"/>
      <c r="I604" s="1"/>
      <c r="K604" s="1"/>
      <c r="L604" s="1"/>
      <c r="M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AM604" s="2"/>
    </row>
    <row r="605" spans="5:39">
      <c r="E605" s="1"/>
      <c r="G605" s="1"/>
      <c r="H605" s="1"/>
      <c r="I605" s="1"/>
      <c r="K605" s="1"/>
      <c r="L605" s="1"/>
      <c r="M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AM605" s="2"/>
    </row>
    <row r="606" spans="5:39">
      <c r="E606" s="1"/>
      <c r="G606" s="1"/>
      <c r="H606" s="1"/>
      <c r="I606" s="1"/>
      <c r="K606" s="1"/>
      <c r="L606" s="1"/>
      <c r="M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AM606" s="2"/>
    </row>
    <row r="607" spans="5:39">
      <c r="E607" s="1"/>
      <c r="G607" s="1"/>
      <c r="H607" s="1"/>
      <c r="I607" s="1"/>
      <c r="K607" s="1"/>
      <c r="L607" s="1"/>
      <c r="M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AM607" s="2"/>
    </row>
    <row r="608" spans="5:39">
      <c r="E608" s="1"/>
      <c r="G608" s="1"/>
      <c r="H608" s="1"/>
      <c r="I608" s="1"/>
      <c r="K608" s="1"/>
      <c r="L608" s="1"/>
      <c r="M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AM608" s="2"/>
    </row>
    <row r="609" spans="5:39">
      <c r="E609" s="1"/>
      <c r="G609" s="1"/>
      <c r="H609" s="1"/>
      <c r="I609" s="1"/>
      <c r="K609" s="1"/>
      <c r="L609" s="1"/>
      <c r="M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AM609" s="2"/>
    </row>
    <row r="610" spans="5:39">
      <c r="E610" s="1"/>
      <c r="G610" s="1"/>
      <c r="H610" s="1"/>
      <c r="I610" s="1"/>
      <c r="K610" s="1"/>
      <c r="L610" s="1"/>
      <c r="M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AM610" s="2"/>
    </row>
    <row r="611" spans="5:39">
      <c r="E611" s="1"/>
      <c r="G611" s="1"/>
      <c r="H611" s="1"/>
      <c r="I611" s="1"/>
      <c r="K611" s="1"/>
      <c r="L611" s="1"/>
      <c r="M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AM611" s="2"/>
    </row>
    <row r="612" spans="5:39">
      <c r="E612" s="1"/>
      <c r="G612" s="1"/>
      <c r="H612" s="1"/>
      <c r="I612" s="1"/>
      <c r="K612" s="1"/>
      <c r="L612" s="1"/>
      <c r="M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AM612" s="2"/>
    </row>
    <row r="613" spans="5:39">
      <c r="E613" s="1"/>
      <c r="G613" s="1"/>
      <c r="H613" s="1"/>
      <c r="I613" s="1"/>
      <c r="K613" s="1"/>
      <c r="L613" s="1"/>
      <c r="M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AM613" s="2"/>
    </row>
    <row r="614" spans="5:39">
      <c r="E614" s="1"/>
      <c r="G614" s="1"/>
      <c r="H614" s="1"/>
      <c r="I614" s="1"/>
      <c r="K614" s="1"/>
      <c r="L614" s="1"/>
      <c r="M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AM614" s="2"/>
    </row>
    <row r="615" spans="5:39">
      <c r="E615" s="1"/>
      <c r="G615" s="1"/>
      <c r="H615" s="1"/>
      <c r="I615" s="1"/>
      <c r="K615" s="1"/>
      <c r="L615" s="1"/>
      <c r="M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AM615" s="2"/>
    </row>
    <row r="616" spans="5:39">
      <c r="E616" s="1"/>
      <c r="G616" s="1"/>
      <c r="H616" s="1"/>
      <c r="I616" s="1"/>
      <c r="K616" s="1"/>
      <c r="L616" s="1"/>
      <c r="M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AM616" s="2"/>
    </row>
    <row r="617" spans="5:39">
      <c r="E617" s="1"/>
      <c r="G617" s="1"/>
      <c r="H617" s="1"/>
      <c r="I617" s="1"/>
      <c r="K617" s="1"/>
      <c r="L617" s="1"/>
      <c r="M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AM617" s="2"/>
    </row>
    <row r="618" spans="5:39">
      <c r="E618" s="1"/>
      <c r="G618" s="1"/>
      <c r="H618" s="1"/>
      <c r="I618" s="1"/>
      <c r="K618" s="1"/>
      <c r="L618" s="1"/>
      <c r="M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AM618" s="2"/>
    </row>
    <row r="619" spans="5:39">
      <c r="E619" s="1"/>
      <c r="G619" s="1"/>
      <c r="H619" s="1"/>
      <c r="I619" s="1"/>
      <c r="K619" s="1"/>
      <c r="L619" s="1"/>
      <c r="M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AM619" s="2"/>
    </row>
    <row r="620" spans="5:39">
      <c r="E620" s="1"/>
      <c r="G620" s="1"/>
      <c r="H620" s="1"/>
      <c r="I620" s="1"/>
      <c r="K620" s="1"/>
      <c r="L620" s="1"/>
      <c r="M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AM620" s="2"/>
    </row>
    <row r="621" spans="5:39">
      <c r="E621" s="1"/>
      <c r="G621" s="1"/>
      <c r="H621" s="1"/>
      <c r="I621" s="1"/>
      <c r="K621" s="1"/>
      <c r="L621" s="1"/>
      <c r="M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AM621" s="2"/>
    </row>
    <row r="622" spans="5:39">
      <c r="E622" s="1"/>
      <c r="G622" s="1"/>
      <c r="H622" s="1"/>
      <c r="I622" s="1"/>
      <c r="K622" s="1"/>
      <c r="L622" s="1"/>
      <c r="M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AM622" s="2"/>
    </row>
    <row r="623" spans="5:39">
      <c r="E623" s="1"/>
      <c r="G623" s="1"/>
      <c r="H623" s="1"/>
      <c r="I623" s="1"/>
      <c r="K623" s="1"/>
      <c r="L623" s="1"/>
      <c r="M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AM623" s="2"/>
    </row>
    <row r="624" spans="5:39">
      <c r="E624" s="1"/>
      <c r="G624" s="1"/>
      <c r="H624" s="1"/>
      <c r="I624" s="1"/>
      <c r="K624" s="1"/>
      <c r="L624" s="1"/>
      <c r="M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AM624" s="2"/>
    </row>
    <row r="625" spans="5:39">
      <c r="E625" s="1"/>
      <c r="G625" s="1"/>
      <c r="H625" s="1"/>
      <c r="I625" s="1"/>
      <c r="K625" s="1"/>
      <c r="L625" s="1"/>
      <c r="M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AM625" s="2"/>
    </row>
    <row r="626" spans="5:39">
      <c r="E626" s="1"/>
      <c r="G626" s="1"/>
      <c r="H626" s="1"/>
      <c r="I626" s="1"/>
      <c r="K626" s="1"/>
      <c r="L626" s="1"/>
      <c r="M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AM626" s="2"/>
    </row>
    <row r="627" spans="5:39">
      <c r="E627" s="1"/>
      <c r="G627" s="1"/>
      <c r="H627" s="1"/>
      <c r="I627" s="1"/>
      <c r="K627" s="1"/>
      <c r="L627" s="1"/>
      <c r="M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AM627" s="2"/>
    </row>
    <row r="628" spans="5:39">
      <c r="E628" s="1"/>
      <c r="G628" s="1"/>
      <c r="H628" s="1"/>
      <c r="I628" s="1"/>
      <c r="K628" s="1"/>
      <c r="L628" s="1"/>
      <c r="M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AM628" s="2"/>
    </row>
    <row r="629" spans="5:39">
      <c r="E629" s="1"/>
      <c r="G629" s="1"/>
      <c r="H629" s="1"/>
      <c r="I629" s="1"/>
      <c r="K629" s="1"/>
      <c r="L629" s="1"/>
      <c r="M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AM629" s="2"/>
    </row>
    <row r="630" spans="5:39">
      <c r="E630" s="1"/>
      <c r="G630" s="1"/>
      <c r="H630" s="1"/>
      <c r="I630" s="1"/>
      <c r="K630" s="1"/>
      <c r="L630" s="1"/>
      <c r="M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AM630" s="2"/>
    </row>
    <row r="631" spans="5:39">
      <c r="E631" s="1"/>
      <c r="G631" s="1"/>
      <c r="H631" s="1"/>
      <c r="I631" s="1"/>
      <c r="K631" s="1"/>
      <c r="L631" s="1"/>
      <c r="M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AM631" s="2"/>
    </row>
    <row r="632" spans="5:39">
      <c r="E632" s="1"/>
      <c r="G632" s="1"/>
      <c r="H632" s="1"/>
      <c r="I632" s="1"/>
      <c r="K632" s="1"/>
      <c r="L632" s="1"/>
      <c r="M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AM632" s="2"/>
    </row>
    <row r="633" spans="5:39">
      <c r="E633" s="1"/>
      <c r="G633" s="1"/>
      <c r="H633" s="1"/>
      <c r="I633" s="1"/>
      <c r="K633" s="1"/>
      <c r="L633" s="1"/>
      <c r="M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AM633" s="2"/>
    </row>
    <row r="634" spans="5:39">
      <c r="E634" s="1"/>
      <c r="G634" s="1"/>
      <c r="H634" s="1"/>
      <c r="I634" s="1"/>
      <c r="K634" s="1"/>
      <c r="L634" s="1"/>
      <c r="M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AM634" s="2"/>
    </row>
    <row r="635" spans="5:39">
      <c r="E635" s="1"/>
      <c r="G635" s="1"/>
      <c r="H635" s="1"/>
      <c r="I635" s="1"/>
      <c r="K635" s="1"/>
      <c r="L635" s="1"/>
      <c r="M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AM635" s="2"/>
    </row>
    <row r="636" spans="5:39">
      <c r="E636" s="1"/>
      <c r="G636" s="1"/>
      <c r="H636" s="1"/>
      <c r="I636" s="1"/>
      <c r="K636" s="1"/>
      <c r="L636" s="1"/>
      <c r="M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AM636" s="2"/>
    </row>
    <row r="637" spans="5:39">
      <c r="E637" s="1"/>
      <c r="G637" s="1"/>
      <c r="H637" s="1"/>
      <c r="I637" s="1"/>
      <c r="K637" s="1"/>
      <c r="L637" s="1"/>
      <c r="M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AM637" s="2"/>
    </row>
    <row r="638" spans="5:39">
      <c r="E638" s="1"/>
      <c r="G638" s="1"/>
      <c r="H638" s="1"/>
      <c r="I638" s="1"/>
      <c r="K638" s="1"/>
      <c r="L638" s="1"/>
      <c r="M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AM638" s="2"/>
    </row>
    <row r="639" spans="5:39">
      <c r="E639" s="1"/>
      <c r="G639" s="1"/>
      <c r="H639" s="1"/>
      <c r="I639" s="1"/>
      <c r="K639" s="1"/>
      <c r="L639" s="1"/>
      <c r="M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AM639" s="2"/>
    </row>
    <row r="640" spans="5:39">
      <c r="E640" s="1"/>
      <c r="G640" s="1"/>
      <c r="H640" s="1"/>
      <c r="I640" s="1"/>
      <c r="K640" s="1"/>
      <c r="L640" s="1"/>
      <c r="M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AM640" s="2"/>
    </row>
    <row r="641" spans="5:39">
      <c r="E641" s="1"/>
      <c r="G641" s="1"/>
      <c r="H641" s="1"/>
      <c r="I641" s="1"/>
      <c r="K641" s="1"/>
      <c r="L641" s="1"/>
      <c r="M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AM641" s="2"/>
    </row>
    <row r="642" spans="5:39">
      <c r="E642" s="1"/>
      <c r="G642" s="1"/>
      <c r="H642" s="1"/>
      <c r="I642" s="1"/>
      <c r="K642" s="1"/>
      <c r="L642" s="1"/>
      <c r="M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AM642" s="2"/>
    </row>
    <row r="643" spans="5:39">
      <c r="E643" s="1"/>
      <c r="G643" s="1"/>
      <c r="H643" s="1"/>
      <c r="I643" s="1"/>
      <c r="K643" s="1"/>
      <c r="L643" s="1"/>
      <c r="M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AM643" s="2"/>
    </row>
    <row r="644" spans="5:39">
      <c r="E644" s="1"/>
      <c r="G644" s="1"/>
      <c r="H644" s="1"/>
      <c r="I644" s="1"/>
      <c r="K644" s="1"/>
      <c r="L644" s="1"/>
      <c r="M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AM644" s="2"/>
    </row>
    <row r="645" spans="5:39">
      <c r="E645" s="1"/>
      <c r="G645" s="1"/>
      <c r="H645" s="1"/>
      <c r="I645" s="1"/>
      <c r="K645" s="1"/>
      <c r="L645" s="1"/>
      <c r="M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AM645" s="2"/>
    </row>
    <row r="646" spans="5:39">
      <c r="E646" s="1"/>
      <c r="G646" s="1"/>
      <c r="H646" s="1"/>
      <c r="I646" s="1"/>
      <c r="K646" s="1"/>
      <c r="L646" s="1"/>
      <c r="M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AM646" s="2"/>
    </row>
    <row r="647" spans="5:39">
      <c r="E647" s="1"/>
      <c r="G647" s="1"/>
      <c r="H647" s="1"/>
      <c r="I647" s="1"/>
      <c r="K647" s="1"/>
      <c r="L647" s="1"/>
      <c r="M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AM647" s="2"/>
    </row>
    <row r="648" spans="5:39">
      <c r="E648" s="1"/>
      <c r="G648" s="1"/>
      <c r="H648" s="1"/>
      <c r="I648" s="1"/>
      <c r="K648" s="1"/>
      <c r="L648" s="1"/>
      <c r="M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AM648" s="2"/>
    </row>
    <row r="649" spans="5:39">
      <c r="E649" s="1"/>
      <c r="G649" s="1"/>
      <c r="H649" s="1"/>
      <c r="I649" s="1"/>
      <c r="K649" s="1"/>
      <c r="L649" s="1"/>
      <c r="M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AM649" s="2"/>
    </row>
    <row r="650" spans="5:39">
      <c r="E650" s="1"/>
      <c r="G650" s="1"/>
      <c r="H650" s="1"/>
      <c r="I650" s="1"/>
      <c r="K650" s="1"/>
      <c r="L650" s="1"/>
      <c r="M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AM650" s="2"/>
    </row>
    <row r="651" spans="5:39">
      <c r="E651" s="1"/>
      <c r="G651" s="1"/>
      <c r="H651" s="1"/>
      <c r="I651" s="1"/>
      <c r="K651" s="1"/>
      <c r="L651" s="1"/>
      <c r="M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AM651" s="2"/>
    </row>
    <row r="652" spans="5:39">
      <c r="E652" s="1"/>
      <c r="G652" s="1"/>
      <c r="H652" s="1"/>
      <c r="I652" s="1"/>
      <c r="K652" s="1"/>
      <c r="L652" s="1"/>
      <c r="M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AM652" s="2"/>
    </row>
    <row r="653" spans="5:39">
      <c r="E653" s="1"/>
      <c r="G653" s="1"/>
      <c r="H653" s="1"/>
      <c r="I653" s="1"/>
      <c r="K653" s="1"/>
      <c r="L653" s="1"/>
      <c r="M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AM653" s="2"/>
    </row>
    <row r="654" spans="5:39">
      <c r="E654" s="1"/>
      <c r="G654" s="1"/>
      <c r="H654" s="1"/>
      <c r="I654" s="1"/>
      <c r="K654" s="1"/>
      <c r="L654" s="1"/>
      <c r="M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AM654" s="2"/>
    </row>
    <row r="655" spans="5:39">
      <c r="E655" s="1"/>
      <c r="G655" s="1"/>
      <c r="H655" s="1"/>
      <c r="I655" s="1"/>
      <c r="K655" s="1"/>
      <c r="L655" s="1"/>
      <c r="M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AM655" s="2"/>
    </row>
    <row r="656" spans="5:39">
      <c r="E656" s="1"/>
      <c r="G656" s="1"/>
      <c r="H656" s="1"/>
      <c r="I656" s="1"/>
      <c r="K656" s="1"/>
      <c r="L656" s="1"/>
      <c r="M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AM656" s="2"/>
    </row>
    <row r="657" spans="5:39">
      <c r="E657" s="1"/>
      <c r="G657" s="1"/>
      <c r="H657" s="1"/>
      <c r="I657" s="1"/>
      <c r="K657" s="1"/>
      <c r="L657" s="1"/>
      <c r="M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AM657" s="2"/>
    </row>
    <row r="658" spans="5:39">
      <c r="E658" s="1"/>
      <c r="G658" s="1"/>
      <c r="H658" s="1"/>
      <c r="I658" s="1"/>
      <c r="K658" s="1"/>
      <c r="L658" s="1"/>
      <c r="M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AM658" s="2"/>
    </row>
    <row r="659" spans="5:39">
      <c r="E659" s="1"/>
      <c r="G659" s="1"/>
      <c r="H659" s="1"/>
      <c r="I659" s="1"/>
      <c r="K659" s="1"/>
      <c r="L659" s="1"/>
      <c r="M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AM659" s="2"/>
    </row>
    <row r="660" spans="5:39">
      <c r="E660" s="1"/>
      <c r="G660" s="1"/>
      <c r="H660" s="1"/>
      <c r="I660" s="1"/>
      <c r="K660" s="1"/>
      <c r="L660" s="1"/>
      <c r="M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AM660" s="2"/>
    </row>
    <row r="661" spans="5:39">
      <c r="E661" s="1"/>
      <c r="G661" s="1"/>
      <c r="H661" s="1"/>
      <c r="I661" s="1"/>
      <c r="K661" s="1"/>
      <c r="L661" s="1"/>
      <c r="M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AM661" s="2"/>
    </row>
    <row r="662" spans="5:39">
      <c r="E662" s="1"/>
      <c r="G662" s="1"/>
      <c r="H662" s="1"/>
      <c r="I662" s="1"/>
      <c r="K662" s="1"/>
      <c r="L662" s="1"/>
      <c r="M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AM662" s="2"/>
    </row>
    <row r="663" spans="5:39">
      <c r="E663" s="1"/>
      <c r="G663" s="1"/>
      <c r="H663" s="1"/>
      <c r="I663" s="1"/>
      <c r="K663" s="1"/>
      <c r="L663" s="1"/>
      <c r="M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AM663" s="2"/>
    </row>
    <row r="664" spans="5:39">
      <c r="E664" s="1"/>
      <c r="G664" s="1"/>
      <c r="H664" s="1"/>
      <c r="I664" s="1"/>
      <c r="K664" s="1"/>
      <c r="L664" s="1"/>
      <c r="M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AM664" s="2"/>
    </row>
    <row r="665" spans="5:39">
      <c r="E665" s="1"/>
      <c r="G665" s="1"/>
      <c r="H665" s="1"/>
      <c r="I665" s="1"/>
      <c r="K665" s="1"/>
      <c r="L665" s="1"/>
      <c r="M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AM665" s="2"/>
    </row>
    <row r="666" spans="5:39">
      <c r="E666" s="1"/>
      <c r="G666" s="1"/>
      <c r="H666" s="1"/>
      <c r="I666" s="1"/>
      <c r="K666" s="1"/>
      <c r="L666" s="1"/>
      <c r="M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AM666" s="2"/>
    </row>
    <row r="667" spans="5:39">
      <c r="E667" s="1"/>
      <c r="G667" s="1"/>
      <c r="H667" s="1"/>
      <c r="I667" s="1"/>
      <c r="K667" s="1"/>
      <c r="L667" s="1"/>
      <c r="M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AM667" s="2"/>
    </row>
    <row r="668" spans="5:39">
      <c r="E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5:39">
      <c r="E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5:39">
      <c r="E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5:39">
      <c r="E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5:39">
      <c r="E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5:23">
      <c r="E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5:23">
      <c r="E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5:23">
      <c r="E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5:23">
      <c r="E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5:23">
      <c r="E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5:23">
      <c r="E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5:23">
      <c r="E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5:23">
      <c r="E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5:23">
      <c r="E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5:23">
      <c r="E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5:23">
      <c r="E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5:23">
      <c r="E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5:23">
      <c r="E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5:23">
      <c r="E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5:23">
      <c r="E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5:23">
      <c r="E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5:23">
      <c r="E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5:23">
      <c r="E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5:23">
      <c r="E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5:23">
      <c r="E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5:23">
      <c r="E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5:23">
      <c r="E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5:23">
      <c r="E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5:23">
      <c r="E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5:23">
      <c r="E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5:23">
      <c r="E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5:23">
      <c r="E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5:23">
      <c r="E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5:23">
      <c r="E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5:23">
      <c r="E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5:23">
      <c r="E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5:23">
      <c r="E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5:23">
      <c r="E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5:23">
      <c r="E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5:23">
      <c r="E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5:23">
      <c r="E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5:23">
      <c r="E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5:23">
      <c r="E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5:23">
      <c r="E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5:23">
      <c r="E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5:23">
      <c r="E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5:23">
      <c r="E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5:23">
      <c r="E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5:23">
      <c r="E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5:23">
      <c r="E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5:23">
      <c r="E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5:23">
      <c r="E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5:23">
      <c r="E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5:23">
      <c r="E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5:23">
      <c r="E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5:23">
      <c r="E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5:23">
      <c r="E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5:23">
      <c r="E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5:23">
      <c r="E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5:23">
      <c r="E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5:23">
      <c r="E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5:23">
      <c r="E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5:23">
      <c r="E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5:23">
      <c r="E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5:23">
      <c r="E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5:23">
      <c r="E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5:23">
      <c r="E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5:23">
      <c r="E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5:23">
      <c r="E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5:23">
      <c r="E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5:23">
      <c r="E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5:23">
      <c r="E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5:23">
      <c r="E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5:23">
      <c r="E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5:23">
      <c r="E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5:23">
      <c r="E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5:23">
      <c r="E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5:23">
      <c r="E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5:23">
      <c r="E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5:23">
      <c r="E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5:23">
      <c r="E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5:23">
      <c r="E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5:23">
      <c r="E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5:23">
      <c r="E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5:23">
      <c r="E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5:23">
      <c r="E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5:23">
      <c r="E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5:23">
      <c r="E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5:23">
      <c r="E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5:23">
      <c r="E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5:23">
      <c r="E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5:23">
      <c r="E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5:23">
      <c r="E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5:23">
      <c r="E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5:23">
      <c r="E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5:23">
      <c r="E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5:23">
      <c r="E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5:23">
      <c r="E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5:23">
      <c r="E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5:23">
      <c r="E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5:23">
      <c r="E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5:23">
      <c r="E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5:23">
      <c r="E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5:23">
      <c r="E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5:23">
      <c r="E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5:23">
      <c r="E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5:23">
      <c r="E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5:23">
      <c r="E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5:23">
      <c r="E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5:23">
      <c r="E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5:23">
      <c r="E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5:23">
      <c r="E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5:23">
      <c r="E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5:23">
      <c r="E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5:23">
      <c r="E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5:23">
      <c r="E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5:23">
      <c r="E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5:23">
      <c r="E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5:23">
      <c r="E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5:23">
      <c r="E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5:23">
      <c r="E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5:23">
      <c r="E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5:23">
      <c r="E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5:23">
      <c r="E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5:23">
      <c r="E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5:23">
      <c r="E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5:23">
      <c r="E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5:23">
      <c r="E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5:23">
      <c r="E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5:23">
      <c r="E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5:23">
      <c r="E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5:23">
      <c r="E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5:23">
      <c r="E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5:23">
      <c r="E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5:23">
      <c r="E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5:23">
      <c r="E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5:23">
      <c r="E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5:23">
      <c r="E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5:23">
      <c r="E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5:23">
      <c r="E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5:23">
      <c r="E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5:23">
      <c r="E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5:23">
      <c r="E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5:23">
      <c r="E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5:23">
      <c r="E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5:23">
      <c r="E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5:23">
      <c r="E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5:23">
      <c r="E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5:23">
      <c r="E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5:23">
      <c r="E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5:23">
      <c r="E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5:23">
      <c r="E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5:23">
      <c r="E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5:23">
      <c r="E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5:23">
      <c r="E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5:23">
      <c r="E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5:23">
      <c r="E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5:23">
      <c r="E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5:23">
      <c r="E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5:23">
      <c r="E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5:23">
      <c r="E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5:23">
      <c r="E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5:23">
      <c r="E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5:23">
      <c r="E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5:23">
      <c r="E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5:23">
      <c r="E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5:23">
      <c r="E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5:23">
      <c r="E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5:23">
      <c r="E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5:23">
      <c r="E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5:23">
      <c r="E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5:23">
      <c r="E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5:23">
      <c r="E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5:23">
      <c r="E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5:23">
      <c r="E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5:23">
      <c r="E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5:23">
      <c r="E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5:23">
      <c r="E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5:23">
      <c r="E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5:23">
      <c r="E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5:23">
      <c r="E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5:23">
      <c r="E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5:23">
      <c r="E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5:23">
      <c r="E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5:23">
      <c r="E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5:23">
      <c r="E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5:23">
      <c r="E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5:23">
      <c r="E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5:23">
      <c r="E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5:23">
      <c r="E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5:23">
      <c r="E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5:23">
      <c r="E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5:23">
      <c r="E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5:23">
      <c r="E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5:23">
      <c r="E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5:23">
      <c r="E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5:23">
      <c r="E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5:23">
      <c r="E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5:23">
      <c r="E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5:23">
      <c r="E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5:23">
      <c r="E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5:23">
      <c r="E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5:23">
      <c r="E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5:23">
      <c r="E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5:23">
      <c r="E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5:23">
      <c r="E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5:23">
      <c r="E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5:23">
      <c r="E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5:23">
      <c r="E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5:23">
      <c r="E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5:23">
      <c r="E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5:23">
      <c r="E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5:23">
      <c r="E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5:23">
      <c r="E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5:23">
      <c r="E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5:23">
      <c r="E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5:23">
      <c r="E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5:23">
      <c r="E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5:23">
      <c r="E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5:23">
      <c r="E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5:23">
      <c r="E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5:23">
      <c r="E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5:23">
      <c r="E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5:23">
      <c r="E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5:23">
      <c r="E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5:23">
      <c r="E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5:23">
      <c r="E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5:23">
      <c r="E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5:23">
      <c r="E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5:23">
      <c r="E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5:23">
      <c r="E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5:23">
      <c r="E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5:23">
      <c r="E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5:23">
      <c r="E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5:23">
      <c r="E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5:23">
      <c r="E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5:23">
      <c r="E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5:23">
      <c r="E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5:23">
      <c r="E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5:23">
      <c r="E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5:23">
      <c r="E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5:23">
      <c r="E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5:23">
      <c r="E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5:23">
      <c r="E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5:23">
      <c r="E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5:23">
      <c r="E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5:23">
      <c r="E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5:23">
      <c r="E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5:23">
      <c r="E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5:23">
      <c r="E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5:23">
      <c r="E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5:23">
      <c r="E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5:23">
      <c r="E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5:23">
      <c r="E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5:23">
      <c r="E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5:23">
      <c r="E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5:23">
      <c r="E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5:23">
      <c r="E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5:23">
      <c r="E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5:23">
      <c r="E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5:23">
      <c r="E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5:23">
      <c r="E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5:23">
      <c r="E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5:23">
      <c r="E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5:23">
      <c r="E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5:23">
      <c r="E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5:23">
      <c r="E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5:23">
      <c r="E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5:23">
      <c r="E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5:23">
      <c r="E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5:23">
      <c r="E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5:23">
      <c r="E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5:23">
      <c r="E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5:23">
      <c r="E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5:23">
      <c r="E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5:23">
      <c r="E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5:23">
      <c r="E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5:23">
      <c r="E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5:23">
      <c r="E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5:23">
      <c r="E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5:23">
      <c r="E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5:23">
      <c r="E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5:23">
      <c r="E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5:23">
      <c r="E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5:23">
      <c r="E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5:23">
      <c r="E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5:23">
      <c r="E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5:23">
      <c r="E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5:23">
      <c r="E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5:23">
      <c r="E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5:23">
      <c r="E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5:23">
      <c r="E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5:23">
      <c r="E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5:23">
      <c r="E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5:23">
      <c r="E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5:23">
      <c r="E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5:23">
      <c r="E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5:23">
      <c r="E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5:23">
      <c r="E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5:23">
      <c r="E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5:23">
      <c r="E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5:23">
      <c r="E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5:23">
      <c r="E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5:23">
      <c r="E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5:23">
      <c r="E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5:23">
      <c r="E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5:23">
      <c r="E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5:23">
      <c r="E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5:23">
      <c r="E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5:23">
      <c r="E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5:23">
      <c r="E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5:23">
      <c r="E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5:23">
      <c r="E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5:23">
      <c r="E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5:23">
      <c r="E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5:23">
      <c r="E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5:23">
      <c r="E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5:23">
      <c r="E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5:23">
      <c r="E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5:23">
      <c r="E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5:23">
      <c r="E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5:23">
      <c r="E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5:23">
      <c r="E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5:23">
      <c r="E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5:23">
      <c r="E992" s="1"/>
      <c r="G992" s="1"/>
      <c r="H992" s="1"/>
      <c r="I992" s="1"/>
      <c r="J992" s="1"/>
      <c r="K992" s="1"/>
      <c r="L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5:23">
      <c r="E993" s="1"/>
      <c r="G993" s="1"/>
      <c r="H993" s="1"/>
      <c r="I993" s="1"/>
      <c r="J993" s="1"/>
      <c r="K993" s="1"/>
      <c r="L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5:23">
      <c r="E994" s="1"/>
      <c r="G994" s="1"/>
      <c r="H994" s="1"/>
      <c r="I994" s="1"/>
      <c r="J994" s="1"/>
      <c r="K994" s="1"/>
      <c r="L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5:23">
      <c r="E995" s="1"/>
      <c r="G995" s="1"/>
      <c r="H995" s="1"/>
      <c r="I995" s="1"/>
      <c r="J995" s="1"/>
      <c r="K995" s="1"/>
      <c r="L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5:23">
      <c r="E996" s="1"/>
      <c r="G996" s="1"/>
      <c r="H996" s="1"/>
      <c r="I996" s="1"/>
      <c r="J996" s="1"/>
      <c r="K996" s="1"/>
      <c r="L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5:23">
      <c r="E997" s="1"/>
      <c r="G997" s="1"/>
      <c r="H997" s="1"/>
      <c r="I997" s="1"/>
      <c r="J997" s="1"/>
      <c r="K997" s="1"/>
      <c r="L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5:23">
      <c r="E998" s="1"/>
      <c r="G998" s="1"/>
      <c r="H998" s="1"/>
      <c r="I998" s="1"/>
      <c r="J998" s="1"/>
      <c r="K998" s="1"/>
      <c r="L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5:23">
      <c r="E999" s="1"/>
      <c r="G999" s="1"/>
      <c r="H999" s="1"/>
      <c r="I999" s="1"/>
      <c r="J999" s="1"/>
      <c r="K999" s="1"/>
      <c r="L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8335-4F45-4A9B-9DE8-DD21905921FC}">
  <dimension ref="A1:AS62"/>
  <sheetViews>
    <sheetView zoomScale="85" zoomScaleNormal="85" workbookViewId="0">
      <selection activeCell="V3" sqref="V3"/>
    </sheetView>
  </sheetViews>
  <sheetFormatPr defaultColWidth="8.6640625" defaultRowHeight="17.25"/>
  <cols>
    <col min="1" max="1" width="14.109375" bestFit="1" customWidth="1"/>
    <col min="2" max="2" width="19.6640625" bestFit="1" customWidth="1"/>
  </cols>
  <sheetData>
    <row r="1" spans="1:45">
      <c r="A1" t="s">
        <v>227</v>
      </c>
      <c r="B1" t="s">
        <v>26</v>
      </c>
      <c r="C1" s="17" t="s">
        <v>188</v>
      </c>
      <c r="D1" s="15" t="s">
        <v>210</v>
      </c>
      <c r="E1" s="17" t="s">
        <v>56</v>
      </c>
      <c r="F1" s="17" t="s">
        <v>211</v>
      </c>
      <c r="G1" s="17" t="s">
        <v>212</v>
      </c>
      <c r="H1" s="17" t="s">
        <v>213</v>
      </c>
      <c r="I1" s="17" t="s">
        <v>214</v>
      </c>
      <c r="J1" s="15" t="s">
        <v>162</v>
      </c>
      <c r="K1" s="17" t="s">
        <v>215</v>
      </c>
      <c r="L1" s="17" t="s">
        <v>216</v>
      </c>
      <c r="M1" s="17" t="s">
        <v>217</v>
      </c>
      <c r="N1" s="17" t="s">
        <v>218</v>
      </c>
      <c r="O1" s="17" t="s">
        <v>219</v>
      </c>
      <c r="P1" s="17" t="s">
        <v>220</v>
      </c>
      <c r="Q1" s="17" t="s">
        <v>221</v>
      </c>
      <c r="R1" s="17" t="s">
        <v>222</v>
      </c>
      <c r="S1" s="17" t="s">
        <v>211</v>
      </c>
      <c r="T1" s="15" t="s">
        <v>212</v>
      </c>
      <c r="U1" s="15" t="s">
        <v>223</v>
      </c>
      <c r="V1" s="15" t="s">
        <v>228</v>
      </c>
      <c r="W1" s="15" t="s">
        <v>175</v>
      </c>
      <c r="X1" s="15" t="s">
        <v>176</v>
      </c>
      <c r="Y1" s="15" t="s">
        <v>178</v>
      </c>
      <c r="Z1" s="15" t="s">
        <v>180</v>
      </c>
      <c r="AA1" s="15" t="s">
        <v>181</v>
      </c>
      <c r="AB1" s="15" t="s">
        <v>183</v>
      </c>
      <c r="AC1" s="15" t="s">
        <v>184</v>
      </c>
      <c r="AD1" s="15" t="s">
        <v>27</v>
      </c>
      <c r="AE1" s="15" t="s">
        <v>28</v>
      </c>
      <c r="AF1" s="15" t="s">
        <v>194</v>
      </c>
      <c r="AG1" s="15" t="s">
        <v>30</v>
      </c>
      <c r="AH1" s="15" t="s">
        <v>187</v>
      </c>
      <c r="AI1" s="15"/>
      <c r="AJ1" s="15" t="s">
        <v>189</v>
      </c>
      <c r="AK1" s="15" t="s">
        <v>190</v>
      </c>
      <c r="AL1" s="15" t="s">
        <v>191</v>
      </c>
      <c r="AM1" s="15" t="s">
        <v>192</v>
      </c>
      <c r="AN1" s="15" t="s">
        <v>193</v>
      </c>
      <c r="AO1" s="15" t="s">
        <v>195</v>
      </c>
      <c r="AP1" s="15" t="s">
        <v>207</v>
      </c>
      <c r="AQ1" s="15" t="s">
        <v>208</v>
      </c>
      <c r="AR1" s="15" t="s">
        <v>43</v>
      </c>
      <c r="AS1" s="15" t="s">
        <v>79</v>
      </c>
    </row>
    <row r="2" spans="1:45">
      <c r="C2">
        <f>AVERAGE(C$3:C$1048576)</f>
        <v>4.7150115750309238</v>
      </c>
      <c r="W2">
        <f>AVERAGE(W$3:W$1048576)</f>
        <v>6.7549680888690746</v>
      </c>
      <c r="AO2" s="1"/>
    </row>
    <row r="3" spans="1:45">
      <c r="A3" t="s">
        <v>226</v>
      </c>
      <c r="B3" s="1" t="s">
        <v>102</v>
      </c>
      <c r="C3" s="1">
        <f>(O3*9) / D3</f>
        <v>4.0510127531882967</v>
      </c>
      <c r="D3" s="1">
        <f>SUMIF(Sheet1!$A:$A,'2025 썸머시즌 투수'!B3,Sheet1!$E:$E)</f>
        <v>13.33</v>
      </c>
      <c r="E3" s="1">
        <v>40</v>
      </c>
      <c r="F3" s="1">
        <v>0</v>
      </c>
      <c r="G3" s="1">
        <v>0</v>
      </c>
      <c r="H3" s="1">
        <v>0</v>
      </c>
      <c r="I3" s="1">
        <v>0</v>
      </c>
      <c r="J3" s="1">
        <v>2</v>
      </c>
      <c r="K3" s="1">
        <v>6</v>
      </c>
      <c r="L3" s="1">
        <v>12</v>
      </c>
      <c r="M3" s="1">
        <v>3</v>
      </c>
      <c r="N3" s="1">
        <v>6</v>
      </c>
      <c r="O3" s="1">
        <v>6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51</v>
      </c>
      <c r="V3" s="1"/>
      <c r="W3" s="2">
        <f>IFERROR(N3*9/D3,0)</f>
        <v>4.0510127531882967</v>
      </c>
      <c r="X3" s="2">
        <f>W3/$W$2*100</f>
        <v>59.970864405171788</v>
      </c>
      <c r="Y3" s="2">
        <f>(L3+P3)/D3</f>
        <v>0.90022505626406601</v>
      </c>
      <c r="Z3" s="2">
        <f>(K3*9)/D3</f>
        <v>4.0510127531882967</v>
      </c>
      <c r="AA3" s="2">
        <f>(P3/9)*D3</f>
        <v>0</v>
      </c>
      <c r="AB3" s="2" t="e">
        <f>K3/P3</f>
        <v>#DIV/0!</v>
      </c>
      <c r="AC3" s="2">
        <f>(M3*9)/D3</f>
        <v>2.0255063765941483</v>
      </c>
      <c r="AD3" s="2">
        <f>(K3/U3)*100</f>
        <v>11.76470588235294</v>
      </c>
      <c r="AE3" s="2">
        <f>(P3/U3) * 100</f>
        <v>0</v>
      </c>
      <c r="AF3" s="2">
        <f>AD3-AE3</f>
        <v>11.76470588235294</v>
      </c>
      <c r="AG3" s="2">
        <f>(L3-M3)/(U3-K3-M3)</f>
        <v>0.21428571428571427</v>
      </c>
      <c r="AH3" s="2">
        <f>((L3+P3+Q3-O3) / (L3+P3+Q3)) * 100</f>
        <v>53.846153846153847</v>
      </c>
      <c r="AJ3">
        <f>L3/(U3-P3-Q3)</f>
        <v>0.24</v>
      </c>
      <c r="AK3">
        <f>SUMIF(Sheet1!$A:$A,'2025 썸머시즌 투수'!B3,Sheet1!$AE:$AE)</f>
        <v>123</v>
      </c>
      <c r="AL3">
        <f>AK3/AO3</f>
        <v>61.5</v>
      </c>
      <c r="AM3" s="2">
        <f>AK3/D3</f>
        <v>9.2273068267066769</v>
      </c>
      <c r="AN3" s="2">
        <f>AK3/U3</f>
        <v>2.4117647058823528</v>
      </c>
      <c r="AO3" s="1">
        <v>2</v>
      </c>
      <c r="AP3" s="2">
        <f>D3*0.03</f>
        <v>0.39989999999999998</v>
      </c>
      <c r="AQ3">
        <f>($W$2/W3) * D3/9</f>
        <v>2.4697177968029802</v>
      </c>
      <c r="AR3" s="2">
        <f>AQ3+AP3</f>
        <v>2.8696177968029803</v>
      </c>
      <c r="AS3">
        <f>AR3/'리그 상수'!$F$4</f>
        <v>0.22774744419071258</v>
      </c>
    </row>
    <row r="4" spans="1:45">
      <c r="A4" t="s">
        <v>226</v>
      </c>
      <c r="B4" s="1" t="s">
        <v>113</v>
      </c>
      <c r="C4" s="1">
        <f t="shared" ref="C4:C44" si="0">(O4*9) / D4</f>
        <v>0</v>
      </c>
      <c r="D4" s="1">
        <f>SUMIF(Sheet1!$A:$A,'2025 썸머시즌 투수'!B4,Sheet1!$E:$E)</f>
        <v>12.67</v>
      </c>
      <c r="E4" s="1">
        <v>38</v>
      </c>
      <c r="F4" s="1">
        <v>1</v>
      </c>
      <c r="G4" s="1">
        <v>0</v>
      </c>
      <c r="H4" s="1">
        <v>0</v>
      </c>
      <c r="I4" s="1">
        <v>0</v>
      </c>
      <c r="J4" s="1">
        <v>2</v>
      </c>
      <c r="K4" s="1">
        <v>12</v>
      </c>
      <c r="L4" s="1">
        <v>6</v>
      </c>
      <c r="M4" s="1">
        <v>0</v>
      </c>
      <c r="N4" s="1">
        <v>3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46</v>
      </c>
      <c r="V4" s="1"/>
      <c r="W4" s="2">
        <f t="shared" ref="W4:W44" si="1">IFERROR(N4*9/D4,0)</f>
        <v>2.1310181531176005</v>
      </c>
      <c r="X4" s="2">
        <f t="shared" ref="X4:X44" si="2">W4/$W$2*100</f>
        <v>31.547419988987368</v>
      </c>
      <c r="Y4" s="2">
        <f t="shared" ref="Y4:Y44" si="3">(L4+P4)/D4</f>
        <v>0.47355958958168903</v>
      </c>
      <c r="Z4" s="2">
        <f t="shared" ref="Z4:Z44" si="4">(K4*9)/D4</f>
        <v>8.5240726124704018</v>
      </c>
      <c r="AA4" s="2">
        <f t="shared" ref="AA4:AA44" si="5">(P4/9)*D4</f>
        <v>0</v>
      </c>
      <c r="AB4" s="2" t="e">
        <f t="shared" ref="AB4:AB44" si="6">K4/P4</f>
        <v>#DIV/0!</v>
      </c>
      <c r="AC4" s="2">
        <f t="shared" ref="AC4:AC44" si="7">(M4*9)/D4</f>
        <v>0</v>
      </c>
      <c r="AD4" s="2">
        <f t="shared" ref="AD4:AD44" si="8">(K4/U4)*100</f>
        <v>26.086956521739129</v>
      </c>
      <c r="AE4" s="2">
        <f t="shared" ref="AE4:AE44" si="9">(P4/U4) * 100</f>
        <v>0</v>
      </c>
      <c r="AF4" s="2">
        <f t="shared" ref="AF4:AF44" si="10">AD4-AE4</f>
        <v>26.086956521739129</v>
      </c>
      <c r="AG4" s="2">
        <f t="shared" ref="AG4:AG44" si="11">(L4-M4)/(U4-K4-M4)</f>
        <v>0.17647058823529413</v>
      </c>
      <c r="AH4" s="2">
        <f t="shared" ref="AH4:AH44" si="12">((L4+P4+Q4-O4) / (L4+P4+Q4)) * 100</f>
        <v>100</v>
      </c>
      <c r="AJ4">
        <f t="shared" ref="AJ4:AJ44" si="13">L4/(U4-P4-Q4)</f>
        <v>0.13043478260869565</v>
      </c>
      <c r="AK4">
        <f>SUMIF(Sheet1!$A:$A,'2025 썸머시즌 투수'!B4,Sheet1!$AE:$AE)</f>
        <v>122</v>
      </c>
      <c r="AL4">
        <f t="shared" ref="AL4:AL44" si="14">AK4/AO4</f>
        <v>61</v>
      </c>
      <c r="AM4" s="2">
        <f t="shared" ref="AM4:AM44" si="15">AK4/D4</f>
        <v>9.6290449881610112</v>
      </c>
      <c r="AN4" s="2">
        <f t="shared" ref="AN4:AN44" si="16">AK4/U4</f>
        <v>2.652173913043478</v>
      </c>
      <c r="AO4" s="1">
        <v>2</v>
      </c>
      <c r="AP4" s="2">
        <f t="shared" ref="AP4:AP44" si="17">D4*0.03</f>
        <v>0.38009999999999999</v>
      </c>
      <c r="AQ4">
        <f t="shared" ref="AQ4:AQ44" si="18">($W$2/W4) * D4/9</f>
        <v>4.4624180939969342</v>
      </c>
      <c r="AR4" s="2">
        <f t="shared" ref="AR4:AR44" si="19">AQ4+AP4</f>
        <v>4.8425180939969339</v>
      </c>
      <c r="AS4">
        <f>AR4/'리그 상수'!$F$4</f>
        <v>0.38432683285689928</v>
      </c>
    </row>
    <row r="5" spans="1:45">
      <c r="A5" t="s">
        <v>225</v>
      </c>
      <c r="B5" s="1" t="s">
        <v>117</v>
      </c>
      <c r="C5" s="1">
        <f t="shared" si="0"/>
        <v>10.025706940874036</v>
      </c>
      <c r="D5" s="1">
        <f>SUMIF(Sheet1!$A:$A,'2025 썸머시즌 투수'!B5,Sheet1!$E:$E)</f>
        <v>11.67</v>
      </c>
      <c r="E5" s="1">
        <v>35</v>
      </c>
      <c r="F5" s="1">
        <v>0</v>
      </c>
      <c r="G5" s="1">
        <v>2</v>
      </c>
      <c r="H5" s="1">
        <v>0</v>
      </c>
      <c r="I5" s="1">
        <v>0</v>
      </c>
      <c r="J5" s="1">
        <v>0</v>
      </c>
      <c r="K5" s="1">
        <v>10</v>
      </c>
      <c r="L5" s="1">
        <v>23</v>
      </c>
      <c r="M5" s="1">
        <v>2</v>
      </c>
      <c r="N5" s="1">
        <v>15</v>
      </c>
      <c r="O5" s="1">
        <v>13</v>
      </c>
      <c r="P5" s="1">
        <v>2</v>
      </c>
      <c r="Q5" s="1">
        <v>1</v>
      </c>
      <c r="R5" s="1">
        <v>0</v>
      </c>
      <c r="S5" s="1">
        <v>0</v>
      </c>
      <c r="T5" s="1">
        <v>2</v>
      </c>
      <c r="U5" s="1">
        <v>60</v>
      </c>
      <c r="V5" s="1"/>
      <c r="W5" s="2">
        <f t="shared" si="1"/>
        <v>11.568123393316196</v>
      </c>
      <c r="X5" s="2">
        <f t="shared" si="2"/>
        <v>171.25356095135817</v>
      </c>
      <c r="Y5" s="2">
        <f t="shared" si="3"/>
        <v>2.1422450728363325</v>
      </c>
      <c r="Z5" s="2">
        <f t="shared" si="4"/>
        <v>7.7120822622107967</v>
      </c>
      <c r="AA5" s="2">
        <f t="shared" si="5"/>
        <v>2.5933333333333333</v>
      </c>
      <c r="AB5" s="2">
        <f t="shared" si="6"/>
        <v>5</v>
      </c>
      <c r="AC5" s="2">
        <f t="shared" si="7"/>
        <v>1.5424164524421593</v>
      </c>
      <c r="AD5" s="2">
        <f t="shared" si="8"/>
        <v>16.666666666666664</v>
      </c>
      <c r="AE5" s="2">
        <f t="shared" si="9"/>
        <v>3.3333333333333335</v>
      </c>
      <c r="AF5" s="2">
        <f t="shared" si="10"/>
        <v>13.33333333333333</v>
      </c>
      <c r="AG5" s="2">
        <f t="shared" si="11"/>
        <v>0.4375</v>
      </c>
      <c r="AH5" s="2">
        <f t="shared" si="12"/>
        <v>50</v>
      </c>
      <c r="AJ5">
        <f t="shared" si="13"/>
        <v>0.40350877192982454</v>
      </c>
      <c r="AK5">
        <f>SUMIF(Sheet1!$A:$A,'2025 썸머시즌 투수'!B5,Sheet1!$AE:$AE)</f>
        <v>149</v>
      </c>
      <c r="AL5">
        <f t="shared" si="14"/>
        <v>49.666666666666664</v>
      </c>
      <c r="AM5" s="2">
        <f t="shared" si="15"/>
        <v>12.767780634104541</v>
      </c>
      <c r="AN5" s="2">
        <f t="shared" si="16"/>
        <v>2.4833333333333334</v>
      </c>
      <c r="AO5" s="1">
        <v>3</v>
      </c>
      <c r="AP5" s="2">
        <f t="shared" si="17"/>
        <v>0.35009999999999997</v>
      </c>
      <c r="AQ5">
        <f t="shared" si="18"/>
        <v>0.75716187124130163</v>
      </c>
      <c r="AR5" s="2">
        <f t="shared" si="19"/>
        <v>1.1072618712413016</v>
      </c>
      <c r="AS5">
        <f>AR5/'리그 상수'!$F$4</f>
        <v>8.7877926288992131E-2</v>
      </c>
    </row>
    <row r="6" spans="1:45">
      <c r="A6" t="s">
        <v>225</v>
      </c>
      <c r="B6" s="1" t="s">
        <v>89</v>
      </c>
      <c r="C6" s="1">
        <f t="shared" si="0"/>
        <v>5.5604589585172111</v>
      </c>
      <c r="D6" s="1">
        <f>SUMIF(Sheet1!$A:$A,'2025 썸머시즌 투수'!B6,Sheet1!$E:$E)</f>
        <v>11.33</v>
      </c>
      <c r="E6" s="1">
        <v>34</v>
      </c>
      <c r="F6" s="1">
        <v>1</v>
      </c>
      <c r="G6" s="1">
        <v>1</v>
      </c>
      <c r="H6" s="1">
        <v>0</v>
      </c>
      <c r="I6" s="1">
        <v>0</v>
      </c>
      <c r="J6" s="1">
        <v>0</v>
      </c>
      <c r="K6" s="1">
        <v>9</v>
      </c>
      <c r="L6" s="1">
        <v>14</v>
      </c>
      <c r="M6" s="1">
        <v>3</v>
      </c>
      <c r="N6" s="1">
        <v>8</v>
      </c>
      <c r="O6" s="1">
        <v>7</v>
      </c>
      <c r="P6" s="1">
        <v>0</v>
      </c>
      <c r="Q6" s="1">
        <v>0</v>
      </c>
      <c r="R6" s="1">
        <v>2</v>
      </c>
      <c r="S6" s="1">
        <v>1</v>
      </c>
      <c r="T6" s="1">
        <v>1</v>
      </c>
      <c r="U6" s="1">
        <v>47</v>
      </c>
      <c r="V6" s="1"/>
      <c r="W6" s="2">
        <f t="shared" si="1"/>
        <v>6.3548102383053839</v>
      </c>
      <c r="X6" s="2">
        <f t="shared" si="2"/>
        <v>94.076095618822009</v>
      </c>
      <c r="Y6" s="2">
        <f t="shared" si="3"/>
        <v>1.235657546337158</v>
      </c>
      <c r="Z6" s="2">
        <f t="shared" si="4"/>
        <v>7.1491615180935568</v>
      </c>
      <c r="AA6" s="2">
        <f t="shared" si="5"/>
        <v>0</v>
      </c>
      <c r="AB6" s="2" t="e">
        <f t="shared" si="6"/>
        <v>#DIV/0!</v>
      </c>
      <c r="AC6" s="2">
        <f t="shared" si="7"/>
        <v>2.3830538393645191</v>
      </c>
      <c r="AD6" s="2">
        <f t="shared" si="8"/>
        <v>19.148936170212767</v>
      </c>
      <c r="AE6" s="2">
        <f t="shared" si="9"/>
        <v>0</v>
      </c>
      <c r="AF6" s="2">
        <f t="shared" si="10"/>
        <v>19.148936170212767</v>
      </c>
      <c r="AG6" s="2">
        <f t="shared" si="11"/>
        <v>0.31428571428571428</v>
      </c>
      <c r="AH6" s="2">
        <f t="shared" si="12"/>
        <v>50</v>
      </c>
      <c r="AJ6">
        <f t="shared" si="13"/>
        <v>0.2978723404255319</v>
      </c>
      <c r="AK6">
        <f>SUMIF(Sheet1!$A:$A,'2025 썸머시즌 투수'!B6,Sheet1!$AE:$AE)</f>
        <v>121</v>
      </c>
      <c r="AL6">
        <f t="shared" si="14"/>
        <v>60.5</v>
      </c>
      <c r="AM6" s="2">
        <f t="shared" si="15"/>
        <v>10.679611650485437</v>
      </c>
      <c r="AN6" s="2">
        <f t="shared" si="16"/>
        <v>2.5744680851063828</v>
      </c>
      <c r="AO6" s="1">
        <v>2</v>
      </c>
      <c r="AP6" s="2">
        <f t="shared" si="17"/>
        <v>0.33989999999999998</v>
      </c>
      <c r="AQ6">
        <f t="shared" si="18"/>
        <v>1.3381602208383108</v>
      </c>
      <c r="AR6" s="2">
        <f t="shared" si="19"/>
        <v>1.6780602208383106</v>
      </c>
      <c r="AS6">
        <f>AR6/'리그 상수'!$F$4</f>
        <v>0.13317938260621504</v>
      </c>
    </row>
    <row r="7" spans="1:45">
      <c r="A7" t="s">
        <v>225</v>
      </c>
      <c r="B7" s="1" t="s">
        <v>100</v>
      </c>
      <c r="C7" s="1">
        <f t="shared" si="0"/>
        <v>0.81818181818181823</v>
      </c>
      <c r="D7" s="1">
        <f>SUMIF(Sheet1!$A:$A,'2025 썸머시즌 투수'!B7,Sheet1!$E:$E)</f>
        <v>11</v>
      </c>
      <c r="E7" s="1">
        <v>33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">
        <v>7</v>
      </c>
      <c r="L7" s="1">
        <v>6</v>
      </c>
      <c r="M7" s="1">
        <v>0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1</v>
      </c>
      <c r="T7" s="1">
        <v>0</v>
      </c>
      <c r="U7" s="1">
        <v>37</v>
      </c>
      <c r="V7" s="1"/>
      <c r="W7" s="2">
        <f t="shared" si="1"/>
        <v>0.81818181818181823</v>
      </c>
      <c r="X7" s="2">
        <f t="shared" si="2"/>
        <v>12.112297310923333</v>
      </c>
      <c r="Y7" s="2">
        <f t="shared" si="3"/>
        <v>0.63636363636363635</v>
      </c>
      <c r="Z7" s="2">
        <f t="shared" si="4"/>
        <v>5.7272727272727275</v>
      </c>
      <c r="AA7" s="2">
        <f t="shared" si="5"/>
        <v>1.2222222222222221</v>
      </c>
      <c r="AB7" s="2">
        <f t="shared" si="6"/>
        <v>7</v>
      </c>
      <c r="AC7" s="2">
        <f t="shared" si="7"/>
        <v>0</v>
      </c>
      <c r="AD7" s="2">
        <f t="shared" si="8"/>
        <v>18.918918918918919</v>
      </c>
      <c r="AE7" s="2">
        <f t="shared" si="9"/>
        <v>2.7027027027027026</v>
      </c>
      <c r="AF7" s="2">
        <f t="shared" si="10"/>
        <v>16.216216216216218</v>
      </c>
      <c r="AG7" s="2">
        <f t="shared" si="11"/>
        <v>0.2</v>
      </c>
      <c r="AH7" s="2">
        <f t="shared" si="12"/>
        <v>87.5</v>
      </c>
      <c r="AJ7">
        <f t="shared" si="13"/>
        <v>0.17142857142857143</v>
      </c>
      <c r="AK7">
        <f>SUMIF(Sheet1!$A:$A,'2025 썸머시즌 투수'!B7,Sheet1!$AE:$AE)</f>
        <v>104</v>
      </c>
      <c r="AL7">
        <f t="shared" si="14"/>
        <v>34.666666666666664</v>
      </c>
      <c r="AM7" s="2">
        <f t="shared" si="15"/>
        <v>9.454545454545455</v>
      </c>
      <c r="AN7" s="2">
        <f t="shared" si="16"/>
        <v>2.810810810810811</v>
      </c>
      <c r="AO7" s="1">
        <v>3</v>
      </c>
      <c r="AP7" s="2">
        <f t="shared" si="17"/>
        <v>0.32999999999999996</v>
      </c>
      <c r="AQ7">
        <f t="shared" si="18"/>
        <v>10.090754799421704</v>
      </c>
      <c r="AR7" s="2">
        <f t="shared" si="19"/>
        <v>10.420754799421704</v>
      </c>
      <c r="AS7">
        <f>AR7/'리그 상수'!$F$4</f>
        <v>0.82704403170013474</v>
      </c>
    </row>
    <row r="8" spans="1:45">
      <c r="A8" t="s">
        <v>225</v>
      </c>
      <c r="B8" s="1" t="s">
        <v>86</v>
      </c>
      <c r="C8" s="1">
        <f t="shared" si="0"/>
        <v>4.2174320524835993</v>
      </c>
      <c r="D8" s="1">
        <f>SUMIF(Sheet1!$A:$A,'2025 썸머시즌 투수'!B8,Sheet1!$E:$E)</f>
        <v>10.67</v>
      </c>
      <c r="E8" s="1">
        <v>32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5</v>
      </c>
      <c r="L8" s="1">
        <v>14</v>
      </c>
      <c r="M8" s="1">
        <v>2</v>
      </c>
      <c r="N8" s="1">
        <v>6</v>
      </c>
      <c r="O8" s="1">
        <v>5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43</v>
      </c>
      <c r="V8" s="1"/>
      <c r="W8" s="2">
        <f t="shared" si="1"/>
        <v>5.060918462980319</v>
      </c>
      <c r="X8" s="2">
        <f t="shared" si="2"/>
        <v>74.921426665505152</v>
      </c>
      <c r="Y8" s="2">
        <f t="shared" si="3"/>
        <v>1.3120899718837864</v>
      </c>
      <c r="Z8" s="2">
        <f t="shared" si="4"/>
        <v>4.2174320524835993</v>
      </c>
      <c r="AA8" s="2">
        <f t="shared" si="5"/>
        <v>0</v>
      </c>
      <c r="AB8" s="2" t="e">
        <f t="shared" si="6"/>
        <v>#DIV/0!</v>
      </c>
      <c r="AC8" s="2">
        <f t="shared" si="7"/>
        <v>1.6869728209934396</v>
      </c>
      <c r="AD8" s="2">
        <f t="shared" si="8"/>
        <v>11.627906976744185</v>
      </c>
      <c r="AE8" s="2">
        <f t="shared" si="9"/>
        <v>0</v>
      </c>
      <c r="AF8" s="2">
        <f t="shared" si="10"/>
        <v>11.627906976744185</v>
      </c>
      <c r="AG8" s="2">
        <f t="shared" si="11"/>
        <v>0.33333333333333331</v>
      </c>
      <c r="AH8" s="2">
        <f t="shared" si="12"/>
        <v>64.285714285714292</v>
      </c>
      <c r="AJ8">
        <f t="shared" si="13"/>
        <v>0.32558139534883723</v>
      </c>
      <c r="AK8">
        <f>SUMIF(Sheet1!$A:$A,'2025 썸머시즌 투수'!B8,Sheet1!$AE:$AE)</f>
        <v>100</v>
      </c>
      <c r="AL8">
        <f t="shared" si="14"/>
        <v>33.333333333333336</v>
      </c>
      <c r="AM8" s="2">
        <f t="shared" si="15"/>
        <v>9.3720712277413316</v>
      </c>
      <c r="AN8" s="2">
        <f t="shared" si="16"/>
        <v>2.3255813953488373</v>
      </c>
      <c r="AO8" s="1">
        <v>3</v>
      </c>
      <c r="AP8" s="2">
        <f t="shared" si="17"/>
        <v>0.3201</v>
      </c>
      <c r="AQ8">
        <f t="shared" si="18"/>
        <v>1.5823985317959801</v>
      </c>
      <c r="AR8" s="2">
        <f t="shared" si="19"/>
        <v>1.9024985317959802</v>
      </c>
      <c r="AS8">
        <f>AR8/'리그 상수'!$F$4</f>
        <v>0.15099194696793483</v>
      </c>
    </row>
    <row r="9" spans="1:45">
      <c r="A9" t="s">
        <v>225</v>
      </c>
      <c r="B9" s="1" t="s">
        <v>115</v>
      </c>
      <c r="C9" s="1">
        <f t="shared" si="0"/>
        <v>3.4816247582205029</v>
      </c>
      <c r="D9" s="1">
        <f>SUMIF(Sheet1!$A:$A,'2025 썸머시즌 투수'!B9,Sheet1!$E:$E)</f>
        <v>10.34</v>
      </c>
      <c r="E9" s="1">
        <v>31</v>
      </c>
      <c r="F9" s="1">
        <v>2</v>
      </c>
      <c r="G9" s="1">
        <v>1</v>
      </c>
      <c r="H9" s="1">
        <v>0</v>
      </c>
      <c r="I9" s="1">
        <v>0</v>
      </c>
      <c r="J9" s="1">
        <v>1</v>
      </c>
      <c r="K9" s="1">
        <v>14</v>
      </c>
      <c r="L9" s="1">
        <v>13</v>
      </c>
      <c r="M9" s="1">
        <v>2</v>
      </c>
      <c r="N9" s="1">
        <v>9</v>
      </c>
      <c r="O9" s="1">
        <v>4</v>
      </c>
      <c r="P9" s="1">
        <v>2</v>
      </c>
      <c r="Q9" s="1">
        <v>0</v>
      </c>
      <c r="R9" s="1">
        <v>3</v>
      </c>
      <c r="S9" s="1">
        <v>2</v>
      </c>
      <c r="T9" s="1">
        <v>1</v>
      </c>
      <c r="U9" s="1">
        <v>48</v>
      </c>
      <c r="V9" s="1"/>
      <c r="W9" s="2">
        <f t="shared" si="1"/>
        <v>7.833655705996132</v>
      </c>
      <c r="X9" s="2">
        <f t="shared" si="2"/>
        <v>115.96880404075532</v>
      </c>
      <c r="Y9" s="2">
        <f t="shared" si="3"/>
        <v>1.4506769825918762</v>
      </c>
      <c r="Z9" s="2">
        <f t="shared" si="4"/>
        <v>12.185686653771761</v>
      </c>
      <c r="AA9" s="2">
        <f t="shared" si="5"/>
        <v>2.2977777777777777</v>
      </c>
      <c r="AB9" s="2">
        <f t="shared" si="6"/>
        <v>7</v>
      </c>
      <c r="AC9" s="2">
        <f t="shared" si="7"/>
        <v>1.7408123791102514</v>
      </c>
      <c r="AD9" s="2">
        <f t="shared" si="8"/>
        <v>29.166666666666668</v>
      </c>
      <c r="AE9" s="2">
        <f t="shared" si="9"/>
        <v>4.1666666666666661</v>
      </c>
      <c r="AF9" s="2">
        <f t="shared" si="10"/>
        <v>25</v>
      </c>
      <c r="AG9" s="2">
        <f t="shared" si="11"/>
        <v>0.34375</v>
      </c>
      <c r="AH9" s="2">
        <f t="shared" si="12"/>
        <v>73.333333333333329</v>
      </c>
      <c r="AJ9">
        <f t="shared" si="13"/>
        <v>0.28260869565217389</v>
      </c>
      <c r="AK9">
        <f>SUMIF(Sheet1!$A:$A,'2025 썸머시즌 투수'!B9,Sheet1!$AE:$AE)</f>
        <v>142</v>
      </c>
      <c r="AL9">
        <f t="shared" si="14"/>
        <v>47.333333333333336</v>
      </c>
      <c r="AM9" s="2">
        <f t="shared" si="15"/>
        <v>13.733075435203094</v>
      </c>
      <c r="AN9" s="2">
        <f t="shared" si="16"/>
        <v>2.9583333333333335</v>
      </c>
      <c r="AO9" s="1">
        <v>3</v>
      </c>
      <c r="AP9" s="2">
        <f t="shared" si="17"/>
        <v>0.31019999999999998</v>
      </c>
      <c r="AQ9">
        <f t="shared" si="18"/>
        <v>0.99068788230766858</v>
      </c>
      <c r="AR9" s="2">
        <f t="shared" si="19"/>
        <v>1.3008878823076686</v>
      </c>
      <c r="AS9">
        <f>AR9/'리그 상수'!$F$4</f>
        <v>0.10324507002441807</v>
      </c>
    </row>
    <row r="10" spans="1:45">
      <c r="A10" t="s">
        <v>225</v>
      </c>
      <c r="B10" s="1" t="s">
        <v>119</v>
      </c>
      <c r="C10" s="1">
        <f t="shared" si="0"/>
        <v>6</v>
      </c>
      <c r="D10" s="1">
        <f>SUMIF(Sheet1!$A:$A,'2025 썸머시즌 투수'!B10,Sheet1!$E:$E)</f>
        <v>9</v>
      </c>
      <c r="E10" s="1">
        <v>27</v>
      </c>
      <c r="F10" s="1">
        <v>0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13</v>
      </c>
      <c r="M10" s="1">
        <v>1</v>
      </c>
      <c r="N10" s="1">
        <v>7</v>
      </c>
      <c r="O10" s="1">
        <v>6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37</v>
      </c>
      <c r="V10" s="1"/>
      <c r="W10" s="2">
        <f t="shared" si="1"/>
        <v>7</v>
      </c>
      <c r="X10" s="2">
        <f t="shared" si="2"/>
        <v>103.62743254901075</v>
      </c>
      <c r="Y10" s="2">
        <f t="shared" si="3"/>
        <v>1.4444444444444444</v>
      </c>
      <c r="Z10" s="2">
        <f t="shared" si="4"/>
        <v>1</v>
      </c>
      <c r="AA10" s="2">
        <f t="shared" si="5"/>
        <v>0</v>
      </c>
      <c r="AB10" s="2" t="e">
        <f t="shared" si="6"/>
        <v>#DIV/0!</v>
      </c>
      <c r="AC10" s="2">
        <f t="shared" si="7"/>
        <v>1</v>
      </c>
      <c r="AD10" s="2">
        <f t="shared" si="8"/>
        <v>2.7027027027027026</v>
      </c>
      <c r="AE10" s="2">
        <f t="shared" si="9"/>
        <v>0</v>
      </c>
      <c r="AF10" s="2">
        <f t="shared" si="10"/>
        <v>2.7027027027027026</v>
      </c>
      <c r="AG10" s="2">
        <f t="shared" si="11"/>
        <v>0.34285714285714286</v>
      </c>
      <c r="AH10" s="2">
        <f t="shared" si="12"/>
        <v>53.846153846153847</v>
      </c>
      <c r="AJ10">
        <f t="shared" si="13"/>
        <v>0.35135135135135137</v>
      </c>
      <c r="AK10">
        <f>SUMIF(Sheet1!$A:$A,'2025 썸머시즌 투수'!B10,Sheet1!$AE:$AE)</f>
        <v>90</v>
      </c>
      <c r="AL10">
        <f t="shared" si="14"/>
        <v>45</v>
      </c>
      <c r="AM10" s="2">
        <f t="shared" si="15"/>
        <v>10</v>
      </c>
      <c r="AN10" s="2">
        <f t="shared" si="16"/>
        <v>2.4324324324324325</v>
      </c>
      <c r="AO10" s="1">
        <v>2</v>
      </c>
      <c r="AP10" s="2">
        <f t="shared" si="17"/>
        <v>0.27</v>
      </c>
      <c r="AQ10">
        <f t="shared" si="18"/>
        <v>0.96499544126701076</v>
      </c>
      <c r="AR10" s="2">
        <f t="shared" si="19"/>
        <v>1.2349954412670108</v>
      </c>
      <c r="AS10">
        <f>AR10/'리그 상수'!$F$4</f>
        <v>9.8015511211667461E-2</v>
      </c>
    </row>
    <row r="11" spans="1:45">
      <c r="A11" t="s">
        <v>225</v>
      </c>
      <c r="B11" s="1" t="s">
        <v>144</v>
      </c>
      <c r="C11" s="1">
        <f t="shared" si="0"/>
        <v>2.0761245674740483</v>
      </c>
      <c r="D11" s="1">
        <f>SUMIF(Sheet1!$A:$A,'2025 썸머시즌 투수'!B11,Sheet1!$E:$E)</f>
        <v>8.67</v>
      </c>
      <c r="E11" s="1">
        <v>26</v>
      </c>
      <c r="F11" s="1">
        <v>2</v>
      </c>
      <c r="G11" s="1">
        <v>0</v>
      </c>
      <c r="H11" s="1">
        <v>0</v>
      </c>
      <c r="I11" s="1">
        <v>0</v>
      </c>
      <c r="J11" s="1">
        <v>1</v>
      </c>
      <c r="K11" s="1">
        <v>2</v>
      </c>
      <c r="L11" s="1">
        <v>8</v>
      </c>
      <c r="M11" s="1">
        <v>2</v>
      </c>
      <c r="N11" s="1">
        <v>2</v>
      </c>
      <c r="O11" s="1">
        <v>2</v>
      </c>
      <c r="P11" s="1">
        <v>0</v>
      </c>
      <c r="Q11" s="1">
        <v>0</v>
      </c>
      <c r="R11" s="1">
        <v>0</v>
      </c>
      <c r="S11" s="1">
        <v>2</v>
      </c>
      <c r="T11" s="1">
        <v>0</v>
      </c>
      <c r="U11" s="1">
        <v>34</v>
      </c>
      <c r="V11" s="1"/>
      <c r="W11" s="2">
        <f t="shared" si="1"/>
        <v>2.0761245674740483</v>
      </c>
      <c r="X11" s="2">
        <f t="shared" si="2"/>
        <v>30.734779797037291</v>
      </c>
      <c r="Y11" s="2">
        <f t="shared" si="3"/>
        <v>0.92272202998846597</v>
      </c>
      <c r="Z11" s="2">
        <f t="shared" si="4"/>
        <v>2.0761245674740483</v>
      </c>
      <c r="AA11" s="2">
        <f t="shared" si="5"/>
        <v>0</v>
      </c>
      <c r="AB11" s="2" t="e">
        <f t="shared" si="6"/>
        <v>#DIV/0!</v>
      </c>
      <c r="AC11" s="2">
        <f t="shared" si="7"/>
        <v>2.0761245674740483</v>
      </c>
      <c r="AD11" s="2">
        <f t="shared" si="8"/>
        <v>5.8823529411764701</v>
      </c>
      <c r="AE11" s="2">
        <f t="shared" si="9"/>
        <v>0</v>
      </c>
      <c r="AF11" s="2">
        <f t="shared" si="10"/>
        <v>5.8823529411764701</v>
      </c>
      <c r="AG11" s="2">
        <f t="shared" si="11"/>
        <v>0.2</v>
      </c>
      <c r="AH11" s="2">
        <f t="shared" si="12"/>
        <v>75</v>
      </c>
      <c r="AJ11">
        <f t="shared" si="13"/>
        <v>0.23529411764705882</v>
      </c>
      <c r="AK11">
        <f>SUMIF(Sheet1!$A:$A,'2025 썸머시즌 투수'!B11,Sheet1!$AE:$AE)</f>
        <v>77</v>
      </c>
      <c r="AL11">
        <f t="shared" si="14"/>
        <v>38.5</v>
      </c>
      <c r="AM11" s="2">
        <f t="shared" si="15"/>
        <v>8.8811995386389846</v>
      </c>
      <c r="AN11" s="2">
        <f t="shared" si="16"/>
        <v>2.2647058823529411</v>
      </c>
      <c r="AO11" s="1">
        <v>2</v>
      </c>
      <c r="AP11" s="2">
        <f t="shared" si="17"/>
        <v>0.2601</v>
      </c>
      <c r="AQ11">
        <f t="shared" si="18"/>
        <v>3.1343427208357446</v>
      </c>
      <c r="AR11" s="2">
        <f t="shared" si="19"/>
        <v>3.3944427208357446</v>
      </c>
      <c r="AS11">
        <f>AR11/'리그 상수'!$F$4</f>
        <v>0.2694002159393446</v>
      </c>
    </row>
    <row r="12" spans="1:45">
      <c r="A12" t="s">
        <v>225</v>
      </c>
      <c r="B12" s="1" t="s">
        <v>82</v>
      </c>
      <c r="C12" s="1">
        <f t="shared" si="0"/>
        <v>7.5539568345323742</v>
      </c>
      <c r="D12" s="1">
        <f>SUMIF(Sheet1!$A:$A,'2025 썸머시즌 투수'!B12,Sheet1!$E:$E)</f>
        <v>8.34</v>
      </c>
      <c r="E12" s="1">
        <v>25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9</v>
      </c>
      <c r="L12" s="1">
        <v>12</v>
      </c>
      <c r="M12" s="1">
        <v>1</v>
      </c>
      <c r="N12" s="1">
        <v>7</v>
      </c>
      <c r="O12" s="1">
        <v>7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38</v>
      </c>
      <c r="V12" s="1"/>
      <c r="W12" s="2">
        <f t="shared" si="1"/>
        <v>7.5539568345323742</v>
      </c>
      <c r="X12" s="2">
        <f t="shared" si="2"/>
        <v>111.82816462123462</v>
      </c>
      <c r="Y12" s="2">
        <f t="shared" si="3"/>
        <v>1.4388489208633093</v>
      </c>
      <c r="Z12" s="2">
        <f t="shared" si="4"/>
        <v>9.7122302158273381</v>
      </c>
      <c r="AA12" s="2">
        <f t="shared" si="5"/>
        <v>0</v>
      </c>
      <c r="AB12" s="2" t="e">
        <f t="shared" si="6"/>
        <v>#DIV/0!</v>
      </c>
      <c r="AC12" s="2">
        <f t="shared" si="7"/>
        <v>1.079136690647482</v>
      </c>
      <c r="AD12" s="2">
        <f t="shared" si="8"/>
        <v>23.684210526315788</v>
      </c>
      <c r="AE12" s="2">
        <f t="shared" si="9"/>
        <v>0</v>
      </c>
      <c r="AF12" s="2">
        <f t="shared" si="10"/>
        <v>23.684210526315788</v>
      </c>
      <c r="AG12" s="2">
        <f t="shared" si="11"/>
        <v>0.39285714285714285</v>
      </c>
      <c r="AH12" s="2">
        <f t="shared" si="12"/>
        <v>41.666666666666671</v>
      </c>
      <c r="AJ12">
        <f t="shared" si="13"/>
        <v>0.31578947368421051</v>
      </c>
      <c r="AK12">
        <f>SUMIF(Sheet1!$A:$A,'2025 썸머시즌 투수'!B12,Sheet1!$AE:$AE)</f>
        <v>125</v>
      </c>
      <c r="AL12">
        <f t="shared" si="14"/>
        <v>62.5</v>
      </c>
      <c r="AM12" s="2">
        <f t="shared" si="15"/>
        <v>14.98800959232614</v>
      </c>
      <c r="AN12" s="2">
        <f t="shared" si="16"/>
        <v>3.2894736842105261</v>
      </c>
      <c r="AO12" s="1">
        <v>2</v>
      </c>
      <c r="AP12" s="2">
        <f t="shared" si="17"/>
        <v>0.25019999999999998</v>
      </c>
      <c r="AQ12">
        <f t="shared" si="18"/>
        <v>0.82865230758755171</v>
      </c>
      <c r="AR12" s="2">
        <f t="shared" si="19"/>
        <v>1.0788523075875518</v>
      </c>
      <c r="AS12">
        <f>AR12/'리그 상수'!$F$4</f>
        <v>8.5623199014885007E-2</v>
      </c>
    </row>
    <row r="13" spans="1:45">
      <c r="A13" t="s">
        <v>225</v>
      </c>
      <c r="B13" s="1" t="s">
        <v>93</v>
      </c>
      <c r="C13" s="1">
        <f t="shared" si="0"/>
        <v>7.5630252100840334</v>
      </c>
      <c r="D13" s="1">
        <f>SUMIF(Sheet1!$A:$A,'2025 썸머시즌 투수'!B13,Sheet1!$E:$E)</f>
        <v>8.33</v>
      </c>
      <c r="E13" s="1">
        <v>25</v>
      </c>
      <c r="F13" s="1">
        <v>0</v>
      </c>
      <c r="G13" s="1">
        <v>2</v>
      </c>
      <c r="H13" s="1">
        <v>0</v>
      </c>
      <c r="I13" s="1">
        <v>0</v>
      </c>
      <c r="J13" s="1">
        <v>1</v>
      </c>
      <c r="K13" s="1">
        <v>1</v>
      </c>
      <c r="L13" s="1">
        <v>11</v>
      </c>
      <c r="M13" s="1">
        <v>3</v>
      </c>
      <c r="N13" s="1">
        <v>8</v>
      </c>
      <c r="O13" s="1">
        <v>7</v>
      </c>
      <c r="P13" s="1">
        <v>0</v>
      </c>
      <c r="Q13" s="1">
        <v>1</v>
      </c>
      <c r="R13" s="1">
        <v>0</v>
      </c>
      <c r="S13" s="1">
        <v>0</v>
      </c>
      <c r="T13" s="1">
        <v>2</v>
      </c>
      <c r="U13" s="1">
        <v>39</v>
      </c>
      <c r="V13" s="1"/>
      <c r="W13" s="2">
        <f t="shared" si="1"/>
        <v>8.6434573829531818</v>
      </c>
      <c r="X13" s="2">
        <f t="shared" si="2"/>
        <v>127.95704242031853</v>
      </c>
      <c r="Y13" s="2">
        <f t="shared" si="3"/>
        <v>1.3205282112845138</v>
      </c>
      <c r="Z13" s="2">
        <f t="shared" si="4"/>
        <v>1.0804321728691477</v>
      </c>
      <c r="AA13" s="2">
        <f t="shared" si="5"/>
        <v>0</v>
      </c>
      <c r="AB13" s="2" t="e">
        <f t="shared" si="6"/>
        <v>#DIV/0!</v>
      </c>
      <c r="AC13" s="2">
        <f t="shared" si="7"/>
        <v>3.2412965186074429</v>
      </c>
      <c r="AD13" s="2">
        <f t="shared" si="8"/>
        <v>2.5641025641025639</v>
      </c>
      <c r="AE13" s="2">
        <f t="shared" si="9"/>
        <v>0</v>
      </c>
      <c r="AF13" s="2">
        <f t="shared" si="10"/>
        <v>2.5641025641025639</v>
      </c>
      <c r="AG13" s="2">
        <f t="shared" si="11"/>
        <v>0.22857142857142856</v>
      </c>
      <c r="AH13" s="2">
        <f t="shared" si="12"/>
        <v>41.666666666666671</v>
      </c>
      <c r="AJ13">
        <f t="shared" si="13"/>
        <v>0.28947368421052633</v>
      </c>
      <c r="AK13">
        <f>SUMIF(Sheet1!$A:$A,'2025 썸머시즌 투수'!B13,Sheet1!$AE:$AE)</f>
        <v>92</v>
      </c>
      <c r="AL13">
        <f t="shared" si="14"/>
        <v>46</v>
      </c>
      <c r="AM13" s="2">
        <f t="shared" si="15"/>
        <v>11.044417767106843</v>
      </c>
      <c r="AN13" s="2">
        <f t="shared" si="16"/>
        <v>2.358974358974359</v>
      </c>
      <c r="AO13" s="1">
        <v>2</v>
      </c>
      <c r="AP13" s="2">
        <f t="shared" si="17"/>
        <v>0.24989999999999998</v>
      </c>
      <c r="AQ13">
        <f t="shared" si="18"/>
        <v>0.72333303274957916</v>
      </c>
      <c r="AR13" s="2">
        <f t="shared" si="19"/>
        <v>0.97323303274957917</v>
      </c>
      <c r="AS13">
        <f>AR13/'리그 상수'!$F$4</f>
        <v>7.7240716884887178E-2</v>
      </c>
    </row>
    <row r="14" spans="1:45">
      <c r="A14" t="s">
        <v>225</v>
      </c>
      <c r="B14" s="1" t="s">
        <v>84</v>
      </c>
      <c r="C14" s="1">
        <f t="shared" si="0"/>
        <v>1.2278308321964528</v>
      </c>
      <c r="D14" s="1">
        <f>SUMIF(Sheet1!$A:$A,'2025 썸머시즌 투수'!B14,Sheet1!$E:$E)</f>
        <v>7.33</v>
      </c>
      <c r="E14" s="1">
        <v>22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2</v>
      </c>
      <c r="L14" s="1">
        <v>5</v>
      </c>
      <c r="M14" s="1">
        <v>0</v>
      </c>
      <c r="N14" s="1">
        <v>1</v>
      </c>
      <c r="O14" s="1">
        <v>1</v>
      </c>
      <c r="P14" s="1">
        <v>1</v>
      </c>
      <c r="Q14" s="1">
        <v>2</v>
      </c>
      <c r="R14" s="1">
        <v>0</v>
      </c>
      <c r="S14" s="1">
        <v>1</v>
      </c>
      <c r="T14" s="1">
        <v>0</v>
      </c>
      <c r="U14" s="1">
        <v>28</v>
      </c>
      <c r="V14" s="1"/>
      <c r="W14" s="2">
        <f t="shared" si="1"/>
        <v>1.2278308321964528</v>
      </c>
      <c r="X14" s="2">
        <f t="shared" si="2"/>
        <v>18.176708106433377</v>
      </c>
      <c r="Y14" s="2">
        <f t="shared" si="3"/>
        <v>0.81855388813096863</v>
      </c>
      <c r="Z14" s="2">
        <f t="shared" si="4"/>
        <v>2.4556616643929057</v>
      </c>
      <c r="AA14" s="2">
        <f t="shared" si="5"/>
        <v>0.81444444444444442</v>
      </c>
      <c r="AB14" s="2">
        <f t="shared" si="6"/>
        <v>2</v>
      </c>
      <c r="AC14" s="2">
        <f t="shared" si="7"/>
        <v>0</v>
      </c>
      <c r="AD14" s="2">
        <f t="shared" si="8"/>
        <v>7.1428571428571423</v>
      </c>
      <c r="AE14" s="2">
        <f t="shared" si="9"/>
        <v>3.5714285714285712</v>
      </c>
      <c r="AF14" s="2">
        <f t="shared" si="10"/>
        <v>3.5714285714285712</v>
      </c>
      <c r="AG14" s="2">
        <f t="shared" si="11"/>
        <v>0.19230769230769232</v>
      </c>
      <c r="AH14" s="2">
        <f t="shared" si="12"/>
        <v>87.5</v>
      </c>
      <c r="AJ14">
        <f t="shared" si="13"/>
        <v>0.2</v>
      </c>
      <c r="AK14">
        <f>SUMIF(Sheet1!$A:$A,'2025 썸머시즌 투수'!B14,Sheet1!$AE:$AE)</f>
        <v>72</v>
      </c>
      <c r="AL14">
        <f t="shared" si="14"/>
        <v>36</v>
      </c>
      <c r="AM14" s="2">
        <f t="shared" si="15"/>
        <v>9.8226466575716227</v>
      </c>
      <c r="AN14" s="2">
        <f t="shared" si="16"/>
        <v>2.5714285714285716</v>
      </c>
      <c r="AO14" s="1">
        <v>2</v>
      </c>
      <c r="AP14" s="2">
        <f t="shared" si="17"/>
        <v>0.21989999999999998</v>
      </c>
      <c r="AQ14">
        <f t="shared" si="18"/>
        <v>4.4807037648152797</v>
      </c>
      <c r="AR14" s="2">
        <f t="shared" si="19"/>
        <v>4.7006037648152796</v>
      </c>
      <c r="AS14">
        <f>AR14/'리그 상수'!$F$4</f>
        <v>0.37306379085835528</v>
      </c>
    </row>
    <row r="15" spans="1:45">
      <c r="A15" t="s">
        <v>225</v>
      </c>
      <c r="B15" s="1" t="s">
        <v>128</v>
      </c>
      <c r="C15" s="1">
        <f t="shared" si="0"/>
        <v>2.4556616643929057</v>
      </c>
      <c r="D15" s="1">
        <f>SUMIF(Sheet1!$A:$A,'2025 썸머시즌 투수'!B15,Sheet1!$E:$E)</f>
        <v>7.33</v>
      </c>
      <c r="E15" s="1">
        <v>22</v>
      </c>
      <c r="F15" s="1">
        <v>0</v>
      </c>
      <c r="G15" s="1">
        <v>1</v>
      </c>
      <c r="H15" s="1">
        <v>0</v>
      </c>
      <c r="I15" s="1">
        <v>0</v>
      </c>
      <c r="J15" s="1">
        <v>1</v>
      </c>
      <c r="K15" s="1">
        <v>0</v>
      </c>
      <c r="L15" s="1">
        <v>5</v>
      </c>
      <c r="M15" s="1">
        <v>0</v>
      </c>
      <c r="N15" s="1">
        <v>2</v>
      </c>
      <c r="O15" s="1">
        <v>2</v>
      </c>
      <c r="P15" s="1">
        <v>0</v>
      </c>
      <c r="Q15" s="1">
        <v>0</v>
      </c>
      <c r="R15" s="1">
        <v>0</v>
      </c>
      <c r="S15" s="1">
        <v>0</v>
      </c>
      <c r="T15" s="1">
        <v>1</v>
      </c>
      <c r="U15" s="1">
        <v>27</v>
      </c>
      <c r="V15" s="1"/>
      <c r="W15" s="2">
        <f t="shared" si="1"/>
        <v>2.4556616643929057</v>
      </c>
      <c r="X15" s="2">
        <f t="shared" si="2"/>
        <v>36.353416212866755</v>
      </c>
      <c r="Y15" s="2">
        <f t="shared" si="3"/>
        <v>0.68212824010914053</v>
      </c>
      <c r="Z15" s="2">
        <f t="shared" si="4"/>
        <v>0</v>
      </c>
      <c r="AA15" s="2">
        <f t="shared" si="5"/>
        <v>0</v>
      </c>
      <c r="AB15" s="2" t="e">
        <f t="shared" si="6"/>
        <v>#DIV/0!</v>
      </c>
      <c r="AC15" s="2">
        <f t="shared" si="7"/>
        <v>0</v>
      </c>
      <c r="AD15" s="2">
        <f t="shared" si="8"/>
        <v>0</v>
      </c>
      <c r="AE15" s="2">
        <f t="shared" si="9"/>
        <v>0</v>
      </c>
      <c r="AF15" s="2">
        <f t="shared" si="10"/>
        <v>0</v>
      </c>
      <c r="AG15" s="2">
        <f t="shared" si="11"/>
        <v>0.18518518518518517</v>
      </c>
      <c r="AH15" s="2">
        <f t="shared" si="12"/>
        <v>60</v>
      </c>
      <c r="AJ15">
        <f t="shared" si="13"/>
        <v>0.18518518518518517</v>
      </c>
      <c r="AK15">
        <f>SUMIF(Sheet1!$A:$A,'2025 썸머시즌 투수'!B15,Sheet1!$AE:$AE)</f>
        <v>61</v>
      </c>
      <c r="AL15">
        <f t="shared" si="14"/>
        <v>61</v>
      </c>
      <c r="AM15" s="2">
        <f t="shared" si="15"/>
        <v>8.321964529331515</v>
      </c>
      <c r="AN15" s="2">
        <f t="shared" si="16"/>
        <v>2.2592592592592591</v>
      </c>
      <c r="AO15" s="1">
        <v>1</v>
      </c>
      <c r="AP15" s="2">
        <f t="shared" si="17"/>
        <v>0.21989999999999998</v>
      </c>
      <c r="AQ15">
        <f t="shared" si="18"/>
        <v>2.2403518824076398</v>
      </c>
      <c r="AR15" s="2">
        <f t="shared" si="19"/>
        <v>2.4602518824076398</v>
      </c>
      <c r="AS15">
        <f>AR15/'리그 상수'!$F$4</f>
        <v>0.19525808590536811</v>
      </c>
    </row>
    <row r="16" spans="1:45">
      <c r="A16" t="s">
        <v>225</v>
      </c>
      <c r="B16" s="1" t="s">
        <v>116</v>
      </c>
      <c r="C16" s="1">
        <f t="shared" si="0"/>
        <v>5.1428571428571432</v>
      </c>
      <c r="D16" s="1">
        <f>SUMIF(Sheet1!$A:$A,'2025 썸머시즌 투수'!B16,Sheet1!$E:$E)</f>
        <v>7</v>
      </c>
      <c r="E16" s="1">
        <v>21</v>
      </c>
      <c r="F16" s="1">
        <v>1</v>
      </c>
      <c r="G16" s="1">
        <v>0</v>
      </c>
      <c r="H16" s="1">
        <v>0</v>
      </c>
      <c r="I16" s="1">
        <v>0</v>
      </c>
      <c r="J16" s="1">
        <v>1</v>
      </c>
      <c r="K16" s="1">
        <v>3</v>
      </c>
      <c r="L16" s="1">
        <v>12</v>
      </c>
      <c r="M16" s="1">
        <v>0</v>
      </c>
      <c r="N16" s="1">
        <v>7</v>
      </c>
      <c r="O16" s="1">
        <v>4</v>
      </c>
      <c r="P16" s="1">
        <v>0</v>
      </c>
      <c r="Q16" s="1">
        <v>2</v>
      </c>
      <c r="R16" s="1">
        <v>2</v>
      </c>
      <c r="S16" s="1">
        <v>1</v>
      </c>
      <c r="T16" s="1">
        <v>0</v>
      </c>
      <c r="U16" s="1">
        <v>35</v>
      </c>
      <c r="V16" s="1"/>
      <c r="W16" s="2">
        <f t="shared" si="1"/>
        <v>9</v>
      </c>
      <c r="X16" s="2">
        <f t="shared" si="2"/>
        <v>133.23527042015667</v>
      </c>
      <c r="Y16" s="2">
        <f t="shared" si="3"/>
        <v>1.7142857142857142</v>
      </c>
      <c r="Z16" s="2">
        <f t="shared" si="4"/>
        <v>3.8571428571428572</v>
      </c>
      <c r="AA16" s="2">
        <f t="shared" si="5"/>
        <v>0</v>
      </c>
      <c r="AB16" s="2" t="e">
        <f t="shared" si="6"/>
        <v>#DIV/0!</v>
      </c>
      <c r="AC16" s="2">
        <f t="shared" si="7"/>
        <v>0</v>
      </c>
      <c r="AD16" s="2">
        <f t="shared" si="8"/>
        <v>8.5714285714285712</v>
      </c>
      <c r="AE16" s="2">
        <f t="shared" si="9"/>
        <v>0</v>
      </c>
      <c r="AF16" s="2">
        <f t="shared" si="10"/>
        <v>8.5714285714285712</v>
      </c>
      <c r="AG16" s="2">
        <f t="shared" si="11"/>
        <v>0.375</v>
      </c>
      <c r="AH16" s="2">
        <f t="shared" si="12"/>
        <v>71.428571428571431</v>
      </c>
      <c r="AJ16">
        <f t="shared" si="13"/>
        <v>0.36363636363636365</v>
      </c>
      <c r="AK16">
        <f>SUMIF(Sheet1!$A:$A,'2025 썸머시즌 투수'!B16,Sheet1!$AE:$AE)</f>
        <v>72</v>
      </c>
      <c r="AL16">
        <f t="shared" si="14"/>
        <v>36</v>
      </c>
      <c r="AM16" s="2">
        <f t="shared" si="15"/>
        <v>10.285714285714286</v>
      </c>
      <c r="AN16" s="2">
        <f t="shared" si="16"/>
        <v>2.0571428571428569</v>
      </c>
      <c r="AO16" s="1">
        <v>2</v>
      </c>
      <c r="AP16" s="2">
        <f t="shared" si="17"/>
        <v>0.21</v>
      </c>
      <c r="AQ16">
        <f t="shared" si="18"/>
        <v>0.58376267434671014</v>
      </c>
      <c r="AR16" s="2">
        <f t="shared" si="19"/>
        <v>0.79376267434671011</v>
      </c>
      <c r="AS16">
        <f>AR16/'리그 상수'!$F$4</f>
        <v>6.2997037646564252E-2</v>
      </c>
    </row>
    <row r="17" spans="1:45">
      <c r="A17" t="s">
        <v>225</v>
      </c>
      <c r="B17" s="1" t="s">
        <v>132</v>
      </c>
      <c r="C17" s="1">
        <f t="shared" si="0"/>
        <v>5.3973013493253372</v>
      </c>
      <c r="D17" s="1">
        <f>SUMIF(Sheet1!$A:$A,'2025 썸머시즌 투수'!B17,Sheet1!$E:$E)</f>
        <v>6.67</v>
      </c>
      <c r="E17" s="1">
        <v>20</v>
      </c>
      <c r="F17" s="1">
        <v>0</v>
      </c>
      <c r="G17" s="1">
        <v>2</v>
      </c>
      <c r="H17" s="1">
        <v>1</v>
      </c>
      <c r="I17" s="1">
        <v>0</v>
      </c>
      <c r="J17" s="1">
        <v>0</v>
      </c>
      <c r="K17" s="1">
        <v>2</v>
      </c>
      <c r="L17" s="1">
        <v>11</v>
      </c>
      <c r="M17" s="1">
        <v>3</v>
      </c>
      <c r="N17" s="1">
        <v>10</v>
      </c>
      <c r="O17" s="1">
        <v>4</v>
      </c>
      <c r="P17" s="1">
        <v>1</v>
      </c>
      <c r="Q17" s="1">
        <v>1</v>
      </c>
      <c r="R17" s="1">
        <v>0</v>
      </c>
      <c r="S17" s="1">
        <v>0</v>
      </c>
      <c r="T17" s="1">
        <v>2</v>
      </c>
      <c r="U17" s="1">
        <v>34</v>
      </c>
      <c r="V17" s="1"/>
      <c r="W17" s="2">
        <f t="shared" si="1"/>
        <v>13.493253373313344</v>
      </c>
      <c r="X17" s="2">
        <f t="shared" si="2"/>
        <v>199.75302911567715</v>
      </c>
      <c r="Y17" s="2">
        <f t="shared" si="3"/>
        <v>1.7991004497751124</v>
      </c>
      <c r="Z17" s="2">
        <f t="shared" si="4"/>
        <v>2.6986506746626686</v>
      </c>
      <c r="AA17" s="2">
        <f t="shared" si="5"/>
        <v>0.74111111111111105</v>
      </c>
      <c r="AB17" s="2">
        <f t="shared" si="6"/>
        <v>2</v>
      </c>
      <c r="AC17" s="2">
        <f t="shared" si="7"/>
        <v>4.0479760119940034</v>
      </c>
      <c r="AD17" s="2">
        <f t="shared" si="8"/>
        <v>5.8823529411764701</v>
      </c>
      <c r="AE17" s="2">
        <f t="shared" si="9"/>
        <v>2.9411764705882351</v>
      </c>
      <c r="AF17" s="2">
        <f t="shared" si="10"/>
        <v>2.9411764705882351</v>
      </c>
      <c r="AG17" s="2">
        <f t="shared" si="11"/>
        <v>0.27586206896551724</v>
      </c>
      <c r="AH17" s="2">
        <f t="shared" si="12"/>
        <v>69.230769230769226</v>
      </c>
      <c r="AJ17">
        <f t="shared" si="13"/>
        <v>0.34375</v>
      </c>
      <c r="AK17">
        <f>SUMIF(Sheet1!$A:$A,'2025 썸머시즌 투수'!B17,Sheet1!$AE:$AE)</f>
        <v>106</v>
      </c>
      <c r="AL17">
        <f t="shared" si="14"/>
        <v>35.333333333333336</v>
      </c>
      <c r="AM17" s="2">
        <f t="shared" si="15"/>
        <v>15.892053973013493</v>
      </c>
      <c r="AN17" s="2">
        <f t="shared" si="16"/>
        <v>3.1176470588235294</v>
      </c>
      <c r="AO17" s="1">
        <v>3</v>
      </c>
      <c r="AP17" s="2">
        <f t="shared" si="17"/>
        <v>0.2001</v>
      </c>
      <c r="AQ17">
        <f t="shared" si="18"/>
        <v>0.37101370346776213</v>
      </c>
      <c r="AR17" s="2">
        <f t="shared" si="19"/>
        <v>0.57111370346776213</v>
      </c>
      <c r="AS17">
        <f>AR17/'리그 상수'!$F$4</f>
        <v>4.5326484402203313E-2</v>
      </c>
    </row>
    <row r="18" spans="1:45">
      <c r="A18" t="s">
        <v>225</v>
      </c>
      <c r="B18" s="1" t="s">
        <v>112</v>
      </c>
      <c r="C18" s="1">
        <f t="shared" si="0"/>
        <v>0</v>
      </c>
      <c r="D18" s="1">
        <f>SUMIF(Sheet1!$A:$A,'2025 썸머시즌 투수'!B18,Sheet1!$E:$E)</f>
        <v>6</v>
      </c>
      <c r="E18" s="1">
        <v>18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5</v>
      </c>
      <c r="L18" s="1">
        <v>4</v>
      </c>
      <c r="M18" s="1">
        <v>0</v>
      </c>
      <c r="N18" s="1">
        <v>2</v>
      </c>
      <c r="O18" s="1">
        <v>0</v>
      </c>
      <c r="P18" s="1">
        <v>0</v>
      </c>
      <c r="Q18" s="1">
        <v>0</v>
      </c>
      <c r="R18" s="1">
        <v>1</v>
      </c>
      <c r="S18" s="1">
        <v>0</v>
      </c>
      <c r="T18" s="1">
        <v>0</v>
      </c>
      <c r="U18" s="1">
        <v>22</v>
      </c>
      <c r="V18" s="1"/>
      <c r="W18" s="2">
        <f t="shared" si="1"/>
        <v>3</v>
      </c>
      <c r="X18" s="2">
        <f t="shared" si="2"/>
        <v>44.411756806718891</v>
      </c>
      <c r="Y18" s="2">
        <f t="shared" si="3"/>
        <v>0.66666666666666663</v>
      </c>
      <c r="Z18" s="2">
        <f t="shared" si="4"/>
        <v>7.5</v>
      </c>
      <c r="AA18" s="2">
        <f t="shared" si="5"/>
        <v>0</v>
      </c>
      <c r="AB18" s="2" t="e">
        <f t="shared" si="6"/>
        <v>#DIV/0!</v>
      </c>
      <c r="AC18" s="2">
        <f t="shared" si="7"/>
        <v>0</v>
      </c>
      <c r="AD18" s="2">
        <f t="shared" si="8"/>
        <v>22.727272727272727</v>
      </c>
      <c r="AE18" s="2">
        <f t="shared" si="9"/>
        <v>0</v>
      </c>
      <c r="AF18" s="2">
        <f t="shared" si="10"/>
        <v>22.727272727272727</v>
      </c>
      <c r="AG18" s="2">
        <f t="shared" si="11"/>
        <v>0.23529411764705882</v>
      </c>
      <c r="AH18" s="2">
        <f t="shared" si="12"/>
        <v>100</v>
      </c>
      <c r="AJ18">
        <f t="shared" si="13"/>
        <v>0.18181818181818182</v>
      </c>
      <c r="AK18">
        <f>SUMIF(Sheet1!$A:$A,'2025 썸머시즌 투수'!B18,Sheet1!$AE:$AE)</f>
        <v>66</v>
      </c>
      <c r="AL18">
        <f t="shared" si="14"/>
        <v>33</v>
      </c>
      <c r="AM18" s="2">
        <f t="shared" si="15"/>
        <v>11</v>
      </c>
      <c r="AN18" s="2">
        <f t="shared" si="16"/>
        <v>3</v>
      </c>
      <c r="AO18" s="1">
        <v>2</v>
      </c>
      <c r="AP18" s="2">
        <f t="shared" si="17"/>
        <v>0.18</v>
      </c>
      <c r="AQ18">
        <f t="shared" si="18"/>
        <v>1.5011040197486833</v>
      </c>
      <c r="AR18" s="2">
        <f t="shared" si="19"/>
        <v>1.6811040197486833</v>
      </c>
      <c r="AS18">
        <f>AR18/'리그 상수'!$F$4</f>
        <v>0.13342095394830811</v>
      </c>
    </row>
    <row r="19" spans="1:45">
      <c r="A19" t="s">
        <v>225</v>
      </c>
      <c r="B19" s="1" t="s">
        <v>97</v>
      </c>
      <c r="C19" s="1">
        <f t="shared" si="0"/>
        <v>1.5</v>
      </c>
      <c r="D19" s="1">
        <f>SUMIF(Sheet1!$A:$A,'2025 썸머시즌 투수'!B19,Sheet1!$E:$E)</f>
        <v>6</v>
      </c>
      <c r="E19" s="1">
        <v>18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3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17</v>
      </c>
      <c r="V19" s="1"/>
      <c r="W19" s="2">
        <f t="shared" si="1"/>
        <v>1.5</v>
      </c>
      <c r="X19" s="2">
        <f t="shared" si="2"/>
        <v>22.205878403359446</v>
      </c>
      <c r="Y19" s="2">
        <f t="shared" si="3"/>
        <v>0.5</v>
      </c>
      <c r="Z19" s="2">
        <f t="shared" si="4"/>
        <v>1.5</v>
      </c>
      <c r="AA19" s="2">
        <f t="shared" si="5"/>
        <v>0</v>
      </c>
      <c r="AB19" s="2" t="e">
        <f t="shared" si="6"/>
        <v>#DIV/0!</v>
      </c>
      <c r="AC19" s="2">
        <f t="shared" si="7"/>
        <v>0</v>
      </c>
      <c r="AD19" s="2">
        <f t="shared" si="8"/>
        <v>5.8823529411764701</v>
      </c>
      <c r="AE19" s="2">
        <f t="shared" si="9"/>
        <v>0</v>
      </c>
      <c r="AF19" s="2">
        <f t="shared" si="10"/>
        <v>5.8823529411764701</v>
      </c>
      <c r="AG19" s="2">
        <f t="shared" si="11"/>
        <v>0.1875</v>
      </c>
      <c r="AH19" s="2">
        <f t="shared" si="12"/>
        <v>66.666666666666657</v>
      </c>
      <c r="AJ19">
        <f t="shared" si="13"/>
        <v>0.17647058823529413</v>
      </c>
      <c r="AK19">
        <f>SUMIF(Sheet1!$A:$A,'2025 썸머시즌 투수'!B19,Sheet1!$AE:$AE)</f>
        <v>38</v>
      </c>
      <c r="AL19">
        <f t="shared" si="14"/>
        <v>19</v>
      </c>
      <c r="AM19" s="2">
        <f t="shared" si="15"/>
        <v>6.333333333333333</v>
      </c>
      <c r="AN19" s="2">
        <f t="shared" si="16"/>
        <v>2.2352941176470589</v>
      </c>
      <c r="AO19" s="1">
        <v>2</v>
      </c>
      <c r="AP19" s="2">
        <f t="shared" si="17"/>
        <v>0.18</v>
      </c>
      <c r="AQ19">
        <f t="shared" si="18"/>
        <v>3.0022080394973667</v>
      </c>
      <c r="AR19" s="2">
        <f t="shared" si="19"/>
        <v>3.1822080394973669</v>
      </c>
      <c r="AS19">
        <f>AR19/'리그 상수'!$F$4</f>
        <v>0.25255619361090198</v>
      </c>
    </row>
    <row r="20" spans="1:45">
      <c r="A20" t="s">
        <v>225</v>
      </c>
      <c r="B20" s="1" t="s">
        <v>114</v>
      </c>
      <c r="C20" s="1">
        <f t="shared" si="0"/>
        <v>7.2</v>
      </c>
      <c r="D20" s="1">
        <f>SUMIF(Sheet1!$A:$A,'2025 썸머시즌 투수'!B20,Sheet1!$E:$E)</f>
        <v>5</v>
      </c>
      <c r="E20" s="1">
        <v>15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4</v>
      </c>
      <c r="L20" s="1">
        <v>3</v>
      </c>
      <c r="M20" s="1">
        <v>1</v>
      </c>
      <c r="N20" s="1">
        <v>4</v>
      </c>
      <c r="O20" s="1">
        <v>4</v>
      </c>
      <c r="P20" s="1">
        <v>2</v>
      </c>
      <c r="Q20" s="1">
        <v>0</v>
      </c>
      <c r="R20" s="1">
        <v>2</v>
      </c>
      <c r="S20" s="1">
        <v>0</v>
      </c>
      <c r="T20" s="1">
        <v>0</v>
      </c>
      <c r="U20" s="1">
        <v>22</v>
      </c>
      <c r="V20" s="1"/>
      <c r="W20" s="2">
        <f t="shared" si="1"/>
        <v>7.2</v>
      </c>
      <c r="X20" s="2">
        <f t="shared" si="2"/>
        <v>106.58821633612534</v>
      </c>
      <c r="Y20" s="2">
        <f t="shared" si="3"/>
        <v>1</v>
      </c>
      <c r="Z20" s="2">
        <f t="shared" si="4"/>
        <v>7.2</v>
      </c>
      <c r="AA20" s="2">
        <f t="shared" si="5"/>
        <v>1.1111111111111112</v>
      </c>
      <c r="AB20" s="2">
        <f t="shared" si="6"/>
        <v>2</v>
      </c>
      <c r="AC20" s="2">
        <f t="shared" si="7"/>
        <v>1.8</v>
      </c>
      <c r="AD20" s="2">
        <f t="shared" si="8"/>
        <v>18.181818181818183</v>
      </c>
      <c r="AE20" s="2">
        <f t="shared" si="9"/>
        <v>9.0909090909090917</v>
      </c>
      <c r="AF20" s="2">
        <f t="shared" si="10"/>
        <v>9.0909090909090917</v>
      </c>
      <c r="AG20" s="2">
        <f t="shared" si="11"/>
        <v>0.11764705882352941</v>
      </c>
      <c r="AH20" s="2">
        <f t="shared" si="12"/>
        <v>20</v>
      </c>
      <c r="AJ20">
        <f t="shared" si="13"/>
        <v>0.15</v>
      </c>
      <c r="AK20">
        <f>SUMIF(Sheet1!$A:$A,'2025 썸머시즌 투수'!B20,Sheet1!$AE:$AE)</f>
        <v>81</v>
      </c>
      <c r="AL20">
        <f t="shared" si="14"/>
        <v>40.5</v>
      </c>
      <c r="AM20" s="2">
        <f t="shared" si="15"/>
        <v>16.2</v>
      </c>
      <c r="AN20" s="2">
        <f t="shared" si="16"/>
        <v>3.6818181818181817</v>
      </c>
      <c r="AO20" s="1">
        <v>2</v>
      </c>
      <c r="AP20" s="2">
        <f t="shared" si="17"/>
        <v>0.15</v>
      </c>
      <c r="AQ20">
        <f t="shared" si="18"/>
        <v>0.52121667352384837</v>
      </c>
      <c r="AR20" s="2">
        <f t="shared" si="19"/>
        <v>0.67121667352384839</v>
      </c>
      <c r="AS20">
        <f>AR20/'리그 상수'!$F$4</f>
        <v>5.3271164565384756E-2</v>
      </c>
    </row>
    <row r="21" spans="1:45">
      <c r="A21" t="s">
        <v>225</v>
      </c>
      <c r="B21" s="1" t="s">
        <v>125</v>
      </c>
      <c r="C21" s="1">
        <f t="shared" si="0"/>
        <v>6.2355658198614314</v>
      </c>
      <c r="D21" s="1">
        <f>SUMIF(Sheet1!$A:$A,'2025 썸머시즌 투수'!B21,Sheet1!$E:$E)</f>
        <v>4.33</v>
      </c>
      <c r="E21" s="1">
        <v>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</v>
      </c>
      <c r="L21" s="1">
        <v>6</v>
      </c>
      <c r="M21" s="1">
        <v>1</v>
      </c>
      <c r="N21" s="1">
        <v>3</v>
      </c>
      <c r="O21" s="1">
        <v>3</v>
      </c>
      <c r="P21" s="1">
        <v>0</v>
      </c>
      <c r="Q21" s="1">
        <v>2</v>
      </c>
      <c r="R21" s="1">
        <v>1</v>
      </c>
      <c r="S21" s="1">
        <v>0</v>
      </c>
      <c r="T21" s="1">
        <v>0</v>
      </c>
      <c r="U21" s="1">
        <v>21</v>
      </c>
      <c r="V21" s="1"/>
      <c r="W21" s="2">
        <f t="shared" si="1"/>
        <v>6.2355658198614314</v>
      </c>
      <c r="X21" s="2">
        <f t="shared" si="2"/>
        <v>92.310810914658191</v>
      </c>
      <c r="Y21" s="2">
        <f t="shared" si="3"/>
        <v>1.3856812933025404</v>
      </c>
      <c r="Z21" s="2">
        <f t="shared" si="4"/>
        <v>6.2355658198614314</v>
      </c>
      <c r="AA21" s="2">
        <f t="shared" si="5"/>
        <v>0</v>
      </c>
      <c r="AB21" s="2" t="e">
        <f t="shared" si="6"/>
        <v>#DIV/0!</v>
      </c>
      <c r="AC21" s="2">
        <f t="shared" si="7"/>
        <v>2.0785219399538106</v>
      </c>
      <c r="AD21" s="2">
        <f t="shared" si="8"/>
        <v>14.285714285714285</v>
      </c>
      <c r="AE21" s="2">
        <f t="shared" si="9"/>
        <v>0</v>
      </c>
      <c r="AF21" s="2">
        <f t="shared" si="10"/>
        <v>14.285714285714285</v>
      </c>
      <c r="AG21" s="2">
        <f t="shared" si="11"/>
        <v>0.29411764705882354</v>
      </c>
      <c r="AH21" s="2">
        <f t="shared" si="12"/>
        <v>62.5</v>
      </c>
      <c r="AJ21">
        <f t="shared" si="13"/>
        <v>0.31578947368421051</v>
      </c>
      <c r="AK21">
        <f>SUMIF(Sheet1!$A:$A,'2025 썸머시즌 투수'!B21,Sheet1!$AE:$AE)</f>
        <v>60</v>
      </c>
      <c r="AL21">
        <f t="shared" si="14"/>
        <v>60</v>
      </c>
      <c r="AM21" s="2">
        <f t="shared" si="15"/>
        <v>13.856812933025404</v>
      </c>
      <c r="AN21" s="2">
        <f t="shared" si="16"/>
        <v>2.8571428571428572</v>
      </c>
      <c r="AO21" s="1">
        <v>1</v>
      </c>
      <c r="AP21" s="2">
        <f t="shared" si="17"/>
        <v>0.12989999999999999</v>
      </c>
      <c r="AQ21">
        <f t="shared" si="18"/>
        <v>0.52118609547900174</v>
      </c>
      <c r="AR21" s="2">
        <f t="shared" si="19"/>
        <v>0.65108609547900176</v>
      </c>
      <c r="AS21">
        <f>AR21/'리그 상수'!$F$4</f>
        <v>5.1673499641190578E-2</v>
      </c>
    </row>
    <row r="22" spans="1:45">
      <c r="A22" t="s">
        <v>225</v>
      </c>
      <c r="B22" s="1" t="s">
        <v>104</v>
      </c>
      <c r="C22" s="1">
        <f t="shared" si="0"/>
        <v>0</v>
      </c>
      <c r="D22" s="1">
        <f>SUMIF(Sheet1!$A:$A,'2025 썸머시즌 투수'!B22,Sheet1!$E:$E)</f>
        <v>4</v>
      </c>
      <c r="E22" s="1">
        <v>12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2</v>
      </c>
      <c r="L22" s="1">
        <v>2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</v>
      </c>
      <c r="V22" s="1"/>
      <c r="W22" s="2">
        <f t="shared" si="1"/>
        <v>2.25</v>
      </c>
      <c r="X22" s="2">
        <f t="shared" si="2"/>
        <v>33.308817605039167</v>
      </c>
      <c r="Y22" s="2">
        <f t="shared" si="3"/>
        <v>0.5</v>
      </c>
      <c r="Z22" s="2">
        <f t="shared" si="4"/>
        <v>4.5</v>
      </c>
      <c r="AA22" s="2">
        <f t="shared" si="5"/>
        <v>0</v>
      </c>
      <c r="AB22" s="2" t="e">
        <f t="shared" si="6"/>
        <v>#DIV/0!</v>
      </c>
      <c r="AC22" s="2">
        <f t="shared" si="7"/>
        <v>0</v>
      </c>
      <c r="AD22" s="2">
        <f t="shared" si="8"/>
        <v>12.5</v>
      </c>
      <c r="AE22" s="2">
        <f t="shared" si="9"/>
        <v>0</v>
      </c>
      <c r="AF22" s="2">
        <f t="shared" si="10"/>
        <v>12.5</v>
      </c>
      <c r="AG22" s="2">
        <f t="shared" si="11"/>
        <v>0.14285714285714285</v>
      </c>
      <c r="AH22" s="2">
        <f t="shared" si="12"/>
        <v>100</v>
      </c>
      <c r="AJ22">
        <f t="shared" si="13"/>
        <v>0.125</v>
      </c>
      <c r="AK22">
        <f>SUMIF(Sheet1!$A:$A,'2025 썸머시즌 투수'!B22,Sheet1!$AE:$AE)</f>
        <v>58</v>
      </c>
      <c r="AL22">
        <f t="shared" si="14"/>
        <v>58</v>
      </c>
      <c r="AM22" s="2">
        <f t="shared" si="15"/>
        <v>14.5</v>
      </c>
      <c r="AN22" s="2">
        <f t="shared" si="16"/>
        <v>3.625</v>
      </c>
      <c r="AO22" s="1">
        <v>1</v>
      </c>
      <c r="AP22" s="2">
        <f t="shared" si="17"/>
        <v>0.12</v>
      </c>
      <c r="AQ22">
        <f t="shared" si="18"/>
        <v>1.3343146842210518</v>
      </c>
      <c r="AR22" s="2">
        <f t="shared" si="19"/>
        <v>1.4543146842210519</v>
      </c>
      <c r="AS22">
        <f>AR22/'리그 상수'!$F$4</f>
        <v>0.11542180033500404</v>
      </c>
    </row>
    <row r="23" spans="1:45">
      <c r="A23" t="s">
        <v>225</v>
      </c>
      <c r="B23" s="1" t="s">
        <v>135</v>
      </c>
      <c r="C23" s="1">
        <f t="shared" si="0"/>
        <v>12</v>
      </c>
      <c r="D23" s="1">
        <f>SUMIF(Sheet1!$A:$A,'2025 썸머시즌 투수'!B23,Sheet1!$E:$E)</f>
        <v>3</v>
      </c>
      <c r="E23" s="1">
        <v>9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5</v>
      </c>
      <c r="M23" s="1">
        <v>1</v>
      </c>
      <c r="N23" s="1">
        <v>5</v>
      </c>
      <c r="O23" s="1">
        <v>4</v>
      </c>
      <c r="P23" s="1">
        <v>1</v>
      </c>
      <c r="Q23" s="1">
        <v>0</v>
      </c>
      <c r="R23" s="1">
        <v>0</v>
      </c>
      <c r="S23" s="1">
        <v>0</v>
      </c>
      <c r="T23" s="1">
        <v>0</v>
      </c>
      <c r="U23" s="1">
        <v>14</v>
      </c>
      <c r="V23" s="1"/>
      <c r="W23" s="2">
        <f t="shared" si="1"/>
        <v>15</v>
      </c>
      <c r="X23" s="2">
        <f t="shared" si="2"/>
        <v>222.05878403359443</v>
      </c>
      <c r="Y23" s="2">
        <f t="shared" si="3"/>
        <v>2</v>
      </c>
      <c r="Z23" s="2">
        <f t="shared" si="4"/>
        <v>0</v>
      </c>
      <c r="AA23" s="2">
        <f t="shared" si="5"/>
        <v>0.33333333333333331</v>
      </c>
      <c r="AB23" s="2">
        <f t="shared" si="6"/>
        <v>0</v>
      </c>
      <c r="AC23" s="2">
        <f t="shared" si="7"/>
        <v>3</v>
      </c>
      <c r="AD23" s="2">
        <f t="shared" si="8"/>
        <v>0</v>
      </c>
      <c r="AE23" s="2">
        <f t="shared" si="9"/>
        <v>7.1428571428571423</v>
      </c>
      <c r="AF23" s="2">
        <f t="shared" si="10"/>
        <v>-7.1428571428571423</v>
      </c>
      <c r="AG23" s="2">
        <f t="shared" si="11"/>
        <v>0.30769230769230771</v>
      </c>
      <c r="AH23" s="2">
        <f t="shared" si="12"/>
        <v>33.333333333333329</v>
      </c>
      <c r="AJ23">
        <f t="shared" si="13"/>
        <v>0.38461538461538464</v>
      </c>
      <c r="AK23">
        <f>SUMIF(Sheet1!$A:$A,'2025 썸머시즌 투수'!B23,Sheet1!$AE:$AE)</f>
        <v>26</v>
      </c>
      <c r="AL23">
        <f t="shared" si="14"/>
        <v>26</v>
      </c>
      <c r="AM23" s="2">
        <f t="shared" si="15"/>
        <v>8.6666666666666661</v>
      </c>
      <c r="AN23" s="2">
        <f t="shared" si="16"/>
        <v>1.8571428571428572</v>
      </c>
      <c r="AO23" s="1">
        <v>1</v>
      </c>
      <c r="AP23" s="2">
        <f t="shared" si="17"/>
        <v>0.09</v>
      </c>
      <c r="AQ23">
        <f t="shared" si="18"/>
        <v>0.15011040197486833</v>
      </c>
      <c r="AR23" s="2">
        <f t="shared" si="19"/>
        <v>0.24011040197486833</v>
      </c>
      <c r="AS23">
        <f>AR23/'리그 상수'!$F$4</f>
        <v>1.9056381109116522E-2</v>
      </c>
    </row>
    <row r="24" spans="1:45">
      <c r="A24" t="s">
        <v>225</v>
      </c>
      <c r="B24" s="1" t="s">
        <v>127</v>
      </c>
      <c r="C24" s="1">
        <f t="shared" si="0"/>
        <v>0</v>
      </c>
      <c r="D24" s="1">
        <f>SUMIF(Sheet1!$A:$A,'2025 썸머시즌 투수'!B24,Sheet1!$E:$E)</f>
        <v>2.67</v>
      </c>
      <c r="E24" s="1">
        <v>8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9</v>
      </c>
      <c r="V24" s="1"/>
      <c r="W24" s="2">
        <f t="shared" si="1"/>
        <v>0</v>
      </c>
      <c r="X24" s="2">
        <f t="shared" si="2"/>
        <v>0</v>
      </c>
      <c r="Y24" s="2">
        <f t="shared" si="3"/>
        <v>0.37453183520599254</v>
      </c>
      <c r="Z24" s="2">
        <f t="shared" si="4"/>
        <v>0</v>
      </c>
      <c r="AA24" s="2">
        <f t="shared" si="5"/>
        <v>0</v>
      </c>
      <c r="AB24" s="2" t="e">
        <f t="shared" si="6"/>
        <v>#DIV/0!</v>
      </c>
      <c r="AC24" s="2">
        <f t="shared" si="7"/>
        <v>0</v>
      </c>
      <c r="AD24" s="2">
        <f t="shared" si="8"/>
        <v>0</v>
      </c>
      <c r="AE24" s="2">
        <f t="shared" si="9"/>
        <v>0</v>
      </c>
      <c r="AF24" s="2">
        <f t="shared" si="10"/>
        <v>0</v>
      </c>
      <c r="AG24" s="2">
        <f t="shared" si="11"/>
        <v>0.1111111111111111</v>
      </c>
      <c r="AH24" s="2">
        <f t="shared" si="12"/>
        <v>100</v>
      </c>
      <c r="AJ24">
        <f t="shared" si="13"/>
        <v>0.1111111111111111</v>
      </c>
      <c r="AK24">
        <f>SUMIF(Sheet1!$A:$A,'2025 썸머시즌 투수'!B24,Sheet1!$AE:$AE)</f>
        <v>20</v>
      </c>
      <c r="AL24">
        <f t="shared" si="14"/>
        <v>20</v>
      </c>
      <c r="AM24" s="2">
        <f t="shared" si="15"/>
        <v>7.4906367041198507</v>
      </c>
      <c r="AN24" s="2">
        <f t="shared" si="16"/>
        <v>2.2222222222222223</v>
      </c>
      <c r="AO24" s="1">
        <v>1</v>
      </c>
      <c r="AP24" s="2">
        <f t="shared" si="17"/>
        <v>8.0099999999999991E-2</v>
      </c>
      <c r="AQ24" t="e">
        <f t="shared" si="18"/>
        <v>#DIV/0!</v>
      </c>
      <c r="AR24" s="2" t="e">
        <f t="shared" si="19"/>
        <v>#DIV/0!</v>
      </c>
      <c r="AS24" t="e">
        <f>AR24/'리그 상수'!$F$4</f>
        <v>#DIV/0!</v>
      </c>
    </row>
    <row r="25" spans="1:45">
      <c r="A25" t="s">
        <v>225</v>
      </c>
      <c r="B25" s="1" t="s">
        <v>94</v>
      </c>
      <c r="C25" s="1">
        <f t="shared" si="0"/>
        <v>6.7415730337078656</v>
      </c>
      <c r="D25" s="1">
        <f>SUMIF(Sheet1!$A:$A,'2025 썸머시즌 투수'!B25,Sheet1!$E:$E)</f>
        <v>2.67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0</v>
      </c>
      <c r="Q25" s="1">
        <v>1</v>
      </c>
      <c r="R25" s="1">
        <v>0</v>
      </c>
      <c r="S25" s="1">
        <v>0</v>
      </c>
      <c r="T25" s="1">
        <v>0</v>
      </c>
      <c r="U25" s="1">
        <v>11</v>
      </c>
      <c r="V25" s="1"/>
      <c r="W25" s="2">
        <f t="shared" si="1"/>
        <v>6.7415730337078656</v>
      </c>
      <c r="X25" s="2">
        <f t="shared" si="2"/>
        <v>99.801700689255938</v>
      </c>
      <c r="Y25" s="2">
        <f t="shared" si="3"/>
        <v>0.74906367041198507</v>
      </c>
      <c r="Z25" s="2">
        <f t="shared" si="4"/>
        <v>6.7415730337078656</v>
      </c>
      <c r="AA25" s="2">
        <f t="shared" si="5"/>
        <v>0</v>
      </c>
      <c r="AB25" s="2" t="e">
        <f t="shared" si="6"/>
        <v>#DIV/0!</v>
      </c>
      <c r="AC25" s="2">
        <f t="shared" si="7"/>
        <v>6.7415730337078656</v>
      </c>
      <c r="AD25" s="2">
        <f t="shared" si="8"/>
        <v>18.181818181818183</v>
      </c>
      <c r="AE25" s="2">
        <f t="shared" si="9"/>
        <v>0</v>
      </c>
      <c r="AF25" s="2">
        <f t="shared" si="10"/>
        <v>18.181818181818183</v>
      </c>
      <c r="AG25" s="2">
        <f t="shared" si="11"/>
        <v>0</v>
      </c>
      <c r="AH25" s="2">
        <f t="shared" si="12"/>
        <v>33.333333333333329</v>
      </c>
      <c r="AJ25">
        <f t="shared" si="13"/>
        <v>0.2</v>
      </c>
      <c r="AK25">
        <f>SUMIF(Sheet1!$A:$A,'2025 썸머시즌 투수'!B25,Sheet1!$AE:$AE)</f>
        <v>33</v>
      </c>
      <c r="AL25">
        <f t="shared" si="14"/>
        <v>33</v>
      </c>
      <c r="AM25" s="2">
        <f t="shared" si="15"/>
        <v>12.359550561797754</v>
      </c>
      <c r="AN25" s="2">
        <f t="shared" si="16"/>
        <v>3</v>
      </c>
      <c r="AO25" s="1">
        <v>1</v>
      </c>
      <c r="AP25" s="2">
        <f t="shared" si="17"/>
        <v>8.0099999999999991E-2</v>
      </c>
      <c r="AQ25">
        <f t="shared" si="18"/>
        <v>0.29725612351073294</v>
      </c>
      <c r="AR25" s="2">
        <f t="shared" si="19"/>
        <v>0.37735612351073294</v>
      </c>
      <c r="AS25">
        <f>AR25/'리그 상수'!$F$4</f>
        <v>2.9948898691327989E-2</v>
      </c>
    </row>
    <row r="26" spans="1:45">
      <c r="A26" t="s">
        <v>225</v>
      </c>
      <c r="B26" s="1" t="s">
        <v>103</v>
      </c>
      <c r="C26" s="1">
        <f t="shared" si="0"/>
        <v>3.8626609442060085</v>
      </c>
      <c r="D26" s="1">
        <f>SUMIF(Sheet1!$A:$A,'2025 썸머시즌 투수'!B26,Sheet1!$E:$E)</f>
        <v>2.33</v>
      </c>
      <c r="E26" s="1">
        <v>7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1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11</v>
      </c>
      <c r="V26" s="1"/>
      <c r="W26" s="2">
        <f t="shared" si="1"/>
        <v>3.8626609442060085</v>
      </c>
      <c r="X26" s="2">
        <f t="shared" si="2"/>
        <v>57.182519493629471</v>
      </c>
      <c r="Y26" s="2">
        <f t="shared" si="3"/>
        <v>1.7167381974248928</v>
      </c>
      <c r="Z26" s="2">
        <f t="shared" si="4"/>
        <v>0</v>
      </c>
      <c r="AA26" s="2">
        <f t="shared" si="5"/>
        <v>0</v>
      </c>
      <c r="AB26" s="2" t="e">
        <f t="shared" si="6"/>
        <v>#DIV/0!</v>
      </c>
      <c r="AC26" s="2">
        <f t="shared" si="7"/>
        <v>0</v>
      </c>
      <c r="AD26" s="2">
        <f t="shared" si="8"/>
        <v>0</v>
      </c>
      <c r="AE26" s="2">
        <f t="shared" si="9"/>
        <v>0</v>
      </c>
      <c r="AF26" s="2">
        <f t="shared" si="10"/>
        <v>0</v>
      </c>
      <c r="AG26" s="2">
        <f t="shared" si="11"/>
        <v>0.36363636363636365</v>
      </c>
      <c r="AH26" s="2">
        <f t="shared" si="12"/>
        <v>75</v>
      </c>
      <c r="AJ26">
        <f t="shared" si="13"/>
        <v>0.36363636363636365</v>
      </c>
      <c r="AK26">
        <f>SUMIF(Sheet1!$A:$A,'2025 썸머시즌 투수'!B26,Sheet1!$AE:$AE)</f>
        <v>27</v>
      </c>
      <c r="AL26">
        <f t="shared" si="14"/>
        <v>27</v>
      </c>
      <c r="AM26" s="2">
        <f t="shared" si="15"/>
        <v>11.587982832618025</v>
      </c>
      <c r="AN26" s="2">
        <f t="shared" si="16"/>
        <v>2.4545454545454546</v>
      </c>
      <c r="AO26" s="1">
        <v>1</v>
      </c>
      <c r="AP26" s="2">
        <f t="shared" si="17"/>
        <v>6.9900000000000004E-2</v>
      </c>
      <c r="AQ26">
        <f t="shared" si="18"/>
        <v>0.45274131182297928</v>
      </c>
      <c r="AR26" s="2">
        <f t="shared" si="19"/>
        <v>0.52264131182297924</v>
      </c>
      <c r="AS26">
        <f>AR26/'리그 상수'!$F$4</f>
        <v>4.147946919229991E-2</v>
      </c>
    </row>
    <row r="27" spans="1:45">
      <c r="A27" t="s">
        <v>225</v>
      </c>
      <c r="B27" s="1" t="s">
        <v>134</v>
      </c>
      <c r="C27" s="1">
        <f t="shared" si="0"/>
        <v>0</v>
      </c>
      <c r="D27" s="1">
        <f>SUMIF(Sheet1!$A:$A,'2025 썸머시즌 투수'!B27,Sheet1!$E:$E)</f>
        <v>2.33</v>
      </c>
      <c r="E27" s="1">
        <v>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 s="1">
        <v>1</v>
      </c>
      <c r="R27" s="1">
        <v>0</v>
      </c>
      <c r="S27" s="1">
        <v>0</v>
      </c>
      <c r="T27" s="1">
        <v>0</v>
      </c>
      <c r="U27" s="1">
        <v>9</v>
      </c>
      <c r="V27" s="1"/>
      <c r="W27" s="2">
        <f t="shared" si="1"/>
        <v>0</v>
      </c>
      <c r="X27" s="2">
        <f t="shared" si="2"/>
        <v>0</v>
      </c>
      <c r="Y27" s="2">
        <f t="shared" si="3"/>
        <v>0.42918454935622319</v>
      </c>
      <c r="Z27" s="2">
        <f t="shared" si="4"/>
        <v>7.7253218884120169</v>
      </c>
      <c r="AA27" s="2">
        <f t="shared" si="5"/>
        <v>0.25888888888888889</v>
      </c>
      <c r="AB27" s="2">
        <f t="shared" si="6"/>
        <v>2</v>
      </c>
      <c r="AC27" s="2">
        <f t="shared" si="7"/>
        <v>0</v>
      </c>
      <c r="AD27" s="2">
        <f t="shared" si="8"/>
        <v>22.222222222222221</v>
      </c>
      <c r="AE27" s="2">
        <f t="shared" si="9"/>
        <v>11.111111111111111</v>
      </c>
      <c r="AF27" s="2">
        <f t="shared" si="10"/>
        <v>11.111111111111111</v>
      </c>
      <c r="AG27" s="2">
        <f t="shared" si="11"/>
        <v>0</v>
      </c>
      <c r="AH27" s="2">
        <f t="shared" si="12"/>
        <v>100</v>
      </c>
      <c r="AJ27">
        <f t="shared" si="13"/>
        <v>0</v>
      </c>
      <c r="AK27">
        <f>SUMIF(Sheet1!$A:$A,'2025 썸머시즌 투수'!B27,Sheet1!$AE:$AE)</f>
        <v>30</v>
      </c>
      <c r="AL27">
        <f t="shared" si="14"/>
        <v>30</v>
      </c>
      <c r="AM27" s="2">
        <f t="shared" si="15"/>
        <v>12.875536480686694</v>
      </c>
      <c r="AN27" s="2">
        <f t="shared" si="16"/>
        <v>3.3333333333333335</v>
      </c>
      <c r="AO27" s="1">
        <v>1</v>
      </c>
      <c r="AP27" s="2">
        <f t="shared" si="17"/>
        <v>6.9900000000000004E-2</v>
      </c>
      <c r="AQ27" t="e">
        <f t="shared" si="18"/>
        <v>#DIV/0!</v>
      </c>
      <c r="AR27" s="2" t="e">
        <f t="shared" si="19"/>
        <v>#DIV/0!</v>
      </c>
      <c r="AS27" t="e">
        <f>AR27/'리그 상수'!$F$4</f>
        <v>#DIV/0!</v>
      </c>
    </row>
    <row r="28" spans="1:45">
      <c r="A28" t="s">
        <v>225</v>
      </c>
      <c r="B28" s="1" t="s">
        <v>91</v>
      </c>
      <c r="C28" s="1">
        <f t="shared" si="0"/>
        <v>3.8461538461538463</v>
      </c>
      <c r="D28" s="1">
        <f>SUMIF(Sheet1!$A:$A,'2025 썸머시즌 투수'!B28,Sheet1!$E:$E)</f>
        <v>2.34</v>
      </c>
      <c r="E28" s="1">
        <v>7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4</v>
      </c>
      <c r="M28" s="1">
        <v>0</v>
      </c>
      <c r="N28" s="1">
        <v>1</v>
      </c>
      <c r="O28" s="1">
        <v>1</v>
      </c>
      <c r="P28" s="1">
        <v>0</v>
      </c>
      <c r="Q28" s="1">
        <v>1</v>
      </c>
      <c r="R28" s="1">
        <v>1</v>
      </c>
      <c r="S28" s="1">
        <v>1</v>
      </c>
      <c r="T28" s="1">
        <v>0</v>
      </c>
      <c r="U28" s="1">
        <v>11</v>
      </c>
      <c r="V28" s="1"/>
      <c r="W28" s="2">
        <f t="shared" si="1"/>
        <v>3.8461538461538463</v>
      </c>
      <c r="X28" s="2">
        <f t="shared" si="2"/>
        <v>56.938149752203707</v>
      </c>
      <c r="Y28" s="2">
        <f t="shared" si="3"/>
        <v>1.7094017094017095</v>
      </c>
      <c r="Z28" s="2">
        <f t="shared" si="4"/>
        <v>0</v>
      </c>
      <c r="AA28" s="2">
        <f t="shared" si="5"/>
        <v>0</v>
      </c>
      <c r="AB28" s="2" t="e">
        <f t="shared" si="6"/>
        <v>#DIV/0!</v>
      </c>
      <c r="AC28" s="2">
        <f t="shared" si="7"/>
        <v>0</v>
      </c>
      <c r="AD28" s="2">
        <f t="shared" si="8"/>
        <v>0</v>
      </c>
      <c r="AE28" s="2">
        <f t="shared" si="9"/>
        <v>0</v>
      </c>
      <c r="AF28" s="2">
        <f t="shared" si="10"/>
        <v>0</v>
      </c>
      <c r="AG28" s="2">
        <f t="shared" si="11"/>
        <v>0.36363636363636365</v>
      </c>
      <c r="AH28" s="2">
        <f t="shared" si="12"/>
        <v>80</v>
      </c>
      <c r="AJ28">
        <f t="shared" si="13"/>
        <v>0.4</v>
      </c>
      <c r="AK28">
        <f>SUMIF(Sheet1!$A:$A,'2025 썸머시즌 투수'!B28,Sheet1!$AE:$AE)</f>
        <v>26</v>
      </c>
      <c r="AL28">
        <f t="shared" si="14"/>
        <v>13</v>
      </c>
      <c r="AM28" s="2">
        <f t="shared" si="15"/>
        <v>11.111111111111112</v>
      </c>
      <c r="AN28" s="2">
        <f t="shared" si="16"/>
        <v>2.3636363636363638</v>
      </c>
      <c r="AO28" s="1">
        <v>2</v>
      </c>
      <c r="AP28" s="2">
        <f t="shared" si="17"/>
        <v>7.0199999999999999E-2</v>
      </c>
      <c r="AQ28">
        <f t="shared" si="18"/>
        <v>0.45663584280754943</v>
      </c>
      <c r="AR28" s="2">
        <f t="shared" si="19"/>
        <v>0.52683584280754947</v>
      </c>
      <c r="AS28">
        <f>AR28/'리그 상수'!$F$4</f>
        <v>4.181236847678961E-2</v>
      </c>
    </row>
    <row r="29" spans="1:45">
      <c r="A29" t="s">
        <v>225</v>
      </c>
      <c r="B29" s="1" t="s">
        <v>137</v>
      </c>
      <c r="C29" s="1">
        <f t="shared" si="0"/>
        <v>5.3892215568862278</v>
      </c>
      <c r="D29" s="1">
        <f>SUMIF(Sheet1!$A:$A,'2025 썸머시즌 투수'!B29,Sheet1!$E:$E)</f>
        <v>1.67</v>
      </c>
      <c r="E29" s="1">
        <v>5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3</v>
      </c>
      <c r="L29" s="1">
        <v>3</v>
      </c>
      <c r="M29" s="1">
        <v>1</v>
      </c>
      <c r="N29" s="1">
        <v>1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9</v>
      </c>
      <c r="V29" s="1"/>
      <c r="W29" s="2">
        <f t="shared" si="1"/>
        <v>5.3892215568862278</v>
      </c>
      <c r="X29" s="2">
        <f t="shared" si="2"/>
        <v>79.781599053986028</v>
      </c>
      <c r="Y29" s="2">
        <f t="shared" si="3"/>
        <v>1.7964071856287427</v>
      </c>
      <c r="Z29" s="2">
        <f t="shared" si="4"/>
        <v>16.167664670658684</v>
      </c>
      <c r="AA29" s="2">
        <f t="shared" si="5"/>
        <v>0</v>
      </c>
      <c r="AB29" s="2" t="e">
        <f t="shared" si="6"/>
        <v>#DIV/0!</v>
      </c>
      <c r="AC29" s="2">
        <f t="shared" si="7"/>
        <v>5.3892215568862278</v>
      </c>
      <c r="AD29" s="2">
        <f t="shared" si="8"/>
        <v>33.333333333333329</v>
      </c>
      <c r="AE29" s="2">
        <f t="shared" si="9"/>
        <v>0</v>
      </c>
      <c r="AF29" s="2">
        <f t="shared" si="10"/>
        <v>33.333333333333329</v>
      </c>
      <c r="AG29" s="2">
        <f t="shared" si="11"/>
        <v>0.4</v>
      </c>
      <c r="AH29" s="2">
        <f t="shared" si="12"/>
        <v>66.666666666666657</v>
      </c>
      <c r="AJ29">
        <f t="shared" si="13"/>
        <v>0.33333333333333331</v>
      </c>
      <c r="AK29">
        <f>SUMIF(Sheet1!$A:$A,'2025 썸머시즌 투수'!B29,Sheet1!$AE:$AE)</f>
        <v>31</v>
      </c>
      <c r="AL29">
        <f t="shared" si="14"/>
        <v>31</v>
      </c>
      <c r="AM29" s="2">
        <f t="shared" si="15"/>
        <v>18.562874251497007</v>
      </c>
      <c r="AN29" s="2">
        <f t="shared" si="16"/>
        <v>3.4444444444444446</v>
      </c>
      <c r="AO29" s="1">
        <v>1</v>
      </c>
      <c r="AP29" s="2">
        <f t="shared" si="17"/>
        <v>5.0099999999999999E-2</v>
      </c>
      <c r="AQ29">
        <f t="shared" si="18"/>
        <v>0.23257938892650568</v>
      </c>
      <c r="AR29" s="2">
        <f t="shared" si="19"/>
        <v>0.28267938892650568</v>
      </c>
      <c r="AS29">
        <f>AR29/'리그 상수'!$F$4</f>
        <v>2.2434872137024244E-2</v>
      </c>
    </row>
    <row r="30" spans="1:45">
      <c r="A30" t="s">
        <v>225</v>
      </c>
      <c r="B30" s="1" t="s">
        <v>139</v>
      </c>
      <c r="C30" s="1">
        <f t="shared" si="0"/>
        <v>21.556886227544911</v>
      </c>
      <c r="D30" s="1">
        <f>SUMIF(Sheet1!$A:$A,'2025 썸머시즌 투수'!B30,Sheet1!$E:$E)</f>
        <v>1.67</v>
      </c>
      <c r="E30" s="1">
        <v>5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4</v>
      </c>
      <c r="M30" s="1">
        <v>1</v>
      </c>
      <c r="N30" s="1">
        <v>4</v>
      </c>
      <c r="O30" s="1">
        <v>4</v>
      </c>
      <c r="P30" s="1">
        <v>1</v>
      </c>
      <c r="Q30" s="1">
        <v>1</v>
      </c>
      <c r="R30" s="1">
        <v>1</v>
      </c>
      <c r="S30" s="1">
        <v>0</v>
      </c>
      <c r="T30" s="1">
        <v>0</v>
      </c>
      <c r="U30" s="1">
        <v>11</v>
      </c>
      <c r="V30" s="1"/>
      <c r="W30" s="2">
        <f t="shared" si="1"/>
        <v>21.556886227544911</v>
      </c>
      <c r="X30" s="2">
        <f t="shared" si="2"/>
        <v>319.12639621594411</v>
      </c>
      <c r="Y30" s="2">
        <f t="shared" si="3"/>
        <v>2.9940119760479043</v>
      </c>
      <c r="Z30" s="2">
        <f t="shared" si="4"/>
        <v>5.3892215568862278</v>
      </c>
      <c r="AA30" s="2">
        <f t="shared" si="5"/>
        <v>0.18555555555555553</v>
      </c>
      <c r="AB30" s="2">
        <f t="shared" si="6"/>
        <v>1</v>
      </c>
      <c r="AC30" s="2">
        <f t="shared" si="7"/>
        <v>5.3892215568862278</v>
      </c>
      <c r="AD30" s="2">
        <f t="shared" si="8"/>
        <v>9.0909090909090917</v>
      </c>
      <c r="AE30" s="2">
        <f t="shared" si="9"/>
        <v>9.0909090909090917</v>
      </c>
      <c r="AF30" s="2">
        <f t="shared" si="10"/>
        <v>0</v>
      </c>
      <c r="AG30" s="2">
        <f t="shared" si="11"/>
        <v>0.33333333333333331</v>
      </c>
      <c r="AH30" s="2">
        <f t="shared" si="12"/>
        <v>33.333333333333329</v>
      </c>
      <c r="AJ30">
        <f t="shared" si="13"/>
        <v>0.44444444444444442</v>
      </c>
      <c r="AK30">
        <f>SUMIF(Sheet1!$A:$A,'2025 썸머시즌 투수'!B30,Sheet1!$AE:$AE)</f>
        <v>38</v>
      </c>
      <c r="AL30">
        <f t="shared" si="14"/>
        <v>38</v>
      </c>
      <c r="AM30" s="2">
        <f t="shared" si="15"/>
        <v>22.754491017964074</v>
      </c>
      <c r="AN30" s="2">
        <f t="shared" si="16"/>
        <v>3.4545454545454546</v>
      </c>
      <c r="AO30" s="1">
        <v>1</v>
      </c>
      <c r="AP30" s="2">
        <f t="shared" si="17"/>
        <v>5.0099999999999999E-2</v>
      </c>
      <c r="AQ30">
        <f t="shared" si="18"/>
        <v>5.8144847231626419E-2</v>
      </c>
      <c r="AR30" s="2">
        <f t="shared" si="19"/>
        <v>0.10824484723162642</v>
      </c>
      <c r="AS30">
        <f>AR30/'리그 상수'!$F$4</f>
        <v>8.590860891398917E-3</v>
      </c>
    </row>
    <row r="31" spans="1:45">
      <c r="A31" t="s">
        <v>225</v>
      </c>
      <c r="B31" s="1" t="s">
        <v>120</v>
      </c>
      <c r="C31" s="1">
        <f t="shared" si="0"/>
        <v>5.4216867469879517</v>
      </c>
      <c r="D31" s="1">
        <f>SUMIF(Sheet1!$A:$A,'2025 썸머시즌 투수'!B31,Sheet1!$E:$E)</f>
        <v>1.6600000000000001</v>
      </c>
      <c r="E31" s="1">
        <v>5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2</v>
      </c>
      <c r="M31" s="1">
        <v>0</v>
      </c>
      <c r="N31" s="1">
        <v>1</v>
      </c>
      <c r="O31" s="1">
        <v>1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8</v>
      </c>
      <c r="V31" s="1"/>
      <c r="W31" s="2">
        <f t="shared" si="1"/>
        <v>5.4216867469879517</v>
      </c>
      <c r="X31" s="2">
        <f t="shared" si="2"/>
        <v>80.262211096479916</v>
      </c>
      <c r="Y31" s="2">
        <f t="shared" si="3"/>
        <v>1.2048192771084336</v>
      </c>
      <c r="Z31" s="2">
        <f t="shared" si="4"/>
        <v>5.4216867469879517</v>
      </c>
      <c r="AA31" s="2">
        <f t="shared" si="5"/>
        <v>0</v>
      </c>
      <c r="AB31" s="2" t="e">
        <f t="shared" si="6"/>
        <v>#DIV/0!</v>
      </c>
      <c r="AC31" s="2">
        <f t="shared" si="7"/>
        <v>0</v>
      </c>
      <c r="AD31" s="2">
        <f t="shared" si="8"/>
        <v>12.5</v>
      </c>
      <c r="AE31" s="2">
        <f t="shared" si="9"/>
        <v>0</v>
      </c>
      <c r="AF31" s="2">
        <f t="shared" si="10"/>
        <v>12.5</v>
      </c>
      <c r="AG31" s="2">
        <f t="shared" si="11"/>
        <v>0.2857142857142857</v>
      </c>
      <c r="AH31" s="2">
        <f t="shared" si="12"/>
        <v>50</v>
      </c>
      <c r="AJ31">
        <f t="shared" si="13"/>
        <v>0.25</v>
      </c>
      <c r="AK31">
        <f>SUMIF(Sheet1!$A:$A,'2025 썸머시즌 투수'!B31,Sheet1!$AE:$AE)</f>
        <v>22</v>
      </c>
      <c r="AL31">
        <f t="shared" si="14"/>
        <v>11</v>
      </c>
      <c r="AM31" s="2">
        <f t="shared" si="15"/>
        <v>13.253012048192771</v>
      </c>
      <c r="AN31" s="2">
        <f t="shared" si="16"/>
        <v>2.75</v>
      </c>
      <c r="AO31" s="1">
        <v>2</v>
      </c>
      <c r="AP31" s="2">
        <f t="shared" si="17"/>
        <v>4.9800000000000004E-2</v>
      </c>
      <c r="AQ31">
        <f t="shared" si="18"/>
        <v>0.22980234648997067</v>
      </c>
      <c r="AR31" s="2">
        <f t="shared" si="19"/>
        <v>0.27960234648997068</v>
      </c>
      <c r="AS31">
        <f>AR31/'리그 상수'!$F$4</f>
        <v>2.2190662419838927E-2</v>
      </c>
    </row>
    <row r="32" spans="1:45">
      <c r="A32" t="s">
        <v>225</v>
      </c>
      <c r="B32" s="1" t="s">
        <v>142</v>
      </c>
      <c r="C32" s="1">
        <f t="shared" si="0"/>
        <v>0</v>
      </c>
      <c r="D32" s="1">
        <f>SUMIF(Sheet1!$A:$A,'2025 썸머시즌 투수'!B32,Sheet1!$E:$E)</f>
        <v>1.67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1</v>
      </c>
      <c r="L32" s="1">
        <v>2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7</v>
      </c>
      <c r="V32" s="1"/>
      <c r="W32" s="2">
        <f t="shared" si="1"/>
        <v>0</v>
      </c>
      <c r="X32" s="2">
        <f t="shared" si="2"/>
        <v>0</v>
      </c>
      <c r="Y32" s="2">
        <f t="shared" si="3"/>
        <v>1.1976047904191618</v>
      </c>
      <c r="Z32" s="2">
        <f t="shared" si="4"/>
        <v>5.3892215568862278</v>
      </c>
      <c r="AA32" s="2">
        <f t="shared" si="5"/>
        <v>0</v>
      </c>
      <c r="AB32" s="2" t="e">
        <f t="shared" si="6"/>
        <v>#DIV/0!</v>
      </c>
      <c r="AC32" s="2">
        <f t="shared" si="7"/>
        <v>0</v>
      </c>
      <c r="AD32" s="2">
        <f t="shared" si="8"/>
        <v>14.285714285714285</v>
      </c>
      <c r="AE32" s="2">
        <f t="shared" si="9"/>
        <v>0</v>
      </c>
      <c r="AF32" s="2">
        <f t="shared" si="10"/>
        <v>14.285714285714285</v>
      </c>
      <c r="AG32" s="2">
        <f t="shared" si="11"/>
        <v>0.33333333333333331</v>
      </c>
      <c r="AH32" s="2">
        <f t="shared" si="12"/>
        <v>100</v>
      </c>
      <c r="AJ32">
        <f t="shared" si="13"/>
        <v>0.2857142857142857</v>
      </c>
      <c r="AK32">
        <f>SUMIF(Sheet1!$A:$A,'2025 썸머시즌 투수'!B32,Sheet1!$AE:$AE)</f>
        <v>19</v>
      </c>
      <c r="AL32">
        <f t="shared" si="14"/>
        <v>19</v>
      </c>
      <c r="AM32" s="2">
        <f t="shared" si="15"/>
        <v>11.377245508982037</v>
      </c>
      <c r="AN32" s="2">
        <f t="shared" si="16"/>
        <v>2.7142857142857144</v>
      </c>
      <c r="AO32" s="1">
        <v>1</v>
      </c>
      <c r="AP32" s="2">
        <f t="shared" si="17"/>
        <v>5.0099999999999999E-2</v>
      </c>
      <c r="AQ32" t="e">
        <f t="shared" si="18"/>
        <v>#DIV/0!</v>
      </c>
      <c r="AR32" s="2" t="e">
        <f t="shared" si="19"/>
        <v>#DIV/0!</v>
      </c>
      <c r="AS32" t="e">
        <f>AR32/'리그 상수'!$F$4</f>
        <v>#DIV/0!</v>
      </c>
    </row>
    <row r="33" spans="1:45">
      <c r="A33" t="s">
        <v>225</v>
      </c>
      <c r="B33" s="1" t="s">
        <v>126</v>
      </c>
      <c r="C33" s="1">
        <f t="shared" si="0"/>
        <v>0</v>
      </c>
      <c r="D33" s="1">
        <f>SUMIF(Sheet1!$A:$A,'2025 썸머시즌 투수'!B33,Sheet1!$E:$E)</f>
        <v>1.33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</v>
      </c>
      <c r="V33" s="1"/>
      <c r="W33" s="2">
        <f t="shared" si="1"/>
        <v>0</v>
      </c>
      <c r="X33" s="2">
        <f t="shared" si="2"/>
        <v>0</v>
      </c>
      <c r="Y33" s="2">
        <f t="shared" si="3"/>
        <v>0</v>
      </c>
      <c r="Z33" s="2">
        <f t="shared" si="4"/>
        <v>0</v>
      </c>
      <c r="AA33" s="2">
        <f t="shared" si="5"/>
        <v>0</v>
      </c>
      <c r="AB33" s="2" t="e">
        <f t="shared" si="6"/>
        <v>#DIV/0!</v>
      </c>
      <c r="AC33" s="2">
        <f t="shared" si="7"/>
        <v>0</v>
      </c>
      <c r="AD33" s="2">
        <f t="shared" si="8"/>
        <v>0</v>
      </c>
      <c r="AE33" s="2">
        <f t="shared" si="9"/>
        <v>0</v>
      </c>
      <c r="AF33" s="2">
        <f t="shared" si="10"/>
        <v>0</v>
      </c>
      <c r="AG33" s="2">
        <f t="shared" si="11"/>
        <v>0</v>
      </c>
      <c r="AH33" s="2" t="e">
        <f t="shared" si="12"/>
        <v>#DIV/0!</v>
      </c>
      <c r="AJ33">
        <f t="shared" si="13"/>
        <v>0</v>
      </c>
      <c r="AK33">
        <f>SUMIF(Sheet1!$A:$A,'2025 썸머시즌 투수'!B33,Sheet1!$AE:$AE)</f>
        <v>8</v>
      </c>
      <c r="AL33">
        <f t="shared" si="14"/>
        <v>4</v>
      </c>
      <c r="AM33" s="2">
        <f t="shared" si="15"/>
        <v>6.0150375939849621</v>
      </c>
      <c r="AN33" s="2">
        <f t="shared" si="16"/>
        <v>2.6666666666666665</v>
      </c>
      <c r="AO33" s="1">
        <v>2</v>
      </c>
      <c r="AP33" s="2">
        <f t="shared" si="17"/>
        <v>3.9899999999999998E-2</v>
      </c>
      <c r="AQ33" t="e">
        <f t="shared" si="18"/>
        <v>#DIV/0!</v>
      </c>
      <c r="AR33" s="2" t="e">
        <f t="shared" si="19"/>
        <v>#DIV/0!</v>
      </c>
      <c r="AS33" t="e">
        <f>AR33/'리그 상수'!$F$4</f>
        <v>#DIV/0!</v>
      </c>
    </row>
    <row r="34" spans="1:45">
      <c r="A34" t="s">
        <v>225</v>
      </c>
      <c r="B34" s="1" t="s">
        <v>123</v>
      </c>
      <c r="C34" s="1">
        <f t="shared" si="0"/>
        <v>0</v>
      </c>
      <c r="D34" s="1">
        <f>SUMIF(Sheet1!$A:$A,'2025 썸머시즌 투수'!B34,Sheet1!$E:$E)</f>
        <v>1.33</v>
      </c>
      <c r="E34" s="1">
        <v>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5</v>
      </c>
      <c r="V34" s="1"/>
      <c r="W34" s="2">
        <f t="shared" si="1"/>
        <v>0</v>
      </c>
      <c r="X34" s="2">
        <f t="shared" si="2"/>
        <v>0</v>
      </c>
      <c r="Y34" s="2">
        <f t="shared" si="3"/>
        <v>0.75187969924812026</v>
      </c>
      <c r="Z34" s="2">
        <f t="shared" si="4"/>
        <v>6.7669172932330826</v>
      </c>
      <c r="AA34" s="2">
        <f t="shared" si="5"/>
        <v>0</v>
      </c>
      <c r="AB34" s="2" t="e">
        <f t="shared" si="6"/>
        <v>#DIV/0!</v>
      </c>
      <c r="AC34" s="2">
        <f t="shared" si="7"/>
        <v>0</v>
      </c>
      <c r="AD34" s="2">
        <f t="shared" si="8"/>
        <v>20</v>
      </c>
      <c r="AE34" s="2">
        <f t="shared" si="9"/>
        <v>0</v>
      </c>
      <c r="AF34" s="2">
        <f t="shared" si="10"/>
        <v>20</v>
      </c>
      <c r="AG34" s="2">
        <f t="shared" si="11"/>
        <v>0.25</v>
      </c>
      <c r="AH34" s="2">
        <f t="shared" si="12"/>
        <v>100</v>
      </c>
      <c r="AJ34">
        <f t="shared" si="13"/>
        <v>0.2</v>
      </c>
      <c r="AK34">
        <f>SUMIF(Sheet1!$A:$A,'2025 썸머시즌 투수'!B34,Sheet1!$AE:$AE)</f>
        <v>15</v>
      </c>
      <c r="AL34">
        <f t="shared" si="14"/>
        <v>15</v>
      </c>
      <c r="AM34" s="2">
        <f t="shared" si="15"/>
        <v>11.278195488721805</v>
      </c>
      <c r="AN34" s="2">
        <f t="shared" si="16"/>
        <v>3</v>
      </c>
      <c r="AO34" s="1">
        <v>1</v>
      </c>
      <c r="AP34" s="2">
        <f t="shared" si="17"/>
        <v>3.9899999999999998E-2</v>
      </c>
      <c r="AQ34" t="e">
        <f t="shared" si="18"/>
        <v>#DIV/0!</v>
      </c>
      <c r="AR34" s="2" t="e">
        <f t="shared" si="19"/>
        <v>#DIV/0!</v>
      </c>
      <c r="AS34" t="e">
        <f>AR34/'리그 상수'!$F$4</f>
        <v>#DIV/0!</v>
      </c>
    </row>
    <row r="35" spans="1:45">
      <c r="A35" t="s">
        <v>225</v>
      </c>
      <c r="B35" s="1" t="s">
        <v>99</v>
      </c>
      <c r="C35" s="1">
        <f t="shared" si="0"/>
        <v>13.432835820895521</v>
      </c>
      <c r="D35" s="1">
        <f>SUMIF(Sheet1!$A:$A,'2025 썸머시즌 투수'!B35,Sheet1!$E:$E)</f>
        <v>0.67</v>
      </c>
      <c r="E35" s="1">
        <v>2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4</v>
      </c>
      <c r="M35" s="1">
        <v>0</v>
      </c>
      <c r="N35" s="1">
        <v>5</v>
      </c>
      <c r="O35" s="1">
        <v>1</v>
      </c>
      <c r="P35" s="1">
        <v>0</v>
      </c>
      <c r="Q35" s="1">
        <v>1</v>
      </c>
      <c r="R35" s="1">
        <v>2</v>
      </c>
      <c r="S35" s="1">
        <v>0</v>
      </c>
      <c r="T35" s="1">
        <v>0</v>
      </c>
      <c r="U35" s="1">
        <v>8</v>
      </c>
      <c r="V35" s="1"/>
      <c r="W35" s="2">
        <f t="shared" si="1"/>
        <v>67.164179104477611</v>
      </c>
      <c r="X35" s="2">
        <f t="shared" si="2"/>
        <v>994.29306283699009</v>
      </c>
      <c r="Y35" s="2">
        <f t="shared" si="3"/>
        <v>5.9701492537313428</v>
      </c>
      <c r="Z35" s="2">
        <f t="shared" si="4"/>
        <v>13.432835820895521</v>
      </c>
      <c r="AA35" s="2">
        <f t="shared" si="5"/>
        <v>0</v>
      </c>
      <c r="AB35" s="2" t="e">
        <f t="shared" si="6"/>
        <v>#DIV/0!</v>
      </c>
      <c r="AC35" s="2">
        <f t="shared" si="7"/>
        <v>0</v>
      </c>
      <c r="AD35" s="2">
        <f t="shared" si="8"/>
        <v>12.5</v>
      </c>
      <c r="AE35" s="2">
        <f t="shared" si="9"/>
        <v>0</v>
      </c>
      <c r="AF35" s="2">
        <f t="shared" si="10"/>
        <v>12.5</v>
      </c>
      <c r="AG35" s="2">
        <f t="shared" si="11"/>
        <v>0.5714285714285714</v>
      </c>
      <c r="AH35" s="2">
        <f t="shared" si="12"/>
        <v>80</v>
      </c>
      <c r="AJ35">
        <f t="shared" si="13"/>
        <v>0.5714285714285714</v>
      </c>
      <c r="AK35">
        <f>SUMIF(Sheet1!$A:$A,'2025 썸머시즌 투수'!B35,Sheet1!$AE:$AE)</f>
        <v>21</v>
      </c>
      <c r="AL35">
        <f t="shared" si="14"/>
        <v>21</v>
      </c>
      <c r="AM35" s="2">
        <f t="shared" si="15"/>
        <v>31.343283582089551</v>
      </c>
      <c r="AN35" s="2">
        <f t="shared" si="16"/>
        <v>2.625</v>
      </c>
      <c r="AO35" s="1">
        <v>1</v>
      </c>
      <c r="AP35" s="2">
        <f t="shared" si="17"/>
        <v>2.01E-2</v>
      </c>
      <c r="AQ35">
        <f t="shared" si="18"/>
        <v>7.4871732718353769E-3</v>
      </c>
      <c r="AR35" s="2">
        <f t="shared" si="19"/>
        <v>2.7587173271835377E-2</v>
      </c>
      <c r="AS35">
        <f>AR35/'리그 상수'!$F$4</f>
        <v>2.1894581961774094E-3</v>
      </c>
    </row>
    <row r="36" spans="1:45">
      <c r="A36" t="s">
        <v>225</v>
      </c>
      <c r="B36" s="1" t="s">
        <v>141</v>
      </c>
      <c r="C36" s="1">
        <f t="shared" si="0"/>
        <v>27.27272727272727</v>
      </c>
      <c r="D36" s="1">
        <f>SUMIF(Sheet1!$A:$A,'2025 썸머시즌 투수'!B36,Sheet1!$E:$E)</f>
        <v>0.33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2</v>
      </c>
      <c r="V36" s="1"/>
      <c r="W36" s="2">
        <f t="shared" si="1"/>
        <v>27.27272727272727</v>
      </c>
      <c r="X36" s="2">
        <f t="shared" si="2"/>
        <v>403.74324369744443</v>
      </c>
      <c r="Y36" s="2">
        <f t="shared" si="3"/>
        <v>3.0303030303030303</v>
      </c>
      <c r="Z36" s="2">
        <f t="shared" si="4"/>
        <v>0</v>
      </c>
      <c r="AA36" s="2">
        <f t="shared" si="5"/>
        <v>0</v>
      </c>
      <c r="AB36" s="2" t="e">
        <f t="shared" si="6"/>
        <v>#DIV/0!</v>
      </c>
      <c r="AC36" s="2">
        <f t="shared" si="7"/>
        <v>27.27272727272727</v>
      </c>
      <c r="AD36" s="2">
        <f t="shared" si="8"/>
        <v>0</v>
      </c>
      <c r="AE36" s="2">
        <f t="shared" si="9"/>
        <v>0</v>
      </c>
      <c r="AF36" s="2">
        <f t="shared" si="10"/>
        <v>0</v>
      </c>
      <c r="AG36" s="2">
        <f t="shared" si="11"/>
        <v>0</v>
      </c>
      <c r="AH36" s="2">
        <f t="shared" si="12"/>
        <v>0</v>
      </c>
      <c r="AJ36">
        <f t="shared" si="13"/>
        <v>0.5</v>
      </c>
      <c r="AK36">
        <f>SUMIF(Sheet1!$A:$A,'2025 썸머시즌 투수'!B36,Sheet1!$AE:$AE)</f>
        <v>2</v>
      </c>
      <c r="AL36">
        <f t="shared" si="14"/>
        <v>2</v>
      </c>
      <c r="AM36" s="2">
        <f t="shared" si="15"/>
        <v>6.0606060606060606</v>
      </c>
      <c r="AN36" s="2">
        <f t="shared" si="16"/>
        <v>1</v>
      </c>
      <c r="AO36" s="1">
        <v>1</v>
      </c>
      <c r="AP36" s="2">
        <f t="shared" si="17"/>
        <v>9.9000000000000008E-3</v>
      </c>
      <c r="AQ36">
        <f t="shared" si="18"/>
        <v>9.0816793194795353E-3</v>
      </c>
      <c r="AR36" s="2">
        <f t="shared" si="19"/>
        <v>1.8981679319479534E-2</v>
      </c>
      <c r="AS36">
        <f>AR36/'리그 상수'!$F$4</f>
        <v>1.5064824856729779E-3</v>
      </c>
    </row>
    <row r="37" spans="1:45">
      <c r="A37" t="s">
        <v>225</v>
      </c>
      <c r="B37" s="1" t="s">
        <v>196</v>
      </c>
      <c r="C37" s="1">
        <f t="shared" si="0"/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/>
      <c r="W37" s="2">
        <f t="shared" si="1"/>
        <v>0</v>
      </c>
      <c r="X37" s="2">
        <f t="shared" si="2"/>
        <v>0</v>
      </c>
      <c r="Y37" s="2">
        <f t="shared" si="3"/>
        <v>0</v>
      </c>
      <c r="Z37" s="2">
        <f t="shared" si="4"/>
        <v>0</v>
      </c>
      <c r="AA37" s="2">
        <f t="shared" si="5"/>
        <v>0</v>
      </c>
      <c r="AB37" s="2" t="e">
        <f t="shared" si="6"/>
        <v>#DIV/0!</v>
      </c>
      <c r="AC37" s="2">
        <f t="shared" si="7"/>
        <v>0</v>
      </c>
      <c r="AD37" s="2" t="e">
        <f t="shared" si="8"/>
        <v>#DIV/0!</v>
      </c>
      <c r="AE37" s="2" t="e">
        <f t="shared" si="9"/>
        <v>#DIV/0!</v>
      </c>
      <c r="AF37" s="2" t="e">
        <f t="shared" si="10"/>
        <v>#DIV/0!</v>
      </c>
      <c r="AG37" s="2" t="e">
        <f t="shared" si="11"/>
        <v>#DIV/0!</v>
      </c>
      <c r="AH37" s="2" t="e">
        <f t="shared" si="12"/>
        <v>#DIV/0!</v>
      </c>
      <c r="AJ37" t="e">
        <f t="shared" si="13"/>
        <v>#DIV/0!</v>
      </c>
      <c r="AK37">
        <f>SUMIF(Sheet1!$A:$A,'2025 썸머시즌 투수'!B37,Sheet1!$AE:$AE)</f>
        <v>0</v>
      </c>
      <c r="AL37" t="e">
        <f t="shared" si="14"/>
        <v>#DIV/0!</v>
      </c>
      <c r="AM37" s="2">
        <f t="shared" si="15"/>
        <v>0</v>
      </c>
      <c r="AN37" s="2" t="e">
        <f t="shared" si="16"/>
        <v>#DIV/0!</v>
      </c>
      <c r="AO37" s="1">
        <v>0</v>
      </c>
      <c r="AP37" s="2">
        <f t="shared" si="17"/>
        <v>0.03</v>
      </c>
      <c r="AQ37" t="e">
        <f t="shared" si="18"/>
        <v>#DIV/0!</v>
      </c>
      <c r="AR37" s="2" t="e">
        <f t="shared" si="19"/>
        <v>#DIV/0!</v>
      </c>
      <c r="AS37" t="e">
        <f>AR37/'리그 상수'!$F$4</f>
        <v>#DIV/0!</v>
      </c>
    </row>
    <row r="38" spans="1:45">
      <c r="A38" t="s">
        <v>225</v>
      </c>
      <c r="B38" s="1" t="s">
        <v>197</v>
      </c>
      <c r="C38" s="1">
        <f t="shared" si="0"/>
        <v>0</v>
      </c>
      <c r="D38" s="1">
        <v>1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/>
      <c r="W38" s="2">
        <f t="shared" si="1"/>
        <v>0</v>
      </c>
      <c r="X38" s="2">
        <f t="shared" si="2"/>
        <v>0</v>
      </c>
      <c r="Y38" s="2">
        <f t="shared" si="3"/>
        <v>0</v>
      </c>
      <c r="Z38" s="2">
        <f t="shared" si="4"/>
        <v>0</v>
      </c>
      <c r="AA38" s="2">
        <f t="shared" si="5"/>
        <v>0</v>
      </c>
      <c r="AB38" s="2" t="e">
        <f t="shared" si="6"/>
        <v>#DIV/0!</v>
      </c>
      <c r="AC38" s="2">
        <f t="shared" si="7"/>
        <v>0</v>
      </c>
      <c r="AD38" s="2" t="e">
        <f t="shared" si="8"/>
        <v>#DIV/0!</v>
      </c>
      <c r="AE38" s="2" t="e">
        <f t="shared" si="9"/>
        <v>#DIV/0!</v>
      </c>
      <c r="AF38" s="2" t="e">
        <f t="shared" si="10"/>
        <v>#DIV/0!</v>
      </c>
      <c r="AG38" s="2" t="e">
        <f t="shared" si="11"/>
        <v>#DIV/0!</v>
      </c>
      <c r="AH38" s="2" t="e">
        <f t="shared" si="12"/>
        <v>#DIV/0!</v>
      </c>
      <c r="AJ38" t="e">
        <f t="shared" si="13"/>
        <v>#DIV/0!</v>
      </c>
      <c r="AK38">
        <f>SUMIF(Sheet1!$A:$A,'2025 썸머시즌 투수'!B38,Sheet1!$AE:$AE)</f>
        <v>0</v>
      </c>
      <c r="AL38" t="e">
        <f t="shared" si="14"/>
        <v>#DIV/0!</v>
      </c>
      <c r="AM38" s="2">
        <f t="shared" si="15"/>
        <v>0</v>
      </c>
      <c r="AN38" s="2" t="e">
        <f t="shared" si="16"/>
        <v>#DIV/0!</v>
      </c>
      <c r="AO38" s="1">
        <v>0</v>
      </c>
      <c r="AP38" s="2">
        <f t="shared" si="17"/>
        <v>0.03</v>
      </c>
      <c r="AQ38" t="e">
        <f t="shared" si="18"/>
        <v>#DIV/0!</v>
      </c>
      <c r="AR38" s="2" t="e">
        <f t="shared" si="19"/>
        <v>#DIV/0!</v>
      </c>
      <c r="AS38" t="e">
        <f>AR38/'리그 상수'!$F$4</f>
        <v>#DIV/0!</v>
      </c>
    </row>
    <row r="39" spans="1:45">
      <c r="A39" t="s">
        <v>225</v>
      </c>
      <c r="B39" s="1" t="s">
        <v>198</v>
      </c>
      <c r="C39" s="1">
        <f t="shared" si="0"/>
        <v>0</v>
      </c>
      <c r="D39" s="1">
        <v>1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/>
      <c r="W39" s="2">
        <f t="shared" si="1"/>
        <v>0</v>
      </c>
      <c r="X39" s="2">
        <f t="shared" si="2"/>
        <v>0</v>
      </c>
      <c r="Y39" s="2">
        <f t="shared" si="3"/>
        <v>0</v>
      </c>
      <c r="Z39" s="2">
        <f t="shared" si="4"/>
        <v>0</v>
      </c>
      <c r="AA39" s="2">
        <f t="shared" si="5"/>
        <v>0</v>
      </c>
      <c r="AB39" s="2" t="e">
        <f t="shared" si="6"/>
        <v>#DIV/0!</v>
      </c>
      <c r="AC39" s="2">
        <f t="shared" si="7"/>
        <v>0</v>
      </c>
      <c r="AD39" s="2" t="e">
        <f t="shared" si="8"/>
        <v>#DIV/0!</v>
      </c>
      <c r="AE39" s="2" t="e">
        <f t="shared" si="9"/>
        <v>#DIV/0!</v>
      </c>
      <c r="AF39" s="2" t="e">
        <f t="shared" si="10"/>
        <v>#DIV/0!</v>
      </c>
      <c r="AG39" s="2" t="e">
        <f t="shared" si="11"/>
        <v>#DIV/0!</v>
      </c>
      <c r="AH39" s="2" t="e">
        <f t="shared" si="12"/>
        <v>#DIV/0!</v>
      </c>
      <c r="AJ39" t="e">
        <f t="shared" si="13"/>
        <v>#DIV/0!</v>
      </c>
      <c r="AK39">
        <f>SUMIF(Sheet1!$A:$A,'2025 썸머시즌 투수'!B39,Sheet1!$AE:$AE)</f>
        <v>0</v>
      </c>
      <c r="AL39" t="e">
        <f t="shared" si="14"/>
        <v>#DIV/0!</v>
      </c>
      <c r="AM39" s="2">
        <f t="shared" si="15"/>
        <v>0</v>
      </c>
      <c r="AN39" s="2" t="e">
        <f t="shared" si="16"/>
        <v>#DIV/0!</v>
      </c>
      <c r="AO39" s="1">
        <v>0</v>
      </c>
      <c r="AP39" s="2">
        <f t="shared" si="17"/>
        <v>0.03</v>
      </c>
      <c r="AQ39" t="e">
        <f t="shared" si="18"/>
        <v>#DIV/0!</v>
      </c>
      <c r="AR39" s="2" t="e">
        <f t="shared" si="19"/>
        <v>#DIV/0!</v>
      </c>
      <c r="AS39" t="e">
        <f>AR39/'리그 상수'!$F$4</f>
        <v>#DIV/0!</v>
      </c>
    </row>
    <row r="40" spans="1:45">
      <c r="A40" t="s">
        <v>225</v>
      </c>
      <c r="B40" s="1" t="s">
        <v>90</v>
      </c>
      <c r="C40" s="1">
        <f t="shared" si="0"/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/>
      <c r="W40" s="2">
        <f t="shared" si="1"/>
        <v>0</v>
      </c>
      <c r="X40" s="2">
        <f t="shared" si="2"/>
        <v>0</v>
      </c>
      <c r="Y40" s="2">
        <f t="shared" si="3"/>
        <v>0</v>
      </c>
      <c r="Z40" s="2">
        <f t="shared" si="4"/>
        <v>0</v>
      </c>
      <c r="AA40" s="2">
        <f t="shared" si="5"/>
        <v>0</v>
      </c>
      <c r="AB40" s="2" t="e">
        <f t="shared" si="6"/>
        <v>#DIV/0!</v>
      </c>
      <c r="AC40" s="2">
        <f t="shared" si="7"/>
        <v>0</v>
      </c>
      <c r="AD40" s="2" t="e">
        <f t="shared" si="8"/>
        <v>#DIV/0!</v>
      </c>
      <c r="AE40" s="2" t="e">
        <f t="shared" si="9"/>
        <v>#DIV/0!</v>
      </c>
      <c r="AF40" s="2" t="e">
        <f t="shared" si="10"/>
        <v>#DIV/0!</v>
      </c>
      <c r="AG40" s="2" t="e">
        <f t="shared" si="11"/>
        <v>#DIV/0!</v>
      </c>
      <c r="AH40" s="2" t="e">
        <f t="shared" si="12"/>
        <v>#DIV/0!</v>
      </c>
      <c r="AJ40" t="e">
        <f t="shared" si="13"/>
        <v>#DIV/0!</v>
      </c>
      <c r="AK40">
        <f>SUMIF(Sheet1!$A:$A,'2025 썸머시즌 투수'!B40,Sheet1!$AE:$AE)</f>
        <v>0</v>
      </c>
      <c r="AL40" t="e">
        <f t="shared" si="14"/>
        <v>#DIV/0!</v>
      </c>
      <c r="AM40" s="2">
        <f t="shared" si="15"/>
        <v>0</v>
      </c>
      <c r="AN40" s="2" t="e">
        <f t="shared" si="16"/>
        <v>#DIV/0!</v>
      </c>
      <c r="AO40" s="1">
        <v>0</v>
      </c>
      <c r="AP40" s="2">
        <f t="shared" si="17"/>
        <v>0.03</v>
      </c>
      <c r="AQ40" t="e">
        <f t="shared" si="18"/>
        <v>#DIV/0!</v>
      </c>
      <c r="AR40" s="2" t="e">
        <f t="shared" si="19"/>
        <v>#DIV/0!</v>
      </c>
      <c r="AS40" t="e">
        <f>AR40/'리그 상수'!$F$4</f>
        <v>#DIV/0!</v>
      </c>
    </row>
    <row r="41" spans="1:45">
      <c r="A41" t="s">
        <v>225</v>
      </c>
      <c r="B41" s="1" t="s">
        <v>88</v>
      </c>
      <c r="C41" s="1">
        <f t="shared" si="0"/>
        <v>0</v>
      </c>
      <c r="D41" s="1">
        <v>1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/>
      <c r="W41" s="2">
        <f t="shared" si="1"/>
        <v>0</v>
      </c>
      <c r="X41" s="2">
        <f t="shared" si="2"/>
        <v>0</v>
      </c>
      <c r="Y41" s="2">
        <f t="shared" si="3"/>
        <v>0</v>
      </c>
      <c r="Z41" s="2">
        <f t="shared" si="4"/>
        <v>0</v>
      </c>
      <c r="AA41" s="2">
        <f t="shared" si="5"/>
        <v>0</v>
      </c>
      <c r="AB41" s="2" t="e">
        <f t="shared" si="6"/>
        <v>#DIV/0!</v>
      </c>
      <c r="AC41" s="2">
        <f t="shared" si="7"/>
        <v>0</v>
      </c>
      <c r="AD41" s="2" t="e">
        <f t="shared" si="8"/>
        <v>#DIV/0!</v>
      </c>
      <c r="AE41" s="2" t="e">
        <f t="shared" si="9"/>
        <v>#DIV/0!</v>
      </c>
      <c r="AF41" s="2" t="e">
        <f t="shared" si="10"/>
        <v>#DIV/0!</v>
      </c>
      <c r="AG41" s="2" t="e">
        <f t="shared" si="11"/>
        <v>#DIV/0!</v>
      </c>
      <c r="AH41" s="2" t="e">
        <f t="shared" si="12"/>
        <v>#DIV/0!</v>
      </c>
      <c r="AJ41" t="e">
        <f t="shared" si="13"/>
        <v>#DIV/0!</v>
      </c>
      <c r="AK41">
        <f>SUMIF(Sheet1!$A:$A,'2025 썸머시즌 투수'!B41,Sheet1!$AE:$AE)</f>
        <v>0</v>
      </c>
      <c r="AL41" t="e">
        <f t="shared" si="14"/>
        <v>#DIV/0!</v>
      </c>
      <c r="AM41" s="2">
        <f t="shared" si="15"/>
        <v>0</v>
      </c>
      <c r="AN41" s="2" t="e">
        <f t="shared" si="16"/>
        <v>#DIV/0!</v>
      </c>
      <c r="AO41" s="1">
        <v>0</v>
      </c>
      <c r="AP41" s="2">
        <f t="shared" si="17"/>
        <v>0.03</v>
      </c>
      <c r="AQ41" t="e">
        <f t="shared" si="18"/>
        <v>#DIV/0!</v>
      </c>
      <c r="AR41" s="2" t="e">
        <f t="shared" si="19"/>
        <v>#DIV/0!</v>
      </c>
      <c r="AS41" t="e">
        <f>AR41/'리그 상수'!$F$4</f>
        <v>#DIV/0!</v>
      </c>
    </row>
    <row r="42" spans="1:45">
      <c r="A42" t="s">
        <v>225</v>
      </c>
      <c r="B42" s="1" t="s">
        <v>199</v>
      </c>
      <c r="C42" s="1">
        <f t="shared" si="0"/>
        <v>0</v>
      </c>
      <c r="D42" s="1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/>
      <c r="W42" s="2">
        <f t="shared" si="1"/>
        <v>0</v>
      </c>
      <c r="X42" s="2">
        <f t="shared" si="2"/>
        <v>0</v>
      </c>
      <c r="Y42" s="2">
        <f t="shared" si="3"/>
        <v>0</v>
      </c>
      <c r="Z42" s="2">
        <f t="shared" si="4"/>
        <v>0</v>
      </c>
      <c r="AA42" s="2">
        <f t="shared" si="5"/>
        <v>0</v>
      </c>
      <c r="AB42" s="2" t="e">
        <f t="shared" si="6"/>
        <v>#DIV/0!</v>
      </c>
      <c r="AC42" s="2">
        <f t="shared" si="7"/>
        <v>0</v>
      </c>
      <c r="AD42" s="2" t="e">
        <f t="shared" si="8"/>
        <v>#DIV/0!</v>
      </c>
      <c r="AE42" s="2" t="e">
        <f t="shared" si="9"/>
        <v>#DIV/0!</v>
      </c>
      <c r="AF42" s="2" t="e">
        <f t="shared" si="10"/>
        <v>#DIV/0!</v>
      </c>
      <c r="AG42" s="2" t="e">
        <f t="shared" si="11"/>
        <v>#DIV/0!</v>
      </c>
      <c r="AH42" s="2" t="e">
        <f t="shared" si="12"/>
        <v>#DIV/0!</v>
      </c>
      <c r="AJ42" t="e">
        <f t="shared" si="13"/>
        <v>#DIV/0!</v>
      </c>
      <c r="AK42">
        <f>SUMIF(Sheet1!$A:$A,'2025 썸머시즌 투수'!B42,Sheet1!$AE:$AE)</f>
        <v>0</v>
      </c>
      <c r="AL42" t="e">
        <f t="shared" si="14"/>
        <v>#DIV/0!</v>
      </c>
      <c r="AM42" s="2">
        <f t="shared" si="15"/>
        <v>0</v>
      </c>
      <c r="AN42" s="2" t="e">
        <f t="shared" si="16"/>
        <v>#DIV/0!</v>
      </c>
      <c r="AO42" s="1">
        <v>0</v>
      </c>
      <c r="AP42" s="2">
        <f t="shared" si="17"/>
        <v>0.03</v>
      </c>
      <c r="AQ42" t="e">
        <f t="shared" si="18"/>
        <v>#DIV/0!</v>
      </c>
      <c r="AR42" s="2" t="e">
        <f t="shared" si="19"/>
        <v>#DIV/0!</v>
      </c>
      <c r="AS42" t="e">
        <f>AR42/'리그 상수'!$F$4</f>
        <v>#DIV/0!</v>
      </c>
    </row>
    <row r="43" spans="1:45">
      <c r="A43" t="s">
        <v>225</v>
      </c>
      <c r="B43" s="1" t="s">
        <v>143</v>
      </c>
      <c r="C43" s="1">
        <f t="shared" si="0"/>
        <v>0</v>
      </c>
      <c r="D43" s="1">
        <v>1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/>
      <c r="W43" s="2">
        <f t="shared" si="1"/>
        <v>0</v>
      </c>
      <c r="X43" s="2">
        <f t="shared" si="2"/>
        <v>0</v>
      </c>
      <c r="Y43" s="2">
        <f t="shared" si="3"/>
        <v>0</v>
      </c>
      <c r="Z43" s="2">
        <f t="shared" si="4"/>
        <v>0</v>
      </c>
      <c r="AA43" s="2">
        <f t="shared" si="5"/>
        <v>0</v>
      </c>
      <c r="AB43" s="2" t="e">
        <f t="shared" si="6"/>
        <v>#DIV/0!</v>
      </c>
      <c r="AC43" s="2">
        <f t="shared" si="7"/>
        <v>0</v>
      </c>
      <c r="AD43" s="2" t="e">
        <f t="shared" si="8"/>
        <v>#DIV/0!</v>
      </c>
      <c r="AE43" s="2" t="e">
        <f t="shared" si="9"/>
        <v>#DIV/0!</v>
      </c>
      <c r="AF43" s="2" t="e">
        <f t="shared" si="10"/>
        <v>#DIV/0!</v>
      </c>
      <c r="AG43" s="2" t="e">
        <f t="shared" si="11"/>
        <v>#DIV/0!</v>
      </c>
      <c r="AH43" s="2" t="e">
        <f t="shared" si="12"/>
        <v>#DIV/0!</v>
      </c>
      <c r="AJ43" t="e">
        <f t="shared" si="13"/>
        <v>#DIV/0!</v>
      </c>
      <c r="AK43">
        <f>SUMIF(Sheet1!$A:$A,'2025 썸머시즌 투수'!B43,Sheet1!$AE:$AE)</f>
        <v>0</v>
      </c>
      <c r="AL43" t="e">
        <f t="shared" si="14"/>
        <v>#DIV/0!</v>
      </c>
      <c r="AM43" s="2">
        <f t="shared" si="15"/>
        <v>0</v>
      </c>
      <c r="AN43" s="2" t="e">
        <f t="shared" si="16"/>
        <v>#DIV/0!</v>
      </c>
      <c r="AO43" s="1">
        <v>0</v>
      </c>
      <c r="AP43" s="2">
        <f t="shared" si="17"/>
        <v>0.03</v>
      </c>
      <c r="AQ43" t="e">
        <f t="shared" si="18"/>
        <v>#DIV/0!</v>
      </c>
      <c r="AR43" s="2" t="e">
        <f t="shared" si="19"/>
        <v>#DIV/0!</v>
      </c>
      <c r="AS43" t="e">
        <f>AR43/'리그 상수'!$F$4</f>
        <v>#DIV/0!</v>
      </c>
    </row>
    <row r="44" spans="1:45">
      <c r="A44" t="s">
        <v>225</v>
      </c>
      <c r="B44" s="1" t="s">
        <v>110</v>
      </c>
      <c r="C44" s="1">
        <f t="shared" si="0"/>
        <v>18</v>
      </c>
      <c r="D44" s="1">
        <v>1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2</v>
      </c>
      <c r="M44" s="1">
        <v>1</v>
      </c>
      <c r="N44" s="1">
        <v>2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2</v>
      </c>
      <c r="V44" s="1"/>
      <c r="W44" s="2">
        <f t="shared" si="1"/>
        <v>18</v>
      </c>
      <c r="X44" s="2">
        <f t="shared" si="2"/>
        <v>266.47054084031333</v>
      </c>
      <c r="Y44" s="2">
        <f t="shared" si="3"/>
        <v>2</v>
      </c>
      <c r="Z44" s="2">
        <f t="shared" si="4"/>
        <v>0</v>
      </c>
      <c r="AA44" s="2">
        <f t="shared" si="5"/>
        <v>0</v>
      </c>
      <c r="AB44" s="2" t="e">
        <f t="shared" si="6"/>
        <v>#DIV/0!</v>
      </c>
      <c r="AC44" s="2">
        <f t="shared" si="7"/>
        <v>9</v>
      </c>
      <c r="AD44" s="2">
        <f t="shared" si="8"/>
        <v>0</v>
      </c>
      <c r="AE44" s="2">
        <f t="shared" si="9"/>
        <v>0</v>
      </c>
      <c r="AF44" s="2">
        <f t="shared" si="10"/>
        <v>0</v>
      </c>
      <c r="AG44" s="2">
        <f t="shared" si="11"/>
        <v>1</v>
      </c>
      <c r="AH44" s="2">
        <f t="shared" si="12"/>
        <v>0</v>
      </c>
      <c r="AJ44">
        <f t="shared" si="13"/>
        <v>1</v>
      </c>
      <c r="AK44">
        <f>SUMIF(Sheet1!$A:$A,'2025 썸머시즌 투수'!B44,Sheet1!$AE:$AE)</f>
        <v>4</v>
      </c>
      <c r="AL44">
        <f t="shared" si="14"/>
        <v>4</v>
      </c>
      <c r="AM44" s="2">
        <f t="shared" si="15"/>
        <v>4</v>
      </c>
      <c r="AN44" s="2">
        <f t="shared" si="16"/>
        <v>2</v>
      </c>
      <c r="AO44" s="1">
        <v>1</v>
      </c>
      <c r="AP44" s="2">
        <f t="shared" si="17"/>
        <v>0.03</v>
      </c>
      <c r="AQ44">
        <f t="shared" si="18"/>
        <v>4.1697333881907869E-2</v>
      </c>
      <c r="AR44" s="2">
        <f t="shared" si="19"/>
        <v>7.1697333881907868E-2</v>
      </c>
      <c r="AS44">
        <f>AR44/'리그 상수'!$B$4</f>
        <v>7.1128307422527598E-3</v>
      </c>
    </row>
    <row r="45" spans="1:4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4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4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4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3:2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3:2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3:2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3:2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3:2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3:2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3:2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3:2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3:2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3:2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3:2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3:2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3:2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3:2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49F6-9A69-4FAD-BA16-C3062E0B0C43}">
  <dimension ref="A1"/>
  <sheetViews>
    <sheetView workbookViewId="0">
      <selection activeCell="J24" sqref="J24"/>
    </sheetView>
  </sheetViews>
  <sheetFormatPr defaultColWidth="8.6640625" defaultRowHeight="17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24BE-FB16-384C-BA51-0B45E81B61FB}">
  <dimension ref="A1:G21"/>
  <sheetViews>
    <sheetView workbookViewId="0">
      <selection activeCell="F5" sqref="F5"/>
    </sheetView>
  </sheetViews>
  <sheetFormatPr defaultColWidth="10.6640625" defaultRowHeight="17.25"/>
  <cols>
    <col min="1" max="4" width="10.6640625" style="2"/>
    <col min="5" max="5" width="14.6640625" style="2" bestFit="1" customWidth="1"/>
    <col min="6" max="16384" width="10.6640625" style="2"/>
  </cols>
  <sheetData>
    <row r="1" spans="1:7">
      <c r="A1" s="2" t="s">
        <v>60</v>
      </c>
      <c r="B1" s="2">
        <f>D1*B2</f>
        <v>0.3</v>
      </c>
      <c r="C1" s="2" t="s">
        <v>71</v>
      </c>
      <c r="D1" s="2">
        <f>SUM(G8:G13)/('2025 썸머시즌 타자'!G2+'2025 썸머시즌 타자'!R2-'2025 썸머시즌 타자'!T2+'2025 썸머시즌 타자'!X2+'2025 썸머시즌 타자'!S2)</f>
        <v>0.10464040025015635</v>
      </c>
      <c r="E1" s="2" t="s">
        <v>81</v>
      </c>
      <c r="F1" s="2">
        <f>'2025 썸머시즌 타자'!AK2/100*80</f>
        <v>0.21964160997949572</v>
      </c>
    </row>
    <row r="2" spans="1:7">
      <c r="A2" s="2" t="s">
        <v>52</v>
      </c>
      <c r="B2" s="2">
        <f>D3/D1</f>
        <v>2.8669615108773607</v>
      </c>
      <c r="C2" s="2" t="s">
        <v>68</v>
      </c>
      <c r="D2" s="2">
        <f>'2025 썸머시즌 타자'!I2/'2025 썸머시즌 타자'!G2</f>
        <v>0.27525252525252525</v>
      </c>
    </row>
    <row r="3" spans="1:7">
      <c r="A3" s="2" t="s">
        <v>61</v>
      </c>
      <c r="B3" s="2">
        <f>'2025 썸머시즌 타자'!H2/'2025 썸머시즌 타자'!E2</f>
        <v>0.15328467153284672</v>
      </c>
      <c r="C3" s="2" t="s">
        <v>69</v>
      </c>
      <c r="D3" s="2">
        <f>('2025 썸머시즌 타자'!I2+'2025 썸머시즌 타자'!R2+'2025 썸머시즌 타자'!S2) / ('2025 썸머시즌 타자'!G2+'2025 썸머시즌 타자'!R2+'2025 썸머시즌 타자'!S2+'2025 썸머시즌 타자'!X2)</f>
        <v>0.3</v>
      </c>
      <c r="E3" s="2" t="s">
        <v>206</v>
      </c>
    </row>
    <row r="4" spans="1:7">
      <c r="A4" s="2" t="s">
        <v>44</v>
      </c>
      <c r="B4" s="2">
        <f>'2025 썸머시즌 타자'!AW2</f>
        <v>10.080000000000007</v>
      </c>
      <c r="E4" s="2" t="s">
        <v>209</v>
      </c>
      <c r="F4" s="2">
        <f>B4/0.8</f>
        <v>12.600000000000009</v>
      </c>
    </row>
    <row r="7" spans="1:7">
      <c r="A7" s="18" t="s">
        <v>70</v>
      </c>
      <c r="B7" s="18"/>
      <c r="C7" s="2">
        <f>'2025 썸머시즌 타자'!H2/('2025 썸머시즌 타자'!J2+'2025 썸머시즌 타자'!K2+'2025 썸머시즌 타자'!L2+'2025 썸머시즌 타자'!M2+'2025 썸머시즌 타자'!R2+'2025 썸머시즌 타자'!S2)</f>
        <v>0.51219512195121952</v>
      </c>
    </row>
    <row r="8" spans="1:7">
      <c r="A8" s="2" t="s">
        <v>62</v>
      </c>
      <c r="B8" s="2">
        <f>C7*0.4</f>
        <v>0.20487804878048782</v>
      </c>
      <c r="D8" s="2" t="s">
        <v>76</v>
      </c>
      <c r="E8" s="2">
        <f>'2025 썸머시즌 타자'!R2</f>
        <v>12</v>
      </c>
      <c r="G8" s="2">
        <f>B8*E8</f>
        <v>2.4585365853658541</v>
      </c>
    </row>
    <row r="9" spans="1:7">
      <c r="A9" s="2" t="s">
        <v>63</v>
      </c>
      <c r="B9" s="2">
        <f>C7*0.42</f>
        <v>0.21512195121951219</v>
      </c>
      <c r="D9" s="2" t="s">
        <v>77</v>
      </c>
      <c r="E9" s="2">
        <f>'2025 썸머시즌 타자'!S2</f>
        <v>16</v>
      </c>
      <c r="G9" s="2">
        <f t="shared" ref="G9:G13" si="0">B9*E9</f>
        <v>3.4419512195121951</v>
      </c>
    </row>
    <row r="10" spans="1:7">
      <c r="A10" s="2" t="s">
        <v>64</v>
      </c>
      <c r="B10" s="2">
        <f>C7*0.5</f>
        <v>0.25609756097560976</v>
      </c>
      <c r="D10" s="2" t="s">
        <v>72</v>
      </c>
      <c r="E10" s="2">
        <f>'2025 썸머시즌 타자'!J2</f>
        <v>130</v>
      </c>
      <c r="G10" s="2">
        <f t="shared" si="0"/>
        <v>33.292682926829272</v>
      </c>
    </row>
    <row r="11" spans="1:7">
      <c r="A11" s="2" t="s">
        <v>65</v>
      </c>
      <c r="B11" s="2">
        <f>C7*0.8</f>
        <v>0.40975609756097564</v>
      </c>
      <c r="D11" s="2" t="s">
        <v>73</v>
      </c>
      <c r="E11" s="2">
        <f>'2025 썸머시즌 타자'!K2</f>
        <v>48</v>
      </c>
      <c r="G11" s="2">
        <f t="shared" si="0"/>
        <v>19.668292682926833</v>
      </c>
    </row>
    <row r="12" spans="1:7">
      <c r="A12" s="2" t="s">
        <v>66</v>
      </c>
      <c r="B12" s="2">
        <f>C7*1</f>
        <v>0.51219512195121952</v>
      </c>
      <c r="D12" s="2" t="s">
        <v>74</v>
      </c>
      <c r="E12" s="2">
        <f>'2025 썸머시즌 타자'!L2</f>
        <v>9</v>
      </c>
      <c r="G12" s="2">
        <f t="shared" si="0"/>
        <v>4.6097560975609753</v>
      </c>
    </row>
    <row r="13" spans="1:7">
      <c r="A13" s="2" t="s">
        <v>67</v>
      </c>
      <c r="B13" s="2">
        <f>C7*1.4</f>
        <v>0.71707317073170729</v>
      </c>
      <c r="D13" s="2" t="s">
        <v>75</v>
      </c>
      <c r="E13" s="2">
        <f>'2025 썸머시즌 타자'!M2</f>
        <v>31</v>
      </c>
      <c r="G13" s="2">
        <f t="shared" si="0"/>
        <v>22.229268292682924</v>
      </c>
    </row>
    <row r="15" spans="1:7">
      <c r="A15" s="18" t="s">
        <v>78</v>
      </c>
      <c r="B15" s="18"/>
    </row>
    <row r="16" spans="1:7">
      <c r="A16" s="2" t="s">
        <v>62</v>
      </c>
      <c r="B16" s="2">
        <f>B8*$B$2</f>
        <v>0.58737748027731296</v>
      </c>
    </row>
    <row r="17" spans="1:2">
      <c r="A17" s="2" t="s">
        <v>63</v>
      </c>
      <c r="B17" s="2">
        <f t="shared" ref="B17:B21" si="1">B9*$B$2</f>
        <v>0.61674635429117852</v>
      </c>
    </row>
    <row r="18" spans="1:2">
      <c r="A18" s="2" t="s">
        <v>64</v>
      </c>
      <c r="B18" s="2">
        <f t="shared" si="1"/>
        <v>0.73422185034664122</v>
      </c>
    </row>
    <row r="19" spans="1:2">
      <c r="A19" s="2" t="s">
        <v>65</v>
      </c>
      <c r="B19" s="2">
        <f t="shared" si="1"/>
        <v>1.1747549605546259</v>
      </c>
    </row>
    <row r="20" spans="1:2">
      <c r="A20" s="2" t="s">
        <v>66</v>
      </c>
      <c r="B20" s="2">
        <f t="shared" si="1"/>
        <v>1.4684437006932824</v>
      </c>
    </row>
    <row r="21" spans="1:2">
      <c r="A21" s="2" t="s">
        <v>67</v>
      </c>
      <c r="B21" s="2">
        <f t="shared" si="1"/>
        <v>2.0558211809705953</v>
      </c>
    </row>
  </sheetData>
  <mergeCells count="2">
    <mergeCell ref="A7:B7"/>
    <mergeCell ref="A15:B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F49F4-BCF3-434D-9412-A8BA7A0934FF}">
  <dimension ref="A1:AE1001"/>
  <sheetViews>
    <sheetView zoomScale="55" zoomScaleNormal="55" workbookViewId="0">
      <selection activeCell="Z2" sqref="Z2"/>
    </sheetView>
  </sheetViews>
  <sheetFormatPr defaultColWidth="11.5546875" defaultRowHeight="17.25"/>
  <sheetData>
    <row r="1" spans="1:31">
      <c r="A1" s="15" t="s">
        <v>200</v>
      </c>
      <c r="B1" s="15" t="s">
        <v>201</v>
      </c>
      <c r="C1" s="1"/>
      <c r="D1" s="15" t="s">
        <v>155</v>
      </c>
      <c r="E1" s="15" t="s">
        <v>156</v>
      </c>
      <c r="F1" s="15" t="s">
        <v>157</v>
      </c>
      <c r="G1" s="15" t="s">
        <v>158</v>
      </c>
      <c r="H1" s="15" t="s">
        <v>159</v>
      </c>
      <c r="I1" s="15" t="s">
        <v>160</v>
      </c>
      <c r="J1" s="15" t="s">
        <v>161</v>
      </c>
      <c r="K1" s="15" t="s">
        <v>162</v>
      </c>
      <c r="L1" s="15" t="s">
        <v>163</v>
      </c>
      <c r="M1" s="15" t="s">
        <v>164</v>
      </c>
      <c r="N1" s="15" t="s">
        <v>165</v>
      </c>
      <c r="O1" s="15" t="s">
        <v>166</v>
      </c>
      <c r="P1" s="15" t="s">
        <v>167</v>
      </c>
      <c r="Q1" s="15" t="s">
        <v>168</v>
      </c>
      <c r="R1" s="15" t="s">
        <v>169</v>
      </c>
      <c r="S1" s="15" t="s">
        <v>170</v>
      </c>
      <c r="T1" s="1"/>
      <c r="U1" s="15" t="s">
        <v>177</v>
      </c>
      <c r="V1" s="15" t="s">
        <v>179</v>
      </c>
      <c r="W1" s="15" t="s">
        <v>202</v>
      </c>
      <c r="X1" s="15" t="s">
        <v>182</v>
      </c>
      <c r="Y1" s="15" t="s">
        <v>185</v>
      </c>
      <c r="Z1" s="15" t="s">
        <v>186</v>
      </c>
      <c r="AA1" s="1"/>
      <c r="AB1" s="15" t="s">
        <v>171</v>
      </c>
      <c r="AC1" s="15" t="s">
        <v>172</v>
      </c>
      <c r="AD1" s="15" t="s">
        <v>173</v>
      </c>
      <c r="AE1" s="15" t="s">
        <v>174</v>
      </c>
    </row>
    <row r="2" spans="1:31">
      <c r="A2" s="1" t="s">
        <v>144</v>
      </c>
      <c r="B2" s="16">
        <v>45856</v>
      </c>
      <c r="C2" s="1"/>
      <c r="D2" s="1">
        <v>3</v>
      </c>
      <c r="E2" s="1">
        <v>6</v>
      </c>
      <c r="F2" s="1">
        <v>18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8</v>
      </c>
      <c r="N2" s="1">
        <v>2</v>
      </c>
      <c r="O2" s="1">
        <v>2</v>
      </c>
      <c r="P2" s="1">
        <v>2</v>
      </c>
      <c r="Q2" s="1">
        <v>0</v>
      </c>
      <c r="R2" s="1">
        <v>0</v>
      </c>
      <c r="S2" s="1">
        <v>0</v>
      </c>
      <c r="T2" s="1"/>
      <c r="U2" s="1">
        <v>1.333</v>
      </c>
      <c r="V2" s="1">
        <v>1.5</v>
      </c>
      <c r="W2" s="1">
        <v>0</v>
      </c>
      <c r="X2" s="1">
        <v>0</v>
      </c>
      <c r="Y2" s="1">
        <v>3.7999999999999999E-2</v>
      </c>
      <c r="Z2" s="1">
        <v>0</v>
      </c>
      <c r="AA2" s="1"/>
      <c r="AB2" s="1">
        <v>1</v>
      </c>
      <c r="AC2" s="1">
        <v>0</v>
      </c>
      <c r="AD2" s="1">
        <v>26</v>
      </c>
      <c r="AE2" s="1">
        <v>60</v>
      </c>
    </row>
    <row r="3" spans="1:31">
      <c r="A3" s="1" t="s">
        <v>132</v>
      </c>
      <c r="B3" s="16">
        <v>45856</v>
      </c>
      <c r="C3" s="1"/>
      <c r="D3" s="1">
        <v>0</v>
      </c>
      <c r="E3" s="1">
        <v>3</v>
      </c>
      <c r="F3" s="1">
        <v>9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/>
      <c r="U3" s="1">
        <v>0.66700000000000004</v>
      </c>
      <c r="V3" s="1">
        <v>3</v>
      </c>
      <c r="W3" s="1">
        <v>0</v>
      </c>
      <c r="X3" s="1">
        <v>0</v>
      </c>
      <c r="Y3" s="1">
        <v>9.0999999999999998E-2</v>
      </c>
      <c r="Z3" s="1">
        <v>0</v>
      </c>
      <c r="AA3" s="1"/>
      <c r="AB3" s="1">
        <v>0</v>
      </c>
      <c r="AC3" s="1">
        <v>0</v>
      </c>
      <c r="AD3" s="1">
        <v>11</v>
      </c>
      <c r="AE3" s="1">
        <v>33</v>
      </c>
    </row>
    <row r="4" spans="1:31">
      <c r="A4" s="1" t="s">
        <v>89</v>
      </c>
      <c r="B4" s="16">
        <v>45856</v>
      </c>
      <c r="C4" s="1"/>
      <c r="D4" s="1">
        <v>7.5</v>
      </c>
      <c r="E4" s="1">
        <v>6</v>
      </c>
      <c r="F4" s="1">
        <v>18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10</v>
      </c>
      <c r="N4" s="1">
        <v>1</v>
      </c>
      <c r="O4" s="1">
        <v>5</v>
      </c>
      <c r="P4" s="1">
        <v>5</v>
      </c>
      <c r="Q4" s="1">
        <v>0</v>
      </c>
      <c r="R4" s="1">
        <v>0</v>
      </c>
      <c r="S4" s="1">
        <v>2</v>
      </c>
      <c r="T4" s="1"/>
      <c r="U4" s="1">
        <v>1.667</v>
      </c>
      <c r="V4" s="1">
        <v>4.5</v>
      </c>
      <c r="W4" s="1">
        <v>0</v>
      </c>
      <c r="X4" s="1">
        <v>0</v>
      </c>
      <c r="Y4" s="1">
        <v>0.115</v>
      </c>
      <c r="Z4" s="1">
        <v>0</v>
      </c>
      <c r="AA4" s="1"/>
      <c r="AB4" s="1">
        <v>0</v>
      </c>
      <c r="AC4" s="1">
        <v>1</v>
      </c>
      <c r="AD4" s="1">
        <v>26</v>
      </c>
      <c r="AE4" s="1">
        <v>59</v>
      </c>
    </row>
    <row r="5" spans="1:31">
      <c r="A5" s="1" t="s">
        <v>86</v>
      </c>
      <c r="B5" s="1" t="s">
        <v>203</v>
      </c>
      <c r="C5" s="1"/>
      <c r="D5" s="1">
        <v>0</v>
      </c>
      <c r="E5" s="1">
        <v>2</v>
      </c>
      <c r="F5" s="1">
        <v>6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/>
      <c r="U5" s="1">
        <v>0.5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/>
      <c r="AB5" s="1">
        <v>0</v>
      </c>
      <c r="AC5" s="1">
        <v>0</v>
      </c>
      <c r="AD5" s="1">
        <v>7</v>
      </c>
      <c r="AE5" s="1">
        <v>17</v>
      </c>
    </row>
    <row r="6" spans="1:31">
      <c r="A6" s="1" t="s">
        <v>117</v>
      </c>
      <c r="B6" s="16">
        <v>45856</v>
      </c>
      <c r="C6" s="1"/>
      <c r="D6" s="1">
        <v>9</v>
      </c>
      <c r="E6" s="1">
        <v>5</v>
      </c>
      <c r="F6" s="1">
        <v>15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4</v>
      </c>
      <c r="M6" s="1">
        <v>9</v>
      </c>
      <c r="N6" s="1">
        <v>1</v>
      </c>
      <c r="O6" s="1">
        <v>6</v>
      </c>
      <c r="P6" s="1">
        <v>5</v>
      </c>
      <c r="Q6" s="1">
        <v>1</v>
      </c>
      <c r="R6" s="1">
        <v>0</v>
      </c>
      <c r="S6" s="1">
        <v>0</v>
      </c>
      <c r="T6" s="1"/>
      <c r="U6" s="1">
        <v>2</v>
      </c>
      <c r="V6" s="1">
        <v>7.2</v>
      </c>
      <c r="W6" s="1">
        <v>1.8</v>
      </c>
      <c r="X6" s="1">
        <v>4</v>
      </c>
      <c r="Y6" s="1">
        <v>0.16</v>
      </c>
      <c r="Z6" s="1">
        <v>0.04</v>
      </c>
      <c r="AA6" s="1"/>
      <c r="AB6" s="1">
        <v>0</v>
      </c>
      <c r="AC6" s="1">
        <v>1</v>
      </c>
      <c r="AD6" s="1">
        <v>25</v>
      </c>
      <c r="AE6" s="1">
        <v>58</v>
      </c>
    </row>
    <row r="7" spans="1:31">
      <c r="A7" s="1" t="s">
        <v>115</v>
      </c>
      <c r="B7" s="16">
        <v>45856</v>
      </c>
      <c r="C7" s="1"/>
      <c r="D7" s="1">
        <v>1.5</v>
      </c>
      <c r="E7" s="1">
        <v>6</v>
      </c>
      <c r="F7" s="1">
        <v>18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6</v>
      </c>
      <c r="M7" s="1">
        <v>6</v>
      </c>
      <c r="N7" s="1">
        <v>0</v>
      </c>
      <c r="O7" s="1">
        <v>1</v>
      </c>
      <c r="P7" s="1">
        <v>1</v>
      </c>
      <c r="Q7" s="1">
        <v>0</v>
      </c>
      <c r="R7" s="1">
        <v>0</v>
      </c>
      <c r="S7" s="1">
        <v>0</v>
      </c>
      <c r="T7" s="1"/>
      <c r="U7" s="1">
        <v>1</v>
      </c>
      <c r="V7" s="1">
        <v>9</v>
      </c>
      <c r="W7" s="1">
        <v>0</v>
      </c>
      <c r="X7" s="1">
        <v>0</v>
      </c>
      <c r="Y7" s="1">
        <v>0.25</v>
      </c>
      <c r="Z7" s="1">
        <v>0</v>
      </c>
      <c r="AA7" s="1"/>
      <c r="AB7" s="1">
        <v>1</v>
      </c>
      <c r="AC7" s="1">
        <v>0</v>
      </c>
      <c r="AD7" s="1">
        <v>24</v>
      </c>
      <c r="AE7" s="1">
        <v>63</v>
      </c>
    </row>
    <row r="8" spans="1:31">
      <c r="A8" s="1" t="s">
        <v>139</v>
      </c>
      <c r="B8" s="16">
        <v>45856</v>
      </c>
      <c r="C8" s="1"/>
      <c r="D8" s="1">
        <v>21.6</v>
      </c>
      <c r="E8" s="1">
        <v>1.67</v>
      </c>
      <c r="F8" s="1">
        <v>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4</v>
      </c>
      <c r="N8" s="1">
        <v>1</v>
      </c>
      <c r="O8" s="1">
        <v>4</v>
      </c>
      <c r="P8" s="1">
        <v>4</v>
      </c>
      <c r="Q8" s="1">
        <v>1</v>
      </c>
      <c r="R8" s="1">
        <v>1</v>
      </c>
      <c r="S8" s="1">
        <v>1</v>
      </c>
      <c r="T8" s="1"/>
      <c r="U8" s="1">
        <v>3</v>
      </c>
      <c r="V8" s="1">
        <v>5.4</v>
      </c>
      <c r="W8" s="1">
        <v>5.4</v>
      </c>
      <c r="X8" s="1">
        <v>1</v>
      </c>
      <c r="Y8" s="1">
        <v>9.0999999999999998E-2</v>
      </c>
      <c r="Z8" s="1">
        <v>9.0999999999999998E-2</v>
      </c>
      <c r="AA8" s="1"/>
      <c r="AB8" s="1">
        <v>0</v>
      </c>
      <c r="AC8" s="1">
        <v>0</v>
      </c>
      <c r="AD8" s="1">
        <v>11</v>
      </c>
      <c r="AE8" s="1">
        <v>38</v>
      </c>
    </row>
    <row r="9" spans="1:31">
      <c r="A9" s="1" t="s">
        <v>126</v>
      </c>
      <c r="B9" s="16">
        <v>45856</v>
      </c>
      <c r="C9" s="1"/>
      <c r="D9" s="1">
        <v>0</v>
      </c>
      <c r="E9" s="1">
        <v>1</v>
      </c>
      <c r="F9" s="1">
        <v>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/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/>
      <c r="AB9" s="1">
        <v>0</v>
      </c>
      <c r="AC9" s="1">
        <v>0</v>
      </c>
      <c r="AD9" s="1">
        <v>2</v>
      </c>
      <c r="AE9" s="1">
        <v>3</v>
      </c>
    </row>
    <row r="10" spans="1:31">
      <c r="A10" s="1" t="s">
        <v>141</v>
      </c>
      <c r="B10" s="16">
        <v>45856</v>
      </c>
      <c r="C10" s="1"/>
      <c r="D10" s="1">
        <v>27</v>
      </c>
      <c r="E10" s="1">
        <v>0.33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0</v>
      </c>
      <c r="R10" s="1">
        <v>0</v>
      </c>
      <c r="S10" s="1">
        <v>0</v>
      </c>
      <c r="T10" s="1"/>
      <c r="U10" s="1">
        <v>3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/>
      <c r="AB10" s="1">
        <v>0</v>
      </c>
      <c r="AC10" s="1">
        <v>0</v>
      </c>
      <c r="AD10" s="1">
        <v>2</v>
      </c>
      <c r="AE10" s="1">
        <v>2</v>
      </c>
    </row>
    <row r="11" spans="1:31">
      <c r="A11" s="1" t="s">
        <v>82</v>
      </c>
      <c r="B11" s="16">
        <v>45857</v>
      </c>
      <c r="C11" s="1"/>
      <c r="D11" s="1">
        <v>7.36</v>
      </c>
      <c r="E11" s="1">
        <v>3.67</v>
      </c>
      <c r="F11" s="1">
        <v>11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7</v>
      </c>
      <c r="N11" s="1">
        <v>1</v>
      </c>
      <c r="O11" s="1">
        <v>3</v>
      </c>
      <c r="P11" s="1">
        <v>3</v>
      </c>
      <c r="Q11" s="1">
        <v>0</v>
      </c>
      <c r="R11" s="1">
        <v>0</v>
      </c>
      <c r="S11" s="1">
        <v>0</v>
      </c>
      <c r="T11" s="1"/>
      <c r="U11" s="1">
        <v>1.909</v>
      </c>
      <c r="V11" s="1">
        <v>9.82</v>
      </c>
      <c r="W11" s="1">
        <v>0</v>
      </c>
      <c r="X11" s="1">
        <v>0</v>
      </c>
      <c r="Y11" s="1">
        <v>0.222</v>
      </c>
      <c r="Z11" s="1">
        <v>0</v>
      </c>
      <c r="AA11" s="1"/>
      <c r="AB11" s="1">
        <v>0</v>
      </c>
      <c r="AC11" s="1">
        <v>0</v>
      </c>
      <c r="AD11" s="1">
        <v>18</v>
      </c>
      <c r="AE11" s="1">
        <v>64</v>
      </c>
    </row>
    <row r="12" spans="1:31">
      <c r="A12" s="1" t="s">
        <v>103</v>
      </c>
      <c r="B12" s="16">
        <v>45857</v>
      </c>
      <c r="C12" s="1"/>
      <c r="D12" s="1">
        <v>3.86</v>
      </c>
      <c r="E12" s="1">
        <v>2.33</v>
      </c>
      <c r="F12" s="1">
        <v>7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4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/>
      <c r="U12" s="1">
        <v>1.714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v>1</v>
      </c>
      <c r="AC12" s="1">
        <v>0</v>
      </c>
      <c r="AD12" s="1">
        <v>11</v>
      </c>
      <c r="AE12" s="1">
        <v>27</v>
      </c>
    </row>
    <row r="13" spans="1:31">
      <c r="A13" s="1" t="s">
        <v>100</v>
      </c>
      <c r="B13" s="16">
        <v>45857</v>
      </c>
      <c r="C13" s="1"/>
      <c r="D13" s="1">
        <v>0</v>
      </c>
      <c r="E13" s="1">
        <v>3</v>
      </c>
      <c r="F13" s="1">
        <v>9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/>
      <c r="U13" s="1">
        <v>0.33300000000000002</v>
      </c>
      <c r="V13" s="1">
        <v>9</v>
      </c>
      <c r="W13" s="1">
        <v>0</v>
      </c>
      <c r="X13" s="1">
        <v>0</v>
      </c>
      <c r="Y13" s="1">
        <v>0.33300000000000002</v>
      </c>
      <c r="Z13" s="1">
        <v>0</v>
      </c>
      <c r="AA13" s="1"/>
      <c r="AB13" s="1">
        <v>0</v>
      </c>
      <c r="AC13" s="1">
        <v>0</v>
      </c>
      <c r="AD13" s="1">
        <v>9</v>
      </c>
      <c r="AE13" s="1">
        <v>25</v>
      </c>
    </row>
    <row r="14" spans="1:31">
      <c r="A14" s="1" t="s">
        <v>114</v>
      </c>
      <c r="B14" s="16">
        <v>45857</v>
      </c>
      <c r="C14" s="1"/>
      <c r="D14" s="1">
        <v>9</v>
      </c>
      <c r="E14" s="1">
        <v>3</v>
      </c>
      <c r="F14" s="1">
        <v>9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4</v>
      </c>
      <c r="M14" s="1">
        <v>2</v>
      </c>
      <c r="N14" s="1">
        <v>0</v>
      </c>
      <c r="O14" s="1">
        <v>3</v>
      </c>
      <c r="P14" s="1">
        <v>3</v>
      </c>
      <c r="Q14" s="1">
        <v>2</v>
      </c>
      <c r="R14" s="1">
        <v>0</v>
      </c>
      <c r="S14" s="1">
        <v>2</v>
      </c>
      <c r="T14" s="1"/>
      <c r="U14" s="1">
        <v>1.333</v>
      </c>
      <c r="V14" s="1">
        <v>12</v>
      </c>
      <c r="W14" s="1">
        <v>6</v>
      </c>
      <c r="X14" s="1">
        <v>2</v>
      </c>
      <c r="Y14" s="1">
        <v>0.26700000000000002</v>
      </c>
      <c r="Z14" s="1">
        <v>0.13300000000000001</v>
      </c>
      <c r="AA14" s="1"/>
      <c r="AB14" s="1">
        <v>0</v>
      </c>
      <c r="AC14" s="1">
        <v>0</v>
      </c>
      <c r="AD14" s="1">
        <v>15</v>
      </c>
      <c r="AE14" s="1">
        <v>59</v>
      </c>
    </row>
    <row r="15" spans="1:31">
      <c r="A15" s="1" t="s">
        <v>93</v>
      </c>
      <c r="B15" s="16">
        <v>45857</v>
      </c>
      <c r="C15" s="1"/>
      <c r="D15" s="1">
        <v>22.5</v>
      </c>
      <c r="E15" s="1">
        <v>2</v>
      </c>
      <c r="F15" s="1">
        <v>6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4</v>
      </c>
      <c r="N15" s="1">
        <v>1</v>
      </c>
      <c r="O15" s="1">
        <v>5</v>
      </c>
      <c r="P15" s="1">
        <v>5</v>
      </c>
      <c r="Q15" s="1">
        <v>0</v>
      </c>
      <c r="R15" s="1">
        <v>1</v>
      </c>
      <c r="S15" s="1">
        <v>0</v>
      </c>
      <c r="T15" s="1"/>
      <c r="U15" s="1">
        <v>2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v>0</v>
      </c>
      <c r="AC15" s="1">
        <v>1</v>
      </c>
      <c r="AD15" s="1">
        <v>14</v>
      </c>
      <c r="AE15" s="1">
        <v>30</v>
      </c>
    </row>
    <row r="16" spans="1:31">
      <c r="A16" s="1" t="s">
        <v>97</v>
      </c>
      <c r="B16" s="16">
        <v>45857</v>
      </c>
      <c r="C16" s="1"/>
      <c r="D16" s="1">
        <v>0</v>
      </c>
      <c r="E16" s="1">
        <v>3</v>
      </c>
      <c r="F16" s="1">
        <v>9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/>
      <c r="U16" s="1">
        <v>0.33300000000000002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v>0</v>
      </c>
      <c r="AC16" s="1">
        <v>0</v>
      </c>
      <c r="AD16" s="1">
        <v>6</v>
      </c>
      <c r="AE16" s="1">
        <v>17</v>
      </c>
    </row>
    <row r="17" spans="1:31">
      <c r="A17" s="1" t="s">
        <v>125</v>
      </c>
      <c r="B17" s="16">
        <v>45858</v>
      </c>
      <c r="C17" s="1"/>
      <c r="D17" s="1">
        <v>6.23</v>
      </c>
      <c r="E17" s="1">
        <v>4.33</v>
      </c>
      <c r="F17" s="1">
        <v>13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6</v>
      </c>
      <c r="N17" s="1">
        <v>1</v>
      </c>
      <c r="O17" s="1">
        <v>3</v>
      </c>
      <c r="P17" s="1">
        <v>3</v>
      </c>
      <c r="Q17" s="1">
        <v>0</v>
      </c>
      <c r="R17" s="1">
        <v>2</v>
      </c>
      <c r="S17" s="1">
        <v>1</v>
      </c>
      <c r="T17" s="1"/>
      <c r="U17" s="1">
        <v>1.385</v>
      </c>
      <c r="V17" s="1">
        <v>6.23</v>
      </c>
      <c r="W17" s="1">
        <v>0</v>
      </c>
      <c r="X17" s="1">
        <v>0</v>
      </c>
      <c r="Y17" s="1">
        <v>0.14299999999999999</v>
      </c>
      <c r="Z17" s="1">
        <v>0</v>
      </c>
      <c r="AA17" s="1"/>
      <c r="AB17" s="1">
        <v>0</v>
      </c>
      <c r="AC17" s="1">
        <v>0</v>
      </c>
      <c r="AD17" s="1">
        <v>21</v>
      </c>
      <c r="AE17" s="1">
        <v>60</v>
      </c>
    </row>
    <row r="18" spans="1:31">
      <c r="A18" s="1" t="s">
        <v>100</v>
      </c>
      <c r="B18" s="16">
        <v>45858</v>
      </c>
      <c r="C18" s="1"/>
      <c r="D18" s="1">
        <v>3</v>
      </c>
      <c r="E18" s="1">
        <v>3</v>
      </c>
      <c r="F18" s="1">
        <v>9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1">
        <v>0</v>
      </c>
      <c r="S18" s="1">
        <v>0</v>
      </c>
      <c r="T18" s="1"/>
      <c r="U18" s="1">
        <v>0.66700000000000004</v>
      </c>
      <c r="V18" s="1">
        <v>6</v>
      </c>
      <c r="W18" s="1">
        <v>0</v>
      </c>
      <c r="X18" s="1">
        <v>0</v>
      </c>
      <c r="Y18" s="1">
        <v>0.2</v>
      </c>
      <c r="Z18" s="1">
        <v>0</v>
      </c>
      <c r="AA18" s="1"/>
      <c r="AB18" s="1">
        <v>0</v>
      </c>
      <c r="AC18" s="1">
        <v>0</v>
      </c>
      <c r="AD18" s="1">
        <v>10</v>
      </c>
      <c r="AE18" s="1">
        <v>32</v>
      </c>
    </row>
    <row r="19" spans="1:31">
      <c r="A19" s="1" t="s">
        <v>91</v>
      </c>
      <c r="B19" s="16">
        <v>45858</v>
      </c>
      <c r="C19" s="1"/>
      <c r="D19" s="1">
        <v>5.4</v>
      </c>
      <c r="E19" s="1">
        <v>1.67</v>
      </c>
      <c r="F19" s="1">
        <v>5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/>
      <c r="U19" s="1">
        <v>2.4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v>1</v>
      </c>
      <c r="AC19" s="1">
        <v>0</v>
      </c>
      <c r="AD19" s="1">
        <v>8</v>
      </c>
      <c r="AE19" s="1">
        <v>22</v>
      </c>
    </row>
    <row r="20" spans="1:31">
      <c r="A20" s="1" t="s">
        <v>104</v>
      </c>
      <c r="B20" s="16">
        <v>45858</v>
      </c>
      <c r="C20" s="1"/>
      <c r="D20" s="1">
        <v>0</v>
      </c>
      <c r="E20" s="1">
        <v>4</v>
      </c>
      <c r="F20" s="1">
        <v>12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2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/>
      <c r="U20" s="1">
        <v>0.5</v>
      </c>
      <c r="V20" s="1">
        <v>4.5</v>
      </c>
      <c r="W20" s="1">
        <v>0</v>
      </c>
      <c r="X20" s="1">
        <v>0</v>
      </c>
      <c r="Y20" s="1">
        <v>0.125</v>
      </c>
      <c r="Z20" s="1">
        <v>0</v>
      </c>
      <c r="AA20" s="1"/>
      <c r="AB20" s="1">
        <v>0</v>
      </c>
      <c r="AC20" s="1">
        <v>0</v>
      </c>
      <c r="AD20" s="1">
        <v>16</v>
      </c>
      <c r="AE20" s="1">
        <v>58</v>
      </c>
    </row>
    <row r="21" spans="1:31">
      <c r="A21" s="1" t="s">
        <v>112</v>
      </c>
      <c r="B21" s="16">
        <v>45858</v>
      </c>
      <c r="C21" s="1"/>
      <c r="D21" s="1">
        <v>0</v>
      </c>
      <c r="E21" s="1">
        <v>3</v>
      </c>
      <c r="F21" s="1">
        <v>9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3</v>
      </c>
      <c r="M21" s="1">
        <v>3</v>
      </c>
      <c r="N21" s="1">
        <v>0</v>
      </c>
      <c r="O21" s="1">
        <v>1</v>
      </c>
      <c r="P21" s="1">
        <v>0</v>
      </c>
      <c r="Q21" s="1">
        <v>0</v>
      </c>
      <c r="R21" s="1">
        <v>0</v>
      </c>
      <c r="S21" s="1">
        <v>1</v>
      </c>
      <c r="T21" s="1"/>
      <c r="U21" s="1">
        <v>1</v>
      </c>
      <c r="V21" s="1">
        <v>9</v>
      </c>
      <c r="W21" s="1">
        <v>0</v>
      </c>
      <c r="X21" s="1">
        <v>0</v>
      </c>
      <c r="Y21" s="1">
        <v>0.27300000000000002</v>
      </c>
      <c r="Z21" s="1">
        <v>0</v>
      </c>
      <c r="AA21" s="1"/>
      <c r="AB21" s="1">
        <v>0</v>
      </c>
      <c r="AC21" s="1">
        <v>0</v>
      </c>
      <c r="AD21" s="1">
        <v>11</v>
      </c>
      <c r="AE21" s="1">
        <v>36</v>
      </c>
    </row>
    <row r="22" spans="1:31">
      <c r="A22" s="1" t="s">
        <v>119</v>
      </c>
      <c r="B22" s="16">
        <v>45858</v>
      </c>
      <c r="C22" s="1"/>
      <c r="D22" s="1">
        <v>27</v>
      </c>
      <c r="E22" s="1">
        <v>1.67</v>
      </c>
      <c r="F22" s="1">
        <v>5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6</v>
      </c>
      <c r="N22" s="1">
        <v>1</v>
      </c>
      <c r="O22" s="1">
        <v>5</v>
      </c>
      <c r="P22" s="1">
        <v>5</v>
      </c>
      <c r="Q22" s="1">
        <v>0</v>
      </c>
      <c r="R22" s="1">
        <v>0</v>
      </c>
      <c r="S22" s="1">
        <v>0</v>
      </c>
      <c r="T22" s="1"/>
      <c r="U22" s="1">
        <v>3.6</v>
      </c>
      <c r="V22" s="1">
        <v>5.4</v>
      </c>
      <c r="W22" s="1">
        <v>0</v>
      </c>
      <c r="X22" s="1">
        <v>0</v>
      </c>
      <c r="Y22" s="1">
        <v>0.1</v>
      </c>
      <c r="Z22" s="1">
        <v>0</v>
      </c>
      <c r="AA22" s="1"/>
      <c r="AB22" s="1">
        <v>0</v>
      </c>
      <c r="AC22" s="1">
        <v>1</v>
      </c>
      <c r="AD22" s="1">
        <v>10</v>
      </c>
      <c r="AE22" s="1">
        <v>30</v>
      </c>
    </row>
    <row r="23" spans="1:31">
      <c r="A23" s="1" t="s">
        <v>126</v>
      </c>
      <c r="B23" s="16">
        <v>45858</v>
      </c>
      <c r="C23" s="1"/>
      <c r="D23" s="1">
        <v>0</v>
      </c>
      <c r="E23" s="1">
        <v>0.33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v>0</v>
      </c>
      <c r="AC23" s="1">
        <v>0</v>
      </c>
      <c r="AD23" s="1">
        <v>1</v>
      </c>
      <c r="AE23" s="1">
        <v>5</v>
      </c>
    </row>
    <row r="24" spans="1:31">
      <c r="A24" s="1" t="s">
        <v>102</v>
      </c>
      <c r="B24" s="16">
        <v>45858</v>
      </c>
      <c r="C24" s="1"/>
      <c r="D24" s="1">
        <v>4.26</v>
      </c>
      <c r="E24" s="1">
        <v>6.33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3</v>
      </c>
      <c r="M24" s="1">
        <v>6</v>
      </c>
      <c r="N24" s="1">
        <v>1</v>
      </c>
      <c r="O24" s="1">
        <v>3</v>
      </c>
      <c r="P24" s="1">
        <v>3</v>
      </c>
      <c r="Q24" s="1">
        <v>0</v>
      </c>
      <c r="R24" s="1">
        <v>0</v>
      </c>
      <c r="S24" s="1">
        <v>0</v>
      </c>
      <c r="T24" s="1"/>
      <c r="U24" s="1">
        <v>0.94699999999999995</v>
      </c>
      <c r="V24" s="1">
        <v>4.26</v>
      </c>
      <c r="W24" s="1">
        <v>0</v>
      </c>
      <c r="X24" s="1">
        <v>0</v>
      </c>
      <c r="Y24" s="1">
        <v>0.12</v>
      </c>
      <c r="Z24" s="1">
        <v>0</v>
      </c>
      <c r="AA24" s="1"/>
      <c r="AB24" s="1">
        <v>0</v>
      </c>
      <c r="AC24" s="1">
        <v>0</v>
      </c>
      <c r="AD24" s="1">
        <v>25</v>
      </c>
      <c r="AE24" s="1">
        <v>60</v>
      </c>
    </row>
    <row r="25" spans="1:31">
      <c r="A25" s="1" t="s">
        <v>144</v>
      </c>
      <c r="B25" s="16">
        <v>45858</v>
      </c>
      <c r="C25" s="1"/>
      <c r="D25" s="1">
        <v>0</v>
      </c>
      <c r="E25" s="1">
        <v>2.67</v>
      </c>
      <c r="F25" s="1">
        <v>8</v>
      </c>
      <c r="G25" s="1">
        <v>1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/>
      <c r="U25" s="1">
        <v>0</v>
      </c>
      <c r="V25" s="1">
        <v>3.38</v>
      </c>
      <c r="W25" s="1">
        <v>0</v>
      </c>
      <c r="X25" s="1">
        <v>0</v>
      </c>
      <c r="Y25" s="1">
        <v>0.125</v>
      </c>
      <c r="Z25" s="1">
        <v>0</v>
      </c>
      <c r="AA25" s="1"/>
      <c r="AB25" s="1">
        <v>1</v>
      </c>
      <c r="AC25" s="1">
        <v>0</v>
      </c>
      <c r="AD25" s="1">
        <v>8</v>
      </c>
      <c r="AE25" s="1">
        <v>17</v>
      </c>
    </row>
    <row r="26" spans="1:31">
      <c r="A26" s="1" t="s">
        <v>113</v>
      </c>
      <c r="B26" s="16">
        <v>45858</v>
      </c>
      <c r="C26" s="1"/>
      <c r="D26" s="1">
        <v>0</v>
      </c>
      <c r="E26" s="1">
        <v>6</v>
      </c>
      <c r="F26" s="1">
        <v>18</v>
      </c>
      <c r="G26" s="1">
        <v>0</v>
      </c>
      <c r="H26" s="1">
        <v>0</v>
      </c>
      <c r="I26" s="1">
        <v>0</v>
      </c>
      <c r="J26" s="1">
        <v>0</v>
      </c>
      <c r="K26" s="1">
        <v>1</v>
      </c>
      <c r="L26" s="1">
        <v>6</v>
      </c>
      <c r="M26" s="1">
        <v>5</v>
      </c>
      <c r="N26" s="1">
        <v>0</v>
      </c>
      <c r="O26" s="1">
        <v>3</v>
      </c>
      <c r="P26" s="1">
        <v>0</v>
      </c>
      <c r="Q26" s="1">
        <v>0</v>
      </c>
      <c r="R26" s="1">
        <v>0</v>
      </c>
      <c r="S26" s="1">
        <v>1</v>
      </c>
      <c r="T26" s="1"/>
      <c r="U26" s="1">
        <v>0.83299999999999996</v>
      </c>
      <c r="V26" s="1">
        <v>9</v>
      </c>
      <c r="W26" s="1">
        <v>0</v>
      </c>
      <c r="X26" s="1">
        <v>0</v>
      </c>
      <c r="Y26" s="1">
        <v>0.25</v>
      </c>
      <c r="Z26" s="1">
        <v>0</v>
      </c>
      <c r="AA26" s="1"/>
      <c r="AB26" s="1">
        <v>0</v>
      </c>
      <c r="AC26" s="1">
        <v>0</v>
      </c>
      <c r="AD26" s="1">
        <v>24</v>
      </c>
      <c r="AE26" s="1">
        <v>61</v>
      </c>
    </row>
    <row r="27" spans="1:31">
      <c r="A27" s="1" t="s">
        <v>97</v>
      </c>
      <c r="B27" s="16">
        <v>45858</v>
      </c>
      <c r="C27" s="1"/>
      <c r="D27" s="1">
        <v>3</v>
      </c>
      <c r="E27" s="1">
        <v>3</v>
      </c>
      <c r="F27" s="1">
        <v>9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2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0</v>
      </c>
      <c r="T27" s="1"/>
      <c r="U27" s="1">
        <v>0.66700000000000004</v>
      </c>
      <c r="V27" s="1">
        <v>3</v>
      </c>
      <c r="W27" s="1">
        <v>0</v>
      </c>
      <c r="X27" s="1">
        <v>0</v>
      </c>
      <c r="Y27" s="1">
        <v>9.0999999999999998E-2</v>
      </c>
      <c r="Z27" s="1">
        <v>0</v>
      </c>
      <c r="AA27" s="1"/>
      <c r="AB27" s="1">
        <v>0</v>
      </c>
      <c r="AC27" s="1">
        <v>1</v>
      </c>
      <c r="AD27" s="1">
        <v>11</v>
      </c>
      <c r="AE27" s="1">
        <v>21</v>
      </c>
    </row>
    <row r="28" spans="1:31">
      <c r="A28" s="1" t="s">
        <v>116</v>
      </c>
      <c r="B28" s="16">
        <v>45861</v>
      </c>
      <c r="C28" s="1"/>
      <c r="D28" s="1">
        <v>1.42</v>
      </c>
      <c r="E28" s="1">
        <v>6.33</v>
      </c>
      <c r="F28" s="1">
        <v>19</v>
      </c>
      <c r="G28" s="1">
        <v>1</v>
      </c>
      <c r="H28" s="1">
        <v>0</v>
      </c>
      <c r="I28" s="1">
        <v>0</v>
      </c>
      <c r="J28" s="1">
        <v>0</v>
      </c>
      <c r="K28" s="1">
        <v>1</v>
      </c>
      <c r="L28" s="1">
        <v>3</v>
      </c>
      <c r="M28" s="1">
        <v>7</v>
      </c>
      <c r="N28" s="1">
        <v>0</v>
      </c>
      <c r="O28" s="1">
        <v>3</v>
      </c>
      <c r="P28" s="1">
        <v>1</v>
      </c>
      <c r="Q28" s="1">
        <v>0</v>
      </c>
      <c r="R28" s="1">
        <v>1</v>
      </c>
      <c r="S28" s="1">
        <v>0</v>
      </c>
      <c r="T28" s="1"/>
      <c r="U28" s="1">
        <v>1.105</v>
      </c>
      <c r="V28" s="1">
        <v>4.26</v>
      </c>
      <c r="W28" s="1">
        <v>0</v>
      </c>
      <c r="X28" s="1">
        <v>0</v>
      </c>
      <c r="Y28" s="1">
        <v>0.10299999999999999</v>
      </c>
      <c r="Z28" s="1">
        <v>0</v>
      </c>
      <c r="AA28" s="1"/>
      <c r="AB28" s="1">
        <v>1</v>
      </c>
      <c r="AC28" s="1">
        <v>0</v>
      </c>
      <c r="AD28" s="1">
        <v>29</v>
      </c>
      <c r="AE28" s="1">
        <v>61</v>
      </c>
    </row>
    <row r="29" spans="1:31">
      <c r="A29" s="1" t="s">
        <v>117</v>
      </c>
      <c r="B29" s="16">
        <v>45861</v>
      </c>
      <c r="C29" s="1"/>
      <c r="D29" s="1">
        <v>6.75</v>
      </c>
      <c r="E29" s="1">
        <v>2.67</v>
      </c>
      <c r="F29" s="1">
        <v>8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3</v>
      </c>
      <c r="N29" s="1">
        <v>1</v>
      </c>
      <c r="O29" s="1">
        <v>3</v>
      </c>
      <c r="P29" s="1">
        <v>2</v>
      </c>
      <c r="Q29" s="1">
        <v>1</v>
      </c>
      <c r="R29" s="1">
        <v>0</v>
      </c>
      <c r="S29" s="1">
        <v>0</v>
      </c>
      <c r="T29" s="1"/>
      <c r="U29" s="1">
        <v>1.5</v>
      </c>
      <c r="V29" s="1">
        <v>10.130000000000001</v>
      </c>
      <c r="W29" s="1">
        <v>3.38</v>
      </c>
      <c r="X29" s="1">
        <v>3</v>
      </c>
      <c r="Y29" s="1">
        <v>0.25</v>
      </c>
      <c r="Z29" s="1">
        <v>8.3000000000000004E-2</v>
      </c>
      <c r="AA29" s="1"/>
      <c r="AB29" s="1">
        <v>0</v>
      </c>
      <c r="AC29" s="1">
        <v>0</v>
      </c>
      <c r="AD29" s="1">
        <v>12</v>
      </c>
      <c r="AE29" s="1">
        <v>31</v>
      </c>
    </row>
    <row r="30" spans="1:31">
      <c r="A30" s="1" t="s">
        <v>86</v>
      </c>
      <c r="B30" s="1" t="s">
        <v>204</v>
      </c>
      <c r="C30" s="1"/>
      <c r="D30" s="1">
        <v>7.2</v>
      </c>
      <c r="E30" s="1">
        <v>5</v>
      </c>
      <c r="F30" s="1">
        <v>15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4</v>
      </c>
      <c r="M30" s="1">
        <v>10</v>
      </c>
      <c r="N30" s="1">
        <v>1</v>
      </c>
      <c r="O30" s="1">
        <v>5</v>
      </c>
      <c r="P30" s="1">
        <v>4</v>
      </c>
      <c r="Q30" s="1">
        <v>0</v>
      </c>
      <c r="R30" s="1">
        <v>0</v>
      </c>
      <c r="S30" s="1">
        <v>0</v>
      </c>
      <c r="T30" s="1"/>
      <c r="U30" s="1">
        <v>2</v>
      </c>
      <c r="V30" s="1">
        <v>7.2</v>
      </c>
      <c r="W30" s="1">
        <v>0</v>
      </c>
      <c r="X30" s="1">
        <v>0</v>
      </c>
      <c r="Y30" s="1">
        <v>0.17399999999999999</v>
      </c>
      <c r="Z30" s="1">
        <v>0</v>
      </c>
      <c r="AA30" s="1"/>
      <c r="AB30" s="1">
        <v>0</v>
      </c>
      <c r="AC30" s="1">
        <v>1</v>
      </c>
      <c r="AD30" s="1">
        <v>23</v>
      </c>
      <c r="AE30" s="1">
        <v>54</v>
      </c>
    </row>
    <row r="31" spans="1:31">
      <c r="A31" s="1" t="s">
        <v>135</v>
      </c>
      <c r="B31" s="16">
        <v>45861</v>
      </c>
      <c r="C31" s="1"/>
      <c r="D31" s="1">
        <v>12</v>
      </c>
      <c r="E31" s="1">
        <v>3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5</v>
      </c>
      <c r="N31" s="1">
        <v>1</v>
      </c>
      <c r="O31" s="1">
        <v>5</v>
      </c>
      <c r="P31" s="1">
        <v>4</v>
      </c>
      <c r="Q31" s="1">
        <v>1</v>
      </c>
      <c r="R31" s="1">
        <v>0</v>
      </c>
      <c r="S31" s="1">
        <v>0</v>
      </c>
      <c r="T31" s="1"/>
      <c r="U31" s="1">
        <v>2</v>
      </c>
      <c r="V31" s="1">
        <v>0</v>
      </c>
      <c r="W31" s="1">
        <v>3</v>
      </c>
      <c r="X31" s="1">
        <v>0</v>
      </c>
      <c r="Y31" s="1">
        <v>0</v>
      </c>
      <c r="Z31" s="1">
        <v>7.0999999999999994E-2</v>
      </c>
      <c r="AA31" s="1"/>
      <c r="AB31" s="1">
        <v>0</v>
      </c>
      <c r="AC31" s="1">
        <v>0</v>
      </c>
      <c r="AD31" s="1">
        <v>14</v>
      </c>
      <c r="AE31" s="1">
        <v>26</v>
      </c>
    </row>
    <row r="32" spans="1:31">
      <c r="A32" s="1" t="s">
        <v>84</v>
      </c>
      <c r="B32" s="16">
        <v>45861</v>
      </c>
      <c r="C32" s="1"/>
      <c r="D32" s="1">
        <v>0</v>
      </c>
      <c r="E32" s="1">
        <v>1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v>0</v>
      </c>
      <c r="AC32" s="1">
        <v>0</v>
      </c>
      <c r="AD32" s="1">
        <v>3</v>
      </c>
      <c r="AE32" s="1">
        <v>11</v>
      </c>
    </row>
    <row r="33" spans="1:31">
      <c r="A33" s="1" t="s">
        <v>82</v>
      </c>
      <c r="B33" s="16">
        <v>45863</v>
      </c>
      <c r="C33" s="1"/>
      <c r="D33" s="1">
        <v>7.71</v>
      </c>
      <c r="E33" s="1">
        <v>4.67</v>
      </c>
      <c r="F33" s="1">
        <v>14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5</v>
      </c>
      <c r="M33" s="1">
        <v>5</v>
      </c>
      <c r="N33" s="1">
        <v>0</v>
      </c>
      <c r="O33" s="1">
        <v>4</v>
      </c>
      <c r="P33" s="1">
        <v>4</v>
      </c>
      <c r="Q33" s="1">
        <v>0</v>
      </c>
      <c r="R33" s="1">
        <v>0</v>
      </c>
      <c r="S33" s="1">
        <v>0</v>
      </c>
      <c r="T33" s="1"/>
      <c r="U33" s="1">
        <v>1.071</v>
      </c>
      <c r="V33" s="1">
        <v>9.64</v>
      </c>
      <c r="W33" s="1">
        <v>0</v>
      </c>
      <c r="X33" s="1">
        <v>0</v>
      </c>
      <c r="Y33" s="1">
        <v>0.25</v>
      </c>
      <c r="Z33" s="1">
        <v>0</v>
      </c>
      <c r="AA33" s="1"/>
      <c r="AB33" s="1">
        <v>0</v>
      </c>
      <c r="AC33" s="1">
        <v>0</v>
      </c>
      <c r="AD33" s="1">
        <v>20</v>
      </c>
      <c r="AE33" s="1">
        <v>61</v>
      </c>
    </row>
    <row r="34" spans="1:31">
      <c r="A34" s="1" t="s">
        <v>137</v>
      </c>
      <c r="B34" s="16">
        <v>45863</v>
      </c>
      <c r="C34" s="1"/>
      <c r="D34" s="1">
        <v>5.4</v>
      </c>
      <c r="E34" s="1">
        <v>1.67</v>
      </c>
      <c r="F34" s="1">
        <v>5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3</v>
      </c>
      <c r="N34" s="1">
        <v>1</v>
      </c>
      <c r="O34" s="1">
        <v>1</v>
      </c>
      <c r="P34" s="1">
        <v>1</v>
      </c>
      <c r="Q34" s="1">
        <v>0</v>
      </c>
      <c r="R34" s="1">
        <v>0</v>
      </c>
      <c r="S34" s="1">
        <v>0</v>
      </c>
      <c r="T34" s="1"/>
      <c r="U34" s="1">
        <v>1.8</v>
      </c>
      <c r="V34" s="1">
        <v>16.2</v>
      </c>
      <c r="W34" s="1">
        <v>0</v>
      </c>
      <c r="X34" s="1">
        <v>0</v>
      </c>
      <c r="Y34" s="1">
        <v>0.33300000000000002</v>
      </c>
      <c r="Z34" s="1">
        <v>0</v>
      </c>
      <c r="AA34" s="1"/>
      <c r="AB34" s="1">
        <v>1</v>
      </c>
      <c r="AC34" s="1">
        <v>0</v>
      </c>
      <c r="AD34" s="1">
        <v>9</v>
      </c>
      <c r="AE34" s="1">
        <v>31</v>
      </c>
    </row>
    <row r="35" spans="1:31">
      <c r="A35" s="1" t="s">
        <v>91</v>
      </c>
      <c r="B35" s="16">
        <v>45863</v>
      </c>
      <c r="C35" s="1"/>
      <c r="D35" s="1">
        <v>0</v>
      </c>
      <c r="E35" s="1">
        <v>0.67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T35" s="1"/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v>0</v>
      </c>
      <c r="AC35" s="1">
        <v>0</v>
      </c>
      <c r="AD35" s="1">
        <v>3</v>
      </c>
      <c r="AE35" s="1">
        <v>4</v>
      </c>
    </row>
    <row r="36" spans="1:31">
      <c r="A36" s="1" t="s">
        <v>132</v>
      </c>
      <c r="B36" s="16">
        <v>45863</v>
      </c>
      <c r="C36" s="1"/>
      <c r="D36" s="1">
        <v>10.130000000000001</v>
      </c>
      <c r="E36" s="1">
        <v>2.67</v>
      </c>
      <c r="F36" s="1">
        <v>8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7</v>
      </c>
      <c r="N36" s="1">
        <v>2</v>
      </c>
      <c r="O36" s="1">
        <v>9</v>
      </c>
      <c r="P36" s="1">
        <v>3</v>
      </c>
      <c r="Q36" s="1">
        <v>1</v>
      </c>
      <c r="R36" s="1">
        <v>1</v>
      </c>
      <c r="S36" s="1">
        <v>0</v>
      </c>
      <c r="T36" s="1"/>
      <c r="U36" s="1">
        <v>3</v>
      </c>
      <c r="V36" s="1">
        <v>0</v>
      </c>
      <c r="W36" s="1">
        <v>3.38</v>
      </c>
      <c r="X36" s="1">
        <v>0</v>
      </c>
      <c r="Y36" s="1">
        <v>0</v>
      </c>
      <c r="Z36" s="1">
        <v>5.6000000000000001E-2</v>
      </c>
      <c r="AA36" s="1"/>
      <c r="AB36" s="1">
        <v>0</v>
      </c>
      <c r="AC36" s="1">
        <v>1</v>
      </c>
      <c r="AD36" s="1">
        <v>18</v>
      </c>
      <c r="AE36" s="1">
        <v>60</v>
      </c>
    </row>
    <row r="37" spans="1:31">
      <c r="A37" s="1" t="s">
        <v>94</v>
      </c>
      <c r="B37" s="16">
        <v>45863</v>
      </c>
      <c r="C37" s="1"/>
      <c r="D37" s="1">
        <v>6.75</v>
      </c>
      <c r="E37" s="1">
        <v>2.67</v>
      </c>
      <c r="F37" s="1">
        <v>8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0</v>
      </c>
      <c r="R37" s="1">
        <v>1</v>
      </c>
      <c r="S37" s="1">
        <v>0</v>
      </c>
      <c r="T37" s="1"/>
      <c r="U37" s="1">
        <v>0.75</v>
      </c>
      <c r="V37" s="1">
        <v>6.75</v>
      </c>
      <c r="W37" s="1">
        <v>0</v>
      </c>
      <c r="X37" s="1">
        <v>0</v>
      </c>
      <c r="Y37" s="1">
        <v>0.182</v>
      </c>
      <c r="Z37" s="1">
        <v>0</v>
      </c>
      <c r="AA37" s="1"/>
      <c r="AB37" s="1">
        <v>0</v>
      </c>
      <c r="AC37" s="1">
        <v>0</v>
      </c>
      <c r="AD37" s="1">
        <v>11</v>
      </c>
      <c r="AE37" s="1">
        <v>33</v>
      </c>
    </row>
    <row r="38" spans="1:31">
      <c r="A38" s="1" t="s">
        <v>99</v>
      </c>
      <c r="B38" s="16">
        <v>45863</v>
      </c>
      <c r="C38" s="1"/>
      <c r="D38" s="1">
        <v>13.5</v>
      </c>
      <c r="E38" s="1">
        <v>0.67</v>
      </c>
      <c r="F38" s="1">
        <v>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1</v>
      </c>
      <c r="M38" s="1">
        <v>4</v>
      </c>
      <c r="N38" s="1">
        <v>0</v>
      </c>
      <c r="O38" s="1">
        <v>5</v>
      </c>
      <c r="P38" s="1">
        <v>1</v>
      </c>
      <c r="Q38" s="1">
        <v>0</v>
      </c>
      <c r="R38" s="1">
        <v>1</v>
      </c>
      <c r="S38" s="1">
        <v>2</v>
      </c>
      <c r="T38" s="1"/>
      <c r="U38" s="1">
        <v>6</v>
      </c>
      <c r="V38" s="1">
        <v>13.5</v>
      </c>
      <c r="W38" s="1">
        <v>0</v>
      </c>
      <c r="X38" s="1">
        <v>0</v>
      </c>
      <c r="Y38" s="1">
        <v>0.125</v>
      </c>
      <c r="Z38" s="1">
        <v>0</v>
      </c>
      <c r="AA38" s="1"/>
      <c r="AB38" s="1">
        <v>0</v>
      </c>
      <c r="AC38" s="1">
        <v>0</v>
      </c>
      <c r="AD38" s="1">
        <v>8</v>
      </c>
      <c r="AE38" s="1">
        <v>21</v>
      </c>
    </row>
    <row r="39" spans="1:31">
      <c r="A39" s="1" t="s">
        <v>93</v>
      </c>
      <c r="B39" s="16">
        <v>45863</v>
      </c>
      <c r="C39" s="1"/>
      <c r="D39" s="1">
        <v>2.84</v>
      </c>
      <c r="E39" s="1">
        <v>6.33</v>
      </c>
      <c r="F39" s="1">
        <v>19</v>
      </c>
      <c r="G39" s="1">
        <v>0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7</v>
      </c>
      <c r="N39" s="1">
        <v>2</v>
      </c>
      <c r="O39" s="1">
        <v>3</v>
      </c>
      <c r="P39" s="1">
        <v>2</v>
      </c>
      <c r="Q39" s="1">
        <v>0</v>
      </c>
      <c r="R39" s="1">
        <v>0</v>
      </c>
      <c r="S39" s="1">
        <v>0</v>
      </c>
      <c r="T39" s="1"/>
      <c r="U39" s="1">
        <v>1.105</v>
      </c>
      <c r="V39" s="1">
        <v>1.42</v>
      </c>
      <c r="W39" s="1">
        <v>0</v>
      </c>
      <c r="X39" s="1">
        <v>0</v>
      </c>
      <c r="Y39" s="1">
        <v>0.04</v>
      </c>
      <c r="Z39" s="1">
        <v>0</v>
      </c>
      <c r="AA39" s="1"/>
      <c r="AB39" s="1">
        <v>0</v>
      </c>
      <c r="AC39" s="1">
        <v>1</v>
      </c>
      <c r="AD39" s="1">
        <v>25</v>
      </c>
      <c r="AE39" s="1">
        <v>62</v>
      </c>
    </row>
    <row r="40" spans="1:31">
      <c r="A40" s="1" t="s">
        <v>120</v>
      </c>
      <c r="B40" s="16">
        <v>45863</v>
      </c>
      <c r="C40" s="1"/>
      <c r="D40" s="1">
        <v>6.75</v>
      </c>
      <c r="E40" s="1">
        <v>1.33</v>
      </c>
      <c r="F40" s="1">
        <v>4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>
        <v>0</v>
      </c>
      <c r="T40" s="1"/>
      <c r="U40" s="1">
        <v>0.75</v>
      </c>
      <c r="V40" s="1">
        <v>6.75</v>
      </c>
      <c r="W40" s="1">
        <v>0</v>
      </c>
      <c r="X40" s="1">
        <v>0</v>
      </c>
      <c r="Y40" s="1">
        <v>0.2</v>
      </c>
      <c r="Z40" s="1">
        <v>0</v>
      </c>
      <c r="AA40" s="1"/>
      <c r="AB40" s="1">
        <v>0</v>
      </c>
      <c r="AC40" s="1">
        <v>0</v>
      </c>
      <c r="AD40" s="1">
        <v>5</v>
      </c>
      <c r="AE40" s="1">
        <v>13</v>
      </c>
    </row>
    <row r="41" spans="1:31">
      <c r="A41" s="1" t="s">
        <v>123</v>
      </c>
      <c r="B41" s="16">
        <v>45863</v>
      </c>
      <c r="C41" s="1"/>
      <c r="D41" s="1">
        <v>0</v>
      </c>
      <c r="E41" s="1">
        <v>1.33</v>
      </c>
      <c r="F41" s="1">
        <v>4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/>
      <c r="U41" s="1">
        <v>0.75</v>
      </c>
      <c r="V41" s="1">
        <v>6.75</v>
      </c>
      <c r="W41" s="1">
        <v>0</v>
      </c>
      <c r="X41" s="1">
        <v>0</v>
      </c>
      <c r="Y41" s="1">
        <v>0.2</v>
      </c>
      <c r="Z41" s="1">
        <v>0</v>
      </c>
      <c r="AA41" s="1"/>
      <c r="AB41" s="1">
        <v>0</v>
      </c>
      <c r="AC41" s="1">
        <v>0</v>
      </c>
      <c r="AD41" s="1">
        <v>5</v>
      </c>
      <c r="AE41" s="1">
        <v>15</v>
      </c>
    </row>
    <row r="42" spans="1:31">
      <c r="A42" s="1" t="s">
        <v>84</v>
      </c>
      <c r="B42" s="16">
        <v>45863</v>
      </c>
      <c r="C42" s="1"/>
      <c r="D42" s="1">
        <v>1.42</v>
      </c>
      <c r="E42" s="1">
        <v>6.33</v>
      </c>
      <c r="F42" s="1">
        <v>19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2</v>
      </c>
      <c r="M42" s="1">
        <v>5</v>
      </c>
      <c r="N42" s="1">
        <v>0</v>
      </c>
      <c r="O42" s="1">
        <v>1</v>
      </c>
      <c r="P42" s="1">
        <v>1</v>
      </c>
      <c r="Q42" s="1">
        <v>1</v>
      </c>
      <c r="R42" s="1">
        <v>2</v>
      </c>
      <c r="S42" s="1">
        <v>0</v>
      </c>
      <c r="T42" s="1"/>
      <c r="U42" s="1">
        <v>0.94699999999999995</v>
      </c>
      <c r="V42" s="1">
        <v>2.84</v>
      </c>
      <c r="W42" s="1">
        <v>1.42</v>
      </c>
      <c r="X42" s="1">
        <v>2</v>
      </c>
      <c r="Y42" s="1">
        <v>0.08</v>
      </c>
      <c r="Z42" s="1">
        <v>0.04</v>
      </c>
      <c r="AA42" s="1"/>
      <c r="AB42" s="1">
        <v>1</v>
      </c>
      <c r="AC42" s="1">
        <v>0</v>
      </c>
      <c r="AD42" s="1">
        <v>25</v>
      </c>
      <c r="AE42" s="1">
        <v>61</v>
      </c>
    </row>
    <row r="43" spans="1:31">
      <c r="A43" s="1" t="s">
        <v>127</v>
      </c>
      <c r="B43" s="16">
        <v>45863</v>
      </c>
      <c r="C43" s="1"/>
      <c r="D43" s="1">
        <v>0</v>
      </c>
      <c r="E43" s="1">
        <v>2.67</v>
      </c>
      <c r="F43" s="1">
        <v>8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/>
      <c r="U43" s="1">
        <v>0.375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/>
      <c r="AB43" s="1">
        <v>0</v>
      </c>
      <c r="AC43" s="1">
        <v>0</v>
      </c>
      <c r="AD43" s="1">
        <v>9</v>
      </c>
      <c r="AE43" s="1">
        <v>20</v>
      </c>
    </row>
    <row r="44" spans="1:31">
      <c r="A44" s="1" t="s">
        <v>128</v>
      </c>
      <c r="B44" s="16">
        <v>45864</v>
      </c>
      <c r="C44" s="1"/>
      <c r="D44" s="1">
        <v>2.4500000000000002</v>
      </c>
      <c r="E44" s="1">
        <v>7.33</v>
      </c>
      <c r="F44" s="1">
        <v>22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5</v>
      </c>
      <c r="N44" s="1">
        <v>0</v>
      </c>
      <c r="O44" s="1">
        <v>2</v>
      </c>
      <c r="P44" s="1">
        <v>2</v>
      </c>
      <c r="Q44" s="1">
        <v>0</v>
      </c>
      <c r="R44" s="1">
        <v>0</v>
      </c>
      <c r="S44" s="1">
        <v>0</v>
      </c>
      <c r="T44" s="1"/>
      <c r="U44" s="1">
        <v>0.68200000000000005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/>
      <c r="AB44" s="1">
        <v>0</v>
      </c>
      <c r="AC44" s="1">
        <v>1</v>
      </c>
      <c r="AD44" s="1">
        <v>27</v>
      </c>
      <c r="AE44" s="1">
        <v>61</v>
      </c>
    </row>
    <row r="45" spans="1:31">
      <c r="A45" s="1" t="s">
        <v>110</v>
      </c>
      <c r="B45" s="16">
        <v>45864</v>
      </c>
      <c r="C45" s="1"/>
      <c r="D45" s="1">
        <v>99.99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</v>
      </c>
      <c r="N45" s="1">
        <v>1</v>
      </c>
      <c r="O45" s="1">
        <v>2</v>
      </c>
      <c r="P45" s="1">
        <v>2</v>
      </c>
      <c r="Q45" s="1">
        <v>0</v>
      </c>
      <c r="R45" s="1">
        <v>0</v>
      </c>
      <c r="S45" s="1">
        <v>0</v>
      </c>
      <c r="T45" s="1"/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>
        <v>0</v>
      </c>
      <c r="AC45" s="1">
        <v>0</v>
      </c>
      <c r="AD45" s="1">
        <v>2</v>
      </c>
      <c r="AE45" s="1">
        <v>4</v>
      </c>
    </row>
    <row r="46" spans="1:31">
      <c r="A46" s="1" t="s">
        <v>142</v>
      </c>
      <c r="B46" s="16">
        <v>45864</v>
      </c>
      <c r="C46" s="1"/>
      <c r="D46" s="1">
        <v>0</v>
      </c>
      <c r="E46" s="1">
        <v>1.67</v>
      </c>
      <c r="F46" s="1">
        <v>5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/>
      <c r="U46" s="1">
        <v>1.2</v>
      </c>
      <c r="V46" s="1">
        <v>5.4</v>
      </c>
      <c r="W46" s="1">
        <v>0</v>
      </c>
      <c r="X46" s="1">
        <v>0</v>
      </c>
      <c r="Y46" s="1">
        <v>0.14299999999999999</v>
      </c>
      <c r="Z46" s="1">
        <v>0</v>
      </c>
      <c r="AA46" s="1"/>
      <c r="AB46" s="1">
        <v>0</v>
      </c>
      <c r="AC46" s="1">
        <v>0</v>
      </c>
      <c r="AD46" s="1">
        <v>7</v>
      </c>
      <c r="AE46" s="1">
        <v>19</v>
      </c>
    </row>
    <row r="47" spans="1:31">
      <c r="A47" s="1" t="s">
        <v>113</v>
      </c>
      <c r="B47" s="16">
        <v>45864</v>
      </c>
      <c r="C47" s="1"/>
      <c r="D47" s="1">
        <v>0</v>
      </c>
      <c r="E47" s="1">
        <v>6.67</v>
      </c>
      <c r="F47" s="1">
        <v>20</v>
      </c>
      <c r="G47" s="1">
        <v>1</v>
      </c>
      <c r="H47" s="1">
        <v>0</v>
      </c>
      <c r="I47" s="1">
        <v>0</v>
      </c>
      <c r="J47" s="1">
        <v>0</v>
      </c>
      <c r="K47" s="1">
        <v>1</v>
      </c>
      <c r="L47" s="1">
        <v>6</v>
      </c>
      <c r="M47" s="1">
        <v>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/>
      <c r="U47" s="1">
        <v>0.15</v>
      </c>
      <c r="V47" s="1">
        <v>8.1</v>
      </c>
      <c r="W47" s="1">
        <v>0</v>
      </c>
      <c r="X47" s="1">
        <v>0</v>
      </c>
      <c r="Y47" s="1">
        <v>0.27300000000000002</v>
      </c>
      <c r="Z47" s="1">
        <v>0</v>
      </c>
      <c r="AA47" s="1"/>
      <c r="AB47" s="1">
        <v>1</v>
      </c>
      <c r="AC47" s="1">
        <v>0</v>
      </c>
      <c r="AD47" s="1">
        <v>22</v>
      </c>
      <c r="AE47" s="1">
        <v>61</v>
      </c>
    </row>
    <row r="48" spans="1:31">
      <c r="A48" s="1" t="s">
        <v>120</v>
      </c>
      <c r="B48" s="16">
        <v>45864</v>
      </c>
      <c r="C48" s="1"/>
      <c r="D48" s="1">
        <v>0</v>
      </c>
      <c r="E48" s="1">
        <v>0.33</v>
      </c>
      <c r="F48" s="1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/>
      <c r="U48" s="1">
        <v>3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/>
      <c r="AB48" s="1">
        <v>0</v>
      </c>
      <c r="AC48" s="1">
        <v>0</v>
      </c>
      <c r="AD48" s="1">
        <v>3</v>
      </c>
      <c r="AE48" s="1">
        <v>9</v>
      </c>
    </row>
    <row r="49" spans="1:31">
      <c r="A49" s="1" t="s">
        <v>114</v>
      </c>
      <c r="B49" s="16">
        <v>45864</v>
      </c>
      <c r="C49" s="1"/>
      <c r="D49" s="1">
        <v>4.5</v>
      </c>
      <c r="E49" s="1">
        <v>2</v>
      </c>
      <c r="F49" s="1">
        <v>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1</v>
      </c>
      <c r="P49" s="1">
        <v>1</v>
      </c>
      <c r="Q49" s="1">
        <v>0</v>
      </c>
      <c r="R49" s="1">
        <v>0</v>
      </c>
      <c r="S49" s="1">
        <v>0</v>
      </c>
      <c r="T49" s="1"/>
      <c r="U49" s="1">
        <v>0.5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/>
      <c r="AB49" s="1">
        <v>0</v>
      </c>
      <c r="AC49" s="1">
        <v>0</v>
      </c>
      <c r="AD49" s="1">
        <v>7</v>
      </c>
      <c r="AE49" s="1">
        <v>22</v>
      </c>
    </row>
    <row r="50" spans="1:31">
      <c r="A50" s="1" t="s">
        <v>119</v>
      </c>
      <c r="B50" s="16">
        <v>45864</v>
      </c>
      <c r="C50" s="1"/>
      <c r="D50" s="1">
        <v>1.23</v>
      </c>
      <c r="E50" s="1">
        <v>7.33</v>
      </c>
      <c r="F50" s="1">
        <v>22</v>
      </c>
      <c r="G50" s="1">
        <v>0</v>
      </c>
      <c r="H50" s="1">
        <v>0</v>
      </c>
      <c r="I50" s="1">
        <v>0</v>
      </c>
      <c r="J50" s="1">
        <v>0</v>
      </c>
      <c r="K50" s="1">
        <v>1</v>
      </c>
      <c r="L50" s="1">
        <v>0</v>
      </c>
      <c r="M50" s="1">
        <v>7</v>
      </c>
      <c r="N50" s="1">
        <v>0</v>
      </c>
      <c r="O50" s="1">
        <v>2</v>
      </c>
      <c r="P50" s="1">
        <v>1</v>
      </c>
      <c r="Q50" s="1">
        <v>0</v>
      </c>
      <c r="R50" s="1">
        <v>0</v>
      </c>
      <c r="S50" s="1">
        <v>0</v>
      </c>
      <c r="T50" s="1"/>
      <c r="U50" s="1">
        <v>0.95499999999999996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/>
      <c r="AB50" s="1">
        <v>0</v>
      </c>
      <c r="AC50" s="1">
        <v>0</v>
      </c>
      <c r="AD50" s="1">
        <v>27</v>
      </c>
      <c r="AE50" s="1">
        <v>60</v>
      </c>
    </row>
    <row r="51" spans="1:31">
      <c r="A51" s="1" t="s">
        <v>115</v>
      </c>
      <c r="B51" s="16">
        <v>45864</v>
      </c>
      <c r="C51" s="1"/>
      <c r="D51" s="1">
        <v>5.4</v>
      </c>
      <c r="E51" s="1">
        <v>1.67</v>
      </c>
      <c r="F51" s="1">
        <v>5</v>
      </c>
      <c r="G51" s="1">
        <v>1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1</v>
      </c>
      <c r="N51" s="1">
        <v>1</v>
      </c>
      <c r="O51" s="1">
        <v>1</v>
      </c>
      <c r="P51" s="1">
        <v>1</v>
      </c>
      <c r="Q51" s="1">
        <v>0</v>
      </c>
      <c r="R51" s="1">
        <v>0</v>
      </c>
      <c r="S51" s="1">
        <v>0</v>
      </c>
      <c r="T51" s="1"/>
      <c r="U51" s="1">
        <v>0.6</v>
      </c>
      <c r="V51" s="1">
        <v>10.8</v>
      </c>
      <c r="W51" s="1">
        <v>0</v>
      </c>
      <c r="X51" s="1">
        <v>0</v>
      </c>
      <c r="Y51" s="1">
        <v>0.33300000000000002</v>
      </c>
      <c r="Z51" s="1">
        <v>0</v>
      </c>
      <c r="AA51" s="1"/>
      <c r="AB51" s="1">
        <v>1</v>
      </c>
      <c r="AC51" s="1">
        <v>0</v>
      </c>
      <c r="AD51" s="1">
        <v>6</v>
      </c>
      <c r="AE51" s="1">
        <v>19</v>
      </c>
    </row>
    <row r="52" spans="1:31">
      <c r="A52" s="1" t="s">
        <v>102</v>
      </c>
      <c r="B52" s="16">
        <v>45864</v>
      </c>
      <c r="C52" s="1"/>
      <c r="D52" s="1">
        <v>3.86</v>
      </c>
      <c r="E52" s="1">
        <v>7</v>
      </c>
      <c r="F52" s="1">
        <v>21</v>
      </c>
      <c r="G52" s="1">
        <v>0</v>
      </c>
      <c r="H52" s="1">
        <v>0</v>
      </c>
      <c r="I52" s="1">
        <v>0</v>
      </c>
      <c r="J52" s="1">
        <v>0</v>
      </c>
      <c r="K52" s="1">
        <v>1</v>
      </c>
      <c r="L52" s="1">
        <v>3</v>
      </c>
      <c r="M52" s="1">
        <v>6</v>
      </c>
      <c r="N52" s="1">
        <v>2</v>
      </c>
      <c r="O52" s="1">
        <v>3</v>
      </c>
      <c r="P52" s="1">
        <v>3</v>
      </c>
      <c r="Q52" s="1">
        <v>0</v>
      </c>
      <c r="R52" s="1">
        <v>1</v>
      </c>
      <c r="S52" s="1">
        <v>0</v>
      </c>
      <c r="T52" s="1"/>
      <c r="U52" s="1">
        <v>0.85699999999999998</v>
      </c>
      <c r="V52" s="1">
        <v>3.86</v>
      </c>
      <c r="W52" s="1">
        <v>0</v>
      </c>
      <c r="X52" s="1">
        <v>0</v>
      </c>
      <c r="Y52" s="1">
        <v>0.115</v>
      </c>
      <c r="Z52" s="1">
        <v>0</v>
      </c>
      <c r="AA52" s="1"/>
      <c r="AB52" s="1">
        <v>0</v>
      </c>
      <c r="AC52" s="1">
        <v>0</v>
      </c>
      <c r="AD52" s="1">
        <v>26</v>
      </c>
      <c r="AE52" s="1">
        <v>63</v>
      </c>
    </row>
    <row r="53" spans="1:31">
      <c r="A53" s="1" t="s">
        <v>132</v>
      </c>
      <c r="B53" s="16">
        <v>45864</v>
      </c>
      <c r="C53" s="1"/>
      <c r="D53" s="1">
        <v>9</v>
      </c>
      <c r="E53" s="1">
        <v>1</v>
      </c>
      <c r="F53" s="1">
        <v>3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2</v>
      </c>
      <c r="N53" s="1">
        <v>1</v>
      </c>
      <c r="O53" s="1">
        <v>1</v>
      </c>
      <c r="P53" s="1">
        <v>1</v>
      </c>
      <c r="Q53" s="1">
        <v>0</v>
      </c>
      <c r="R53" s="1">
        <v>0</v>
      </c>
      <c r="S53" s="1">
        <v>0</v>
      </c>
      <c r="T53" s="1"/>
      <c r="U53" s="1">
        <v>2</v>
      </c>
      <c r="V53" s="1">
        <v>9</v>
      </c>
      <c r="W53" s="1">
        <v>0</v>
      </c>
      <c r="X53" s="1">
        <v>0</v>
      </c>
      <c r="Y53" s="1">
        <v>0.2</v>
      </c>
      <c r="Z53" s="1">
        <v>0</v>
      </c>
      <c r="AA53" s="1"/>
      <c r="AB53" s="1">
        <v>0</v>
      </c>
      <c r="AC53" s="1">
        <v>1</v>
      </c>
      <c r="AD53" s="1">
        <v>5</v>
      </c>
      <c r="AE53" s="1">
        <v>13</v>
      </c>
    </row>
    <row r="54" spans="1:31">
      <c r="A54" s="1" t="s">
        <v>100</v>
      </c>
      <c r="B54" s="16">
        <v>45865</v>
      </c>
      <c r="C54" s="1"/>
      <c r="D54" s="1">
        <v>0</v>
      </c>
      <c r="E54" s="1">
        <v>5</v>
      </c>
      <c r="F54" s="1">
        <v>15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3</v>
      </c>
      <c r="N54" s="1">
        <v>0</v>
      </c>
      <c r="O54" s="1">
        <v>0</v>
      </c>
      <c r="P54" s="1">
        <v>0</v>
      </c>
      <c r="Q54" s="1">
        <v>1</v>
      </c>
      <c r="R54" s="1">
        <v>1</v>
      </c>
      <c r="S54" s="1">
        <v>0</v>
      </c>
      <c r="T54" s="1"/>
      <c r="U54" s="1">
        <v>0.8</v>
      </c>
      <c r="V54" s="1">
        <v>3.6</v>
      </c>
      <c r="W54" s="1">
        <v>1.8</v>
      </c>
      <c r="X54" s="1">
        <v>2</v>
      </c>
      <c r="Y54" s="1">
        <v>0.111</v>
      </c>
      <c r="Z54" s="1">
        <v>5.6000000000000001E-2</v>
      </c>
      <c r="AA54" s="1"/>
      <c r="AB54" s="1">
        <v>1</v>
      </c>
      <c r="AC54" s="1">
        <v>0</v>
      </c>
      <c r="AD54" s="1">
        <v>18</v>
      </c>
      <c r="AE54" s="1">
        <v>47</v>
      </c>
    </row>
    <row r="55" spans="1:31">
      <c r="A55" s="1" t="s">
        <v>117</v>
      </c>
      <c r="B55" s="16">
        <v>45865</v>
      </c>
      <c r="C55" s="1"/>
      <c r="D55" s="1">
        <v>13.5</v>
      </c>
      <c r="E55" s="1">
        <v>4</v>
      </c>
      <c r="F55" s="1">
        <v>12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3</v>
      </c>
      <c r="M55" s="1">
        <v>11</v>
      </c>
      <c r="N55" s="1">
        <v>0</v>
      </c>
      <c r="O55" s="1">
        <v>6</v>
      </c>
      <c r="P55" s="1">
        <v>6</v>
      </c>
      <c r="Q55" s="1">
        <v>0</v>
      </c>
      <c r="R55" s="1">
        <v>1</v>
      </c>
      <c r="S55" s="1">
        <v>0</v>
      </c>
      <c r="T55" s="1"/>
      <c r="U55" s="1">
        <v>2.75</v>
      </c>
      <c r="V55" s="1">
        <v>6.75</v>
      </c>
      <c r="W55" s="1">
        <v>0</v>
      </c>
      <c r="X55" s="1">
        <v>0</v>
      </c>
      <c r="Y55" s="1">
        <v>0.13</v>
      </c>
      <c r="Z55" s="1">
        <v>0</v>
      </c>
      <c r="AA55" s="1"/>
      <c r="AB55" s="1">
        <v>0</v>
      </c>
      <c r="AC55" s="1">
        <v>1</v>
      </c>
      <c r="AD55" s="1">
        <v>23</v>
      </c>
      <c r="AE55" s="1">
        <v>60</v>
      </c>
    </row>
    <row r="56" spans="1:31">
      <c r="A56" s="1" t="s">
        <v>116</v>
      </c>
      <c r="B56" s="16">
        <v>45865</v>
      </c>
      <c r="C56" s="1"/>
      <c r="D56" s="1">
        <v>40.5</v>
      </c>
      <c r="E56" s="1">
        <v>0.67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5</v>
      </c>
      <c r="N56" s="1">
        <v>0</v>
      </c>
      <c r="O56" s="1">
        <v>4</v>
      </c>
      <c r="P56" s="1">
        <v>3</v>
      </c>
      <c r="Q56" s="1">
        <v>0</v>
      </c>
      <c r="R56" s="1">
        <v>1</v>
      </c>
      <c r="S56" s="1">
        <v>2</v>
      </c>
      <c r="T56" s="1"/>
      <c r="U56" s="1">
        <v>7.5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v>0</v>
      </c>
      <c r="AC56" s="1">
        <v>0</v>
      </c>
      <c r="AD56" s="1">
        <v>6</v>
      </c>
      <c r="AE56" s="1">
        <v>11</v>
      </c>
    </row>
    <row r="57" spans="1:31">
      <c r="A57" s="1" t="s">
        <v>89</v>
      </c>
      <c r="B57" s="16">
        <v>45865</v>
      </c>
      <c r="C57" s="1"/>
      <c r="D57" s="1">
        <v>3.38</v>
      </c>
      <c r="E57" s="1">
        <v>5.33</v>
      </c>
      <c r="F57" s="1">
        <v>16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6</v>
      </c>
      <c r="M57" s="1">
        <v>4</v>
      </c>
      <c r="N57" s="1">
        <v>2</v>
      </c>
      <c r="O57" s="1">
        <v>3</v>
      </c>
      <c r="P57" s="1">
        <v>2</v>
      </c>
      <c r="Q57" s="1">
        <v>0</v>
      </c>
      <c r="R57" s="1">
        <v>0</v>
      </c>
      <c r="S57" s="1">
        <v>0</v>
      </c>
      <c r="T57" s="1"/>
      <c r="U57" s="1">
        <v>0.75</v>
      </c>
      <c r="V57" s="1">
        <v>10.130000000000001</v>
      </c>
      <c r="W57" s="1">
        <v>0</v>
      </c>
      <c r="X57" s="1">
        <v>0</v>
      </c>
      <c r="Y57" s="1">
        <v>0.28599999999999998</v>
      </c>
      <c r="Z57" s="1">
        <v>0</v>
      </c>
      <c r="AA57" s="1"/>
      <c r="AB57" s="1">
        <v>1</v>
      </c>
      <c r="AC57" s="1">
        <v>0</v>
      </c>
      <c r="AD57" s="1">
        <v>21</v>
      </c>
      <c r="AE57" s="1">
        <v>62</v>
      </c>
    </row>
    <row r="58" spans="1:31">
      <c r="A58" s="1" t="s">
        <v>86</v>
      </c>
      <c r="B58" s="1" t="s">
        <v>205</v>
      </c>
      <c r="C58" s="1"/>
      <c r="D58" s="1">
        <v>2.4500000000000002</v>
      </c>
      <c r="E58" s="1">
        <v>3.67</v>
      </c>
      <c r="F58" s="1">
        <v>11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3</v>
      </c>
      <c r="N58" s="1">
        <v>1</v>
      </c>
      <c r="O58" s="1">
        <v>1</v>
      </c>
      <c r="P58" s="1">
        <v>1</v>
      </c>
      <c r="Q58" s="1">
        <v>0</v>
      </c>
      <c r="R58" s="1">
        <v>0</v>
      </c>
      <c r="S58" s="1">
        <v>0</v>
      </c>
      <c r="T58" s="1"/>
      <c r="U58" s="1">
        <v>0.81799999999999995</v>
      </c>
      <c r="V58" s="1">
        <v>2.4500000000000002</v>
      </c>
      <c r="W58" s="1">
        <v>0</v>
      </c>
      <c r="X58" s="1">
        <v>0</v>
      </c>
      <c r="Y58" s="1">
        <v>7.6999999999999999E-2</v>
      </c>
      <c r="Z58" s="1">
        <v>0</v>
      </c>
      <c r="AA58" s="1"/>
      <c r="AB58" s="1">
        <v>0</v>
      </c>
      <c r="AC58" s="1">
        <v>0</v>
      </c>
      <c r="AD58" s="1">
        <v>13</v>
      </c>
      <c r="AE58" s="1">
        <v>29</v>
      </c>
    </row>
    <row r="59" spans="1:31">
      <c r="A59" s="1" t="s">
        <v>115</v>
      </c>
      <c r="B59" s="16">
        <v>45865</v>
      </c>
      <c r="C59" s="1"/>
      <c r="D59" s="1">
        <v>6.75</v>
      </c>
      <c r="E59" s="1">
        <v>2.67</v>
      </c>
      <c r="F59" s="1">
        <v>8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6</v>
      </c>
      <c r="M59" s="1">
        <v>6</v>
      </c>
      <c r="N59" s="1">
        <v>1</v>
      </c>
      <c r="O59" s="1">
        <v>7</v>
      </c>
      <c r="P59" s="1">
        <v>2</v>
      </c>
      <c r="Q59" s="1">
        <v>2</v>
      </c>
      <c r="R59" s="1">
        <v>0</v>
      </c>
      <c r="S59" s="1">
        <v>3</v>
      </c>
      <c r="T59" s="1"/>
      <c r="U59" s="1">
        <v>3</v>
      </c>
      <c r="V59" s="1">
        <v>20.25</v>
      </c>
      <c r="W59" s="1">
        <v>6.75</v>
      </c>
      <c r="X59" s="1">
        <v>3</v>
      </c>
      <c r="Y59" s="1">
        <v>0.33300000000000002</v>
      </c>
      <c r="Z59" s="1">
        <v>0.111</v>
      </c>
      <c r="AA59" s="1"/>
      <c r="AB59" s="1">
        <v>0</v>
      </c>
      <c r="AC59" s="1">
        <v>1</v>
      </c>
      <c r="AD59" s="1">
        <v>18</v>
      </c>
      <c r="AE59" s="1">
        <v>60</v>
      </c>
    </row>
    <row r="60" spans="1:31">
      <c r="A60" s="1" t="s">
        <v>134</v>
      </c>
      <c r="B60" s="16">
        <v>45865</v>
      </c>
      <c r="C60" s="1"/>
      <c r="D60" s="1">
        <v>0</v>
      </c>
      <c r="E60" s="1">
        <v>2.33</v>
      </c>
      <c r="F60" s="1">
        <v>7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1</v>
      </c>
      <c r="S60" s="1">
        <v>0</v>
      </c>
      <c r="T60" s="1"/>
      <c r="U60" s="1">
        <v>0.42899999999999999</v>
      </c>
      <c r="V60" s="1">
        <v>7.71</v>
      </c>
      <c r="W60" s="1">
        <v>3.86</v>
      </c>
      <c r="X60" s="1">
        <v>2</v>
      </c>
      <c r="Y60" s="1">
        <v>0.222</v>
      </c>
      <c r="Z60" s="1">
        <v>0.111</v>
      </c>
      <c r="AA60" s="1"/>
      <c r="AB60" s="1">
        <v>0</v>
      </c>
      <c r="AC60" s="1">
        <v>0</v>
      </c>
      <c r="AD60" s="1">
        <v>9</v>
      </c>
      <c r="AE60" s="1">
        <v>30</v>
      </c>
    </row>
    <row r="61" spans="1:31">
      <c r="A61" s="1" t="s">
        <v>112</v>
      </c>
      <c r="B61" s="16">
        <v>45865</v>
      </c>
      <c r="C61" s="1"/>
      <c r="D61" s="1">
        <v>0</v>
      </c>
      <c r="E61" s="1">
        <v>3</v>
      </c>
      <c r="F61" s="1">
        <v>9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1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/>
      <c r="U61" s="1">
        <v>0.33300000000000002</v>
      </c>
      <c r="V61" s="1">
        <v>6</v>
      </c>
      <c r="W61" s="1">
        <v>0</v>
      </c>
      <c r="X61" s="1">
        <v>0</v>
      </c>
      <c r="Y61" s="1">
        <v>0.182</v>
      </c>
      <c r="Z61" s="1">
        <v>0</v>
      </c>
      <c r="AA61" s="1"/>
      <c r="AB61" s="1">
        <v>0</v>
      </c>
      <c r="AC61" s="1">
        <v>0</v>
      </c>
      <c r="AD61" s="1">
        <v>11</v>
      </c>
      <c r="AE61" s="1">
        <v>30</v>
      </c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2025 썸머시즌 타자</vt:lpstr>
      <vt:lpstr>2025 썸머시즌 투수</vt:lpstr>
      <vt:lpstr>2025 썸머시즌 종합</vt:lpstr>
      <vt:lpstr>리그 상수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2025-08-07T04:57:13Z</dcterms:created>
  <dcterms:modified xsi:type="dcterms:W3CDTF">2025-08-11T07:26:02Z</dcterms:modified>
</cp:coreProperties>
</file>