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WBtiz\Data\"/>
    </mc:Choice>
  </mc:AlternateContent>
  <xr:revisionPtr revIDLastSave="0" documentId="13_ncr:1_{3F6143B6-03C2-4A64-831B-AF2424A3112C}" xr6:coauthVersionLast="47" xr6:coauthVersionMax="47" xr10:uidLastSave="{00000000-0000-0000-0000-000000000000}"/>
  <bookViews>
    <workbookView xWindow="8715" yWindow="615" windowWidth="29175" windowHeight="18435" tabRatio="893" xr2:uid="{12663629-33BE-6441-8476-0282A2B2AA2F}"/>
  </bookViews>
  <sheets>
    <sheet name="통산기록 타자" sheetId="15" r:id="rId1"/>
    <sheet name="2025 썸머시즌 타자" sheetId="1" r:id="rId2"/>
    <sheet name="2025 봄 프리시즌 타자" sheetId="10" r:id="rId3"/>
    <sheet name="BatGame" sheetId="5" r:id="rId4"/>
    <sheet name="통산기록 투수" sheetId="16" r:id="rId5"/>
    <sheet name="2025 썸머시즌 투수" sheetId="3" r:id="rId6"/>
    <sheet name="2025 봄 프리시즌 투수" sheetId="11" r:id="rId7"/>
    <sheet name="PitchGame" sheetId="6" r:id="rId8"/>
    <sheet name="2025 썸머시즌 종합" sheetId="4" r:id="rId9"/>
    <sheet name="리그 상수" sheetId="2" r:id="rId10"/>
    <sheet name="Sheet2" sheetId="13" r:id="rId11"/>
  </sheets>
  <externalReferences>
    <externalReference r:id="rId12"/>
  </externalReferences>
  <definedNames>
    <definedName name="_xlnm._FilterDatabase" localSheetId="3" hidden="1">BatGame!$A$1:$R$871</definedName>
    <definedName name="_xlnm._FilterDatabase" localSheetId="7" hidden="1">PitchGame!$A$1:$S$227</definedName>
    <definedName name="_xlnm._FilterDatabase" localSheetId="0" hidden="1">'통산기록 타자'!$B$1:$B$999</definedName>
    <definedName name="_xlnm._FilterDatabase" localSheetId="4" hidden="1">'통산기록 투수'!$B$1:$B$62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6" l="1"/>
  <c r="AP47" i="16" s="1"/>
  <c r="E47" i="16"/>
  <c r="F47" i="16"/>
  <c r="G47" i="16"/>
  <c r="H47" i="16"/>
  <c r="J47" i="16"/>
  <c r="K47" i="16"/>
  <c r="Z47" i="16" s="1"/>
  <c r="L47" i="16"/>
  <c r="M47" i="16"/>
  <c r="AC47" i="16" s="1"/>
  <c r="N47" i="16"/>
  <c r="W47" i="16" s="1"/>
  <c r="O47" i="16"/>
  <c r="C47" i="16" s="1"/>
  <c r="P47" i="16"/>
  <c r="Y47" i="16" s="1"/>
  <c r="Q47" i="16"/>
  <c r="R47" i="16"/>
  <c r="AD47" i="16"/>
  <c r="AG47" i="16"/>
  <c r="AK47" i="16"/>
  <c r="AL47" i="16" s="1"/>
  <c r="D48" i="16"/>
  <c r="E48" i="16"/>
  <c r="F48" i="16"/>
  <c r="G48" i="16"/>
  <c r="H48" i="16"/>
  <c r="J48" i="16"/>
  <c r="K48" i="16"/>
  <c r="Z48" i="16" s="1"/>
  <c r="L48" i="16"/>
  <c r="M48" i="16"/>
  <c r="AC48" i="16" s="1"/>
  <c r="N48" i="16"/>
  <c r="O48" i="16"/>
  <c r="P48" i="16"/>
  <c r="AA48" i="16" s="1"/>
  <c r="Q48" i="16"/>
  <c r="R48" i="16"/>
  <c r="AK48" i="16"/>
  <c r="AL48" i="16" s="1"/>
  <c r="D49" i="16"/>
  <c r="E49" i="16"/>
  <c r="F49" i="16"/>
  <c r="G49" i="16"/>
  <c r="H49" i="16"/>
  <c r="J49" i="16"/>
  <c r="K49" i="16"/>
  <c r="AD49" i="16" s="1"/>
  <c r="L49" i="16"/>
  <c r="M49" i="16"/>
  <c r="AC49" i="16" s="1"/>
  <c r="N49" i="16"/>
  <c r="W49" i="16" s="1"/>
  <c r="O49" i="16"/>
  <c r="P49" i="16"/>
  <c r="AE49" i="16" s="1"/>
  <c r="Q49" i="16"/>
  <c r="R49" i="16"/>
  <c r="AK49" i="16"/>
  <c r="AL49" i="16" s="1"/>
  <c r="D50" i="16"/>
  <c r="E50" i="16"/>
  <c r="F50" i="16"/>
  <c r="G50" i="16"/>
  <c r="H50" i="16"/>
  <c r="J50" i="16"/>
  <c r="K50" i="16"/>
  <c r="L50" i="16"/>
  <c r="M50" i="16"/>
  <c r="N50" i="16"/>
  <c r="W50" i="16" s="1"/>
  <c r="O50" i="16"/>
  <c r="C50" i="16" s="1"/>
  <c r="P50" i="16"/>
  <c r="AE50" i="16" s="1"/>
  <c r="Q50" i="16"/>
  <c r="R50" i="16"/>
  <c r="AK50" i="16"/>
  <c r="AL50" i="16" s="1"/>
  <c r="AP50" i="16"/>
  <c r="D51" i="16"/>
  <c r="AP51" i="16" s="1"/>
  <c r="E51" i="16"/>
  <c r="F51" i="16"/>
  <c r="G51" i="16"/>
  <c r="H51" i="16"/>
  <c r="J51" i="16"/>
  <c r="K51" i="16"/>
  <c r="AB51" i="16" s="1"/>
  <c r="L51" i="16"/>
  <c r="M51" i="16"/>
  <c r="N51" i="16"/>
  <c r="O51" i="16"/>
  <c r="P51" i="16"/>
  <c r="Q51" i="16"/>
  <c r="R51" i="16"/>
  <c r="AE51" i="16"/>
  <c r="AK51" i="16"/>
  <c r="D52" i="16"/>
  <c r="E52" i="16"/>
  <c r="F52" i="16"/>
  <c r="G52" i="16"/>
  <c r="H52" i="16"/>
  <c r="J52" i="16"/>
  <c r="K52" i="16"/>
  <c r="L52" i="16"/>
  <c r="M52" i="16"/>
  <c r="AC52" i="16" s="1"/>
  <c r="N52" i="16"/>
  <c r="O52" i="16"/>
  <c r="P52" i="16"/>
  <c r="AE52" i="16" s="1"/>
  <c r="Q52" i="16"/>
  <c r="R52" i="16"/>
  <c r="AA52" i="16"/>
  <c r="AK52" i="16"/>
  <c r="AL52" i="16" s="1"/>
  <c r="D53" i="16"/>
  <c r="E53" i="16"/>
  <c r="F53" i="16"/>
  <c r="G53" i="16"/>
  <c r="H53" i="16"/>
  <c r="J53" i="16"/>
  <c r="K53" i="16"/>
  <c r="Z53" i="16" s="1"/>
  <c r="L53" i="16"/>
  <c r="M53" i="16"/>
  <c r="N53" i="16"/>
  <c r="O53" i="16"/>
  <c r="P53" i="16"/>
  <c r="AA53" i="16" s="1"/>
  <c r="Q53" i="16"/>
  <c r="R53" i="16"/>
  <c r="AK53" i="16"/>
  <c r="AL53" i="16" s="1"/>
  <c r="D54" i="16"/>
  <c r="AP54" i="16" s="1"/>
  <c r="E54" i="16"/>
  <c r="F54" i="16"/>
  <c r="G54" i="16"/>
  <c r="H54" i="16"/>
  <c r="J54" i="16"/>
  <c r="K54" i="16"/>
  <c r="L54" i="16"/>
  <c r="M54" i="16"/>
  <c r="AC54" i="16" s="1"/>
  <c r="N54" i="16"/>
  <c r="W54" i="16" s="1"/>
  <c r="O54" i="16"/>
  <c r="C54" i="16" s="1"/>
  <c r="P54" i="16"/>
  <c r="AE54" i="16" s="1"/>
  <c r="Q54" i="16"/>
  <c r="R54" i="16"/>
  <c r="AK54" i="16"/>
  <c r="AN54" i="16" s="1"/>
  <c r="D55" i="16"/>
  <c r="E55" i="16"/>
  <c r="F55" i="16"/>
  <c r="G55" i="16"/>
  <c r="H55" i="16"/>
  <c r="J55" i="16"/>
  <c r="K55" i="16"/>
  <c r="L55" i="16"/>
  <c r="M55" i="16"/>
  <c r="N55" i="16"/>
  <c r="O55" i="16"/>
  <c r="P55" i="16"/>
  <c r="Q55" i="16"/>
  <c r="R55" i="16"/>
  <c r="AK55" i="16"/>
  <c r="AL55" i="16" s="1"/>
  <c r="R46" i="16"/>
  <c r="Q46" i="16"/>
  <c r="P46" i="16"/>
  <c r="O46" i="16"/>
  <c r="N46" i="16"/>
  <c r="M46" i="16"/>
  <c r="L46" i="16"/>
  <c r="K46" i="16"/>
  <c r="J46" i="16"/>
  <c r="H46" i="16"/>
  <c r="G46" i="16"/>
  <c r="F46" i="16"/>
  <c r="E46" i="16"/>
  <c r="D46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R44" i="16"/>
  <c r="Q44" i="16"/>
  <c r="P44" i="16"/>
  <c r="AE44" i="16" s="1"/>
  <c r="O44" i="16"/>
  <c r="N44" i="16"/>
  <c r="M44" i="16"/>
  <c r="L44" i="16"/>
  <c r="K44" i="16"/>
  <c r="J44" i="16"/>
  <c r="I44" i="16"/>
  <c r="H44" i="16"/>
  <c r="G44" i="16"/>
  <c r="F44" i="16"/>
  <c r="E44" i="16"/>
  <c r="D44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R39" i="16"/>
  <c r="Q39" i="16"/>
  <c r="P39" i="16"/>
  <c r="O39" i="16"/>
  <c r="N39" i="16"/>
  <c r="M39" i="16"/>
  <c r="L39" i="16"/>
  <c r="K39" i="16"/>
  <c r="AD39" i="16" s="1"/>
  <c r="J39" i="16"/>
  <c r="I39" i="16"/>
  <c r="H39" i="16"/>
  <c r="G39" i="16"/>
  <c r="F39" i="16"/>
  <c r="E39" i="16"/>
  <c r="D39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R33" i="16"/>
  <c r="Q33" i="16"/>
  <c r="P33" i="16"/>
  <c r="O33" i="16"/>
  <c r="N33" i="16"/>
  <c r="M33" i="16"/>
  <c r="AC33" i="16" s="1"/>
  <c r="L33" i="16"/>
  <c r="Y33" i="16" s="1"/>
  <c r="K33" i="16"/>
  <c r="J33" i="16"/>
  <c r="I33" i="16"/>
  <c r="H33" i="16"/>
  <c r="G33" i="16"/>
  <c r="F33" i="16"/>
  <c r="E33" i="16"/>
  <c r="D33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R29" i="16"/>
  <c r="Q29" i="16"/>
  <c r="P29" i="16"/>
  <c r="O29" i="16"/>
  <c r="C29" i="16" s="1"/>
  <c r="N29" i="16"/>
  <c r="M29" i="16"/>
  <c r="L29" i="16"/>
  <c r="K29" i="16"/>
  <c r="J29" i="16"/>
  <c r="I29" i="16"/>
  <c r="H29" i="16"/>
  <c r="G29" i="16"/>
  <c r="F29" i="16"/>
  <c r="E29" i="16"/>
  <c r="D29" i="16"/>
  <c r="Z29" i="16" s="1"/>
  <c r="R28" i="16"/>
  <c r="Q28" i="16"/>
  <c r="P28" i="16"/>
  <c r="O28" i="16"/>
  <c r="N28" i="16"/>
  <c r="W28" i="16" s="1"/>
  <c r="M28" i="16"/>
  <c r="L28" i="16"/>
  <c r="K28" i="16"/>
  <c r="J28" i="16"/>
  <c r="I28" i="16"/>
  <c r="H28" i="16"/>
  <c r="G28" i="16"/>
  <c r="F28" i="16"/>
  <c r="E28" i="16"/>
  <c r="D28" i="16"/>
  <c r="R27" i="16"/>
  <c r="Q27" i="16"/>
  <c r="P27" i="16"/>
  <c r="AE27" i="16" s="1"/>
  <c r="O27" i="16"/>
  <c r="N27" i="16"/>
  <c r="M27" i="16"/>
  <c r="AC27" i="16" s="1"/>
  <c r="L27" i="16"/>
  <c r="K27" i="16"/>
  <c r="J27" i="16"/>
  <c r="I27" i="16"/>
  <c r="H27" i="16"/>
  <c r="G27" i="16"/>
  <c r="F27" i="16"/>
  <c r="E27" i="16"/>
  <c r="D27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R25" i="16"/>
  <c r="Q25" i="16"/>
  <c r="P25" i="16"/>
  <c r="AE25" i="16" s="1"/>
  <c r="O25" i="16"/>
  <c r="N25" i="16"/>
  <c r="M25" i="16"/>
  <c r="L25" i="16"/>
  <c r="K25" i="16"/>
  <c r="Z25" i="16" s="1"/>
  <c r="J25" i="16"/>
  <c r="I25" i="16"/>
  <c r="H25" i="16"/>
  <c r="G25" i="16"/>
  <c r="F25" i="16"/>
  <c r="E25" i="16"/>
  <c r="D25" i="16"/>
  <c r="C25" i="16" s="1"/>
  <c r="R24" i="16"/>
  <c r="Q24" i="16"/>
  <c r="P24" i="16"/>
  <c r="AE24" i="16" s="1"/>
  <c r="O24" i="16"/>
  <c r="N24" i="16"/>
  <c r="M24" i="16"/>
  <c r="L24" i="16"/>
  <c r="K24" i="16"/>
  <c r="J24" i="16"/>
  <c r="I24" i="16"/>
  <c r="H24" i="16"/>
  <c r="G24" i="16"/>
  <c r="F24" i="16"/>
  <c r="E24" i="16"/>
  <c r="D24" i="16"/>
  <c r="Z24" i="16" s="1"/>
  <c r="R23" i="16"/>
  <c r="Q23" i="16"/>
  <c r="P23" i="16"/>
  <c r="O23" i="16"/>
  <c r="N23" i="16"/>
  <c r="M23" i="16"/>
  <c r="L23" i="16"/>
  <c r="K23" i="16"/>
  <c r="AD23" i="16" s="1"/>
  <c r="J23" i="16"/>
  <c r="I23" i="16"/>
  <c r="H23" i="16"/>
  <c r="G23" i="16"/>
  <c r="F23" i="16"/>
  <c r="E23" i="16"/>
  <c r="D23" i="16"/>
  <c r="R22" i="16"/>
  <c r="Q22" i="16"/>
  <c r="P22" i="16"/>
  <c r="AA22" i="16" s="1"/>
  <c r="O22" i="16"/>
  <c r="C22" i="16" s="1"/>
  <c r="N22" i="16"/>
  <c r="M22" i="16"/>
  <c r="L22" i="16"/>
  <c r="K22" i="16"/>
  <c r="J22" i="16"/>
  <c r="I22" i="16"/>
  <c r="H22" i="16"/>
  <c r="G22" i="16"/>
  <c r="F22" i="16"/>
  <c r="E22" i="16"/>
  <c r="D22" i="16"/>
  <c r="R21" i="16"/>
  <c r="Q21" i="16"/>
  <c r="AJ21" i="16" s="1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R20" i="16"/>
  <c r="Q20" i="16"/>
  <c r="P20" i="16"/>
  <c r="AE20" i="16" s="1"/>
  <c r="O20" i="16"/>
  <c r="N20" i="16"/>
  <c r="M20" i="16"/>
  <c r="AC20" i="16" s="1"/>
  <c r="L20" i="16"/>
  <c r="K20" i="16"/>
  <c r="J20" i="16"/>
  <c r="I20" i="16"/>
  <c r="H20" i="16"/>
  <c r="G20" i="16"/>
  <c r="F20" i="16"/>
  <c r="E20" i="16"/>
  <c r="D20" i="16"/>
  <c r="C20" i="16" s="1"/>
  <c r="R19" i="16"/>
  <c r="Q19" i="16"/>
  <c r="P19" i="16"/>
  <c r="AE19" i="16" s="1"/>
  <c r="O19" i="16"/>
  <c r="N19" i="16"/>
  <c r="M19" i="16"/>
  <c r="L19" i="16"/>
  <c r="K19" i="16"/>
  <c r="J19" i="16"/>
  <c r="I19" i="16"/>
  <c r="H19" i="16"/>
  <c r="G19" i="16"/>
  <c r="F19" i="16"/>
  <c r="E19" i="16"/>
  <c r="D19" i="16"/>
  <c r="R18" i="16"/>
  <c r="Q18" i="16"/>
  <c r="P18" i="16"/>
  <c r="O18" i="16"/>
  <c r="N18" i="16"/>
  <c r="M18" i="16"/>
  <c r="L18" i="16"/>
  <c r="AJ18" i="16" s="1"/>
  <c r="K18" i="16"/>
  <c r="J18" i="16"/>
  <c r="I18" i="16"/>
  <c r="H18" i="16"/>
  <c r="G18" i="16"/>
  <c r="F18" i="16"/>
  <c r="E18" i="16"/>
  <c r="D18" i="16"/>
  <c r="AC18" i="16" s="1"/>
  <c r="R17" i="16"/>
  <c r="Q17" i="16"/>
  <c r="P17" i="16"/>
  <c r="AA17" i="16" s="1"/>
  <c r="O17" i="16"/>
  <c r="N17" i="16"/>
  <c r="M17" i="16"/>
  <c r="L17" i="16"/>
  <c r="K17" i="16"/>
  <c r="AD17" i="16" s="1"/>
  <c r="J17" i="16"/>
  <c r="I17" i="16"/>
  <c r="H17" i="16"/>
  <c r="G17" i="16"/>
  <c r="F17" i="16"/>
  <c r="E17" i="16"/>
  <c r="D17" i="16"/>
  <c r="R16" i="16"/>
  <c r="Q16" i="16"/>
  <c r="P16" i="16"/>
  <c r="AE16" i="16" s="1"/>
  <c r="O16" i="16"/>
  <c r="N16" i="16"/>
  <c r="M16" i="16"/>
  <c r="L16" i="16"/>
  <c r="K16" i="16"/>
  <c r="J16" i="16"/>
  <c r="I16" i="16"/>
  <c r="H16" i="16"/>
  <c r="G16" i="16"/>
  <c r="F16" i="16"/>
  <c r="E16" i="16"/>
  <c r="D16" i="16"/>
  <c r="R15" i="16"/>
  <c r="Q15" i="16"/>
  <c r="P15" i="16"/>
  <c r="AE15" i="16" s="1"/>
  <c r="O15" i="16"/>
  <c r="N15" i="16"/>
  <c r="M15" i="16"/>
  <c r="L15" i="16"/>
  <c r="AJ15" i="16" s="1"/>
  <c r="K15" i="16"/>
  <c r="AD15" i="16" s="1"/>
  <c r="J15" i="16"/>
  <c r="I15" i="16"/>
  <c r="H15" i="16"/>
  <c r="G15" i="16"/>
  <c r="F15" i="16"/>
  <c r="E15" i="16"/>
  <c r="D15" i="16"/>
  <c r="R14" i="16"/>
  <c r="Q14" i="16"/>
  <c r="P14" i="16"/>
  <c r="AA14" i="16" s="1"/>
  <c r="O14" i="16"/>
  <c r="N14" i="16"/>
  <c r="M14" i="16"/>
  <c r="L14" i="16"/>
  <c r="K14" i="16"/>
  <c r="J14" i="16"/>
  <c r="I14" i="16"/>
  <c r="H14" i="16"/>
  <c r="G14" i="16"/>
  <c r="F14" i="16"/>
  <c r="E14" i="16"/>
  <c r="D14" i="16"/>
  <c r="R13" i="16"/>
  <c r="Q13" i="16"/>
  <c r="P13" i="16"/>
  <c r="O13" i="16"/>
  <c r="C13" i="16" s="1"/>
  <c r="N13" i="16"/>
  <c r="M13" i="16"/>
  <c r="L13" i="16"/>
  <c r="K13" i="16"/>
  <c r="J13" i="16"/>
  <c r="I13" i="16"/>
  <c r="H13" i="16"/>
  <c r="G13" i="16"/>
  <c r="F13" i="16"/>
  <c r="E13" i="16"/>
  <c r="D13" i="16"/>
  <c r="R12" i="16"/>
  <c r="Q12" i="16"/>
  <c r="P12" i="16"/>
  <c r="O12" i="16"/>
  <c r="N12" i="16"/>
  <c r="W12" i="16" s="1"/>
  <c r="M12" i="16"/>
  <c r="L12" i="16"/>
  <c r="K12" i="16"/>
  <c r="J12" i="16"/>
  <c r="I12" i="16"/>
  <c r="H12" i="16"/>
  <c r="G12" i="16"/>
  <c r="F12" i="16"/>
  <c r="E12" i="16"/>
  <c r="D12" i="16"/>
  <c r="R11" i="16"/>
  <c r="Q11" i="16"/>
  <c r="P11" i="16"/>
  <c r="AE11" i="16" s="1"/>
  <c r="O11" i="16"/>
  <c r="N11" i="16"/>
  <c r="M11" i="16"/>
  <c r="L11" i="16"/>
  <c r="K11" i="16"/>
  <c r="AD11" i="16" s="1"/>
  <c r="J11" i="16"/>
  <c r="I11" i="16"/>
  <c r="H11" i="16"/>
  <c r="G11" i="16"/>
  <c r="F11" i="16"/>
  <c r="E11" i="16"/>
  <c r="D11" i="16"/>
  <c r="R10" i="16"/>
  <c r="Q10" i="16"/>
  <c r="P10" i="16"/>
  <c r="AE10" i="16" s="1"/>
  <c r="O10" i="16"/>
  <c r="N10" i="16"/>
  <c r="M10" i="16"/>
  <c r="L10" i="16"/>
  <c r="AJ10" i="16" s="1"/>
  <c r="K10" i="16"/>
  <c r="J10" i="16"/>
  <c r="I10" i="16"/>
  <c r="H10" i="16"/>
  <c r="G10" i="16"/>
  <c r="F10" i="16"/>
  <c r="E10" i="16"/>
  <c r="D10" i="16"/>
  <c r="AP10" i="16" s="1"/>
  <c r="R9" i="16"/>
  <c r="Q9" i="16"/>
  <c r="P9" i="16"/>
  <c r="O9" i="16"/>
  <c r="N9" i="16"/>
  <c r="M9" i="16"/>
  <c r="L9" i="16"/>
  <c r="K9" i="16"/>
  <c r="AD9" i="16" s="1"/>
  <c r="J9" i="16"/>
  <c r="I9" i="16"/>
  <c r="H9" i="16"/>
  <c r="G9" i="16"/>
  <c r="F9" i="16"/>
  <c r="E9" i="16"/>
  <c r="D9" i="16"/>
  <c r="AP9" i="16" s="1"/>
  <c r="R8" i="16"/>
  <c r="Q8" i="16"/>
  <c r="P8" i="16"/>
  <c r="O8" i="16"/>
  <c r="N8" i="16"/>
  <c r="M8" i="16"/>
  <c r="L8" i="16"/>
  <c r="K8" i="16"/>
  <c r="AD8" i="16" s="1"/>
  <c r="J8" i="16"/>
  <c r="I8" i="16"/>
  <c r="H8" i="16"/>
  <c r="G8" i="16"/>
  <c r="F8" i="16"/>
  <c r="E8" i="16"/>
  <c r="D8" i="16"/>
  <c r="W8" i="16" s="1"/>
  <c r="R7" i="16"/>
  <c r="Q7" i="16"/>
  <c r="P7" i="16"/>
  <c r="AJ7" i="16" s="1"/>
  <c r="O7" i="16"/>
  <c r="N7" i="16"/>
  <c r="M7" i="16"/>
  <c r="L7" i="16"/>
  <c r="K7" i="16"/>
  <c r="AD7" i="16" s="1"/>
  <c r="J7" i="16"/>
  <c r="I7" i="16"/>
  <c r="H7" i="16"/>
  <c r="G7" i="16"/>
  <c r="F7" i="16"/>
  <c r="E7" i="16"/>
  <c r="D7" i="16"/>
  <c r="R6" i="16"/>
  <c r="Q6" i="16"/>
  <c r="P6" i="16"/>
  <c r="AA6" i="16" s="1"/>
  <c r="O6" i="16"/>
  <c r="N6" i="16"/>
  <c r="M6" i="16"/>
  <c r="L6" i="16"/>
  <c r="K6" i="16"/>
  <c r="J6" i="16"/>
  <c r="I6" i="16"/>
  <c r="H6" i="16"/>
  <c r="G6" i="16"/>
  <c r="F6" i="16"/>
  <c r="E6" i="16"/>
  <c r="D6" i="16"/>
  <c r="R5" i="16"/>
  <c r="Q5" i="16"/>
  <c r="P5" i="16"/>
  <c r="O5" i="16"/>
  <c r="C5" i="16" s="1"/>
  <c r="N5" i="16"/>
  <c r="M5" i="16"/>
  <c r="L5" i="16"/>
  <c r="K5" i="16"/>
  <c r="AD5" i="16" s="1"/>
  <c r="J5" i="16"/>
  <c r="I5" i="16"/>
  <c r="H5" i="16"/>
  <c r="G5" i="16"/>
  <c r="F5" i="16"/>
  <c r="E5" i="16"/>
  <c r="D5" i="16"/>
  <c r="R4" i="16"/>
  <c r="Q4" i="16"/>
  <c r="P4" i="16"/>
  <c r="AJ4" i="16" s="1"/>
  <c r="O4" i="16"/>
  <c r="C4" i="16" s="1"/>
  <c r="N4" i="16"/>
  <c r="M4" i="16"/>
  <c r="L4" i="16"/>
  <c r="K4" i="16"/>
  <c r="AD4" i="16" s="1"/>
  <c r="J4" i="16"/>
  <c r="I4" i="16"/>
  <c r="H4" i="16"/>
  <c r="G4" i="16"/>
  <c r="F4" i="16"/>
  <c r="E4" i="16"/>
  <c r="D4" i="16"/>
  <c r="R3" i="16"/>
  <c r="Q3" i="16"/>
  <c r="P3" i="16"/>
  <c r="AE3" i="16" s="1"/>
  <c r="O3" i="16"/>
  <c r="N3" i="16"/>
  <c r="M3" i="16"/>
  <c r="L3" i="16"/>
  <c r="K3" i="16"/>
  <c r="AD3" i="16" s="1"/>
  <c r="J3" i="16"/>
  <c r="I3" i="16"/>
  <c r="H3" i="16"/>
  <c r="G3" i="16"/>
  <c r="F3" i="16"/>
  <c r="E3" i="16"/>
  <c r="D3" i="16"/>
  <c r="AK46" i="16"/>
  <c r="AK45" i="16"/>
  <c r="AK44" i="16"/>
  <c r="AK43" i="16"/>
  <c r="AK42" i="16"/>
  <c r="AK41" i="16"/>
  <c r="AM41" i="16" s="1"/>
  <c r="AK40" i="16"/>
  <c r="AN40" i="16" s="1"/>
  <c r="AK39" i="16"/>
  <c r="AN39" i="16" s="1"/>
  <c r="AK38" i="16"/>
  <c r="AN38" i="16" s="1"/>
  <c r="AK37" i="16"/>
  <c r="AN37" i="16" s="1"/>
  <c r="AK36" i="16"/>
  <c r="AN36" i="16" s="1"/>
  <c r="AK35" i="16"/>
  <c r="AN35" i="16" s="1"/>
  <c r="AK34" i="16"/>
  <c r="AN34" i="16" s="1"/>
  <c r="AK33" i="16"/>
  <c r="AM33" i="16" s="1"/>
  <c r="AK32" i="16"/>
  <c r="AN32" i="16" s="1"/>
  <c r="AK31" i="16"/>
  <c r="AN31" i="16" s="1"/>
  <c r="AK30" i="16"/>
  <c r="AN30" i="16" s="1"/>
  <c r="AK29" i="16"/>
  <c r="AN29" i="16" s="1"/>
  <c r="AK28" i="16"/>
  <c r="AN28" i="16" s="1"/>
  <c r="AK27" i="16"/>
  <c r="AN27" i="16" s="1"/>
  <c r="AK26" i="16"/>
  <c r="AK25" i="16"/>
  <c r="AN25" i="16" s="1"/>
  <c r="AK24" i="16"/>
  <c r="AN24" i="16" s="1"/>
  <c r="AK23" i="16"/>
  <c r="AL23" i="16" s="1"/>
  <c r="AK22" i="16"/>
  <c r="AN22" i="16" s="1"/>
  <c r="AK21" i="16"/>
  <c r="AN21" i="16" s="1"/>
  <c r="AK20" i="16"/>
  <c r="AN20" i="16" s="1"/>
  <c r="AK19" i="16"/>
  <c r="AN19" i="16" s="1"/>
  <c r="AK18" i="16"/>
  <c r="AK17" i="16"/>
  <c r="AN17" i="16" s="1"/>
  <c r="AK16" i="16"/>
  <c r="AN16" i="16" s="1"/>
  <c r="AK15" i="16"/>
  <c r="AN15" i="16" s="1"/>
  <c r="AK14" i="16"/>
  <c r="AM14" i="16" s="1"/>
  <c r="AK13" i="16"/>
  <c r="AN13" i="16" s="1"/>
  <c r="AK12" i="16"/>
  <c r="AN12" i="16" s="1"/>
  <c r="AK11" i="16"/>
  <c r="AN11" i="16" s="1"/>
  <c r="AK10" i="16"/>
  <c r="AL10" i="16" s="1"/>
  <c r="AD10" i="16"/>
  <c r="AK9" i="16"/>
  <c r="AN9" i="16" s="1"/>
  <c r="AK8" i="16"/>
  <c r="AN8" i="16" s="1"/>
  <c r="AE8" i="16"/>
  <c r="AK7" i="16"/>
  <c r="AN7" i="16" s="1"/>
  <c r="AK6" i="16"/>
  <c r="AK5" i="16"/>
  <c r="AN5" i="16" s="1"/>
  <c r="AK4" i="16"/>
  <c r="AN4" i="16" s="1"/>
  <c r="AK3" i="16"/>
  <c r="AN3" i="16" s="1"/>
  <c r="AE31" i="16"/>
  <c r="C30" i="16"/>
  <c r="W29" i="16"/>
  <c r="AC28" i="16"/>
  <c r="Y27" i="16"/>
  <c r="AD26" i="16"/>
  <c r="E90" i="15"/>
  <c r="BJ90" i="15" s="1"/>
  <c r="G90" i="15"/>
  <c r="H90" i="15"/>
  <c r="I90" i="15"/>
  <c r="Y90" i="15" s="1"/>
  <c r="J90" i="15"/>
  <c r="K90" i="15"/>
  <c r="L90" i="15"/>
  <c r="M90" i="15"/>
  <c r="O90" i="15"/>
  <c r="P90" i="15"/>
  <c r="AP90" i="15" s="1"/>
  <c r="Q90" i="15"/>
  <c r="R90" i="15"/>
  <c r="S90" i="15"/>
  <c r="T90" i="15"/>
  <c r="U90" i="15"/>
  <c r="AE90" i="15" s="1"/>
  <c r="V90" i="15"/>
  <c r="W90" i="15"/>
  <c r="X90" i="15"/>
  <c r="AK90" i="15"/>
  <c r="AS90" i="15"/>
  <c r="AT90" i="15" s="1"/>
  <c r="E91" i="15"/>
  <c r="G91" i="15"/>
  <c r="H91" i="15"/>
  <c r="I91" i="15"/>
  <c r="J91" i="15"/>
  <c r="K91" i="15"/>
  <c r="L91" i="15"/>
  <c r="M91" i="15"/>
  <c r="O91" i="15"/>
  <c r="P91" i="15"/>
  <c r="Q91" i="15"/>
  <c r="R91" i="15"/>
  <c r="S91" i="15"/>
  <c r="T91" i="15"/>
  <c r="U91" i="15"/>
  <c r="V91" i="15"/>
  <c r="W91" i="15"/>
  <c r="X91" i="15"/>
  <c r="AK91" i="15"/>
  <c r="AS91" i="15"/>
  <c r="AT91" i="15" s="1"/>
  <c r="E92" i="15"/>
  <c r="G92" i="15"/>
  <c r="H92" i="15"/>
  <c r="I92" i="15"/>
  <c r="J92" i="15"/>
  <c r="K92" i="15"/>
  <c r="L92" i="15"/>
  <c r="M92" i="15"/>
  <c r="O92" i="15"/>
  <c r="P92" i="15"/>
  <c r="Q92" i="15"/>
  <c r="R92" i="15"/>
  <c r="S92" i="15"/>
  <c r="T92" i="15"/>
  <c r="U92" i="15"/>
  <c r="V92" i="15"/>
  <c r="W92" i="15"/>
  <c r="X92" i="15"/>
  <c r="AK92" i="15"/>
  <c r="AO92" i="15"/>
  <c r="AS92" i="15"/>
  <c r="AT92" i="15" s="1"/>
  <c r="E93" i="15"/>
  <c r="BJ93" i="15" s="1"/>
  <c r="G93" i="15"/>
  <c r="H93" i="15"/>
  <c r="I93" i="15"/>
  <c r="J93" i="15"/>
  <c r="K93" i="15"/>
  <c r="L93" i="15"/>
  <c r="M93" i="15"/>
  <c r="O93" i="15"/>
  <c r="P93" i="15"/>
  <c r="Q93" i="15"/>
  <c r="R93" i="15"/>
  <c r="S93" i="15"/>
  <c r="T93" i="15"/>
  <c r="U93" i="15"/>
  <c r="V93" i="15"/>
  <c r="W93" i="15"/>
  <c r="X93" i="15"/>
  <c r="AK93" i="15"/>
  <c r="AN93" i="15" s="1"/>
  <c r="AS93" i="15"/>
  <c r="AT93" i="15" s="1"/>
  <c r="E94" i="15"/>
  <c r="G94" i="15"/>
  <c r="H94" i="15"/>
  <c r="I94" i="15"/>
  <c r="J94" i="15"/>
  <c r="K94" i="15"/>
  <c r="L94" i="15"/>
  <c r="M94" i="15"/>
  <c r="O94" i="15"/>
  <c r="P94" i="15"/>
  <c r="Q94" i="15"/>
  <c r="R94" i="15"/>
  <c r="S94" i="15"/>
  <c r="T94" i="15"/>
  <c r="U94" i="15"/>
  <c r="V94" i="15"/>
  <c r="W94" i="15"/>
  <c r="X94" i="15"/>
  <c r="AK94" i="15"/>
  <c r="AO94" i="15" s="1"/>
  <c r="AN94" i="15"/>
  <c r="AS94" i="15"/>
  <c r="AT94" i="15" s="1"/>
  <c r="E95" i="15"/>
  <c r="G95" i="15"/>
  <c r="H95" i="15"/>
  <c r="I95" i="15"/>
  <c r="J95" i="15"/>
  <c r="K95" i="15"/>
  <c r="L95" i="15"/>
  <c r="M95" i="15"/>
  <c r="O95" i="15"/>
  <c r="P95" i="15"/>
  <c r="Q95" i="15"/>
  <c r="R95" i="15"/>
  <c r="S95" i="15"/>
  <c r="T95" i="15"/>
  <c r="U95" i="15"/>
  <c r="V95" i="15"/>
  <c r="W95" i="15"/>
  <c r="X95" i="15"/>
  <c r="AK95" i="15"/>
  <c r="AS95" i="15"/>
  <c r="AT95" i="15" s="1"/>
  <c r="E96" i="15"/>
  <c r="G96" i="15"/>
  <c r="H96" i="15"/>
  <c r="I96" i="15"/>
  <c r="J96" i="15"/>
  <c r="K96" i="15"/>
  <c r="L96" i="15"/>
  <c r="M96" i="15"/>
  <c r="O96" i="15"/>
  <c r="P96" i="15"/>
  <c r="Q96" i="15"/>
  <c r="R96" i="15"/>
  <c r="S96" i="15"/>
  <c r="T96" i="15"/>
  <c r="U96" i="15"/>
  <c r="V96" i="15"/>
  <c r="W96" i="15"/>
  <c r="X96" i="15"/>
  <c r="AK96" i="15"/>
  <c r="AS96" i="15"/>
  <c r="AT96" i="15" s="1"/>
  <c r="E97" i="15"/>
  <c r="G97" i="15"/>
  <c r="H97" i="15"/>
  <c r="I97" i="15"/>
  <c r="J97" i="15"/>
  <c r="K97" i="15"/>
  <c r="L97" i="15"/>
  <c r="M97" i="15"/>
  <c r="O97" i="15"/>
  <c r="P97" i="15"/>
  <c r="Q97" i="15"/>
  <c r="R97" i="15"/>
  <c r="AF97" i="15" s="1"/>
  <c r="S97" i="15"/>
  <c r="T97" i="15"/>
  <c r="U97" i="15"/>
  <c r="V97" i="15"/>
  <c r="W97" i="15"/>
  <c r="X97" i="15"/>
  <c r="AK97" i="15"/>
  <c r="AS97" i="15"/>
  <c r="AT97" i="15" s="1"/>
  <c r="E98" i="15"/>
  <c r="BJ98" i="15" s="1"/>
  <c r="G98" i="15"/>
  <c r="H98" i="15"/>
  <c r="I98" i="15"/>
  <c r="J98" i="15"/>
  <c r="K98" i="15"/>
  <c r="L98" i="15"/>
  <c r="M98" i="15"/>
  <c r="O98" i="15"/>
  <c r="P98" i="15"/>
  <c r="AP98" i="15" s="1"/>
  <c r="Q98" i="15"/>
  <c r="R98" i="15"/>
  <c r="S98" i="15"/>
  <c r="T98" i="15"/>
  <c r="U98" i="15"/>
  <c r="V98" i="15"/>
  <c r="W98" i="15"/>
  <c r="X98" i="15"/>
  <c r="AK98" i="15"/>
  <c r="AS98" i="15"/>
  <c r="AT98" i="15" s="1"/>
  <c r="E99" i="15"/>
  <c r="G99" i="15"/>
  <c r="H99" i="15"/>
  <c r="I99" i="15"/>
  <c r="J99" i="15"/>
  <c r="K99" i="15"/>
  <c r="L99" i="15"/>
  <c r="M99" i="15"/>
  <c r="O99" i="15"/>
  <c r="P99" i="15"/>
  <c r="Q99" i="15"/>
  <c r="R99" i="15"/>
  <c r="AF99" i="15" s="1"/>
  <c r="S99" i="15"/>
  <c r="T99" i="15"/>
  <c r="U99" i="15"/>
  <c r="V99" i="15"/>
  <c r="W99" i="15"/>
  <c r="X99" i="15"/>
  <c r="AK99" i="15"/>
  <c r="AO99" i="15"/>
  <c r="AS99" i="15"/>
  <c r="AT99" i="15" s="1"/>
  <c r="X89" i="15"/>
  <c r="W89" i="15"/>
  <c r="V89" i="15"/>
  <c r="U89" i="15"/>
  <c r="T89" i="15"/>
  <c r="S89" i="15"/>
  <c r="R89" i="15"/>
  <c r="Q89" i="15"/>
  <c r="P89" i="15"/>
  <c r="O89" i="15"/>
  <c r="M89" i="15"/>
  <c r="L89" i="15"/>
  <c r="K89" i="15"/>
  <c r="J89" i="15"/>
  <c r="I89" i="15"/>
  <c r="H89" i="15"/>
  <c r="G89" i="15"/>
  <c r="E89" i="15"/>
  <c r="X88" i="15"/>
  <c r="W88" i="15"/>
  <c r="V88" i="15"/>
  <c r="U88" i="15"/>
  <c r="T88" i="15"/>
  <c r="S88" i="15"/>
  <c r="R88" i="15"/>
  <c r="Q88" i="15"/>
  <c r="P88" i="15"/>
  <c r="O88" i="15"/>
  <c r="M88" i="15"/>
  <c r="L88" i="15"/>
  <c r="K88" i="15"/>
  <c r="J88" i="15"/>
  <c r="I88" i="15"/>
  <c r="H88" i="15"/>
  <c r="G88" i="15"/>
  <c r="E88" i="15"/>
  <c r="X87" i="15"/>
  <c r="W87" i="15"/>
  <c r="V87" i="15"/>
  <c r="U87" i="15"/>
  <c r="T87" i="15"/>
  <c r="S87" i="15"/>
  <c r="R87" i="15"/>
  <c r="Q87" i="15"/>
  <c r="P87" i="15"/>
  <c r="O87" i="15"/>
  <c r="M87" i="15"/>
  <c r="L87" i="15"/>
  <c r="K87" i="15"/>
  <c r="J87" i="15"/>
  <c r="I87" i="15"/>
  <c r="H87" i="15"/>
  <c r="G87" i="15"/>
  <c r="E87" i="15"/>
  <c r="X86" i="15"/>
  <c r="W86" i="15"/>
  <c r="V86" i="15"/>
  <c r="U86" i="15"/>
  <c r="T86" i="15"/>
  <c r="S86" i="15"/>
  <c r="R86" i="15"/>
  <c r="Q86" i="15"/>
  <c r="P86" i="15"/>
  <c r="O86" i="15"/>
  <c r="M86" i="15"/>
  <c r="L86" i="15"/>
  <c r="K86" i="15"/>
  <c r="J86" i="15"/>
  <c r="I86" i="15"/>
  <c r="H86" i="15"/>
  <c r="G86" i="15"/>
  <c r="E86" i="15"/>
  <c r="X85" i="15"/>
  <c r="W85" i="15"/>
  <c r="V85" i="15"/>
  <c r="U85" i="15"/>
  <c r="T85" i="15"/>
  <c r="S85" i="15"/>
  <c r="R85" i="15"/>
  <c r="Q85" i="15"/>
  <c r="P85" i="15"/>
  <c r="O85" i="15"/>
  <c r="M85" i="15"/>
  <c r="L85" i="15"/>
  <c r="K85" i="15"/>
  <c r="J85" i="15"/>
  <c r="I85" i="15"/>
  <c r="H85" i="15"/>
  <c r="G85" i="15"/>
  <c r="E85" i="15"/>
  <c r="X84" i="15"/>
  <c r="W84" i="15"/>
  <c r="V84" i="15"/>
  <c r="U84" i="15"/>
  <c r="T84" i="15"/>
  <c r="S84" i="15"/>
  <c r="R84" i="15"/>
  <c r="Q84" i="15"/>
  <c r="P84" i="15"/>
  <c r="O84" i="15"/>
  <c r="M84" i="15"/>
  <c r="L84" i="15"/>
  <c r="K84" i="15"/>
  <c r="J84" i="15"/>
  <c r="I84" i="15"/>
  <c r="H84" i="15"/>
  <c r="G84" i="15"/>
  <c r="E84" i="15"/>
  <c r="X83" i="15"/>
  <c r="W83" i="15"/>
  <c r="V83" i="15"/>
  <c r="U83" i="15"/>
  <c r="T83" i="15"/>
  <c r="S83" i="15"/>
  <c r="R83" i="15"/>
  <c r="Q83" i="15"/>
  <c r="P83" i="15"/>
  <c r="O83" i="15"/>
  <c r="M83" i="15"/>
  <c r="L83" i="15"/>
  <c r="K83" i="15"/>
  <c r="J83" i="15"/>
  <c r="I83" i="15"/>
  <c r="H83" i="15"/>
  <c r="G83" i="15"/>
  <c r="E83" i="15"/>
  <c r="X82" i="15"/>
  <c r="W82" i="15"/>
  <c r="V82" i="15"/>
  <c r="U82" i="15"/>
  <c r="T82" i="15"/>
  <c r="S82" i="15"/>
  <c r="R82" i="15"/>
  <c r="Q82" i="15"/>
  <c r="P82" i="15"/>
  <c r="O82" i="15"/>
  <c r="M82" i="15"/>
  <c r="L82" i="15"/>
  <c r="K82" i="15"/>
  <c r="J82" i="15"/>
  <c r="I82" i="15"/>
  <c r="H82" i="15"/>
  <c r="G82" i="15"/>
  <c r="E82" i="15"/>
  <c r="X81" i="15"/>
  <c r="W81" i="15"/>
  <c r="V81" i="15"/>
  <c r="U81" i="15"/>
  <c r="T81" i="15"/>
  <c r="S81" i="15"/>
  <c r="R81" i="15"/>
  <c r="Q81" i="15"/>
  <c r="P81" i="15"/>
  <c r="O81" i="15"/>
  <c r="M81" i="15"/>
  <c r="L81" i="15"/>
  <c r="K81" i="15"/>
  <c r="J81" i="15"/>
  <c r="I81" i="15"/>
  <c r="H81" i="15"/>
  <c r="G81" i="15"/>
  <c r="E81" i="15"/>
  <c r="X80" i="15"/>
  <c r="W80" i="15"/>
  <c r="V80" i="15"/>
  <c r="U80" i="15"/>
  <c r="T80" i="15"/>
  <c r="S80" i="15"/>
  <c r="R80" i="15"/>
  <c r="Q80" i="15"/>
  <c r="P80" i="15"/>
  <c r="O80" i="15"/>
  <c r="M80" i="15"/>
  <c r="L80" i="15"/>
  <c r="K80" i="15"/>
  <c r="J80" i="15"/>
  <c r="I80" i="15"/>
  <c r="H80" i="15"/>
  <c r="G80" i="15"/>
  <c r="E80" i="15"/>
  <c r="X79" i="15"/>
  <c r="W79" i="15"/>
  <c r="V79" i="15"/>
  <c r="U79" i="15"/>
  <c r="T79" i="15"/>
  <c r="S79" i="15"/>
  <c r="R79" i="15"/>
  <c r="Q79" i="15"/>
  <c r="P79" i="15"/>
  <c r="O79" i="15"/>
  <c r="M79" i="15"/>
  <c r="L79" i="15"/>
  <c r="K79" i="15"/>
  <c r="J79" i="15"/>
  <c r="I79" i="15"/>
  <c r="H79" i="15"/>
  <c r="G79" i="15"/>
  <c r="E79" i="15"/>
  <c r="X78" i="15"/>
  <c r="W78" i="15"/>
  <c r="V78" i="15"/>
  <c r="U78" i="15"/>
  <c r="T78" i="15"/>
  <c r="S78" i="15"/>
  <c r="R78" i="15"/>
  <c r="Q78" i="15"/>
  <c r="P78" i="15"/>
  <c r="AP78" i="15" s="1"/>
  <c r="O78" i="15"/>
  <c r="M78" i="15"/>
  <c r="L78" i="15"/>
  <c r="K78" i="15"/>
  <c r="J78" i="15"/>
  <c r="I78" i="15"/>
  <c r="H78" i="15"/>
  <c r="G78" i="15"/>
  <c r="E78" i="15"/>
  <c r="X71" i="15"/>
  <c r="W71" i="15"/>
  <c r="V71" i="15"/>
  <c r="U71" i="15"/>
  <c r="T71" i="15"/>
  <c r="S71" i="15"/>
  <c r="R71" i="15"/>
  <c r="Q71" i="15"/>
  <c r="P71" i="15"/>
  <c r="O71" i="15"/>
  <c r="M71" i="15"/>
  <c r="L71" i="15"/>
  <c r="K71" i="15"/>
  <c r="J71" i="15"/>
  <c r="I71" i="15"/>
  <c r="H71" i="15"/>
  <c r="G71" i="15"/>
  <c r="E71" i="15"/>
  <c r="X70" i="15"/>
  <c r="W70" i="15"/>
  <c r="V70" i="15"/>
  <c r="U70" i="15"/>
  <c r="T70" i="15"/>
  <c r="S70" i="15"/>
  <c r="R70" i="15"/>
  <c r="Q70" i="15"/>
  <c r="P70" i="15"/>
  <c r="O70" i="15"/>
  <c r="M70" i="15"/>
  <c r="L70" i="15"/>
  <c r="K70" i="15"/>
  <c r="J70" i="15"/>
  <c r="I70" i="15"/>
  <c r="H70" i="15"/>
  <c r="G70" i="15"/>
  <c r="E70" i="15"/>
  <c r="X69" i="15"/>
  <c r="W69" i="15"/>
  <c r="V69" i="15"/>
  <c r="U69" i="15"/>
  <c r="T69" i="15"/>
  <c r="S69" i="15"/>
  <c r="R69" i="15"/>
  <c r="Q69" i="15"/>
  <c r="P69" i="15"/>
  <c r="O69" i="15"/>
  <c r="M69" i="15"/>
  <c r="L69" i="15"/>
  <c r="K69" i="15"/>
  <c r="J69" i="15"/>
  <c r="I69" i="15"/>
  <c r="H69" i="15"/>
  <c r="G69" i="15"/>
  <c r="E69" i="15"/>
  <c r="X68" i="15"/>
  <c r="W68" i="15"/>
  <c r="V68" i="15"/>
  <c r="U68" i="15"/>
  <c r="T68" i="15"/>
  <c r="S68" i="15"/>
  <c r="R68" i="15"/>
  <c r="Q68" i="15"/>
  <c r="P68" i="15"/>
  <c r="O68" i="15"/>
  <c r="M68" i="15"/>
  <c r="L68" i="15"/>
  <c r="K68" i="15"/>
  <c r="J68" i="15"/>
  <c r="I68" i="15"/>
  <c r="H68" i="15"/>
  <c r="G68" i="15"/>
  <c r="AH68" i="15" s="1"/>
  <c r="E68" i="15"/>
  <c r="X67" i="15"/>
  <c r="W67" i="15"/>
  <c r="V67" i="15"/>
  <c r="U67" i="15"/>
  <c r="T67" i="15"/>
  <c r="S67" i="15"/>
  <c r="R67" i="15"/>
  <c r="Q67" i="15"/>
  <c r="P67" i="15"/>
  <c r="O67" i="15"/>
  <c r="M67" i="15"/>
  <c r="L67" i="15"/>
  <c r="K67" i="15"/>
  <c r="J67" i="15"/>
  <c r="I67" i="15"/>
  <c r="H67" i="15"/>
  <c r="G67" i="15"/>
  <c r="E67" i="15"/>
  <c r="X66" i="15"/>
  <c r="W66" i="15"/>
  <c r="V66" i="15"/>
  <c r="U66" i="15"/>
  <c r="T66" i="15"/>
  <c r="S66" i="15"/>
  <c r="R66" i="15"/>
  <c r="Q66" i="15"/>
  <c r="P66" i="15"/>
  <c r="O66" i="15"/>
  <c r="M66" i="15"/>
  <c r="L66" i="15"/>
  <c r="K66" i="15"/>
  <c r="J66" i="15"/>
  <c r="I66" i="15"/>
  <c r="H66" i="15"/>
  <c r="G66" i="15"/>
  <c r="E66" i="15"/>
  <c r="X65" i="15"/>
  <c r="W65" i="15"/>
  <c r="V65" i="15"/>
  <c r="U65" i="15"/>
  <c r="T65" i="15"/>
  <c r="S65" i="15"/>
  <c r="R65" i="15"/>
  <c r="Q65" i="15"/>
  <c r="P65" i="15"/>
  <c r="O65" i="15"/>
  <c r="M65" i="15"/>
  <c r="L65" i="15"/>
  <c r="K65" i="15"/>
  <c r="J65" i="15"/>
  <c r="I65" i="15"/>
  <c r="H65" i="15"/>
  <c r="G65" i="15"/>
  <c r="E65" i="15"/>
  <c r="X64" i="15"/>
  <c r="W64" i="15"/>
  <c r="V64" i="15"/>
  <c r="U64" i="15"/>
  <c r="T64" i="15"/>
  <c r="S64" i="15"/>
  <c r="R64" i="15"/>
  <c r="Q64" i="15"/>
  <c r="P64" i="15"/>
  <c r="O64" i="15"/>
  <c r="M64" i="15"/>
  <c r="L64" i="15"/>
  <c r="K64" i="15"/>
  <c r="J64" i="15"/>
  <c r="I64" i="15"/>
  <c r="H64" i="15"/>
  <c r="G64" i="15"/>
  <c r="E64" i="15"/>
  <c r="X62" i="15"/>
  <c r="W62" i="15"/>
  <c r="V62" i="15"/>
  <c r="U62" i="15"/>
  <c r="T62" i="15"/>
  <c r="S62" i="15"/>
  <c r="R62" i="15"/>
  <c r="Q62" i="15"/>
  <c r="P62" i="15"/>
  <c r="O62" i="15"/>
  <c r="M62" i="15"/>
  <c r="L62" i="15"/>
  <c r="K62" i="15"/>
  <c r="J62" i="15"/>
  <c r="I62" i="15"/>
  <c r="H62" i="15"/>
  <c r="G62" i="15"/>
  <c r="E62" i="15"/>
  <c r="X61" i="15"/>
  <c r="W61" i="15"/>
  <c r="V61" i="15"/>
  <c r="U61" i="15"/>
  <c r="T61" i="15"/>
  <c r="S61" i="15"/>
  <c r="R61" i="15"/>
  <c r="Q61" i="15"/>
  <c r="P61" i="15"/>
  <c r="O61" i="15"/>
  <c r="M61" i="15"/>
  <c r="L61" i="15"/>
  <c r="K61" i="15"/>
  <c r="J61" i="15"/>
  <c r="I61" i="15"/>
  <c r="H61" i="15"/>
  <c r="G61" i="15"/>
  <c r="E61" i="15"/>
  <c r="X60" i="15"/>
  <c r="W60" i="15"/>
  <c r="V60" i="15"/>
  <c r="U60" i="15"/>
  <c r="T60" i="15"/>
  <c r="S60" i="15"/>
  <c r="R60" i="15"/>
  <c r="Q60" i="15"/>
  <c r="P60" i="15"/>
  <c r="O60" i="15"/>
  <c r="M60" i="15"/>
  <c r="L60" i="15"/>
  <c r="K60" i="15"/>
  <c r="J60" i="15"/>
  <c r="I60" i="15"/>
  <c r="H60" i="15"/>
  <c r="G60" i="15"/>
  <c r="E60" i="15"/>
  <c r="X59" i="15"/>
  <c r="W59" i="15"/>
  <c r="V59" i="15"/>
  <c r="U59" i="15"/>
  <c r="T59" i="15"/>
  <c r="S59" i="15"/>
  <c r="R59" i="15"/>
  <c r="Q59" i="15"/>
  <c r="P59" i="15"/>
  <c r="O59" i="15"/>
  <c r="M59" i="15"/>
  <c r="L59" i="15"/>
  <c r="K59" i="15"/>
  <c r="J59" i="15"/>
  <c r="I59" i="15"/>
  <c r="H59" i="15"/>
  <c r="G59" i="15"/>
  <c r="E59" i="15"/>
  <c r="X58" i="15"/>
  <c r="W58" i="15"/>
  <c r="V58" i="15"/>
  <c r="U58" i="15"/>
  <c r="T58" i="15"/>
  <c r="S58" i="15"/>
  <c r="R58" i="15"/>
  <c r="AG58" i="15" s="1"/>
  <c r="Q58" i="15"/>
  <c r="P58" i="15"/>
  <c r="O58" i="15"/>
  <c r="M58" i="15"/>
  <c r="L58" i="15"/>
  <c r="K58" i="15"/>
  <c r="J58" i="15"/>
  <c r="I58" i="15"/>
  <c r="H58" i="15"/>
  <c r="G58" i="15"/>
  <c r="E58" i="15"/>
  <c r="X57" i="15"/>
  <c r="W57" i="15"/>
  <c r="V57" i="15"/>
  <c r="U57" i="15"/>
  <c r="T57" i="15"/>
  <c r="S57" i="15"/>
  <c r="R57" i="15"/>
  <c r="Q57" i="15"/>
  <c r="P57" i="15"/>
  <c r="O57" i="15"/>
  <c r="M57" i="15"/>
  <c r="L57" i="15"/>
  <c r="K57" i="15"/>
  <c r="J57" i="15"/>
  <c r="I57" i="15"/>
  <c r="H57" i="15"/>
  <c r="G57" i="15"/>
  <c r="E57" i="15"/>
  <c r="X56" i="15"/>
  <c r="W56" i="15"/>
  <c r="V56" i="15"/>
  <c r="U56" i="15"/>
  <c r="T56" i="15"/>
  <c r="S56" i="15"/>
  <c r="R56" i="15"/>
  <c r="Q56" i="15"/>
  <c r="P56" i="15"/>
  <c r="O56" i="15"/>
  <c r="M56" i="15"/>
  <c r="L56" i="15"/>
  <c r="K56" i="15"/>
  <c r="J56" i="15"/>
  <c r="I56" i="15"/>
  <c r="H56" i="15"/>
  <c r="G56" i="15"/>
  <c r="E56" i="15"/>
  <c r="X55" i="15"/>
  <c r="W55" i="15"/>
  <c r="V55" i="15"/>
  <c r="U55" i="15"/>
  <c r="T55" i="15"/>
  <c r="S55" i="15"/>
  <c r="R55" i="15"/>
  <c r="Q55" i="15"/>
  <c r="P55" i="15"/>
  <c r="O55" i="15"/>
  <c r="M55" i="15"/>
  <c r="L55" i="15"/>
  <c r="K55" i="15"/>
  <c r="J55" i="15"/>
  <c r="I55" i="15"/>
  <c r="H55" i="15"/>
  <c r="G55" i="15"/>
  <c r="E55" i="15"/>
  <c r="X54" i="15"/>
  <c r="W54" i="15"/>
  <c r="V54" i="15"/>
  <c r="U54" i="15"/>
  <c r="T54" i="15"/>
  <c r="S54" i="15"/>
  <c r="R54" i="15"/>
  <c r="Q54" i="15"/>
  <c r="P54" i="15"/>
  <c r="O54" i="15"/>
  <c r="M54" i="15"/>
  <c r="L54" i="15"/>
  <c r="K54" i="15"/>
  <c r="J54" i="15"/>
  <c r="I54" i="15"/>
  <c r="H54" i="15"/>
  <c r="G54" i="15"/>
  <c r="E54" i="15"/>
  <c r="X53" i="15"/>
  <c r="W53" i="15"/>
  <c r="V53" i="15"/>
  <c r="U53" i="15"/>
  <c r="T53" i="15"/>
  <c r="S53" i="15"/>
  <c r="R53" i="15"/>
  <c r="Q53" i="15"/>
  <c r="P53" i="15"/>
  <c r="O53" i="15"/>
  <c r="M53" i="15"/>
  <c r="L53" i="15"/>
  <c r="K53" i="15"/>
  <c r="J53" i="15"/>
  <c r="I53" i="15"/>
  <c r="H53" i="15"/>
  <c r="G53" i="15"/>
  <c r="E53" i="15"/>
  <c r="X52" i="15"/>
  <c r="W52" i="15"/>
  <c r="V52" i="15"/>
  <c r="U52" i="15"/>
  <c r="T52" i="15"/>
  <c r="S52" i="15"/>
  <c r="R52" i="15"/>
  <c r="Q52" i="15"/>
  <c r="P52" i="15"/>
  <c r="O52" i="15"/>
  <c r="M52" i="15"/>
  <c r="L52" i="15"/>
  <c r="K52" i="15"/>
  <c r="J52" i="15"/>
  <c r="I52" i="15"/>
  <c r="H52" i="15"/>
  <c r="G52" i="15"/>
  <c r="E52" i="15"/>
  <c r="X51" i="15"/>
  <c r="W51" i="15"/>
  <c r="V51" i="15"/>
  <c r="U51" i="15"/>
  <c r="T51" i="15"/>
  <c r="S51" i="15"/>
  <c r="R51" i="15"/>
  <c r="Q51" i="15"/>
  <c r="P51" i="15"/>
  <c r="O51" i="15"/>
  <c r="M51" i="15"/>
  <c r="L51" i="15"/>
  <c r="K51" i="15"/>
  <c r="J51" i="15"/>
  <c r="I51" i="15"/>
  <c r="H51" i="15"/>
  <c r="G51" i="15"/>
  <c r="E51" i="15"/>
  <c r="X49" i="15"/>
  <c r="W49" i="15"/>
  <c r="V49" i="15"/>
  <c r="U49" i="15"/>
  <c r="T49" i="15"/>
  <c r="S49" i="15"/>
  <c r="R49" i="15"/>
  <c r="Q49" i="15"/>
  <c r="P49" i="15"/>
  <c r="O49" i="15"/>
  <c r="M49" i="15"/>
  <c r="L49" i="15"/>
  <c r="K49" i="15"/>
  <c r="J49" i="15"/>
  <c r="I49" i="15"/>
  <c r="H49" i="15"/>
  <c r="G49" i="15"/>
  <c r="E49" i="15"/>
  <c r="X48" i="15"/>
  <c r="W48" i="15"/>
  <c r="V48" i="15"/>
  <c r="U48" i="15"/>
  <c r="T48" i="15"/>
  <c r="S48" i="15"/>
  <c r="R48" i="15"/>
  <c r="Q48" i="15"/>
  <c r="P48" i="15"/>
  <c r="O48" i="15"/>
  <c r="M48" i="15"/>
  <c r="L48" i="15"/>
  <c r="K48" i="15"/>
  <c r="J48" i="15"/>
  <c r="I48" i="15"/>
  <c r="H48" i="15"/>
  <c r="G48" i="15"/>
  <c r="E48" i="15"/>
  <c r="X47" i="15"/>
  <c r="W47" i="15"/>
  <c r="V47" i="15"/>
  <c r="U47" i="15"/>
  <c r="T47" i="15"/>
  <c r="S47" i="15"/>
  <c r="R47" i="15"/>
  <c r="Q47" i="15"/>
  <c r="P47" i="15"/>
  <c r="O47" i="15"/>
  <c r="M47" i="15"/>
  <c r="L47" i="15"/>
  <c r="K47" i="15"/>
  <c r="J47" i="15"/>
  <c r="I47" i="15"/>
  <c r="H47" i="15"/>
  <c r="G47" i="15"/>
  <c r="E47" i="15"/>
  <c r="X46" i="15"/>
  <c r="W46" i="15"/>
  <c r="V46" i="15"/>
  <c r="U46" i="15"/>
  <c r="T46" i="15"/>
  <c r="S46" i="15"/>
  <c r="R46" i="15"/>
  <c r="Q46" i="15"/>
  <c r="P46" i="15"/>
  <c r="O46" i="15"/>
  <c r="M46" i="15"/>
  <c r="L46" i="15"/>
  <c r="K46" i="15"/>
  <c r="J46" i="15"/>
  <c r="I46" i="15"/>
  <c r="H46" i="15"/>
  <c r="G46" i="15"/>
  <c r="E46" i="15"/>
  <c r="X45" i="15"/>
  <c r="W45" i="15"/>
  <c r="V45" i="15"/>
  <c r="U45" i="15"/>
  <c r="T45" i="15"/>
  <c r="S45" i="15"/>
  <c r="R45" i="15"/>
  <c r="Q45" i="15"/>
  <c r="P45" i="15"/>
  <c r="O45" i="15"/>
  <c r="M45" i="15"/>
  <c r="L45" i="15"/>
  <c r="K45" i="15"/>
  <c r="J45" i="15"/>
  <c r="I45" i="15"/>
  <c r="H45" i="15"/>
  <c r="G45" i="15"/>
  <c r="E45" i="15"/>
  <c r="X44" i="15"/>
  <c r="W44" i="15"/>
  <c r="V44" i="15"/>
  <c r="U44" i="15"/>
  <c r="T44" i="15"/>
  <c r="S44" i="15"/>
  <c r="R44" i="15"/>
  <c r="Q44" i="15"/>
  <c r="P44" i="15"/>
  <c r="O44" i="15"/>
  <c r="M44" i="15"/>
  <c r="L44" i="15"/>
  <c r="K44" i="15"/>
  <c r="J44" i="15"/>
  <c r="I44" i="15"/>
  <c r="H44" i="15"/>
  <c r="G44" i="15"/>
  <c r="E44" i="15"/>
  <c r="X43" i="15"/>
  <c r="W43" i="15"/>
  <c r="V43" i="15"/>
  <c r="U43" i="15"/>
  <c r="T43" i="15"/>
  <c r="S43" i="15"/>
  <c r="R43" i="15"/>
  <c r="Q43" i="15"/>
  <c r="P43" i="15"/>
  <c r="O43" i="15"/>
  <c r="M43" i="15"/>
  <c r="L43" i="15"/>
  <c r="K43" i="15"/>
  <c r="J43" i="15"/>
  <c r="I43" i="15"/>
  <c r="H43" i="15"/>
  <c r="G43" i="15"/>
  <c r="E43" i="15"/>
  <c r="X42" i="15"/>
  <c r="W42" i="15"/>
  <c r="V42" i="15"/>
  <c r="U42" i="15"/>
  <c r="T42" i="15"/>
  <c r="S42" i="15"/>
  <c r="R42" i="15"/>
  <c r="Q42" i="15"/>
  <c r="P42" i="15"/>
  <c r="O42" i="15"/>
  <c r="M42" i="15"/>
  <c r="L42" i="15"/>
  <c r="K42" i="15"/>
  <c r="J42" i="15"/>
  <c r="I42" i="15"/>
  <c r="H42" i="15"/>
  <c r="G42" i="15"/>
  <c r="E42" i="15"/>
  <c r="X41" i="15"/>
  <c r="W41" i="15"/>
  <c r="V41" i="15"/>
  <c r="U41" i="15"/>
  <c r="T41" i="15"/>
  <c r="S41" i="15"/>
  <c r="R41" i="15"/>
  <c r="Q41" i="15"/>
  <c r="P41" i="15"/>
  <c r="O41" i="15"/>
  <c r="M41" i="15"/>
  <c r="L41" i="15"/>
  <c r="K41" i="15"/>
  <c r="J41" i="15"/>
  <c r="I41" i="15"/>
  <c r="H41" i="15"/>
  <c r="G41" i="15"/>
  <c r="E41" i="15"/>
  <c r="X39" i="15"/>
  <c r="W39" i="15"/>
  <c r="V39" i="15"/>
  <c r="U39" i="15"/>
  <c r="T39" i="15"/>
  <c r="S39" i="15"/>
  <c r="R39" i="15"/>
  <c r="Q39" i="15"/>
  <c r="P39" i="15"/>
  <c r="O39" i="15"/>
  <c r="M39" i="15"/>
  <c r="L39" i="15"/>
  <c r="K39" i="15"/>
  <c r="J39" i="15"/>
  <c r="I39" i="15"/>
  <c r="H39" i="15"/>
  <c r="G39" i="15"/>
  <c r="E39" i="15"/>
  <c r="X38" i="15"/>
  <c r="W38" i="15"/>
  <c r="V38" i="15"/>
  <c r="U38" i="15"/>
  <c r="T38" i="15"/>
  <c r="S38" i="15"/>
  <c r="R38" i="15"/>
  <c r="Q38" i="15"/>
  <c r="P38" i="15"/>
  <c r="O38" i="15"/>
  <c r="M38" i="15"/>
  <c r="L38" i="15"/>
  <c r="K38" i="15"/>
  <c r="J38" i="15"/>
  <c r="I38" i="15"/>
  <c r="H38" i="15"/>
  <c r="G38" i="15"/>
  <c r="E38" i="15"/>
  <c r="X37" i="15"/>
  <c r="W37" i="15"/>
  <c r="V37" i="15"/>
  <c r="U37" i="15"/>
  <c r="T37" i="15"/>
  <c r="S37" i="15"/>
  <c r="R37" i="15"/>
  <c r="Q37" i="15"/>
  <c r="P37" i="15"/>
  <c r="O37" i="15"/>
  <c r="M37" i="15"/>
  <c r="L37" i="15"/>
  <c r="K37" i="15"/>
  <c r="J37" i="15"/>
  <c r="I37" i="15"/>
  <c r="H37" i="15"/>
  <c r="G37" i="15"/>
  <c r="E37" i="15"/>
  <c r="X36" i="15"/>
  <c r="W36" i="15"/>
  <c r="V36" i="15"/>
  <c r="U36" i="15"/>
  <c r="AE36" i="15" s="1"/>
  <c r="T36" i="15"/>
  <c r="S36" i="15"/>
  <c r="R36" i="15"/>
  <c r="Q36" i="15"/>
  <c r="P36" i="15"/>
  <c r="O36" i="15"/>
  <c r="M36" i="15"/>
  <c r="L36" i="15"/>
  <c r="K36" i="15"/>
  <c r="J36" i="15"/>
  <c r="I36" i="15"/>
  <c r="H36" i="15"/>
  <c r="G36" i="15"/>
  <c r="E36" i="15"/>
  <c r="X35" i="15"/>
  <c r="W35" i="15"/>
  <c r="V35" i="15"/>
  <c r="U35" i="15"/>
  <c r="T35" i="15"/>
  <c r="S35" i="15"/>
  <c r="R35" i="15"/>
  <c r="Q35" i="15"/>
  <c r="P35" i="15"/>
  <c r="O35" i="15"/>
  <c r="M35" i="15"/>
  <c r="L35" i="15"/>
  <c r="K35" i="15"/>
  <c r="J35" i="15"/>
  <c r="I35" i="15"/>
  <c r="H35" i="15"/>
  <c r="G35" i="15"/>
  <c r="E35" i="15"/>
  <c r="X34" i="15"/>
  <c r="W34" i="15"/>
  <c r="V34" i="15"/>
  <c r="U34" i="15"/>
  <c r="T34" i="15"/>
  <c r="S34" i="15"/>
  <c r="R34" i="15"/>
  <c r="Q34" i="15"/>
  <c r="AP34" i="15" s="1"/>
  <c r="P34" i="15"/>
  <c r="O34" i="15"/>
  <c r="M34" i="15"/>
  <c r="L34" i="15"/>
  <c r="K34" i="15"/>
  <c r="J34" i="15"/>
  <c r="I34" i="15"/>
  <c r="H34" i="15"/>
  <c r="G34" i="15"/>
  <c r="E34" i="15"/>
  <c r="X33" i="15"/>
  <c r="W33" i="15"/>
  <c r="V33" i="15"/>
  <c r="U33" i="15"/>
  <c r="T33" i="15"/>
  <c r="S33" i="15"/>
  <c r="R33" i="15"/>
  <c r="Q33" i="15"/>
  <c r="P33" i="15"/>
  <c r="AP33" i="15" s="1"/>
  <c r="O33" i="15"/>
  <c r="M33" i="15"/>
  <c r="L33" i="15"/>
  <c r="K33" i="15"/>
  <c r="J33" i="15"/>
  <c r="I33" i="15"/>
  <c r="H33" i="15"/>
  <c r="G33" i="15"/>
  <c r="E33" i="15"/>
  <c r="X32" i="15"/>
  <c r="W32" i="15"/>
  <c r="V32" i="15"/>
  <c r="U32" i="15"/>
  <c r="T32" i="15"/>
  <c r="S32" i="15"/>
  <c r="R32" i="15"/>
  <c r="AF32" i="15" s="1"/>
  <c r="Q32" i="15"/>
  <c r="P32" i="15"/>
  <c r="O32" i="15"/>
  <c r="M32" i="15"/>
  <c r="L32" i="15"/>
  <c r="K32" i="15"/>
  <c r="J32" i="15"/>
  <c r="I32" i="15"/>
  <c r="H32" i="15"/>
  <c r="G32" i="15"/>
  <c r="E32" i="15"/>
  <c r="X31" i="15"/>
  <c r="W31" i="15"/>
  <c r="V31" i="15"/>
  <c r="U31" i="15"/>
  <c r="T31" i="15"/>
  <c r="S31" i="15"/>
  <c r="R31" i="15"/>
  <c r="Q31" i="15"/>
  <c r="P31" i="15"/>
  <c r="O31" i="15"/>
  <c r="M31" i="15"/>
  <c r="L31" i="15"/>
  <c r="K31" i="15"/>
  <c r="J31" i="15"/>
  <c r="I31" i="15"/>
  <c r="H31" i="15"/>
  <c r="G31" i="15"/>
  <c r="E31" i="15"/>
  <c r="X30" i="15"/>
  <c r="W30" i="15"/>
  <c r="V30" i="15"/>
  <c r="U30" i="15"/>
  <c r="T30" i="15"/>
  <c r="S30" i="15"/>
  <c r="R30" i="15"/>
  <c r="Q30" i="15"/>
  <c r="P30" i="15"/>
  <c r="O30" i="15"/>
  <c r="M30" i="15"/>
  <c r="L30" i="15"/>
  <c r="K30" i="15"/>
  <c r="J30" i="15"/>
  <c r="I30" i="15"/>
  <c r="H30" i="15"/>
  <c r="G30" i="15"/>
  <c r="E30" i="15"/>
  <c r="X29" i="15"/>
  <c r="W29" i="15"/>
  <c r="V29" i="15"/>
  <c r="U29" i="15"/>
  <c r="T29" i="15"/>
  <c r="S29" i="15"/>
  <c r="R29" i="15"/>
  <c r="Q29" i="15"/>
  <c r="P29" i="15"/>
  <c r="O29" i="15"/>
  <c r="M29" i="15"/>
  <c r="L29" i="15"/>
  <c r="K29" i="15"/>
  <c r="J29" i="15"/>
  <c r="I29" i="15"/>
  <c r="H29" i="15"/>
  <c r="G29" i="15"/>
  <c r="E29" i="15"/>
  <c r="X28" i="15"/>
  <c r="W28" i="15"/>
  <c r="V28" i="15"/>
  <c r="U28" i="15"/>
  <c r="T28" i="15"/>
  <c r="S28" i="15"/>
  <c r="R28" i="15"/>
  <c r="Q28" i="15"/>
  <c r="P28" i="15"/>
  <c r="O28" i="15"/>
  <c r="M28" i="15"/>
  <c r="L28" i="15"/>
  <c r="K28" i="15"/>
  <c r="J28" i="15"/>
  <c r="I28" i="15"/>
  <c r="H28" i="15"/>
  <c r="G28" i="15"/>
  <c r="E28" i="15"/>
  <c r="X27" i="15"/>
  <c r="W27" i="15"/>
  <c r="V27" i="15"/>
  <c r="U27" i="15"/>
  <c r="T27" i="15"/>
  <c r="S27" i="15"/>
  <c r="R27" i="15"/>
  <c r="Q27" i="15"/>
  <c r="P27" i="15"/>
  <c r="O27" i="15"/>
  <c r="M27" i="15"/>
  <c r="L27" i="15"/>
  <c r="K27" i="15"/>
  <c r="J27" i="15"/>
  <c r="I27" i="15"/>
  <c r="H27" i="15"/>
  <c r="G27" i="15"/>
  <c r="E27" i="15"/>
  <c r="BJ27" i="15" s="1"/>
  <c r="X26" i="15"/>
  <c r="W26" i="15"/>
  <c r="V26" i="15"/>
  <c r="U26" i="15"/>
  <c r="T26" i="15"/>
  <c r="S26" i="15"/>
  <c r="R26" i="15"/>
  <c r="Q26" i="15"/>
  <c r="P26" i="15"/>
  <c r="O26" i="15"/>
  <c r="M26" i="15"/>
  <c r="L26" i="15"/>
  <c r="K26" i="15"/>
  <c r="J26" i="15"/>
  <c r="I26" i="15"/>
  <c r="H26" i="15"/>
  <c r="G26" i="15"/>
  <c r="E26" i="15"/>
  <c r="X25" i="15"/>
  <c r="W25" i="15"/>
  <c r="V25" i="15"/>
  <c r="U25" i="15"/>
  <c r="T25" i="15"/>
  <c r="S25" i="15"/>
  <c r="R25" i="15"/>
  <c r="Q25" i="15"/>
  <c r="P25" i="15"/>
  <c r="O25" i="15"/>
  <c r="M25" i="15"/>
  <c r="L25" i="15"/>
  <c r="K25" i="15"/>
  <c r="J25" i="15"/>
  <c r="I25" i="15"/>
  <c r="H25" i="15"/>
  <c r="G25" i="15"/>
  <c r="E25" i="15"/>
  <c r="X24" i="15"/>
  <c r="W24" i="15"/>
  <c r="V24" i="15"/>
  <c r="U24" i="15"/>
  <c r="T24" i="15"/>
  <c r="S24" i="15"/>
  <c r="R24" i="15"/>
  <c r="Q24" i="15"/>
  <c r="P24" i="15"/>
  <c r="O24" i="15"/>
  <c r="M24" i="15"/>
  <c r="L24" i="15"/>
  <c r="K24" i="15"/>
  <c r="J24" i="15"/>
  <c r="I24" i="15"/>
  <c r="H24" i="15"/>
  <c r="G24" i="15"/>
  <c r="E24" i="15"/>
  <c r="X23" i="15"/>
  <c r="W23" i="15"/>
  <c r="V23" i="15"/>
  <c r="U23" i="15"/>
  <c r="T23" i="15"/>
  <c r="S23" i="15"/>
  <c r="R23" i="15"/>
  <c r="Q23" i="15"/>
  <c r="P23" i="15"/>
  <c r="O23" i="15"/>
  <c r="M23" i="15"/>
  <c r="L23" i="15"/>
  <c r="K23" i="15"/>
  <c r="J23" i="15"/>
  <c r="I23" i="15"/>
  <c r="H23" i="15"/>
  <c r="G23" i="15"/>
  <c r="E23" i="15"/>
  <c r="X22" i="15"/>
  <c r="W22" i="15"/>
  <c r="V22" i="15"/>
  <c r="U22" i="15"/>
  <c r="T22" i="15"/>
  <c r="S22" i="15"/>
  <c r="R22" i="15"/>
  <c r="Q22" i="15"/>
  <c r="P22" i="15"/>
  <c r="O22" i="15"/>
  <c r="M22" i="15"/>
  <c r="L22" i="15"/>
  <c r="K22" i="15"/>
  <c r="J22" i="15"/>
  <c r="I22" i="15"/>
  <c r="H22" i="15"/>
  <c r="G22" i="15"/>
  <c r="E22" i="15"/>
  <c r="X21" i="15"/>
  <c r="W21" i="15"/>
  <c r="V21" i="15"/>
  <c r="U21" i="15"/>
  <c r="T21" i="15"/>
  <c r="S21" i="15"/>
  <c r="R21" i="15"/>
  <c r="Q21" i="15"/>
  <c r="P21" i="15"/>
  <c r="O21" i="15"/>
  <c r="M21" i="15"/>
  <c r="L21" i="15"/>
  <c r="K21" i="15"/>
  <c r="J21" i="15"/>
  <c r="I21" i="15"/>
  <c r="H21" i="15"/>
  <c r="G21" i="15"/>
  <c r="E21" i="15"/>
  <c r="X20" i="15"/>
  <c r="W20" i="15"/>
  <c r="V20" i="15"/>
  <c r="U20" i="15"/>
  <c r="T20" i="15"/>
  <c r="S20" i="15"/>
  <c r="R20" i="15"/>
  <c r="Q20" i="15"/>
  <c r="P20" i="15"/>
  <c r="O20" i="15"/>
  <c r="M20" i="15"/>
  <c r="L20" i="15"/>
  <c r="K20" i="15"/>
  <c r="J20" i="15"/>
  <c r="I20" i="15"/>
  <c r="H20" i="15"/>
  <c r="G20" i="15"/>
  <c r="E20" i="15"/>
  <c r="X19" i="15"/>
  <c r="W19" i="15"/>
  <c r="V19" i="15"/>
  <c r="U19" i="15"/>
  <c r="T19" i="15"/>
  <c r="S19" i="15"/>
  <c r="R19" i="15"/>
  <c r="Q19" i="15"/>
  <c r="P19" i="15"/>
  <c r="O19" i="15"/>
  <c r="M19" i="15"/>
  <c r="L19" i="15"/>
  <c r="K19" i="15"/>
  <c r="J19" i="15"/>
  <c r="I19" i="15"/>
  <c r="H19" i="15"/>
  <c r="G19" i="15"/>
  <c r="E19" i="15"/>
  <c r="X18" i="15"/>
  <c r="W18" i="15"/>
  <c r="V18" i="15"/>
  <c r="U18" i="15"/>
  <c r="T18" i="15"/>
  <c r="S18" i="15"/>
  <c r="R18" i="15"/>
  <c r="Q18" i="15"/>
  <c r="P18" i="15"/>
  <c r="O18" i="15"/>
  <c r="M18" i="15"/>
  <c r="L18" i="15"/>
  <c r="K18" i="15"/>
  <c r="J18" i="15"/>
  <c r="I18" i="15"/>
  <c r="H18" i="15"/>
  <c r="G18" i="15"/>
  <c r="E18" i="15"/>
  <c r="BJ18" i="15" s="1"/>
  <c r="X17" i="15"/>
  <c r="W17" i="15"/>
  <c r="V17" i="15"/>
  <c r="U17" i="15"/>
  <c r="T17" i="15"/>
  <c r="S17" i="15"/>
  <c r="R17" i="15"/>
  <c r="Q17" i="15"/>
  <c r="P17" i="15"/>
  <c r="O17" i="15"/>
  <c r="M17" i="15"/>
  <c r="L17" i="15"/>
  <c r="K17" i="15"/>
  <c r="J17" i="15"/>
  <c r="I17" i="15"/>
  <c r="H17" i="15"/>
  <c r="G17" i="15"/>
  <c r="E17" i="15"/>
  <c r="X16" i="15"/>
  <c r="W16" i="15"/>
  <c r="V16" i="15"/>
  <c r="U16" i="15"/>
  <c r="T16" i="15"/>
  <c r="S16" i="15"/>
  <c r="R16" i="15"/>
  <c r="Q16" i="15"/>
  <c r="P16" i="15"/>
  <c r="O16" i="15"/>
  <c r="M16" i="15"/>
  <c r="L16" i="15"/>
  <c r="K16" i="15"/>
  <c r="J16" i="15"/>
  <c r="I16" i="15"/>
  <c r="H16" i="15"/>
  <c r="G16" i="15"/>
  <c r="E16" i="15"/>
  <c r="X15" i="15"/>
  <c r="W15" i="15"/>
  <c r="V15" i="15"/>
  <c r="U15" i="15"/>
  <c r="T15" i="15"/>
  <c r="S15" i="15"/>
  <c r="R15" i="15"/>
  <c r="Q15" i="15"/>
  <c r="P15" i="15"/>
  <c r="O15" i="15"/>
  <c r="M15" i="15"/>
  <c r="L15" i="15"/>
  <c r="K15" i="15"/>
  <c r="J15" i="15"/>
  <c r="I15" i="15"/>
  <c r="H15" i="15"/>
  <c r="G15" i="15"/>
  <c r="E15" i="15"/>
  <c r="X14" i="15"/>
  <c r="W14" i="15"/>
  <c r="V14" i="15"/>
  <c r="U14" i="15"/>
  <c r="T14" i="15"/>
  <c r="S14" i="15"/>
  <c r="R14" i="15"/>
  <c r="Q14" i="15"/>
  <c r="P14" i="15"/>
  <c r="O14" i="15"/>
  <c r="M14" i="15"/>
  <c r="L14" i="15"/>
  <c r="K14" i="15"/>
  <c r="J14" i="15"/>
  <c r="I14" i="15"/>
  <c r="H14" i="15"/>
  <c r="G14" i="15"/>
  <c r="E14" i="15"/>
  <c r="X13" i="15"/>
  <c r="W13" i="15"/>
  <c r="V13" i="15"/>
  <c r="U13" i="15"/>
  <c r="T13" i="15"/>
  <c r="S13" i="15"/>
  <c r="R13" i="15"/>
  <c r="Q13" i="15"/>
  <c r="P13" i="15"/>
  <c r="O13" i="15"/>
  <c r="M13" i="15"/>
  <c r="L13" i="15"/>
  <c r="K13" i="15"/>
  <c r="J13" i="15"/>
  <c r="I13" i="15"/>
  <c r="H13" i="15"/>
  <c r="G13" i="15"/>
  <c r="E13" i="15"/>
  <c r="X12" i="15"/>
  <c r="W12" i="15"/>
  <c r="V12" i="15"/>
  <c r="U12" i="15"/>
  <c r="T12" i="15"/>
  <c r="S12" i="15"/>
  <c r="R12" i="15"/>
  <c r="Q12" i="15"/>
  <c r="P12" i="15"/>
  <c r="O12" i="15"/>
  <c r="M12" i="15"/>
  <c r="L12" i="15"/>
  <c r="K12" i="15"/>
  <c r="J12" i="15"/>
  <c r="I12" i="15"/>
  <c r="H12" i="15"/>
  <c r="G12" i="15"/>
  <c r="E12" i="15"/>
  <c r="X11" i="15"/>
  <c r="W11" i="15"/>
  <c r="V11" i="15"/>
  <c r="U11" i="15"/>
  <c r="T11" i="15"/>
  <c r="S11" i="15"/>
  <c r="R11" i="15"/>
  <c r="Q11" i="15"/>
  <c r="P11" i="15"/>
  <c r="O11" i="15"/>
  <c r="M11" i="15"/>
  <c r="L11" i="15"/>
  <c r="K11" i="15"/>
  <c r="J11" i="15"/>
  <c r="I11" i="15"/>
  <c r="H11" i="15"/>
  <c r="G11" i="15"/>
  <c r="E11" i="15"/>
  <c r="BJ11" i="15" s="1"/>
  <c r="X10" i="15"/>
  <c r="W10" i="15"/>
  <c r="V10" i="15"/>
  <c r="U10" i="15"/>
  <c r="T10" i="15"/>
  <c r="S10" i="15"/>
  <c r="R10" i="15"/>
  <c r="Q10" i="15"/>
  <c r="P10" i="15"/>
  <c r="O10" i="15"/>
  <c r="M10" i="15"/>
  <c r="L10" i="15"/>
  <c r="K10" i="15"/>
  <c r="J10" i="15"/>
  <c r="I10" i="15"/>
  <c r="H10" i="15"/>
  <c r="G10" i="15"/>
  <c r="E10" i="15"/>
  <c r="BJ10" i="15" s="1"/>
  <c r="X9" i="15"/>
  <c r="W9" i="15"/>
  <c r="V9" i="15"/>
  <c r="U9" i="15"/>
  <c r="T9" i="15"/>
  <c r="S9" i="15"/>
  <c r="R9" i="15"/>
  <c r="Q9" i="15"/>
  <c r="P9" i="15"/>
  <c r="O9" i="15"/>
  <c r="M9" i="15"/>
  <c r="L9" i="15"/>
  <c r="K9" i="15"/>
  <c r="J9" i="15"/>
  <c r="I9" i="15"/>
  <c r="H9" i="15"/>
  <c r="G9" i="15"/>
  <c r="E9" i="15"/>
  <c r="X8" i="15"/>
  <c r="W8" i="15"/>
  <c r="V8" i="15"/>
  <c r="U8" i="15"/>
  <c r="T8" i="15"/>
  <c r="S8" i="15"/>
  <c r="R8" i="15"/>
  <c r="Q8" i="15"/>
  <c r="P8" i="15"/>
  <c r="O8" i="15"/>
  <c r="M8" i="15"/>
  <c r="L8" i="15"/>
  <c r="K8" i="15"/>
  <c r="J8" i="15"/>
  <c r="I8" i="15"/>
  <c r="H8" i="15"/>
  <c r="G8" i="15"/>
  <c r="E8" i="15"/>
  <c r="X7" i="15"/>
  <c r="W7" i="15"/>
  <c r="V7" i="15"/>
  <c r="U7" i="15"/>
  <c r="T7" i="15"/>
  <c r="S7" i="15"/>
  <c r="R7" i="15"/>
  <c r="Q7" i="15"/>
  <c r="P7" i="15"/>
  <c r="O7" i="15"/>
  <c r="M7" i="15"/>
  <c r="L7" i="15"/>
  <c r="K7" i="15"/>
  <c r="J7" i="15"/>
  <c r="I7" i="15"/>
  <c r="H7" i="15"/>
  <c r="G7" i="15"/>
  <c r="E7" i="15"/>
  <c r="BJ7" i="15" s="1"/>
  <c r="X6" i="15"/>
  <c r="W6" i="15"/>
  <c r="V6" i="15"/>
  <c r="U6" i="15"/>
  <c r="T6" i="15"/>
  <c r="S6" i="15"/>
  <c r="R6" i="15"/>
  <c r="Q6" i="15"/>
  <c r="P6" i="15"/>
  <c r="O6" i="15"/>
  <c r="M6" i="15"/>
  <c r="L6" i="15"/>
  <c r="K6" i="15"/>
  <c r="J6" i="15"/>
  <c r="I6" i="15"/>
  <c r="H6" i="15"/>
  <c r="G6" i="15"/>
  <c r="E6" i="15"/>
  <c r="X5" i="15"/>
  <c r="W5" i="15"/>
  <c r="V5" i="15"/>
  <c r="U5" i="15"/>
  <c r="T5" i="15"/>
  <c r="S5" i="15"/>
  <c r="R5" i="15"/>
  <c r="Q5" i="15"/>
  <c r="P5" i="15"/>
  <c r="O5" i="15"/>
  <c r="M5" i="15"/>
  <c r="L5" i="15"/>
  <c r="K5" i="15"/>
  <c r="J5" i="15"/>
  <c r="I5" i="15"/>
  <c r="H5" i="15"/>
  <c r="G5" i="15"/>
  <c r="E5" i="15"/>
  <c r="X4" i="15"/>
  <c r="W4" i="15"/>
  <c r="V4" i="15"/>
  <c r="U4" i="15"/>
  <c r="T4" i="15"/>
  <c r="S4" i="15"/>
  <c r="R4" i="15"/>
  <c r="Q4" i="15"/>
  <c r="P4" i="15"/>
  <c r="O4" i="15"/>
  <c r="M4" i="15"/>
  <c r="L4" i="15"/>
  <c r="K4" i="15"/>
  <c r="J4" i="15"/>
  <c r="I4" i="15"/>
  <c r="H4" i="15"/>
  <c r="G4" i="15"/>
  <c r="E4" i="15"/>
  <c r="BG3" i="15"/>
  <c r="BG2" i="15" s="1"/>
  <c r="BF3" i="15"/>
  <c r="BF2" i="15" s="1"/>
  <c r="BE3" i="15"/>
  <c r="BE2" i="15" s="1"/>
  <c r="X3" i="15"/>
  <c r="W3" i="15"/>
  <c r="V3" i="15"/>
  <c r="U3" i="15"/>
  <c r="T3" i="15"/>
  <c r="S3" i="15"/>
  <c r="R3" i="15"/>
  <c r="Q3" i="15"/>
  <c r="P3" i="15"/>
  <c r="O3" i="15"/>
  <c r="M3" i="15"/>
  <c r="L3" i="15"/>
  <c r="K3" i="15"/>
  <c r="J3" i="15"/>
  <c r="I3" i="15"/>
  <c r="H3" i="15"/>
  <c r="G3" i="15"/>
  <c r="E3" i="15"/>
  <c r="AN46" i="16"/>
  <c r="AD46" i="16"/>
  <c r="AC46" i="16"/>
  <c r="AA46" i="16"/>
  <c r="C46" i="16"/>
  <c r="W46" i="16"/>
  <c r="Y46" i="16"/>
  <c r="AB46" i="16"/>
  <c r="AN45" i="16"/>
  <c r="AE45" i="16"/>
  <c r="C45" i="16"/>
  <c r="W45" i="16"/>
  <c r="AC45" i="16"/>
  <c r="AG45" i="16"/>
  <c r="AD45" i="16"/>
  <c r="AN44" i="16"/>
  <c r="AG44" i="16"/>
  <c r="AD44" i="16"/>
  <c r="W44" i="16"/>
  <c r="AN43" i="16"/>
  <c r="AE43" i="16"/>
  <c r="AD43" i="16"/>
  <c r="W43" i="16"/>
  <c r="AA43" i="16"/>
  <c r="AC43" i="16"/>
  <c r="Y43" i="16"/>
  <c r="AB43" i="16"/>
  <c r="AP43" i="16"/>
  <c r="AN42" i="16"/>
  <c r="Z42" i="16"/>
  <c r="AE42" i="16"/>
  <c r="C42" i="16"/>
  <c r="AC42" i="16"/>
  <c r="AJ42" i="16"/>
  <c r="AD42" i="16"/>
  <c r="AD41" i="16"/>
  <c r="AB41" i="16"/>
  <c r="AA41" i="16"/>
  <c r="Z41" i="16"/>
  <c r="AE41" i="16"/>
  <c r="C41" i="16"/>
  <c r="W41" i="16"/>
  <c r="AC41" i="16"/>
  <c r="Y41" i="16"/>
  <c r="AP41" i="16"/>
  <c r="Z40" i="16"/>
  <c r="AE40" i="16"/>
  <c r="W40" i="16"/>
  <c r="AC40" i="16"/>
  <c r="AD40" i="16"/>
  <c r="AP40" i="16"/>
  <c r="C40" i="16"/>
  <c r="W39" i="16"/>
  <c r="AH39" i="16"/>
  <c r="AJ39" i="16"/>
  <c r="AC39" i="16"/>
  <c r="C39" i="16"/>
  <c r="AD38" i="16"/>
  <c r="AC38" i="16"/>
  <c r="AB38" i="16"/>
  <c r="AA38" i="16"/>
  <c r="C38" i="16"/>
  <c r="W38" i="16"/>
  <c r="Y38" i="16"/>
  <c r="Z38" i="16"/>
  <c r="AJ37" i="16"/>
  <c r="AD37" i="16"/>
  <c r="AE37" i="16"/>
  <c r="C37" i="16"/>
  <c r="W37" i="16"/>
  <c r="AC37" i="16"/>
  <c r="AG37" i="16"/>
  <c r="AD36" i="16"/>
  <c r="AE36" i="16"/>
  <c r="W36" i="16"/>
  <c r="AC36" i="16"/>
  <c r="AJ36" i="16"/>
  <c r="AB36" i="16"/>
  <c r="C36" i="16"/>
  <c r="AE35" i="16"/>
  <c r="AD35" i="16"/>
  <c r="AB35" i="16"/>
  <c r="AD34" i="16"/>
  <c r="Z34" i="16"/>
  <c r="AE34" i="16"/>
  <c r="C34" i="16"/>
  <c r="W34" i="16"/>
  <c r="AC34" i="16"/>
  <c r="AJ34" i="16"/>
  <c r="AN33" i="16"/>
  <c r="AD33" i="16"/>
  <c r="AA33" i="16"/>
  <c r="Z33" i="16"/>
  <c r="AE33" i="16"/>
  <c r="C33" i="16"/>
  <c r="W33" i="16"/>
  <c r="AP33" i="16"/>
  <c r="AD32" i="16"/>
  <c r="AE32" i="16"/>
  <c r="AD31" i="16"/>
  <c r="AJ31" i="16"/>
  <c r="AD30" i="16"/>
  <c r="AC30" i="16"/>
  <c r="AB30" i="16"/>
  <c r="AA30" i="16"/>
  <c r="W30" i="16"/>
  <c r="Y30" i="16"/>
  <c r="Z30" i="16"/>
  <c r="AD29" i="16"/>
  <c r="AE29" i="16"/>
  <c r="AD28" i="16"/>
  <c r="C28" i="16"/>
  <c r="AD27" i="16"/>
  <c r="W27" i="16"/>
  <c r="AN26" i="16"/>
  <c r="AE26" i="16"/>
  <c r="AC26" i="16"/>
  <c r="AJ26" i="16"/>
  <c r="AD25" i="16"/>
  <c r="AA25" i="16"/>
  <c r="Y25" i="16"/>
  <c r="AP25" i="16"/>
  <c r="AD24" i="16"/>
  <c r="AP24" i="16"/>
  <c r="W23" i="16"/>
  <c r="AE23" i="16"/>
  <c r="AC23" i="16"/>
  <c r="C23" i="16"/>
  <c r="AC22" i="16"/>
  <c r="AD21" i="16"/>
  <c r="AB21" i="16"/>
  <c r="AE21" i="16"/>
  <c r="C21" i="16"/>
  <c r="W21" i="16"/>
  <c r="AC21" i="16"/>
  <c r="AG21" i="16"/>
  <c r="Z21" i="16"/>
  <c r="AD20" i="16"/>
  <c r="AD19" i="16"/>
  <c r="AB19" i="16"/>
  <c r="AN18" i="16"/>
  <c r="AD18" i="16"/>
  <c r="AE18" i="16"/>
  <c r="C17" i="16"/>
  <c r="W17" i="16"/>
  <c r="Y17" i="16"/>
  <c r="AP17" i="16"/>
  <c r="AD16" i="16"/>
  <c r="AB16" i="16"/>
  <c r="AC15" i="16"/>
  <c r="AD14" i="16"/>
  <c r="AC14" i="16"/>
  <c r="Z14" i="16"/>
  <c r="AD13" i="16"/>
  <c r="AE13" i="16"/>
  <c r="AC13" i="16"/>
  <c r="AG13" i="16"/>
  <c r="Z13" i="16"/>
  <c r="AD12" i="16"/>
  <c r="C12" i="16"/>
  <c r="AE9" i="16"/>
  <c r="C9" i="16"/>
  <c r="Y9" i="16"/>
  <c r="AB8" i="16"/>
  <c r="AP8" i="16"/>
  <c r="AS89" i="15"/>
  <c r="AT89" i="15" s="1"/>
  <c r="AO89" i="15"/>
  <c r="AN89" i="15"/>
  <c r="AK89" i="15"/>
  <c r="AG89" i="15"/>
  <c r="AS88" i="15"/>
  <c r="AT88" i="15" s="1"/>
  <c r="AN88" i="15"/>
  <c r="AK88" i="15"/>
  <c r="AO88" i="15" s="1"/>
  <c r="AS87" i="15"/>
  <c r="AT87" i="15" s="1"/>
  <c r="AN87" i="15"/>
  <c r="AK87" i="15"/>
  <c r="AO87" i="15" s="1"/>
  <c r="AS86" i="15"/>
  <c r="AT86" i="15" s="1"/>
  <c r="AO86" i="15"/>
  <c r="AN86" i="15"/>
  <c r="AK86" i="15"/>
  <c r="AS85" i="15"/>
  <c r="AT85" i="15" s="1"/>
  <c r="AK85" i="15"/>
  <c r="AS84" i="15"/>
  <c r="AT84" i="15" s="1"/>
  <c r="AO84" i="15"/>
  <c r="AN84" i="15"/>
  <c r="AK84" i="15"/>
  <c r="BJ84" i="15"/>
  <c r="AS83" i="15"/>
  <c r="AT83" i="15" s="1"/>
  <c r="AO83" i="15"/>
  <c r="AN83" i="15"/>
  <c r="AK83" i="15"/>
  <c r="AS82" i="15"/>
  <c r="AT82" i="15" s="1"/>
  <c r="AN82" i="15"/>
  <c r="AK82" i="15"/>
  <c r="AO82" i="15" s="1"/>
  <c r="AP82" i="15"/>
  <c r="AS81" i="15"/>
  <c r="AT81" i="15" s="1"/>
  <c r="AO81" i="15"/>
  <c r="AN81" i="15"/>
  <c r="AK81" i="15"/>
  <c r="AS80" i="15"/>
  <c r="AT80" i="15" s="1"/>
  <c r="AN80" i="15"/>
  <c r="AK80" i="15"/>
  <c r="AO80" i="15" s="1"/>
  <c r="AS79" i="15"/>
  <c r="AT79" i="15" s="1"/>
  <c r="AN79" i="15"/>
  <c r="AK79" i="15"/>
  <c r="AO79" i="15" s="1"/>
  <c r="AS78" i="15"/>
  <c r="AT78" i="15" s="1"/>
  <c r="AO78" i="15"/>
  <c r="AN78" i="15"/>
  <c r="AK78" i="15"/>
  <c r="AS71" i="15"/>
  <c r="AT71" i="15" s="1"/>
  <c r="AO71" i="15"/>
  <c r="AN71" i="15"/>
  <c r="AK71" i="15"/>
  <c r="AS70" i="15"/>
  <c r="AT70" i="15" s="1"/>
  <c r="AN70" i="15"/>
  <c r="AK70" i="15"/>
  <c r="AO70" i="15" s="1"/>
  <c r="BJ70" i="15"/>
  <c r="AS69" i="15"/>
  <c r="AT69" i="15" s="1"/>
  <c r="AO69" i="15"/>
  <c r="AK69" i="15"/>
  <c r="AN69" i="15" s="1"/>
  <c r="AS68" i="15"/>
  <c r="AT68" i="15" s="1"/>
  <c r="AN68" i="15"/>
  <c r="AK68" i="15"/>
  <c r="AS67" i="15"/>
  <c r="AT67" i="15" s="1"/>
  <c r="AK67" i="15"/>
  <c r="AP67" i="15"/>
  <c r="AS66" i="15"/>
  <c r="AT66" i="15" s="1"/>
  <c r="AO66" i="15"/>
  <c r="AN66" i="15"/>
  <c r="AK66" i="15"/>
  <c r="AS65" i="15"/>
  <c r="AT65" i="15" s="1"/>
  <c r="AK65" i="15"/>
  <c r="AO65" i="15" s="1"/>
  <c r="AP65" i="15"/>
  <c r="BJ65" i="15"/>
  <c r="AS64" i="15"/>
  <c r="AT64" i="15" s="1"/>
  <c r="AK64" i="15"/>
  <c r="AN64" i="15" s="1"/>
  <c r="AG64" i="15"/>
  <c r="AS62" i="15"/>
  <c r="AT62" i="15" s="1"/>
  <c r="AK62" i="15"/>
  <c r="AS61" i="15"/>
  <c r="AT61" i="15" s="1"/>
  <c r="AO61" i="15"/>
  <c r="AN61" i="15"/>
  <c r="AK61" i="15"/>
  <c r="AQ61" i="15"/>
  <c r="AS60" i="15"/>
  <c r="AT60" i="15" s="1"/>
  <c r="AO60" i="15"/>
  <c r="AN60" i="15"/>
  <c r="AK60" i="15"/>
  <c r="BJ60" i="15"/>
  <c r="AS59" i="15"/>
  <c r="AT59" i="15" s="1"/>
  <c r="AO59" i="15"/>
  <c r="AK59" i="15"/>
  <c r="AN59" i="15" s="1"/>
  <c r="AP59" i="15"/>
  <c r="BJ59" i="15"/>
  <c r="AS58" i="15"/>
  <c r="AT58" i="15" s="1"/>
  <c r="AN58" i="15"/>
  <c r="AK58" i="15"/>
  <c r="AS57" i="15"/>
  <c r="AT57" i="15" s="1"/>
  <c r="AN57" i="15"/>
  <c r="AK57" i="15"/>
  <c r="AO57" i="15" s="1"/>
  <c r="AF57" i="15"/>
  <c r="AS56" i="15"/>
  <c r="AT56" i="15" s="1"/>
  <c r="AN56" i="15"/>
  <c r="AK56" i="15"/>
  <c r="AS55" i="15"/>
  <c r="AT55" i="15" s="1"/>
  <c r="AO55" i="15"/>
  <c r="AN55" i="15"/>
  <c r="AK55" i="15"/>
  <c r="AE55" i="15"/>
  <c r="AS54" i="15"/>
  <c r="AT54" i="15" s="1"/>
  <c r="AK54" i="15"/>
  <c r="AN54" i="15" s="1"/>
  <c r="BJ54" i="15"/>
  <c r="AS53" i="15"/>
  <c r="AT53" i="15" s="1"/>
  <c r="AO53" i="15"/>
  <c r="AN53" i="15"/>
  <c r="AK53" i="15"/>
  <c r="AS52" i="15"/>
  <c r="AT52" i="15" s="1"/>
  <c r="AO52" i="15"/>
  <c r="AN52" i="15"/>
  <c r="AK52" i="15"/>
  <c r="AS51" i="15"/>
  <c r="AT51" i="15" s="1"/>
  <c r="AO51" i="15"/>
  <c r="AN51" i="15"/>
  <c r="AK51" i="15"/>
  <c r="AS49" i="15"/>
  <c r="AT49" i="15" s="1"/>
  <c r="AK49" i="15"/>
  <c r="BJ49" i="15"/>
  <c r="AS48" i="15"/>
  <c r="AT48" i="15" s="1"/>
  <c r="AK48" i="15"/>
  <c r="AN48" i="15" s="1"/>
  <c r="AG48" i="15"/>
  <c r="AS47" i="15"/>
  <c r="AT47" i="15" s="1"/>
  <c r="AO47" i="15"/>
  <c r="AK47" i="15"/>
  <c r="AN47" i="15" s="1"/>
  <c r="AP47" i="15"/>
  <c r="AS46" i="15"/>
  <c r="AT46" i="15" s="1"/>
  <c r="AO46" i="15"/>
  <c r="AN46" i="15"/>
  <c r="AK46" i="15"/>
  <c r="BJ46" i="15"/>
  <c r="AS45" i="15"/>
  <c r="AT45" i="15" s="1"/>
  <c r="AN45" i="15"/>
  <c r="AK45" i="15"/>
  <c r="AO45" i="15" s="1"/>
  <c r="AE45" i="15"/>
  <c r="N45" i="15"/>
  <c r="AS44" i="15"/>
  <c r="AT44" i="15" s="1"/>
  <c r="AK44" i="15"/>
  <c r="AO44" i="15" s="1"/>
  <c r="BJ44" i="15"/>
  <c r="AS43" i="15"/>
  <c r="AT43" i="15" s="1"/>
  <c r="AO43" i="15"/>
  <c r="AN43" i="15"/>
  <c r="AK43" i="15"/>
  <c r="AP43" i="15"/>
  <c r="AS42" i="15"/>
  <c r="AT42" i="15" s="1"/>
  <c r="AK42" i="15"/>
  <c r="AG42" i="15"/>
  <c r="AS41" i="15"/>
  <c r="AT41" i="15" s="1"/>
  <c r="AO41" i="15"/>
  <c r="AK41" i="15"/>
  <c r="AN41" i="15" s="1"/>
  <c r="AE41" i="15"/>
  <c r="AS39" i="15"/>
  <c r="AT39" i="15" s="1"/>
  <c r="AO39" i="15"/>
  <c r="AN39" i="15"/>
  <c r="AK39" i="15"/>
  <c r="Z39" i="15"/>
  <c r="AS38" i="15"/>
  <c r="AT38" i="15" s="1"/>
  <c r="AO38" i="15"/>
  <c r="AN38" i="15"/>
  <c r="AK38" i="15"/>
  <c r="AS37" i="15"/>
  <c r="AT37" i="15" s="1"/>
  <c r="AO37" i="15"/>
  <c r="AK37" i="15"/>
  <c r="AN37" i="15" s="1"/>
  <c r="AS36" i="15"/>
  <c r="AT36" i="15" s="1"/>
  <c r="AK36" i="15"/>
  <c r="AO36" i="15" s="1"/>
  <c r="AS35" i="15"/>
  <c r="AT35" i="15" s="1"/>
  <c r="AK35" i="15"/>
  <c r="AO35" i="15" s="1"/>
  <c r="AS34" i="15"/>
  <c r="AT34" i="15" s="1"/>
  <c r="AO34" i="15"/>
  <c r="AN34" i="15"/>
  <c r="AK34" i="15"/>
  <c r="AS33" i="15"/>
  <c r="AT33" i="15" s="1"/>
  <c r="AO33" i="15"/>
  <c r="AN33" i="15"/>
  <c r="AK33" i="15"/>
  <c r="AS32" i="15"/>
  <c r="AT32" i="15" s="1"/>
  <c r="AO32" i="15"/>
  <c r="AN32" i="15"/>
  <c r="AK32" i="15"/>
  <c r="AS31" i="15"/>
  <c r="AT31" i="15" s="1"/>
  <c r="AO31" i="15"/>
  <c r="AK31" i="15"/>
  <c r="AN31" i="15" s="1"/>
  <c r="AG31" i="15"/>
  <c r="BH31" i="15"/>
  <c r="AS30" i="15"/>
  <c r="AT30" i="15" s="1"/>
  <c r="AN30" i="15"/>
  <c r="AK30" i="15"/>
  <c r="AS29" i="15"/>
  <c r="AT29" i="15" s="1"/>
  <c r="AK29" i="15"/>
  <c r="AO29" i="15" s="1"/>
  <c r="AS28" i="15"/>
  <c r="AT28" i="15" s="1"/>
  <c r="AK28" i="15"/>
  <c r="AO28" i="15" s="1"/>
  <c r="AS27" i="15"/>
  <c r="AT27" i="15" s="1"/>
  <c r="AO27" i="15"/>
  <c r="AN27" i="15"/>
  <c r="AK27" i="15"/>
  <c r="AS26" i="15"/>
  <c r="AT26" i="15" s="1"/>
  <c r="AO26" i="15"/>
  <c r="AK26" i="15"/>
  <c r="AN26" i="15" s="1"/>
  <c r="AP26" i="15"/>
  <c r="AS25" i="15"/>
  <c r="AT25" i="15" s="1"/>
  <c r="AO25" i="15"/>
  <c r="AK25" i="15"/>
  <c r="AN25" i="15" s="1"/>
  <c r="BJ24" i="15"/>
  <c r="AS24" i="15"/>
  <c r="AT24" i="15" s="1"/>
  <c r="AO24" i="15"/>
  <c r="AN24" i="15"/>
  <c r="AK24" i="15"/>
  <c r="AS23" i="15"/>
  <c r="AT23" i="15" s="1"/>
  <c r="AO23" i="15"/>
  <c r="AN23" i="15"/>
  <c r="AK23" i="15"/>
  <c r="AS22" i="15"/>
  <c r="AT22" i="15" s="1"/>
  <c r="AN22" i="15"/>
  <c r="AK22" i="15"/>
  <c r="AO22" i="15" s="1"/>
  <c r="AS21" i="15"/>
  <c r="AT21" i="15" s="1"/>
  <c r="AK21" i="15"/>
  <c r="AS20" i="15"/>
  <c r="AT20" i="15" s="1"/>
  <c r="AK20" i="15"/>
  <c r="AO20" i="15" s="1"/>
  <c r="AS19" i="15"/>
  <c r="AT19" i="15" s="1"/>
  <c r="AO19" i="15"/>
  <c r="AK19" i="15"/>
  <c r="AN19" i="15" s="1"/>
  <c r="AS18" i="15"/>
  <c r="AT18" i="15" s="1"/>
  <c r="AK18" i="15"/>
  <c r="AS17" i="15"/>
  <c r="AT17" i="15" s="1"/>
  <c r="AO17" i="15"/>
  <c r="AN17" i="15"/>
  <c r="AK17" i="15"/>
  <c r="BJ17" i="15"/>
  <c r="AS16" i="15"/>
  <c r="AT16" i="15" s="1"/>
  <c r="AO16" i="15"/>
  <c r="AN16" i="15"/>
  <c r="AK16" i="15"/>
  <c r="BJ16" i="15"/>
  <c r="AS15" i="15"/>
  <c r="AT15" i="15" s="1"/>
  <c r="AK15" i="15"/>
  <c r="AO15" i="15" s="1"/>
  <c r="AS14" i="15"/>
  <c r="AT14" i="15" s="1"/>
  <c r="AK14" i="15"/>
  <c r="AO14" i="15" s="1"/>
  <c r="AS13" i="15"/>
  <c r="AT13" i="15" s="1"/>
  <c r="AN13" i="15"/>
  <c r="AK13" i="15"/>
  <c r="AS12" i="15"/>
  <c r="AT12" i="15" s="1"/>
  <c r="AK12" i="15"/>
  <c r="AO12" i="15" s="1"/>
  <c r="AS11" i="15"/>
  <c r="AT11" i="15" s="1"/>
  <c r="AO11" i="15"/>
  <c r="AN11" i="15"/>
  <c r="AK11" i="15"/>
  <c r="AS10" i="15"/>
  <c r="AT10" i="15" s="1"/>
  <c r="AO10" i="15"/>
  <c r="AN10" i="15"/>
  <c r="AK10" i="15"/>
  <c r="AS9" i="15"/>
  <c r="AT9" i="15" s="1"/>
  <c r="AO9" i="15"/>
  <c r="AN9" i="15"/>
  <c r="AK9" i="15"/>
  <c r="AS8" i="15"/>
  <c r="AT8" i="15" s="1"/>
  <c r="AO8" i="15"/>
  <c r="AN8" i="15"/>
  <c r="AK8" i="15"/>
  <c r="BJ8" i="15"/>
  <c r="AS7" i="15"/>
  <c r="AT7" i="15" s="1"/>
  <c r="AO7" i="15"/>
  <c r="AN7" i="15"/>
  <c r="AK7" i="15"/>
  <c r="AS6" i="15"/>
  <c r="AT6" i="15" s="1"/>
  <c r="AN6" i="15"/>
  <c r="AK6" i="15"/>
  <c r="AO6" i="15" s="1"/>
  <c r="AS5" i="15"/>
  <c r="AT5" i="15" s="1"/>
  <c r="AK5" i="15"/>
  <c r="AO5" i="15" s="1"/>
  <c r="AS4" i="15"/>
  <c r="AT4" i="15" s="1"/>
  <c r="AK4" i="15"/>
  <c r="AO4" i="15" s="1"/>
  <c r="AK3" i="15"/>
  <c r="AO3" i="15" s="1"/>
  <c r="AK2" i="15"/>
  <c r="AL35" i="15" s="1"/>
  <c r="AC10" i="16" l="1"/>
  <c r="AA9" i="16"/>
  <c r="AA55" i="16"/>
  <c r="AJ48" i="16"/>
  <c r="AG53" i="16"/>
  <c r="W20" i="16"/>
  <c r="AC55" i="16"/>
  <c r="Y50" i="16"/>
  <c r="AH47" i="16"/>
  <c r="AB5" i="16"/>
  <c r="AH37" i="16"/>
  <c r="AB50" i="16"/>
  <c r="W18" i="16"/>
  <c r="AC7" i="16"/>
  <c r="Z18" i="16"/>
  <c r="Y14" i="16"/>
  <c r="W22" i="16"/>
  <c r="AB14" i="16"/>
  <c r="W14" i="16"/>
  <c r="AC29" i="16"/>
  <c r="W52" i="16"/>
  <c r="AC12" i="16"/>
  <c r="W13" i="16"/>
  <c r="C14" i="16"/>
  <c r="AC11" i="16"/>
  <c r="W11" i="16"/>
  <c r="AH20" i="16"/>
  <c r="AM51" i="16"/>
  <c r="AH49" i="16"/>
  <c r="W48" i="16"/>
  <c r="AF49" i="16"/>
  <c r="AE7" i="16"/>
  <c r="AF7" i="16" s="1"/>
  <c r="AA51" i="16"/>
  <c r="Z51" i="16"/>
  <c r="W24" i="16"/>
  <c r="AH55" i="16"/>
  <c r="Y54" i="16"/>
  <c r="AJ51" i="16"/>
  <c r="Z50" i="16"/>
  <c r="Z55" i="16"/>
  <c r="Z54" i="16"/>
  <c r="AC53" i="16"/>
  <c r="C24" i="16"/>
  <c r="C51" i="16"/>
  <c r="C49" i="16"/>
  <c r="AB53" i="16"/>
  <c r="AG52" i="16"/>
  <c r="W51" i="16"/>
  <c r="Z52" i="16"/>
  <c r="AC51" i="16"/>
  <c r="AA50" i="16"/>
  <c r="Y49" i="16"/>
  <c r="AH48" i="16"/>
  <c r="C48" i="16"/>
  <c r="Y51" i="16"/>
  <c r="AE48" i="16"/>
  <c r="W5" i="16"/>
  <c r="AJ47" i="16"/>
  <c r="W55" i="16"/>
  <c r="AC50" i="16"/>
  <c r="Z9" i="16"/>
  <c r="AH21" i="16"/>
  <c r="AE17" i="16"/>
  <c r="AG29" i="16"/>
  <c r="Z17" i="16"/>
  <c r="AB6" i="16"/>
  <c r="AE55" i="16"/>
  <c r="AC3" i="16"/>
  <c r="AJ20" i="16"/>
  <c r="Y22" i="16"/>
  <c r="AA54" i="16"/>
  <c r="AE53" i="16"/>
  <c r="AE26" i="15"/>
  <c r="AG56" i="15"/>
  <c r="AF8" i="15"/>
  <c r="AP99" i="15"/>
  <c r="AF91" i="15"/>
  <c r="AE32" i="15"/>
  <c r="AQ47" i="15"/>
  <c r="AE92" i="15"/>
  <c r="AF96" i="15"/>
  <c r="AF92" i="15"/>
  <c r="AE91" i="15"/>
  <c r="AD35" i="15"/>
  <c r="AP91" i="15"/>
  <c r="AF67" i="15"/>
  <c r="BH79" i="15"/>
  <c r="AE98" i="15"/>
  <c r="AF98" i="15"/>
  <c r="AE97" i="15"/>
  <c r="Y96" i="15"/>
  <c r="N91" i="15"/>
  <c r="AA91" i="15" s="1"/>
  <c r="AG93" i="15"/>
  <c r="Z91" i="15"/>
  <c r="Y5" i="15"/>
  <c r="AP10" i="15"/>
  <c r="BH80" i="15"/>
  <c r="Y97" i="15"/>
  <c r="AP95" i="15"/>
  <c r="AP92" i="15"/>
  <c r="AQ94" i="15"/>
  <c r="N30" i="15"/>
  <c r="AA30" i="15" s="1"/>
  <c r="AP94" i="15"/>
  <c r="AE93" i="15"/>
  <c r="Y26" i="15"/>
  <c r="AP31" i="15"/>
  <c r="Y95" i="15"/>
  <c r="AQ90" i="15"/>
  <c r="AF90" i="15"/>
  <c r="N94" i="15"/>
  <c r="AA94" i="15" s="1"/>
  <c r="AP93" i="15"/>
  <c r="AL97" i="15"/>
  <c r="AD97" i="15" s="1"/>
  <c r="AL91" i="15"/>
  <c r="AD91" i="15" s="1"/>
  <c r="AL24" i="15"/>
  <c r="AD24" i="15" s="1"/>
  <c r="AE94" i="15"/>
  <c r="AL99" i="15"/>
  <c r="AD99" i="15" s="1"/>
  <c r="AL96" i="15"/>
  <c r="AD96" i="15" s="1"/>
  <c r="BH96" i="15"/>
  <c r="AP39" i="15"/>
  <c r="AL90" i="15"/>
  <c r="AD90" i="15" s="1"/>
  <c r="AL7" i="15"/>
  <c r="AD7" i="15" s="1"/>
  <c r="Y12" i="15"/>
  <c r="AP25" i="15"/>
  <c r="AL98" i="15"/>
  <c r="AD98" i="15" s="1"/>
  <c r="AL95" i="15"/>
  <c r="AD95" i="15" s="1"/>
  <c r="AL11" i="15"/>
  <c r="AD11" i="15" s="1"/>
  <c r="AG98" i="15"/>
  <c r="AQ98" i="15"/>
  <c r="AH97" i="15"/>
  <c r="AL92" i="15"/>
  <c r="AD92" i="15" s="1"/>
  <c r="AP96" i="15"/>
  <c r="AF93" i="15"/>
  <c r="Y98" i="15"/>
  <c r="AP97" i="15"/>
  <c r="N95" i="15"/>
  <c r="AA95" i="15" s="1"/>
  <c r="AG94" i="15"/>
  <c r="AQ93" i="15"/>
  <c r="F91" i="15"/>
  <c r="AC91" i="15" s="1"/>
  <c r="BH98" i="15"/>
  <c r="F98" i="15"/>
  <c r="AC98" i="15" s="1"/>
  <c r="AE96" i="15"/>
  <c r="Z95" i="15"/>
  <c r="AH93" i="15"/>
  <c r="AQ95" i="15"/>
  <c r="F93" i="15"/>
  <c r="AC93" i="15" s="1"/>
  <c r="AP4" i="15"/>
  <c r="BH95" i="15"/>
  <c r="F95" i="15"/>
  <c r="AC95" i="15" s="1"/>
  <c r="N90" i="15"/>
  <c r="AA90" i="15" s="1"/>
  <c r="AI90" i="15" s="1"/>
  <c r="N97" i="15"/>
  <c r="AA97" i="15" s="1"/>
  <c r="AG19" i="15"/>
  <c r="AG27" i="15"/>
  <c r="AQ33" i="15"/>
  <c r="AR33" i="15" s="1"/>
  <c r="AU33" i="15" s="1"/>
  <c r="AP61" i="15"/>
  <c r="AR61" i="15" s="1"/>
  <c r="AE66" i="15"/>
  <c r="AP69" i="15"/>
  <c r="AP85" i="15"/>
  <c r="N99" i="15"/>
  <c r="AA99" i="15" s="1"/>
  <c r="AE95" i="15"/>
  <c r="N92" i="15"/>
  <c r="AA92" i="15" s="1"/>
  <c r="AH99" i="15"/>
  <c r="AH92" i="15"/>
  <c r="AF94" i="15"/>
  <c r="Z94" i="15"/>
  <c r="Y92" i="15"/>
  <c r="F90" i="15"/>
  <c r="AC90" i="15" s="1"/>
  <c r="F97" i="15"/>
  <c r="AC97" i="15" s="1"/>
  <c r="AG95" i="15"/>
  <c r="Y94" i="15"/>
  <c r="AH91" i="15"/>
  <c r="AN47" i="16"/>
  <c r="F99" i="15"/>
  <c r="AC99" i="15" s="1"/>
  <c r="AH98" i="15"/>
  <c r="BH94" i="15"/>
  <c r="F92" i="15"/>
  <c r="AC92" i="15" s="1"/>
  <c r="AG90" i="15"/>
  <c r="N98" i="15"/>
  <c r="AA98" i="15" s="1"/>
  <c r="N96" i="15"/>
  <c r="AA96" i="15" s="1"/>
  <c r="F94" i="15"/>
  <c r="AC94" i="15" s="1"/>
  <c r="AE99" i="15"/>
  <c r="Z96" i="15"/>
  <c r="AQ97" i="15"/>
  <c r="AQ96" i="15"/>
  <c r="Z90" i="15"/>
  <c r="AJ90" i="15" s="1"/>
  <c r="AQ99" i="15"/>
  <c r="AR99" i="15" s="1"/>
  <c r="Z98" i="15"/>
  <c r="N93" i="15"/>
  <c r="AA93" i="15" s="1"/>
  <c r="AQ92" i="15"/>
  <c r="Y91" i="15"/>
  <c r="AQ91" i="15"/>
  <c r="BH90" i="15"/>
  <c r="BH97" i="15"/>
  <c r="F96" i="15"/>
  <c r="AC96" i="15" s="1"/>
  <c r="BH91" i="15"/>
  <c r="AD52" i="16"/>
  <c r="AF52" i="16" s="1"/>
  <c r="AD55" i="16"/>
  <c r="AF55" i="16" s="1"/>
  <c r="AJ54" i="16"/>
  <c r="AP53" i="16"/>
  <c r="C53" i="16"/>
  <c r="AH51" i="16"/>
  <c r="AN50" i="16"/>
  <c r="AB49" i="16"/>
  <c r="AG48" i="16"/>
  <c r="AM47" i="16"/>
  <c r="AL54" i="16"/>
  <c r="Y53" i="16"/>
  <c r="AH54" i="16"/>
  <c r="AN53" i="16"/>
  <c r="W53" i="16"/>
  <c r="AB52" i="16"/>
  <c r="AG51" i="16"/>
  <c r="AM50" i="16"/>
  <c r="AA49" i="16"/>
  <c r="AB55" i="16"/>
  <c r="AG54" i="16"/>
  <c r="AM53" i="16"/>
  <c r="Z49" i="16"/>
  <c r="AD48" i="16"/>
  <c r="Y52" i="16"/>
  <c r="AD51" i="16"/>
  <c r="AF51" i="16" s="1"/>
  <c r="AJ50" i="16"/>
  <c r="AP49" i="16"/>
  <c r="AM54" i="16"/>
  <c r="AD54" i="16"/>
  <c r="AF54" i="16" s="1"/>
  <c r="AJ53" i="16"/>
  <c r="AP52" i="16"/>
  <c r="C52" i="16"/>
  <c r="AH50" i="16"/>
  <c r="AN49" i="16"/>
  <c r="AB48" i="16"/>
  <c r="AM55" i="16"/>
  <c r="AG55" i="16"/>
  <c r="AL51" i="16"/>
  <c r="Y55" i="16"/>
  <c r="AP55" i="16"/>
  <c r="C55" i="16"/>
  <c r="AH53" i="16"/>
  <c r="AN52" i="16"/>
  <c r="AG50" i="16"/>
  <c r="AM49" i="16"/>
  <c r="AN55" i="16"/>
  <c r="AB54" i="16"/>
  <c r="AM52" i="16"/>
  <c r="AE47" i="16"/>
  <c r="AF47" i="16" s="1"/>
  <c r="Y48" i="16"/>
  <c r="AD50" i="16"/>
  <c r="AF50" i="16" s="1"/>
  <c r="AJ49" i="16"/>
  <c r="AP48" i="16"/>
  <c r="AD53" i="16"/>
  <c r="AF53" i="16" s="1"/>
  <c r="AJ52" i="16"/>
  <c r="AN48" i="16"/>
  <c r="AB47" i="16"/>
  <c r="AJ55" i="16"/>
  <c r="AH52" i="16"/>
  <c r="AN51" i="16"/>
  <c r="AG49" i="16"/>
  <c r="AM48" i="16"/>
  <c r="AA47" i="16"/>
  <c r="Y8" i="16"/>
  <c r="W10" i="16"/>
  <c r="AJ12" i="16"/>
  <c r="AH13" i="16"/>
  <c r="Y24" i="16"/>
  <c r="W26" i="16"/>
  <c r="AH28" i="16"/>
  <c r="AH29" i="16"/>
  <c r="Y40" i="16"/>
  <c r="W42" i="16"/>
  <c r="C43" i="16"/>
  <c r="AH45" i="16"/>
  <c r="C7" i="16"/>
  <c r="AF21" i="16"/>
  <c r="AF35" i="16"/>
  <c r="AC8" i="16"/>
  <c r="W9" i="16"/>
  <c r="C15" i="16"/>
  <c r="Z22" i="16"/>
  <c r="AJ23" i="16"/>
  <c r="AC24" i="16"/>
  <c r="W25" i="16"/>
  <c r="W31" i="16"/>
  <c r="W7" i="16"/>
  <c r="AH5" i="16"/>
  <c r="AC6" i="16"/>
  <c r="C8" i="16"/>
  <c r="AB9" i="16"/>
  <c r="W3" i="16"/>
  <c r="W15" i="16"/>
  <c r="AB22" i="16"/>
  <c r="AB27" i="16"/>
  <c r="AD22" i="16"/>
  <c r="AJ29" i="16"/>
  <c r="AJ13" i="16"/>
  <c r="AA27" i="16"/>
  <c r="Y11" i="16"/>
  <c r="AB11" i="16"/>
  <c r="AF27" i="16"/>
  <c r="AF31" i="16"/>
  <c r="AF43" i="16"/>
  <c r="AJ45" i="16"/>
  <c r="AA11" i="16"/>
  <c r="AJ5" i="16"/>
  <c r="C31" i="16"/>
  <c r="AC31" i="16"/>
  <c r="AF44" i="16"/>
  <c r="AD6" i="16"/>
  <c r="AJ44" i="16"/>
  <c r="AF36" i="16"/>
  <c r="AF26" i="16"/>
  <c r="AM6" i="16"/>
  <c r="AF8" i="16"/>
  <c r="AL39" i="16"/>
  <c r="AM22" i="16"/>
  <c r="AM39" i="16"/>
  <c r="AF41" i="16"/>
  <c r="AC4" i="16"/>
  <c r="Z6" i="16"/>
  <c r="AN14" i="16"/>
  <c r="AF17" i="16"/>
  <c r="W4" i="16"/>
  <c r="Y6" i="16"/>
  <c r="AE4" i="16"/>
  <c r="W6" i="16"/>
  <c r="C6" i="16"/>
  <c r="AN23" i="16"/>
  <c r="AH4" i="16"/>
  <c r="Z8" i="16"/>
  <c r="AN41" i="16"/>
  <c r="Z5" i="16"/>
  <c r="AG5" i="16"/>
  <c r="AC5" i="16"/>
  <c r="AN6" i="16"/>
  <c r="AF16" i="16"/>
  <c r="AF15" i="16"/>
  <c r="AF33" i="16"/>
  <c r="AE5" i="16"/>
  <c r="AF5" i="16" s="1"/>
  <c r="AF9" i="16"/>
  <c r="AF24" i="16"/>
  <c r="AF37" i="16"/>
  <c r="AF3" i="16"/>
  <c r="AP16" i="16"/>
  <c r="AC19" i="16"/>
  <c r="Y16" i="16"/>
  <c r="AP35" i="16"/>
  <c r="Z10" i="16"/>
  <c r="AC16" i="16"/>
  <c r="AA19" i="16"/>
  <c r="AF40" i="16"/>
  <c r="AF45" i="16"/>
  <c r="Y3" i="16"/>
  <c r="AE12" i="16"/>
  <c r="AF12" i="16" s="1"/>
  <c r="W19" i="16"/>
  <c r="AJ28" i="16"/>
  <c r="AH12" i="16"/>
  <c r="W16" i="16"/>
  <c r="AF19" i="16"/>
  <c r="AP32" i="16"/>
  <c r="Y35" i="16"/>
  <c r="C16" i="16"/>
  <c r="Z26" i="16"/>
  <c r="AE28" i="16"/>
  <c r="AF28" i="16" s="1"/>
  <c r="Y32" i="16"/>
  <c r="AC35" i="16"/>
  <c r="AC32" i="16"/>
  <c r="W35" i="16"/>
  <c r="Z16" i="16"/>
  <c r="W32" i="16"/>
  <c r="AA35" i="16"/>
  <c r="AB7" i="16"/>
  <c r="AF32" i="16"/>
  <c r="AF4" i="16"/>
  <c r="AF23" i="16"/>
  <c r="Z32" i="16"/>
  <c r="AA3" i="16"/>
  <c r="Y19" i="16"/>
  <c r="AF25" i="16"/>
  <c r="AP3" i="16"/>
  <c r="AF20" i="16"/>
  <c r="Z3" i="16"/>
  <c r="AF11" i="16"/>
  <c r="AF34" i="16"/>
  <c r="AM23" i="16"/>
  <c r="AL15" i="16"/>
  <c r="AL7" i="16"/>
  <c r="AM15" i="16"/>
  <c r="AM7" i="16"/>
  <c r="AM8" i="16"/>
  <c r="AL31" i="16"/>
  <c r="AM31" i="16"/>
  <c r="AH96" i="15"/>
  <c r="AG91" i="15"/>
  <c r="Y99" i="15"/>
  <c r="AG96" i="15"/>
  <c r="Z93" i="15"/>
  <c r="AN99" i="15"/>
  <c r="BJ94" i="15"/>
  <c r="AL94" i="15"/>
  <c r="AD94" i="15" s="1"/>
  <c r="AO93" i="15"/>
  <c r="Y93" i="15"/>
  <c r="AH90" i="15"/>
  <c r="Z99" i="15"/>
  <c r="BJ99" i="15"/>
  <c r="AO98" i="15"/>
  <c r="AR98" i="15" s="1"/>
  <c r="AH95" i="15"/>
  <c r="AN98" i="15"/>
  <c r="Z92" i="15"/>
  <c r="Z97" i="15"/>
  <c r="AF95" i="15"/>
  <c r="AL93" i="15"/>
  <c r="AD93" i="15" s="1"/>
  <c r="AO97" i="15"/>
  <c r="AH94" i="15"/>
  <c r="AN92" i="15"/>
  <c r="AN97" i="15"/>
  <c r="BH93" i="15"/>
  <c r="BJ92" i="15"/>
  <c r="AO91" i="15"/>
  <c r="AG99" i="15"/>
  <c r="AL13" i="15"/>
  <c r="AD13" i="15" s="1"/>
  <c r="BJ97" i="15"/>
  <c r="AO96" i="15"/>
  <c r="AN91" i="15"/>
  <c r="AN96" i="15"/>
  <c r="BH92" i="15"/>
  <c r="BH99" i="15"/>
  <c r="AL10" i="15"/>
  <c r="AD10" i="15" s="1"/>
  <c r="BJ91" i="15"/>
  <c r="AO90" i="15"/>
  <c r="BJ96" i="15"/>
  <c r="AO95" i="15"/>
  <c r="AN90" i="15"/>
  <c r="AN95" i="15"/>
  <c r="AG92" i="15"/>
  <c r="AG97" i="15"/>
  <c r="BJ95" i="15"/>
  <c r="AF5" i="15"/>
  <c r="AG30" i="15"/>
  <c r="AG32" i="15"/>
  <c r="AG34" i="15"/>
  <c r="AP38" i="15"/>
  <c r="Y47" i="15"/>
  <c r="AE70" i="15"/>
  <c r="N82" i="15"/>
  <c r="N87" i="15"/>
  <c r="AA87" i="15" s="1"/>
  <c r="BH88" i="15"/>
  <c r="AP13" i="15"/>
  <c r="AE18" i="15"/>
  <c r="BJ41" i="15"/>
  <c r="Y61" i="15"/>
  <c r="AP62" i="15"/>
  <c r="BJ66" i="15"/>
  <c r="AP79" i="15"/>
  <c r="AG84" i="15"/>
  <c r="AP35" i="15"/>
  <c r="N58" i="15"/>
  <c r="AA58" i="15" s="1"/>
  <c r="AP87" i="15"/>
  <c r="Y29" i="15"/>
  <c r="AQ32" i="15"/>
  <c r="AQ39" i="15"/>
  <c r="AQ51" i="15"/>
  <c r="N15" i="15"/>
  <c r="AA15" i="15" s="1"/>
  <c r="AP17" i="15"/>
  <c r="Y21" i="15"/>
  <c r="AG38" i="15"/>
  <c r="AG49" i="15"/>
  <c r="AP55" i="15"/>
  <c r="Y56" i="15"/>
  <c r="AG60" i="15"/>
  <c r="AH64" i="15"/>
  <c r="AP11" i="15"/>
  <c r="AE13" i="15"/>
  <c r="AP14" i="15"/>
  <c r="AP28" i="15"/>
  <c r="AF31" i="15"/>
  <c r="AE57" i="15"/>
  <c r="AG79" i="15"/>
  <c r="N81" i="15"/>
  <c r="AA81" i="15" s="1"/>
  <c r="AP7" i="15"/>
  <c r="Z17" i="15"/>
  <c r="AH30" i="15"/>
  <c r="AA45" i="15"/>
  <c r="AQ46" i="15"/>
  <c r="AR46" i="15" s="1"/>
  <c r="AU46" i="15" s="1"/>
  <c r="AP24" i="15"/>
  <c r="Y54" i="15"/>
  <c r="BH82" i="15"/>
  <c r="AF83" i="15"/>
  <c r="BH87" i="15"/>
  <c r="AG88" i="15"/>
  <c r="N8" i="15"/>
  <c r="AA8" i="15" s="1"/>
  <c r="AE11" i="15"/>
  <c r="AP42" i="15"/>
  <c r="AE47" i="15"/>
  <c r="AG4" i="15"/>
  <c r="AG24" i="15"/>
  <c r="AG29" i="15"/>
  <c r="AG37" i="15"/>
  <c r="Y52" i="15"/>
  <c r="AS3" i="15"/>
  <c r="AS2" i="15" s="1"/>
  <c r="AH22" i="15"/>
  <c r="AQ66" i="15"/>
  <c r="AP89" i="15"/>
  <c r="AP12" i="15"/>
  <c r="AP16" i="15"/>
  <c r="AF18" i="15"/>
  <c r="N25" i="15"/>
  <c r="AA25" i="15" s="1"/>
  <c r="N35" i="15"/>
  <c r="AA35" i="15" s="1"/>
  <c r="AE8" i="15"/>
  <c r="AP22" i="15"/>
  <c r="BJ32" i="15"/>
  <c r="AP41" i="15"/>
  <c r="AE60" i="15"/>
  <c r="AF66" i="15"/>
  <c r="F68" i="15"/>
  <c r="AC68" i="15" s="1"/>
  <c r="AA82" i="15"/>
  <c r="F33" i="15"/>
  <c r="AC33" i="15" s="1"/>
  <c r="F38" i="15"/>
  <c r="AC38" i="15" s="1"/>
  <c r="AE48" i="15"/>
  <c r="AE53" i="15"/>
  <c r="AF60" i="15"/>
  <c r="AF71" i="15"/>
  <c r="AQ83" i="15"/>
  <c r="BK2" i="15"/>
  <c r="N5" i="15"/>
  <c r="AA5" i="15" s="1"/>
  <c r="AI5" i="15" s="1"/>
  <c r="AF24" i="15"/>
  <c r="BH28" i="15"/>
  <c r="AG41" i="15"/>
  <c r="N42" i="15"/>
  <c r="AA42" i="15" s="1"/>
  <c r="AP44" i="15"/>
  <c r="AF49" i="15"/>
  <c r="N60" i="15"/>
  <c r="AA60" i="15" s="1"/>
  <c r="BJ67" i="15"/>
  <c r="BH78" i="15"/>
  <c r="Y83" i="15"/>
  <c r="AQ88" i="15"/>
  <c r="AG6" i="15"/>
  <c r="N20" i="15"/>
  <c r="AA20" i="15" s="1"/>
  <c r="N83" i="15"/>
  <c r="AA83" i="15" s="1"/>
  <c r="BH86" i="15"/>
  <c r="AQ20" i="15"/>
  <c r="O2" i="15"/>
  <c r="AG7" i="15"/>
  <c r="N12" i="15"/>
  <c r="AA12" i="15" s="1"/>
  <c r="AQ16" i="15"/>
  <c r="AE16" i="15"/>
  <c r="AE28" i="15"/>
  <c r="F41" i="15"/>
  <c r="AC41" i="15" s="1"/>
  <c r="AG61" i="15"/>
  <c r="AP9" i="15"/>
  <c r="AH18" i="15"/>
  <c r="AH25" i="15"/>
  <c r="AF34" i="15"/>
  <c r="BH35" i="15"/>
  <c r="AP37" i="15"/>
  <c r="F51" i="15"/>
  <c r="AC51" i="15" s="1"/>
  <c r="AP52" i="15"/>
  <c r="BH53" i="15"/>
  <c r="AP54" i="15"/>
  <c r="AH58" i="15"/>
  <c r="AP64" i="15"/>
  <c r="AE71" i="15"/>
  <c r="AQ3" i="15"/>
  <c r="AQ6" i="15"/>
  <c r="AP23" i="15"/>
  <c r="AH24" i="15"/>
  <c r="N28" i="15"/>
  <c r="AA28" i="15" s="1"/>
  <c r="AE39" i="15"/>
  <c r="BH46" i="15"/>
  <c r="N67" i="15"/>
  <c r="AA67" i="15" s="1"/>
  <c r="Y81" i="15"/>
  <c r="AP80" i="15"/>
  <c r="AE7" i="15"/>
  <c r="F7" i="15"/>
  <c r="AC7" i="15" s="1"/>
  <c r="AE9" i="15"/>
  <c r="AG15" i="15"/>
  <c r="AG17" i="15"/>
  <c r="AP20" i="15"/>
  <c r="AR20" i="15" s="1"/>
  <c r="AU20" i="15" s="1"/>
  <c r="AE30" i="15"/>
  <c r="AH33" i="15"/>
  <c r="N38" i="15"/>
  <c r="AA38" i="15" s="1"/>
  <c r="N51" i="15"/>
  <c r="AA51" i="15" s="1"/>
  <c r="AH66" i="15"/>
  <c r="AG66" i="15"/>
  <c r="N68" i="15"/>
  <c r="AA68" i="15" s="1"/>
  <c r="AE69" i="15"/>
  <c r="AF79" i="15"/>
  <c r="AP83" i="15"/>
  <c r="AE87" i="15"/>
  <c r="N89" i="15"/>
  <c r="AG20" i="15"/>
  <c r="AG23" i="15"/>
  <c r="Z41" i="15"/>
  <c r="F54" i="15"/>
  <c r="AC54" i="15" s="1"/>
  <c r="N56" i="15"/>
  <c r="AA56" i="15" s="1"/>
  <c r="AP70" i="15"/>
  <c r="N71" i="15"/>
  <c r="AA71" i="15" s="1"/>
  <c r="AF25" i="15"/>
  <c r="BH14" i="15"/>
  <c r="AQ12" i="15"/>
  <c r="N32" i="15"/>
  <c r="AA32" i="15" s="1"/>
  <c r="F37" i="15"/>
  <c r="AC37" i="15" s="1"/>
  <c r="AG70" i="15"/>
  <c r="AQ82" i="15"/>
  <c r="AR82" i="15" s="1"/>
  <c r="AU82" i="15" s="1"/>
  <c r="F9" i="15"/>
  <c r="AC9" i="15" s="1"/>
  <c r="AE15" i="15"/>
  <c r="AP3" i="15"/>
  <c r="AE5" i="15"/>
  <c r="AP6" i="15"/>
  <c r="AP8" i="15"/>
  <c r="AQ9" i="15"/>
  <c r="AG10" i="15"/>
  <c r="AP21" i="15"/>
  <c r="AE25" i="15"/>
  <c r="AE42" i="15"/>
  <c r="AP53" i="15"/>
  <c r="Y64" i="15"/>
  <c r="AF78" i="15"/>
  <c r="AQ37" i="15"/>
  <c r="AP46" i="15"/>
  <c r="AP51" i="15"/>
  <c r="AF64" i="15"/>
  <c r="AG81" i="15"/>
  <c r="BH85" i="15"/>
  <c r="AQ8" i="15"/>
  <c r="BH15" i="15"/>
  <c r="S2" i="15"/>
  <c r="AP29" i="15"/>
  <c r="AP36" i="15"/>
  <c r="AG46" i="15"/>
  <c r="AP56" i="15"/>
  <c r="AH57" i="15"/>
  <c r="N59" i="15"/>
  <c r="AA59" i="15" s="1"/>
  <c r="BH67" i="15"/>
  <c r="AP71" i="15"/>
  <c r="AP84" i="15"/>
  <c r="BH3" i="15"/>
  <c r="Z46" i="15"/>
  <c r="Z78" i="15"/>
  <c r="AH86" i="15"/>
  <c r="BH6" i="15"/>
  <c r="AG9" i="15"/>
  <c r="BH11" i="15"/>
  <c r="AH15" i="15"/>
  <c r="F17" i="15"/>
  <c r="AC17" i="15" s="1"/>
  <c r="Y18" i="15"/>
  <c r="AG18" i="15"/>
  <c r="AP19" i="15"/>
  <c r="F23" i="15"/>
  <c r="AP27" i="15"/>
  <c r="Y28" i="15"/>
  <c r="AH28" i="15"/>
  <c r="AH35" i="15"/>
  <c r="BH38" i="15"/>
  <c r="AH43" i="15"/>
  <c r="F44" i="15"/>
  <c r="AC44" i="15" s="1"/>
  <c r="AE46" i="15"/>
  <c r="AE68" i="15"/>
  <c r="BJ69" i="15"/>
  <c r="AH78" i="15"/>
  <c r="Y82" i="15"/>
  <c r="BH84" i="15"/>
  <c r="Z88" i="15"/>
  <c r="J2" i="15"/>
  <c r="AH5" i="15"/>
  <c r="F8" i="15"/>
  <c r="AC8" i="15" s="1"/>
  <c r="Z9" i="15"/>
  <c r="AH12" i="15"/>
  <c r="X2" i="15"/>
  <c r="AF15" i="15"/>
  <c r="F16" i="15"/>
  <c r="AC16" i="15" s="1"/>
  <c r="BH17" i="15"/>
  <c r="F24" i="15"/>
  <c r="AC24" i="15" s="1"/>
  <c r="AF36" i="15"/>
  <c r="AE38" i="15"/>
  <c r="F39" i="15"/>
  <c r="AC39" i="15" s="1"/>
  <c r="BJ39" i="15"/>
  <c r="N46" i="15"/>
  <c r="AA46" i="15" s="1"/>
  <c r="AF46" i="15"/>
  <c r="AH53" i="15"/>
  <c r="N54" i="15"/>
  <c r="AA54" i="15" s="1"/>
  <c r="N78" i="15"/>
  <c r="AA78" i="15" s="1"/>
  <c r="Y80" i="15"/>
  <c r="N86" i="15"/>
  <c r="AA86" i="15" s="1"/>
  <c r="AG87" i="15"/>
  <c r="AE89" i="15"/>
  <c r="Z6" i="15"/>
  <c r="BH8" i="15"/>
  <c r="Y11" i="15"/>
  <c r="AH11" i="15"/>
  <c r="H2" i="15"/>
  <c r="AH36" i="15"/>
  <c r="AP49" i="15"/>
  <c r="N53" i="15"/>
  <c r="AA53" i="15" s="1"/>
  <c r="BH55" i="15"/>
  <c r="F70" i="15"/>
  <c r="AC70" i="15" s="1"/>
  <c r="N80" i="15"/>
  <c r="AA80" i="15" s="1"/>
  <c r="AE81" i="15"/>
  <c r="AE83" i="15"/>
  <c r="AE4" i="15"/>
  <c r="P2" i="15"/>
  <c r="N6" i="15"/>
  <c r="AA6" i="15" s="1"/>
  <c r="N11" i="15"/>
  <c r="AA11" i="15" s="1"/>
  <c r="BH13" i="15"/>
  <c r="AE17" i="15"/>
  <c r="N18" i="15"/>
  <c r="AA18" i="15" s="1"/>
  <c r="Z22" i="15"/>
  <c r="N23" i="15"/>
  <c r="AA23" i="15" s="1"/>
  <c r="AE24" i="15"/>
  <c r="Z25" i="15"/>
  <c r="T2" i="15"/>
  <c r="AE29" i="15"/>
  <c r="AG33" i="15"/>
  <c r="AG45" i="15"/>
  <c r="AE59" i="15"/>
  <c r="BH64" i="15"/>
  <c r="BH70" i="15"/>
  <c r="BJ71" i="15"/>
  <c r="M2" i="15"/>
  <c r="K2" i="15"/>
  <c r="Z8" i="15"/>
  <c r="L2" i="15"/>
  <c r="N13" i="15"/>
  <c r="AA13" i="15" s="1"/>
  <c r="AG14" i="15"/>
  <c r="N17" i="15"/>
  <c r="AA17" i="15" s="1"/>
  <c r="AG25" i="15"/>
  <c r="BJ26" i="15"/>
  <c r="AP30" i="15"/>
  <c r="AH31" i="15"/>
  <c r="AP32" i="15"/>
  <c r="N36" i="15"/>
  <c r="AA36" i="15" s="1"/>
  <c r="BJ36" i="15"/>
  <c r="AG43" i="15"/>
  <c r="N44" i="15"/>
  <c r="AA44" i="15" s="1"/>
  <c r="AE52" i="15"/>
  <c r="AP60" i="15"/>
  <c r="BJ64" i="15"/>
  <c r="AE65" i="15"/>
  <c r="AQ67" i="15"/>
  <c r="AQ69" i="15"/>
  <c r="N84" i="15"/>
  <c r="AA84" i="15" s="1"/>
  <c r="Z3" i="15"/>
  <c r="Z5" i="15"/>
  <c r="AB5" i="15" s="1"/>
  <c r="AG8" i="15"/>
  <c r="AG12" i="15"/>
  <c r="BJ15" i="15"/>
  <c r="AH21" i="15"/>
  <c r="Z48" i="15"/>
  <c r="N55" i="15"/>
  <c r="AA55" i="15" s="1"/>
  <c r="BH56" i="15"/>
  <c r="AP58" i="15"/>
  <c r="BH61" i="15"/>
  <c r="N62" i="15"/>
  <c r="AA62" i="15" s="1"/>
  <c r="AP66" i="15"/>
  <c r="Z70" i="15"/>
  <c r="AH80" i="15"/>
  <c r="Z81" i="15"/>
  <c r="BH83" i="15"/>
  <c r="AE22" i="15"/>
  <c r="BH24" i="15"/>
  <c r="BH29" i="15"/>
  <c r="N31" i="15"/>
  <c r="AA31" i="15" s="1"/>
  <c r="AE33" i="15"/>
  <c r="F71" i="15"/>
  <c r="AC71" i="15" s="1"/>
  <c r="AF81" i="15"/>
  <c r="Z83" i="15"/>
  <c r="AP86" i="15"/>
  <c r="AP88" i="15"/>
  <c r="Y89" i="15"/>
  <c r="BH4" i="15"/>
  <c r="BH7" i="15"/>
  <c r="BH10" i="15"/>
  <c r="AP15" i="15"/>
  <c r="BH16" i="15"/>
  <c r="BH18" i="15"/>
  <c r="N21" i="15"/>
  <c r="AA21" i="15" s="1"/>
  <c r="AQ26" i="15"/>
  <c r="AR26" i="15" s="1"/>
  <c r="AU26" i="15" s="1"/>
  <c r="BH27" i="15"/>
  <c r="AQ29" i="15"/>
  <c r="Z29" i="15"/>
  <c r="BH37" i="15"/>
  <c r="BH39" i="15"/>
  <c r="BH48" i="15"/>
  <c r="Z56" i="15"/>
  <c r="N57" i="15"/>
  <c r="AA57" i="15" s="1"/>
  <c r="Z58" i="15"/>
  <c r="F67" i="15"/>
  <c r="AC67" i="15" s="1"/>
  <c r="F79" i="15"/>
  <c r="AC79" i="15" s="1"/>
  <c r="AG83" i="15"/>
  <c r="AA89" i="15"/>
  <c r="AF14" i="15"/>
  <c r="BJ53" i="15"/>
  <c r="AQ58" i="15"/>
  <c r="Z59" i="15"/>
  <c r="F78" i="15"/>
  <c r="AC78" i="15" s="1"/>
  <c r="Z87" i="15"/>
  <c r="N4" i="15"/>
  <c r="AA4" i="15" s="1"/>
  <c r="Z7" i="15"/>
  <c r="AF9" i="15"/>
  <c r="AH10" i="15"/>
  <c r="AH14" i="15"/>
  <c r="AH16" i="15"/>
  <c r="AG16" i="15"/>
  <c r="AQ19" i="15"/>
  <c r="AH27" i="15"/>
  <c r="BH33" i="15"/>
  <c r="Z37" i="15"/>
  <c r="AF37" i="15"/>
  <c r="Y39" i="15"/>
  <c r="AJ39" i="15" s="1"/>
  <c r="F43" i="15"/>
  <c r="AC43" i="15" s="1"/>
  <c r="F47" i="15"/>
  <c r="AC47" i="15" s="1"/>
  <c r="N48" i="15"/>
  <c r="AA48" i="15" s="1"/>
  <c r="Z52" i="15"/>
  <c r="AE54" i="15"/>
  <c r="BJ55" i="15"/>
  <c r="Z61" i="15"/>
  <c r="AH61" i="15"/>
  <c r="AQ64" i="15"/>
  <c r="AQ70" i="15"/>
  <c r="AG80" i="15"/>
  <c r="Z82" i="15"/>
  <c r="R2" i="15"/>
  <c r="AE10" i="15"/>
  <c r="N10" i="15"/>
  <c r="AA10" i="15" s="1"/>
  <c r="AG11" i="15"/>
  <c r="N14" i="15"/>
  <c r="AA14" i="15" s="1"/>
  <c r="Y19" i="15"/>
  <c r="AF22" i="15"/>
  <c r="BJ25" i="15"/>
  <c r="N27" i="15"/>
  <c r="AA27" i="15" s="1"/>
  <c r="F32" i="15"/>
  <c r="AC32" i="15" s="1"/>
  <c r="Z33" i="15"/>
  <c r="AG36" i="15"/>
  <c r="N37" i="15"/>
  <c r="AA37" i="15" s="1"/>
  <c r="AF38" i="15"/>
  <c r="N39" i="15"/>
  <c r="AA39" i="15" s="1"/>
  <c r="AB39" i="15" s="1"/>
  <c r="AF39" i="15"/>
  <c r="AH47" i="15"/>
  <c r="AE49" i="15"/>
  <c r="AQ53" i="15"/>
  <c r="BJ57" i="15"/>
  <c r="AE58" i="15"/>
  <c r="N61" i="15"/>
  <c r="AA61" i="15" s="1"/>
  <c r="Y67" i="15"/>
  <c r="Z67" i="15"/>
  <c r="Z80" i="15"/>
  <c r="AF84" i="15"/>
  <c r="Y4" i="15"/>
  <c r="AE3" i="15"/>
  <c r="BH5" i="15"/>
  <c r="N7" i="15"/>
  <c r="AA7" i="15" s="1"/>
  <c r="BH12" i="15"/>
  <c r="AG13" i="15"/>
  <c r="N16" i="15"/>
  <c r="AA16" i="15" s="1"/>
  <c r="AF17" i="15"/>
  <c r="Y22" i="15"/>
  <c r="AG22" i="15"/>
  <c r="N24" i="15"/>
  <c r="AA24" i="15" s="1"/>
  <c r="Y33" i="15"/>
  <c r="F36" i="15"/>
  <c r="AC36" i="15" s="1"/>
  <c r="AF44" i="15"/>
  <c r="Z47" i="15"/>
  <c r="AP48" i="15"/>
  <c r="N52" i="15"/>
  <c r="AA52" i="15" s="1"/>
  <c r="AE64" i="15"/>
  <c r="N65" i="15"/>
  <c r="AA65" i="15" s="1"/>
  <c r="AE78" i="15"/>
  <c r="AE86" i="15"/>
  <c r="AE88" i="15"/>
  <c r="Q2" i="15"/>
  <c r="V2" i="15"/>
  <c r="AH4" i="15"/>
  <c r="AQ5" i="15"/>
  <c r="Z12" i="15"/>
  <c r="F26" i="15"/>
  <c r="AC26" i="15" s="1"/>
  <c r="AH29" i="15"/>
  <c r="BH30" i="15"/>
  <c r="N33" i="15"/>
  <c r="AA33" i="15" s="1"/>
  <c r="N49" i="15"/>
  <c r="AA49" i="15" s="1"/>
  <c r="AF55" i="15"/>
  <c r="AP57" i="15"/>
  <c r="F60" i="15"/>
  <c r="AC60" i="15" s="1"/>
  <c r="AH69" i="15"/>
  <c r="N79" i="15"/>
  <c r="AA79" i="15" s="1"/>
  <c r="BJ79" i="15"/>
  <c r="AE80" i="15"/>
  <c r="AE82" i="15"/>
  <c r="N85" i="15"/>
  <c r="AA85" i="15" s="1"/>
  <c r="W2" i="15"/>
  <c r="F15" i="15"/>
  <c r="AC15" i="15" s="1"/>
  <c r="AQ25" i="15"/>
  <c r="AR25" i="15" s="1"/>
  <c r="BH26" i="15"/>
  <c r="AQ31" i="15"/>
  <c r="Z32" i="15"/>
  <c r="AH37" i="15"/>
  <c r="N43" i="15"/>
  <c r="AA43" i="15" s="1"/>
  <c r="N47" i="15"/>
  <c r="AA47" i="15" s="1"/>
  <c r="AI47" i="15" s="1"/>
  <c r="AQ54" i="15"/>
  <c r="BH58" i="15"/>
  <c r="F64" i="15"/>
  <c r="AC64" i="15" s="1"/>
  <c r="BH66" i="15"/>
  <c r="F66" i="15"/>
  <c r="AC66" i="15" s="1"/>
  <c r="AH71" i="15"/>
  <c r="AG71" i="15"/>
  <c r="AE84" i="15"/>
  <c r="AF18" i="16"/>
  <c r="AF29" i="16"/>
  <c r="AF10" i="16"/>
  <c r="AF42" i="16"/>
  <c r="AF13" i="16"/>
  <c r="AG16" i="16"/>
  <c r="AL18" i="16"/>
  <c r="Y20" i="16"/>
  <c r="AG24" i="16"/>
  <c r="AL26" i="16"/>
  <c r="Y28" i="16"/>
  <c r="AG32" i="16"/>
  <c r="AL34" i="16"/>
  <c r="Y36" i="16"/>
  <c r="AG40" i="16"/>
  <c r="AL42" i="16"/>
  <c r="Y44" i="16"/>
  <c r="AP28" i="16"/>
  <c r="Z4" i="16"/>
  <c r="AH8" i="16"/>
  <c r="AM10" i="16"/>
  <c r="Z12" i="16"/>
  <c r="AP15" i="16"/>
  <c r="AH16" i="16"/>
  <c r="AB17" i="16"/>
  <c r="AM18" i="16"/>
  <c r="Z20" i="16"/>
  <c r="AP23" i="16"/>
  <c r="AH24" i="16"/>
  <c r="AB25" i="16"/>
  <c r="AM26" i="16"/>
  <c r="Z28" i="16"/>
  <c r="AP31" i="16"/>
  <c r="AH32" i="16"/>
  <c r="AB33" i="16"/>
  <c r="AM34" i="16"/>
  <c r="Z36" i="16"/>
  <c r="AP39" i="16"/>
  <c r="AH40" i="16"/>
  <c r="AM42" i="16"/>
  <c r="Z44" i="16"/>
  <c r="AE46" i="16"/>
  <c r="AF46" i="16" s="1"/>
  <c r="AA4" i="16"/>
  <c r="AL5" i="16"/>
  <c r="AE6" i="16"/>
  <c r="Y7" i="16"/>
  <c r="AJ8" i="16"/>
  <c r="AC9" i="16"/>
  <c r="C10" i="16"/>
  <c r="AN10" i="16"/>
  <c r="AG11" i="16"/>
  <c r="AA12" i="16"/>
  <c r="AL13" i="16"/>
  <c r="AE14" i="16"/>
  <c r="AF14" i="16" s="1"/>
  <c r="Y15" i="16"/>
  <c r="AJ16" i="16"/>
  <c r="AC17" i="16"/>
  <c r="C18" i="16"/>
  <c r="AG19" i="16"/>
  <c r="AA20" i="16"/>
  <c r="AL21" i="16"/>
  <c r="AE22" i="16"/>
  <c r="AF22" i="16" s="1"/>
  <c r="Y23" i="16"/>
  <c r="AJ24" i="16"/>
  <c r="AC25" i="16"/>
  <c r="C26" i="16"/>
  <c r="AG27" i="16"/>
  <c r="AA28" i="16"/>
  <c r="AL29" i="16"/>
  <c r="AE30" i="16"/>
  <c r="AF30" i="16" s="1"/>
  <c r="Y31" i="16"/>
  <c r="AJ32" i="16"/>
  <c r="AG35" i="16"/>
  <c r="AA36" i="16"/>
  <c r="AL37" i="16"/>
  <c r="AE38" i="16"/>
  <c r="AF38" i="16" s="1"/>
  <c r="Y39" i="16"/>
  <c r="AJ40" i="16"/>
  <c r="AG43" i="16"/>
  <c r="AA44" i="16"/>
  <c r="AL45" i="16"/>
  <c r="AP4" i="16"/>
  <c r="AG8" i="16"/>
  <c r="Y12" i="16"/>
  <c r="AG3" i="16"/>
  <c r="AB4" i="16"/>
  <c r="AB12" i="16"/>
  <c r="AP18" i="16"/>
  <c r="AH19" i="16"/>
  <c r="AB20" i="16"/>
  <c r="AM21" i="16"/>
  <c r="Z23" i="16"/>
  <c r="AP26" i="16"/>
  <c r="AH27" i="16"/>
  <c r="AB28" i="16"/>
  <c r="AM29" i="16"/>
  <c r="Z31" i="16"/>
  <c r="AP34" i="16"/>
  <c r="AH35" i="16"/>
  <c r="AM37" i="16"/>
  <c r="Z39" i="16"/>
  <c r="AP42" i="16"/>
  <c r="AH43" i="16"/>
  <c r="AB44" i="16"/>
  <c r="AM45" i="16"/>
  <c r="AG46" i="16"/>
  <c r="AP7" i="16"/>
  <c r="AH3" i="16"/>
  <c r="AM5" i="16"/>
  <c r="Z7" i="16"/>
  <c r="AH11" i="16"/>
  <c r="AM13" i="16"/>
  <c r="Z15" i="16"/>
  <c r="AJ3" i="16"/>
  <c r="AG6" i="16"/>
  <c r="AA7" i="16"/>
  <c r="AL8" i="16"/>
  <c r="Y10" i="16"/>
  <c r="AJ11" i="16"/>
  <c r="AG14" i="16"/>
  <c r="AA15" i="16"/>
  <c r="AL16" i="16"/>
  <c r="Y18" i="16"/>
  <c r="AJ19" i="16"/>
  <c r="AG22" i="16"/>
  <c r="AA23" i="16"/>
  <c r="AL24" i="16"/>
  <c r="Y26" i="16"/>
  <c r="AJ27" i="16"/>
  <c r="AG30" i="16"/>
  <c r="AA31" i="16"/>
  <c r="AL32" i="16"/>
  <c r="Y34" i="16"/>
  <c r="AJ35" i="16"/>
  <c r="AG38" i="16"/>
  <c r="AA39" i="16"/>
  <c r="AL40" i="16"/>
  <c r="Y42" i="16"/>
  <c r="AJ43" i="16"/>
  <c r="AC44" i="16"/>
  <c r="AH46" i="16"/>
  <c r="AP12" i="16"/>
  <c r="AH6" i="16"/>
  <c r="AH14" i="16"/>
  <c r="AB15" i="16"/>
  <c r="AM16" i="16"/>
  <c r="AP21" i="16"/>
  <c r="AH22" i="16"/>
  <c r="AB23" i="16"/>
  <c r="AM24" i="16"/>
  <c r="AP29" i="16"/>
  <c r="AH30" i="16"/>
  <c r="AB31" i="16"/>
  <c r="AM32" i="16"/>
  <c r="AP37" i="16"/>
  <c r="AH38" i="16"/>
  <c r="AB39" i="16"/>
  <c r="AM40" i="16"/>
  <c r="AP45" i="16"/>
  <c r="AJ46" i="16"/>
  <c r="AP5" i="16"/>
  <c r="AP13" i="16"/>
  <c r="AL3" i="16"/>
  <c r="Y5" i="16"/>
  <c r="AJ6" i="16"/>
  <c r="AG9" i="16"/>
  <c r="AA10" i="16"/>
  <c r="AL11" i="16"/>
  <c r="Y13" i="16"/>
  <c r="AJ14" i="16"/>
  <c r="AG17" i="16"/>
  <c r="AA18" i="16"/>
  <c r="AL19" i="16"/>
  <c r="Y21" i="16"/>
  <c r="AJ22" i="16"/>
  <c r="AG25" i="16"/>
  <c r="AA26" i="16"/>
  <c r="AL27" i="16"/>
  <c r="Y29" i="16"/>
  <c r="AJ30" i="16"/>
  <c r="C32" i="16"/>
  <c r="AG33" i="16"/>
  <c r="AA34" i="16"/>
  <c r="AL35" i="16"/>
  <c r="Y37" i="16"/>
  <c r="AJ38" i="16"/>
  <c r="AG41" i="16"/>
  <c r="AA42" i="16"/>
  <c r="AL43" i="16"/>
  <c r="Y45" i="16"/>
  <c r="AP20" i="16"/>
  <c r="AM3" i="16"/>
  <c r="AH9" i="16"/>
  <c r="AM11" i="16"/>
  <c r="AH17" i="16"/>
  <c r="AB18" i="16"/>
  <c r="AM19" i="16"/>
  <c r="AH25" i="16"/>
  <c r="AB26" i="16"/>
  <c r="AM27" i="16"/>
  <c r="AH33" i="16"/>
  <c r="AB34" i="16"/>
  <c r="AM35" i="16"/>
  <c r="Z37" i="16"/>
  <c r="AH41" i="16"/>
  <c r="AB42" i="16"/>
  <c r="AM43" i="16"/>
  <c r="Z45" i="16"/>
  <c r="AL46" i="16"/>
  <c r="AB10" i="16"/>
  <c r="C3" i="16"/>
  <c r="AG4" i="16"/>
  <c r="AA5" i="16"/>
  <c r="AL6" i="16"/>
  <c r="AJ9" i="16"/>
  <c r="C11" i="16"/>
  <c r="AG12" i="16"/>
  <c r="AA13" i="16"/>
  <c r="AL14" i="16"/>
  <c r="AJ17" i="16"/>
  <c r="C19" i="16"/>
  <c r="AG20" i="16"/>
  <c r="AA21" i="16"/>
  <c r="AL22" i="16"/>
  <c r="AJ25" i="16"/>
  <c r="C27" i="16"/>
  <c r="AG28" i="16"/>
  <c r="AA29" i="16"/>
  <c r="AL30" i="16"/>
  <c r="AJ33" i="16"/>
  <c r="C35" i="16"/>
  <c r="AG36" i="16"/>
  <c r="AA37" i="16"/>
  <c r="AL38" i="16"/>
  <c r="AE39" i="16"/>
  <c r="AF39" i="16" s="1"/>
  <c r="AJ41" i="16"/>
  <c r="AA45" i="16"/>
  <c r="AM46" i="16"/>
  <c r="AP44" i="16"/>
  <c r="AP19" i="16"/>
  <c r="AP27" i="16"/>
  <c r="AB29" i="16"/>
  <c r="AM30" i="16"/>
  <c r="AH36" i="16"/>
  <c r="AB37" i="16"/>
  <c r="AM38" i="16"/>
  <c r="AH44" i="16"/>
  <c r="AB45" i="16"/>
  <c r="AP11" i="16"/>
  <c r="AB13" i="16"/>
  <c r="AG7" i="16"/>
  <c r="AA8" i="16"/>
  <c r="AL9" i="16"/>
  <c r="AG15" i="16"/>
  <c r="AA16" i="16"/>
  <c r="AL17" i="16"/>
  <c r="AG23" i="16"/>
  <c r="AA24" i="16"/>
  <c r="AL25" i="16"/>
  <c r="AG31" i="16"/>
  <c r="AA32" i="16"/>
  <c r="AL33" i="16"/>
  <c r="AG39" i="16"/>
  <c r="AA40" i="16"/>
  <c r="AL41" i="16"/>
  <c r="AP46" i="16"/>
  <c r="AP36" i="16"/>
  <c r="AP6" i="16"/>
  <c r="AM9" i="16"/>
  <c r="Z11" i="16"/>
  <c r="AM17" i="16"/>
  <c r="Z19" i="16"/>
  <c r="AP22" i="16"/>
  <c r="AH23" i="16"/>
  <c r="AB24" i="16"/>
  <c r="AM25" i="16"/>
  <c r="Z27" i="16"/>
  <c r="AP30" i="16"/>
  <c r="AH31" i="16"/>
  <c r="AB32" i="16"/>
  <c r="Z35" i="16"/>
  <c r="AP38" i="16"/>
  <c r="AB40" i="16"/>
  <c r="Z43" i="16"/>
  <c r="Y4" i="16"/>
  <c r="AH7" i="16"/>
  <c r="AP14" i="16"/>
  <c r="AH15" i="16"/>
  <c r="AL4" i="16"/>
  <c r="AG10" i="16"/>
  <c r="AL12" i="16"/>
  <c r="AG18" i="16"/>
  <c r="AL20" i="16"/>
  <c r="AG26" i="16"/>
  <c r="AL28" i="16"/>
  <c r="AG34" i="16"/>
  <c r="AL36" i="16"/>
  <c r="AG42" i="16"/>
  <c r="AL44" i="16"/>
  <c r="Z46" i="16"/>
  <c r="AB3" i="16"/>
  <c r="AH18" i="16"/>
  <c r="AM20" i="16"/>
  <c r="AH26" i="16"/>
  <c r="AM28" i="16"/>
  <c r="AH34" i="16"/>
  <c r="AM36" i="16"/>
  <c r="AH42" i="16"/>
  <c r="AM44" i="16"/>
  <c r="AM4" i="16"/>
  <c r="AH10" i="16"/>
  <c r="AM12" i="16"/>
  <c r="C44" i="16"/>
  <c r="AG5" i="15"/>
  <c r="AH8" i="15"/>
  <c r="Y13" i="15"/>
  <c r="AO13" i="15"/>
  <c r="BJ20" i="15"/>
  <c r="F20" i="15"/>
  <c r="AC20" i="15" s="1"/>
  <c r="AO21" i="15"/>
  <c r="AN21" i="15"/>
  <c r="BH42" i="15"/>
  <c r="N3" i="15"/>
  <c r="F4" i="15"/>
  <c r="AC4" i="15" s="1"/>
  <c r="N9" i="15"/>
  <c r="AA9" i="15" s="1"/>
  <c r="Y10" i="15"/>
  <c r="AE12" i="15"/>
  <c r="Z13" i="15"/>
  <c r="BJ19" i="15"/>
  <c r="F19" i="15"/>
  <c r="AC19" i="15" s="1"/>
  <c r="BH20" i="15"/>
  <c r="AL21" i="15"/>
  <c r="AD21" i="15" s="1"/>
  <c r="AL4" i="15"/>
  <c r="AD4" i="15" s="1"/>
  <c r="BJ4" i="15"/>
  <c r="E2" i="15"/>
  <c r="U2" i="15"/>
  <c r="AL84" i="15"/>
  <c r="AD84" i="15" s="1"/>
  <c r="AL78" i="15"/>
  <c r="AD78" i="15" s="1"/>
  <c r="AL83" i="15"/>
  <c r="AD83" i="15" s="1"/>
  <c r="AL82" i="15"/>
  <c r="AD82" i="15" s="1"/>
  <c r="AL87" i="15"/>
  <c r="AD87" i="15" s="1"/>
  <c r="AL86" i="15"/>
  <c r="AD86" i="15" s="1"/>
  <c r="AL69" i="15"/>
  <c r="AD69" i="15" s="1"/>
  <c r="AL79" i="15"/>
  <c r="AD79" i="15" s="1"/>
  <c r="AL51" i="15"/>
  <c r="AD51" i="15" s="1"/>
  <c r="AL46" i="15"/>
  <c r="AD46" i="15" s="1"/>
  <c r="AL71" i="15"/>
  <c r="AD71" i="15" s="1"/>
  <c r="AL70" i="15"/>
  <c r="AD70" i="15" s="1"/>
  <c r="AL43" i="15"/>
  <c r="AD43" i="15" s="1"/>
  <c r="AL41" i="15"/>
  <c r="AD41" i="15" s="1"/>
  <c r="AL34" i="15"/>
  <c r="AD34" i="15" s="1"/>
  <c r="AL65" i="15"/>
  <c r="AD65" i="15" s="1"/>
  <c r="AL39" i="15"/>
  <c r="AD39" i="15" s="1"/>
  <c r="AL55" i="15"/>
  <c r="AD55" i="15" s="1"/>
  <c r="AL33" i="15"/>
  <c r="AD33" i="15" s="1"/>
  <c r="AL23" i="15"/>
  <c r="AD23" i="15" s="1"/>
  <c r="AL66" i="15"/>
  <c r="AD66" i="15" s="1"/>
  <c r="AL26" i="15"/>
  <c r="AD26" i="15" s="1"/>
  <c r="AL47" i="15"/>
  <c r="AD47" i="15" s="1"/>
  <c r="AL38" i="15"/>
  <c r="AD38" i="15" s="1"/>
  <c r="AL32" i="15"/>
  <c r="AD32" i="15" s="1"/>
  <c r="AL52" i="15"/>
  <c r="AD52" i="15" s="1"/>
  <c r="AL22" i="15"/>
  <c r="AD22" i="15" s="1"/>
  <c r="AL25" i="15"/>
  <c r="AD25" i="15" s="1"/>
  <c r="AL31" i="15"/>
  <c r="AD31" i="15" s="1"/>
  <c r="AL61" i="15"/>
  <c r="AD61" i="15" s="1"/>
  <c r="AL53" i="15"/>
  <c r="AD53" i="15" s="1"/>
  <c r="AL60" i="15"/>
  <c r="AD60" i="15" s="1"/>
  <c r="AF3" i="15"/>
  <c r="AN4" i="15"/>
  <c r="Y7" i="15"/>
  <c r="Z10" i="15"/>
  <c r="AF12" i="15"/>
  <c r="AQ13" i="15"/>
  <c r="F14" i="15"/>
  <c r="AC14" i="15" s="1"/>
  <c r="AL14" i="15"/>
  <c r="AD14" i="15" s="1"/>
  <c r="BJ14" i="15"/>
  <c r="BH19" i="15"/>
  <c r="Z20" i="15"/>
  <c r="AC23" i="15"/>
  <c r="AH44" i="15"/>
  <c r="G2" i="15"/>
  <c r="AG3" i="15"/>
  <c r="AE6" i="15"/>
  <c r="AQ10" i="15"/>
  <c r="AR10" i="15" s="1"/>
  <c r="F11" i="15"/>
  <c r="AC11" i="15" s="1"/>
  <c r="AF16" i="15"/>
  <c r="AO18" i="15"/>
  <c r="AN18" i="15"/>
  <c r="Z19" i="15"/>
  <c r="Y20" i="15"/>
  <c r="Z23" i="15"/>
  <c r="AH3" i="15"/>
  <c r="AF6" i="15"/>
  <c r="AQ7" i="15"/>
  <c r="AL8" i="15"/>
  <c r="AD8" i="15" s="1"/>
  <c r="AN14" i="15"/>
  <c r="AL18" i="15"/>
  <c r="AD18" i="15" s="1"/>
  <c r="AQ45" i="15"/>
  <c r="AQ4" i="15"/>
  <c r="AR4" i="15" s="1"/>
  <c r="F5" i="15"/>
  <c r="AC5" i="15" s="1"/>
  <c r="AL5" i="15"/>
  <c r="AD5" i="15" s="1"/>
  <c r="BJ5" i="15"/>
  <c r="AH9" i="15"/>
  <c r="Y14" i="15"/>
  <c r="N19" i="15"/>
  <c r="AA19" i="15" s="1"/>
  <c r="AE19" i="15"/>
  <c r="BJ21" i="15"/>
  <c r="AL27" i="15"/>
  <c r="AD27" i="15" s="1"/>
  <c r="BH43" i="15"/>
  <c r="Z4" i="15"/>
  <c r="I2" i="15"/>
  <c r="AH6" i="15"/>
  <c r="Z14" i="15"/>
  <c r="AL15" i="15"/>
  <c r="AD15" i="15" s="1"/>
  <c r="AP18" i="15"/>
  <c r="AF19" i="15"/>
  <c r="AQ23" i="15"/>
  <c r="F34" i="15"/>
  <c r="AC34" i="15" s="1"/>
  <c r="AH42" i="15"/>
  <c r="AQ52" i="15"/>
  <c r="AR52" i="15" s="1"/>
  <c r="AN5" i="15"/>
  <c r="Y8" i="15"/>
  <c r="BH9" i="15"/>
  <c r="Z11" i="15"/>
  <c r="AF13" i="15"/>
  <c r="AQ14" i="15"/>
  <c r="AH20" i="15"/>
  <c r="AG28" i="15"/>
  <c r="AF28" i="15"/>
  <c r="Z28" i="15"/>
  <c r="BH34" i="15"/>
  <c r="Y34" i="15"/>
  <c r="Y43" i="15"/>
  <c r="F3" i="15"/>
  <c r="AL3" i="15"/>
  <c r="AF10" i="15"/>
  <c r="AQ11" i="15"/>
  <c r="F12" i="15"/>
  <c r="AC12" i="15" s="1"/>
  <c r="AL12" i="15"/>
  <c r="AD12" i="15" s="1"/>
  <c r="BJ12" i="15"/>
  <c r="AN15" i="15"/>
  <c r="AL17" i="15"/>
  <c r="AD17" i="15" s="1"/>
  <c r="AG21" i="15"/>
  <c r="AF21" i="15"/>
  <c r="Z21" i="15"/>
  <c r="AQ22" i="15"/>
  <c r="BH25" i="15"/>
  <c r="Z26" i="15"/>
  <c r="AH26" i="15"/>
  <c r="BH41" i="15"/>
  <c r="AF7" i="15"/>
  <c r="AL9" i="15"/>
  <c r="AD9" i="15" s="1"/>
  <c r="BJ9" i="15"/>
  <c r="AH13" i="15"/>
  <c r="AL16" i="15"/>
  <c r="AD16" i="15" s="1"/>
  <c r="F18" i="15"/>
  <c r="AC18" i="15" s="1"/>
  <c r="N26" i="15"/>
  <c r="AA26" i="15" s="1"/>
  <c r="AI26" i="15" s="1"/>
  <c r="N29" i="15"/>
  <c r="AA29" i="15" s="1"/>
  <c r="AI29" i="15" s="1"/>
  <c r="AH34" i="15"/>
  <c r="AG35" i="15"/>
  <c r="AP5" i="15"/>
  <c r="AN3" i="15"/>
  <c r="AF4" i="15"/>
  <c r="F6" i="15"/>
  <c r="AC6" i="15" s="1"/>
  <c r="AL6" i="15"/>
  <c r="AD6" i="15" s="1"/>
  <c r="BJ6" i="15"/>
  <c r="AN12" i="15"/>
  <c r="Z15" i="15"/>
  <c r="Y15" i="15"/>
  <c r="AQ15" i="15"/>
  <c r="N22" i="15"/>
  <c r="AA22" i="15" s="1"/>
  <c r="AO49" i="15"/>
  <c r="AN49" i="15"/>
  <c r="AL49" i="15"/>
  <c r="AD49" i="15" s="1"/>
  <c r="Y3" i="15"/>
  <c r="BJ3" i="15"/>
  <c r="AH7" i="15"/>
  <c r="AE14" i="15"/>
  <c r="AE21" i="15"/>
  <c r="AH38" i="15"/>
  <c r="Y9" i="15"/>
  <c r="Z18" i="15"/>
  <c r="AE35" i="15"/>
  <c r="BH44" i="15"/>
  <c r="Y6" i="15"/>
  <c r="AF11" i="15"/>
  <c r="F13" i="15"/>
  <c r="AC13" i="15" s="1"/>
  <c r="BJ13" i="15"/>
  <c r="Z16" i="15"/>
  <c r="Y16" i="15"/>
  <c r="AQ17" i="15"/>
  <c r="F21" i="15"/>
  <c r="AC21" i="15" s="1"/>
  <c r="F10" i="15"/>
  <c r="AC10" i="15" s="1"/>
  <c r="AH17" i="15"/>
  <c r="Y17" i="15"/>
  <c r="AE20" i="15"/>
  <c r="BH21" i="15"/>
  <c r="AQ30" i="15"/>
  <c r="AL30" i="15"/>
  <c r="AD30" i="15" s="1"/>
  <c r="BJ35" i="15"/>
  <c r="F35" i="15"/>
  <c r="AC35" i="15" s="1"/>
  <c r="Y44" i="15"/>
  <c r="Y30" i="15"/>
  <c r="AO30" i="15"/>
  <c r="AQ42" i="15"/>
  <c r="AQ44" i="15"/>
  <c r="Z45" i="15"/>
  <c r="Y45" i="15"/>
  <c r="AF48" i="15"/>
  <c r="BH54" i="15"/>
  <c r="AQ56" i="15"/>
  <c r="Z65" i="15"/>
  <c r="AG65" i="15"/>
  <c r="AF65" i="15"/>
  <c r="AQ65" i="15"/>
  <c r="AR65" i="15" s="1"/>
  <c r="Y27" i="15"/>
  <c r="Z30" i="15"/>
  <c r="Z34" i="15"/>
  <c r="AQ34" i="15"/>
  <c r="AR34" i="15" s="1"/>
  <c r="AN35" i="15"/>
  <c r="AL36" i="15"/>
  <c r="AD36" i="15" s="1"/>
  <c r="AQ41" i="15"/>
  <c r="AR41" i="15" s="1"/>
  <c r="Y41" i="15"/>
  <c r="AJ41" i="15" s="1"/>
  <c r="Y42" i="15"/>
  <c r="Z42" i="15"/>
  <c r="AQ43" i="15"/>
  <c r="AR43" i="15" s="1"/>
  <c r="BJ48" i="15"/>
  <c r="AQ49" i="15"/>
  <c r="AG53" i="15"/>
  <c r="AF53" i="15"/>
  <c r="Y69" i="15"/>
  <c r="AH19" i="15"/>
  <c r="Y24" i="15"/>
  <c r="Z27" i="15"/>
  <c r="AF29" i="15"/>
  <c r="F31" i="15"/>
  <c r="AC31" i="15" s="1"/>
  <c r="BJ31" i="15"/>
  <c r="N34" i="15"/>
  <c r="AA34" i="15" s="1"/>
  <c r="Z43" i="15"/>
  <c r="Z44" i="15"/>
  <c r="BH47" i="15"/>
  <c r="AH48" i="15"/>
  <c r="Z54" i="15"/>
  <c r="Z69" i="15"/>
  <c r="BH22" i="15"/>
  <c r="AE23" i="15"/>
  <c r="Z24" i="15"/>
  <c r="AF26" i="15"/>
  <c r="AQ27" i="15"/>
  <c r="F28" i="15"/>
  <c r="AC28" i="15" s="1"/>
  <c r="AL28" i="15"/>
  <c r="AD28" i="15" s="1"/>
  <c r="BJ28" i="15"/>
  <c r="AH32" i="15"/>
  <c r="Y35" i="15"/>
  <c r="AI35" i="15" s="1"/>
  <c r="Z35" i="15"/>
  <c r="AQ35" i="15"/>
  <c r="AR35" i="15" s="1"/>
  <c r="BH36" i="15"/>
  <c r="AN36" i="15"/>
  <c r="BJ37" i="15"/>
  <c r="N41" i="15"/>
  <c r="AA41" i="15" s="1"/>
  <c r="F49" i="15"/>
  <c r="AC49" i="15" s="1"/>
  <c r="AH54" i="15"/>
  <c r="AQ55" i="15"/>
  <c r="AR55" i="15" s="1"/>
  <c r="Y55" i="15"/>
  <c r="F57" i="15"/>
  <c r="AC57" i="15" s="1"/>
  <c r="N70" i="15"/>
  <c r="AA70" i="15" s="1"/>
  <c r="AF23" i="15"/>
  <c r="AQ24" i="15"/>
  <c r="F25" i="15"/>
  <c r="AC25" i="15" s="1"/>
  <c r="AG26" i="15"/>
  <c r="AE37" i="15"/>
  <c r="AL37" i="15"/>
  <c r="AD37" i="15" s="1"/>
  <c r="BJ47" i="15"/>
  <c r="BJ51" i="15"/>
  <c r="AF51" i="15"/>
  <c r="AE51" i="15"/>
  <c r="AG51" i="15"/>
  <c r="AH52" i="15"/>
  <c r="AH55" i="15"/>
  <c r="Z55" i="15"/>
  <c r="AQ60" i="15"/>
  <c r="AF20" i="15"/>
  <c r="AQ21" i="15"/>
  <c r="F22" i="15"/>
  <c r="AC22" i="15" s="1"/>
  <c r="BJ22" i="15"/>
  <c r="AN28" i="15"/>
  <c r="Y31" i="15"/>
  <c r="BH32" i="15"/>
  <c r="AF33" i="15"/>
  <c r="AE34" i="15"/>
  <c r="Y36" i="15"/>
  <c r="AF45" i="15"/>
  <c r="F53" i="15"/>
  <c r="AC53" i="15" s="1"/>
  <c r="AE56" i="15"/>
  <c r="AQ59" i="15"/>
  <c r="AR59" i="15" s="1"/>
  <c r="BH59" i="15"/>
  <c r="AQ18" i="15"/>
  <c r="AL19" i="15"/>
  <c r="AD19" i="15" s="1"/>
  <c r="AH23" i="15"/>
  <c r="Z31" i="15"/>
  <c r="Z36" i="15"/>
  <c r="AQ36" i="15"/>
  <c r="BJ38" i="15"/>
  <c r="AG39" i="15"/>
  <c r="AF41" i="15"/>
  <c r="AG44" i="15"/>
  <c r="BH45" i="15"/>
  <c r="AQ48" i="15"/>
  <c r="AL48" i="15"/>
  <c r="AD48" i="15" s="1"/>
  <c r="Y49" i="15"/>
  <c r="BH49" i="15"/>
  <c r="Z49" i="15"/>
  <c r="BH51" i="15"/>
  <c r="AL54" i="15"/>
  <c r="AD54" i="15" s="1"/>
  <c r="BH65" i="15"/>
  <c r="Y25" i="15"/>
  <c r="AE27" i="15"/>
  <c r="AF30" i="15"/>
  <c r="AH39" i="15"/>
  <c r="AF42" i="15"/>
  <c r="AE43" i="15"/>
  <c r="AP45" i="15"/>
  <c r="AH45" i="15"/>
  <c r="AG47" i="15"/>
  <c r="AF47" i="15"/>
  <c r="AO48" i="15"/>
  <c r="BJ56" i="15"/>
  <c r="F56" i="15"/>
  <c r="AC56" i="15" s="1"/>
  <c r="AO68" i="15"/>
  <c r="AL68" i="15"/>
  <c r="AD68" i="15" s="1"/>
  <c r="BH23" i="15"/>
  <c r="AF27" i="15"/>
  <c r="AQ28" i="15"/>
  <c r="F29" i="15"/>
  <c r="AC29" i="15" s="1"/>
  <c r="AL29" i="15"/>
  <c r="AD29" i="15" s="1"/>
  <c r="BJ29" i="15"/>
  <c r="Y37" i="15"/>
  <c r="AJ37" i="15" s="1"/>
  <c r="AH41" i="15"/>
  <c r="AF43" i="15"/>
  <c r="BJ45" i="15"/>
  <c r="F46" i="15"/>
  <c r="AC46" i="15" s="1"/>
  <c r="AH51" i="15"/>
  <c r="Y51" i="15"/>
  <c r="AG52" i="15"/>
  <c r="Y53" i="15"/>
  <c r="AO54" i="15"/>
  <c r="BH57" i="15"/>
  <c r="F59" i="15"/>
  <c r="AC59" i="15" s="1"/>
  <c r="AF59" i="15"/>
  <c r="AH65" i="15"/>
  <c r="BJ33" i="15"/>
  <c r="AF35" i="15"/>
  <c r="BJ43" i="15"/>
  <c r="F48" i="15"/>
  <c r="AC48" i="15" s="1"/>
  <c r="Z51" i="15"/>
  <c r="Z53" i="15"/>
  <c r="AQ57" i="15"/>
  <c r="Z57" i="15"/>
  <c r="Y58" i="15"/>
  <c r="BH60" i="15"/>
  <c r="AE61" i="15"/>
  <c r="AG62" i="15"/>
  <c r="AE62" i="15"/>
  <c r="Z64" i="15"/>
  <c r="BJ23" i="15"/>
  <c r="AN29" i="15"/>
  <c r="Y32" i="15"/>
  <c r="AR47" i="15"/>
  <c r="AF54" i="15"/>
  <c r="AG54" i="15"/>
  <c r="BJ61" i="15"/>
  <c r="F69" i="15"/>
  <c r="AC69" i="15" s="1"/>
  <c r="AG69" i="15"/>
  <c r="AF69" i="15"/>
  <c r="AL20" i="15"/>
  <c r="AD20" i="15" s="1"/>
  <c r="AE31" i="15"/>
  <c r="BJ34" i="15"/>
  <c r="Z38" i="15"/>
  <c r="Y38" i="15"/>
  <c r="AQ38" i="15"/>
  <c r="AL44" i="15"/>
  <c r="AD44" i="15" s="1"/>
  <c r="AL45" i="15"/>
  <c r="AD45" i="15" s="1"/>
  <c r="Y59" i="15"/>
  <c r="F61" i="15"/>
  <c r="AC61" i="15" s="1"/>
  <c r="BJ62" i="15"/>
  <c r="AF62" i="15"/>
  <c r="F62" i="15"/>
  <c r="AC62" i="15" s="1"/>
  <c r="BH69" i="15"/>
  <c r="AO42" i="15"/>
  <c r="AL42" i="15"/>
  <c r="AD42" i="15" s="1"/>
  <c r="AB48" i="15"/>
  <c r="Y48" i="15"/>
  <c r="BJ52" i="15"/>
  <c r="AF52" i="15"/>
  <c r="AG55" i="15"/>
  <c r="F55" i="15"/>
  <c r="AC55" i="15" s="1"/>
  <c r="BH62" i="15"/>
  <c r="Z62" i="15"/>
  <c r="AN20" i="15"/>
  <c r="Y23" i="15"/>
  <c r="F30" i="15"/>
  <c r="AC30" i="15" s="1"/>
  <c r="BJ30" i="15"/>
  <c r="AE44" i="15"/>
  <c r="AN44" i="15"/>
  <c r="F45" i="15"/>
  <c r="AC45" i="15" s="1"/>
  <c r="F52" i="15"/>
  <c r="AC52" i="15" s="1"/>
  <c r="AO56" i="15"/>
  <c r="AL56" i="15"/>
  <c r="AD56" i="15" s="1"/>
  <c r="F27" i="15"/>
  <c r="AC27" i="15" s="1"/>
  <c r="BJ42" i="15"/>
  <c r="F42" i="15"/>
  <c r="AC42" i="15" s="1"/>
  <c r="AN42" i="15"/>
  <c r="AH46" i="15"/>
  <c r="Y46" i="15"/>
  <c r="AI46" i="15" s="1"/>
  <c r="AH49" i="15"/>
  <c r="BH52" i="15"/>
  <c r="AH56" i="15"/>
  <c r="AH59" i="15"/>
  <c r="AJ61" i="15"/>
  <c r="AG68" i="15"/>
  <c r="AF68" i="15"/>
  <c r="Y57" i="15"/>
  <c r="AF58" i="15"/>
  <c r="AP68" i="15"/>
  <c r="AQ84" i="15"/>
  <c r="Z86" i="15"/>
  <c r="AH84" i="15"/>
  <c r="AG85" i="15"/>
  <c r="AG59" i="15"/>
  <c r="AH62" i="15"/>
  <c r="AN65" i="15"/>
  <c r="Y66" i="15"/>
  <c r="N69" i="15"/>
  <c r="AA69" i="15" s="1"/>
  <c r="BH71" i="15"/>
  <c r="N88" i="15"/>
  <c r="AA88" i="15" s="1"/>
  <c r="AB88" i="15" s="1"/>
  <c r="Z66" i="15"/>
  <c r="AQ71" i="15"/>
  <c r="Y71" i="15"/>
  <c r="AH79" i="15"/>
  <c r="AL81" i="15"/>
  <c r="AD81" i="15" s="1"/>
  <c r="AE85" i="15"/>
  <c r="AL58" i="15"/>
  <c r="AD58" i="15" s="1"/>
  <c r="AL59" i="15"/>
  <c r="AD59" i="15" s="1"/>
  <c r="AL64" i="15"/>
  <c r="AD64" i="15" s="1"/>
  <c r="F65" i="15"/>
  <c r="AC65" i="15" s="1"/>
  <c r="N66" i="15"/>
  <c r="AA66" i="15" s="1"/>
  <c r="Z71" i="15"/>
  <c r="BJ85" i="15"/>
  <c r="F85" i="15"/>
  <c r="AC85" i="15" s="1"/>
  <c r="AH60" i="15"/>
  <c r="Y60" i="15"/>
  <c r="AO64" i="15"/>
  <c r="BH68" i="15"/>
  <c r="AO58" i="15"/>
  <c r="Z60" i="15"/>
  <c r="Y65" i="15"/>
  <c r="AO67" i="15"/>
  <c r="AN67" i="15"/>
  <c r="AQ68" i="15"/>
  <c r="AO85" i="15"/>
  <c r="AN85" i="15"/>
  <c r="AL85" i="15"/>
  <c r="AD85" i="15" s="1"/>
  <c r="AF86" i="15"/>
  <c r="AG86" i="15"/>
  <c r="BH89" i="15"/>
  <c r="AG57" i="15"/>
  <c r="AL57" i="15"/>
  <c r="AD57" i="15" s="1"/>
  <c r="BJ58" i="15"/>
  <c r="F58" i="15"/>
  <c r="AC58" i="15" s="1"/>
  <c r="AL67" i="15"/>
  <c r="AD67" i="15" s="1"/>
  <c r="Z68" i="15"/>
  <c r="Y68" i="15"/>
  <c r="AP81" i="15"/>
  <c r="AH85" i="15"/>
  <c r="AH89" i="15"/>
  <c r="Z89" i="15"/>
  <c r="AL89" i="15"/>
  <c r="AD89" i="15" s="1"/>
  <c r="BJ68" i="15"/>
  <c r="AO62" i="15"/>
  <c r="AN62" i="15"/>
  <c r="AF56" i="15"/>
  <c r="AF61" i="15"/>
  <c r="AQ62" i="15"/>
  <c r="AL62" i="15"/>
  <c r="AD62" i="15" s="1"/>
  <c r="N64" i="15"/>
  <c r="AA64" i="15" s="1"/>
  <c r="AG67" i="15"/>
  <c r="AE67" i="15"/>
  <c r="Y78" i="15"/>
  <c r="AQ78" i="15"/>
  <c r="AR78" i="15" s="1"/>
  <c r="AH81" i="15"/>
  <c r="Y84" i="15"/>
  <c r="AF87" i="15"/>
  <c r="AF70" i="15"/>
  <c r="Y79" i="15"/>
  <c r="F80" i="15"/>
  <c r="AC80" i="15" s="1"/>
  <c r="AL80" i="15"/>
  <c r="AD80" i="15" s="1"/>
  <c r="BJ80" i="15"/>
  <c r="AF82" i="15"/>
  <c r="Z84" i="15"/>
  <c r="AQ89" i="15"/>
  <c r="Y62" i="15"/>
  <c r="Z79" i="15"/>
  <c r="BH81" i="15"/>
  <c r="AG82" i="15"/>
  <c r="AH87" i="15"/>
  <c r="AH70" i="15"/>
  <c r="AQ79" i="15"/>
  <c r="AH82" i="15"/>
  <c r="Y85" i="15"/>
  <c r="F86" i="15"/>
  <c r="AC86" i="15" s="1"/>
  <c r="BJ86" i="15"/>
  <c r="AF88" i="15"/>
  <c r="AH67" i="15"/>
  <c r="F81" i="15"/>
  <c r="AC81" i="15" s="1"/>
  <c r="BJ81" i="15"/>
  <c r="Z85" i="15"/>
  <c r="AQ85" i="15"/>
  <c r="AH88" i="15"/>
  <c r="AG78" i="15"/>
  <c r="AQ80" i="15"/>
  <c r="AH83" i="15"/>
  <c r="Y86" i="15"/>
  <c r="F87" i="15"/>
  <c r="AC87" i="15" s="1"/>
  <c r="BJ87" i="15"/>
  <c r="AF89" i="15"/>
  <c r="AE79" i="15"/>
  <c r="F82" i="15"/>
  <c r="AC82" i="15" s="1"/>
  <c r="BJ82" i="15"/>
  <c r="AQ86" i="15"/>
  <c r="AQ81" i="15"/>
  <c r="Y87" i="15"/>
  <c r="F88" i="15"/>
  <c r="AC88" i="15" s="1"/>
  <c r="AL88" i="15"/>
  <c r="AD88" i="15" s="1"/>
  <c r="BJ88" i="15"/>
  <c r="Y70" i="15"/>
  <c r="F83" i="15"/>
  <c r="AC83" i="15" s="1"/>
  <c r="BJ83" i="15"/>
  <c r="AF85" i="15"/>
  <c r="BJ78" i="15"/>
  <c r="AF80" i="15"/>
  <c r="AQ87" i="15"/>
  <c r="Y88" i="15"/>
  <c r="AJ88" i="15" s="1"/>
  <c r="F89" i="15"/>
  <c r="AC89" i="15" s="1"/>
  <c r="BJ89" i="15"/>
  <c r="F84" i="15"/>
  <c r="AC84" i="15" s="1"/>
  <c r="AF48" i="16" l="1"/>
  <c r="AJ59" i="15"/>
  <c r="AR87" i="15"/>
  <c r="AB37" i="15"/>
  <c r="AR27" i="15"/>
  <c r="AI68" i="15"/>
  <c r="AI83" i="15"/>
  <c r="AI45" i="15"/>
  <c r="AJ96" i="15"/>
  <c r="AJ25" i="15"/>
  <c r="AR15" i="15"/>
  <c r="AJ78" i="15"/>
  <c r="AR84" i="15"/>
  <c r="AU84" i="15" s="1"/>
  <c r="AI89" i="15"/>
  <c r="AJ70" i="15"/>
  <c r="AI48" i="15"/>
  <c r="AJ95" i="15"/>
  <c r="AR66" i="15"/>
  <c r="AB8" i="15"/>
  <c r="AI56" i="15"/>
  <c r="AI96" i="15"/>
  <c r="AM6" i="15"/>
  <c r="AR8" i="15"/>
  <c r="AU8" i="15" s="1"/>
  <c r="AR57" i="15"/>
  <c r="AU57" i="15" s="1"/>
  <c r="AR31" i="15"/>
  <c r="AI12" i="15"/>
  <c r="AR23" i="15"/>
  <c r="AR86" i="15"/>
  <c r="AU86" i="15" s="1"/>
  <c r="AJ29" i="15"/>
  <c r="AR3" i="15"/>
  <c r="AR29" i="15"/>
  <c r="AU29" i="15" s="1"/>
  <c r="AI91" i="15"/>
  <c r="AM91" i="15"/>
  <c r="AJ12" i="15"/>
  <c r="AR70" i="15"/>
  <c r="AU70" i="15" s="1"/>
  <c r="AR36" i="15"/>
  <c r="AR79" i="15"/>
  <c r="AI30" i="15"/>
  <c r="AI95" i="15"/>
  <c r="AR39" i="15"/>
  <c r="AU39" i="15" s="1"/>
  <c r="AB17" i="15"/>
  <c r="AI97" i="15"/>
  <c r="AR94" i="15"/>
  <c r="AU94" i="15" s="1"/>
  <c r="AR71" i="15"/>
  <c r="AU71" i="15" s="1"/>
  <c r="AB95" i="15"/>
  <c r="AI94" i="15"/>
  <c r="AB91" i="15"/>
  <c r="AI84" i="15"/>
  <c r="AB81" i="15"/>
  <c r="AB94" i="15"/>
  <c r="AR28" i="15"/>
  <c r="AR69" i="15"/>
  <c r="AU69" i="15" s="1"/>
  <c r="AR90" i="15"/>
  <c r="AU90" i="15" s="1"/>
  <c r="AM95" i="15"/>
  <c r="AM83" i="15"/>
  <c r="AI98" i="15"/>
  <c r="AI92" i="15"/>
  <c r="AI71" i="15"/>
  <c r="AR22" i="15"/>
  <c r="AU22" i="15" s="1"/>
  <c r="AR51" i="15"/>
  <c r="AU51" i="15" s="1"/>
  <c r="AV51" i="15" s="1"/>
  <c r="AR17" i="15"/>
  <c r="AU17" i="15" s="1"/>
  <c r="AM56" i="15"/>
  <c r="AR37" i="15"/>
  <c r="AU37" i="15" s="1"/>
  <c r="AB82" i="15"/>
  <c r="AM96" i="15"/>
  <c r="AR92" i="15"/>
  <c r="AI21" i="15"/>
  <c r="AB80" i="15"/>
  <c r="AI23" i="15"/>
  <c r="AB56" i="15"/>
  <c r="AR44" i="15"/>
  <c r="AU44" i="15" s="1"/>
  <c r="AB58" i="15"/>
  <c r="AB52" i="15"/>
  <c r="AR96" i="15"/>
  <c r="AU96" i="15" s="1"/>
  <c r="AB96" i="15"/>
  <c r="AI38" i="15"/>
  <c r="AJ94" i="15"/>
  <c r="AJ22" i="15"/>
  <c r="AI54" i="15"/>
  <c r="AR83" i="15"/>
  <c r="AU83" i="15" s="1"/>
  <c r="AV83" i="15" s="1"/>
  <c r="AI85" i="15"/>
  <c r="AR64" i="15"/>
  <c r="AU64" i="15" s="1"/>
  <c r="AR14" i="15"/>
  <c r="AU14" i="15" s="1"/>
  <c r="AB6" i="15"/>
  <c r="AI18" i="15"/>
  <c r="AM94" i="15"/>
  <c r="AJ67" i="15"/>
  <c r="AR93" i="15"/>
  <c r="AU93" i="15" s="1"/>
  <c r="AB90" i="15"/>
  <c r="AI6" i="15"/>
  <c r="AR16" i="15"/>
  <c r="AU16" i="15" s="1"/>
  <c r="AM90" i="15"/>
  <c r="AR11" i="15"/>
  <c r="AU11" i="15" s="1"/>
  <c r="AM98" i="15"/>
  <c r="AI80" i="15"/>
  <c r="AI52" i="15"/>
  <c r="AB83" i="15"/>
  <c r="AM17" i="15"/>
  <c r="AI58" i="15"/>
  <c r="AR60" i="15"/>
  <c r="AU60" i="15" s="1"/>
  <c r="AJ33" i="15"/>
  <c r="AM46" i="15"/>
  <c r="AJ98" i="15"/>
  <c r="AR24" i="15"/>
  <c r="AU24" i="15" s="1"/>
  <c r="AR91" i="15"/>
  <c r="AU91" i="15" s="1"/>
  <c r="AB98" i="15"/>
  <c r="AJ91" i="15"/>
  <c r="AI67" i="15"/>
  <c r="AI93" i="15"/>
  <c r="AJ83" i="15"/>
  <c r="AM58" i="15"/>
  <c r="AR6" i="15"/>
  <c r="AU6" i="15" s="1"/>
  <c r="AR38" i="15"/>
  <c r="AU38" i="15" s="1"/>
  <c r="AI17" i="15"/>
  <c r="AR95" i="15"/>
  <c r="AU95" i="15" s="1"/>
  <c r="AT3" i="15"/>
  <c r="AB59" i="15"/>
  <c r="AI57" i="15"/>
  <c r="AR12" i="15"/>
  <c r="AU12" i="15" s="1"/>
  <c r="AV12" i="15" s="1"/>
  <c r="AR97" i="15"/>
  <c r="AJ56" i="15"/>
  <c r="AI99" i="15"/>
  <c r="AF6" i="16"/>
  <c r="W2" i="16"/>
  <c r="X11" i="16" s="1"/>
  <c r="AW83" i="15"/>
  <c r="AW97" i="15"/>
  <c r="AW92" i="15"/>
  <c r="AW98" i="15"/>
  <c r="AX98" i="15" s="1"/>
  <c r="AW93" i="15"/>
  <c r="AW99" i="15"/>
  <c r="AX99" i="15" s="1"/>
  <c r="AW94" i="15"/>
  <c r="AX94" i="15" s="1"/>
  <c r="AW95" i="15"/>
  <c r="AW90" i="15"/>
  <c r="AW96" i="15"/>
  <c r="AW91" i="15"/>
  <c r="AU92" i="15"/>
  <c r="AB93" i="15"/>
  <c r="AJ93" i="15"/>
  <c r="AM93" i="15"/>
  <c r="AJ97" i="15"/>
  <c r="AM97" i="15"/>
  <c r="AB97" i="15"/>
  <c r="AJ92" i="15"/>
  <c r="AM92" i="15"/>
  <c r="AB92" i="15"/>
  <c r="AU99" i="15"/>
  <c r="AU98" i="15"/>
  <c r="AJ99" i="15"/>
  <c r="AB99" i="15"/>
  <c r="AM99" i="15"/>
  <c r="AI79" i="15"/>
  <c r="AJ80" i="15"/>
  <c r="AM80" i="15"/>
  <c r="AI24" i="15"/>
  <c r="AI86" i="15"/>
  <c r="AR67" i="15"/>
  <c r="AU67" i="15" s="1"/>
  <c r="AI61" i="15"/>
  <c r="AI81" i="15"/>
  <c r="AI31" i="15"/>
  <c r="AI8" i="15"/>
  <c r="AI13" i="15"/>
  <c r="AI64" i="15"/>
  <c r="AR58" i="15"/>
  <c r="AU58" i="15" s="1"/>
  <c r="AM67" i="15"/>
  <c r="AB67" i="15"/>
  <c r="AB87" i="15"/>
  <c r="AR53" i="15"/>
  <c r="AU53" i="15" s="1"/>
  <c r="AJ52" i="15"/>
  <c r="AR80" i="15"/>
  <c r="AI33" i="15"/>
  <c r="AB7" i="15"/>
  <c r="AI28" i="15"/>
  <c r="AR32" i="15"/>
  <c r="AU32" i="15" s="1"/>
  <c r="AI11" i="15"/>
  <c r="AI10" i="15"/>
  <c r="AR45" i="15"/>
  <c r="AU45" i="15" s="1"/>
  <c r="AI62" i="15"/>
  <c r="AM82" i="15"/>
  <c r="AR88" i="15"/>
  <c r="AU88" i="15" s="1"/>
  <c r="AV88" i="15" s="1"/>
  <c r="AR81" i="15"/>
  <c r="AU81" i="15" s="1"/>
  <c r="AR89" i="15"/>
  <c r="AI60" i="15"/>
  <c r="AB47" i="15"/>
  <c r="AR54" i="15"/>
  <c r="AU54" i="15" s="1"/>
  <c r="AB25" i="15"/>
  <c r="AW42" i="15"/>
  <c r="D42" i="15" s="1"/>
  <c r="AW48" i="15"/>
  <c r="D48" i="15" s="1"/>
  <c r="AW59" i="15"/>
  <c r="D59" i="15" s="1"/>
  <c r="AW85" i="15"/>
  <c r="AB61" i="15"/>
  <c r="AM61" i="15"/>
  <c r="AM25" i="15"/>
  <c r="AI51" i="15"/>
  <c r="AI65" i="15"/>
  <c r="AM52" i="15"/>
  <c r="AI25" i="15"/>
  <c r="AI15" i="15"/>
  <c r="AI20" i="15"/>
  <c r="AJ32" i="15"/>
  <c r="AM32" i="15"/>
  <c r="AJ17" i="15"/>
  <c r="AM39" i="15"/>
  <c r="AJ87" i="15"/>
  <c r="AB46" i="15"/>
  <c r="AW8" i="15"/>
  <c r="D8" i="15" s="1"/>
  <c r="AI87" i="15"/>
  <c r="AM12" i="15"/>
  <c r="AW25" i="15"/>
  <c r="D25" i="15" s="1"/>
  <c r="AM37" i="15"/>
  <c r="AM8" i="15"/>
  <c r="AI7" i="15"/>
  <c r="AW7" i="15"/>
  <c r="D7" i="15" s="1"/>
  <c r="AI16" i="15"/>
  <c r="AW38" i="15"/>
  <c r="D38" i="15" s="1"/>
  <c r="AI82" i="15"/>
  <c r="AM59" i="15"/>
  <c r="AW32" i="15"/>
  <c r="D32" i="15" s="1"/>
  <c r="AW33" i="15"/>
  <c r="AX33" i="15" s="1"/>
  <c r="AB29" i="15"/>
  <c r="AR7" i="15"/>
  <c r="AU7" i="15" s="1"/>
  <c r="AW39" i="15"/>
  <c r="D39" i="15" s="1"/>
  <c r="AI44" i="15"/>
  <c r="AM88" i="15"/>
  <c r="AM7" i="15"/>
  <c r="AI4" i="15"/>
  <c r="AI34" i="15"/>
  <c r="AB33" i="15"/>
  <c r="AM48" i="15"/>
  <c r="AR42" i="15"/>
  <c r="AU42" i="15" s="1"/>
  <c r="AI36" i="15"/>
  <c r="AM33" i="15"/>
  <c r="AW69" i="15"/>
  <c r="D69" i="15" s="1"/>
  <c r="AM87" i="15"/>
  <c r="AW61" i="15"/>
  <c r="D61" i="15" s="1"/>
  <c r="AW81" i="15"/>
  <c r="AR62" i="15"/>
  <c r="AM29" i="15"/>
  <c r="AI22" i="15"/>
  <c r="AI39" i="15"/>
  <c r="AB32" i="15"/>
  <c r="AM78" i="15"/>
  <c r="AR9" i="15"/>
  <c r="AU9" i="15" s="1"/>
  <c r="AV9" i="15" s="1"/>
  <c r="AW4" i="15"/>
  <c r="D4" i="15" s="1"/>
  <c r="AW41" i="15"/>
  <c r="D41" i="15" s="1"/>
  <c r="AW54" i="15"/>
  <c r="D54" i="15" s="1"/>
  <c r="AW60" i="15"/>
  <c r="D60" i="15" s="1"/>
  <c r="AW78" i="15"/>
  <c r="AX78" i="15" s="1"/>
  <c r="AI49" i="15"/>
  <c r="AP2" i="15"/>
  <c r="AW5" i="15"/>
  <c r="D5" i="15" s="1"/>
  <c r="AW18" i="15"/>
  <c r="D18" i="15" s="1"/>
  <c r="AW71" i="15"/>
  <c r="D71" i="15" s="1"/>
  <c r="AW31" i="15"/>
  <c r="D31" i="15" s="1"/>
  <c r="AW53" i="15"/>
  <c r="D53" i="15" s="1"/>
  <c r="AW89" i="15"/>
  <c r="Z2" i="15"/>
  <c r="AR56" i="15"/>
  <c r="AU56" i="15" s="1"/>
  <c r="AJ82" i="15"/>
  <c r="AW15" i="15"/>
  <c r="D15" i="15" s="1"/>
  <c r="AW14" i="15"/>
  <c r="D14" i="15" s="1"/>
  <c r="AW20" i="15"/>
  <c r="AY20" i="15" s="1"/>
  <c r="AW28" i="15"/>
  <c r="D28" i="15" s="1"/>
  <c r="AW47" i="15"/>
  <c r="D47" i="15" s="1"/>
  <c r="AW84" i="15"/>
  <c r="AW22" i="15"/>
  <c r="D22" i="15" s="1"/>
  <c r="AW11" i="15"/>
  <c r="D11" i="15" s="1"/>
  <c r="AW34" i="15"/>
  <c r="D34" i="15" s="1"/>
  <c r="AW37" i="15"/>
  <c r="D37" i="15" s="1"/>
  <c r="AW86" i="15"/>
  <c r="AW79" i="15"/>
  <c r="AI53" i="15"/>
  <c r="AI41" i="15"/>
  <c r="AW17" i="15"/>
  <c r="D17" i="15" s="1"/>
  <c r="AW62" i="15"/>
  <c r="D62" i="15" s="1"/>
  <c r="AW57" i="15"/>
  <c r="D57" i="15" s="1"/>
  <c r="AB12" i="15"/>
  <c r="AI78" i="15"/>
  <c r="AJ58" i="15"/>
  <c r="AW3" i="15"/>
  <c r="AW29" i="15"/>
  <c r="D29" i="15" s="1"/>
  <c r="AW49" i="15"/>
  <c r="D49" i="15" s="1"/>
  <c r="AW66" i="15"/>
  <c r="D66" i="15" s="1"/>
  <c r="AW87" i="15"/>
  <c r="AX87" i="15" s="1"/>
  <c r="AW80" i="15"/>
  <c r="AJ47" i="15"/>
  <c r="AI19" i="15"/>
  <c r="AE2" i="15"/>
  <c r="AJ5" i="15"/>
  <c r="AW12" i="15"/>
  <c r="AW44" i="15"/>
  <c r="D44" i="15" s="1"/>
  <c r="AW30" i="15"/>
  <c r="D30" i="15" s="1"/>
  <c r="AW46" i="15"/>
  <c r="AX46" i="15" s="1"/>
  <c r="AW70" i="15"/>
  <c r="D70" i="15" s="1"/>
  <c r="AI55" i="15"/>
  <c r="AI14" i="15"/>
  <c r="AM5" i="15"/>
  <c r="AW16" i="15"/>
  <c r="D16" i="15" s="1"/>
  <c r="AW45" i="15"/>
  <c r="D45" i="15" s="1"/>
  <c r="AW27" i="15"/>
  <c r="D27" i="15" s="1"/>
  <c r="AW52" i="15"/>
  <c r="D52" i="15" s="1"/>
  <c r="AW82" i="15"/>
  <c r="AX82" i="15" s="1"/>
  <c r="AJ6" i="15"/>
  <c r="BH2" i="15"/>
  <c r="AW9" i="15"/>
  <c r="D9" i="15" s="1"/>
  <c r="AW58" i="15"/>
  <c r="D58" i="15" s="1"/>
  <c r="AW35" i="15"/>
  <c r="D35" i="15" s="1"/>
  <c r="AW68" i="15"/>
  <c r="D68" i="15" s="1"/>
  <c r="AW67" i="15"/>
  <c r="D67" i="15" s="1"/>
  <c r="AB78" i="15"/>
  <c r="AJ81" i="15"/>
  <c r="AM47" i="15"/>
  <c r="AI42" i="15"/>
  <c r="AW6" i="15"/>
  <c r="D6" i="15" s="1"/>
  <c r="AW51" i="15"/>
  <c r="AW43" i="15"/>
  <c r="D43" i="15" s="1"/>
  <c r="AM81" i="15"/>
  <c r="AW19" i="15"/>
  <c r="AW26" i="15"/>
  <c r="AY26" i="15" s="1"/>
  <c r="AW24" i="15"/>
  <c r="D24" i="15" s="1"/>
  <c r="AW55" i="15"/>
  <c r="D55" i="15" s="1"/>
  <c r="AW64" i="15"/>
  <c r="D64" i="15" s="1"/>
  <c r="AR19" i="15"/>
  <c r="AU19" i="15" s="1"/>
  <c r="AV19" i="15" s="1"/>
  <c r="AI9" i="15"/>
  <c r="AW13" i="15"/>
  <c r="D13" i="15" s="1"/>
  <c r="AW56" i="15"/>
  <c r="D56" i="15" s="1"/>
  <c r="AW21" i="15"/>
  <c r="D21" i="15" s="1"/>
  <c r="AW65" i="15"/>
  <c r="D65" i="15" s="1"/>
  <c r="AW88" i="15"/>
  <c r="AR30" i="15"/>
  <c r="AU30" i="15" s="1"/>
  <c r="AJ9" i="15"/>
  <c r="AQ2" i="15"/>
  <c r="AW10" i="15"/>
  <c r="D10" i="15" s="1"/>
  <c r="AW23" i="15"/>
  <c r="D23" i="15" s="1"/>
  <c r="AW36" i="15"/>
  <c r="D36" i="15" s="1"/>
  <c r="AQ8" i="16"/>
  <c r="AR8" i="16" s="1"/>
  <c r="AS8" i="16" s="1"/>
  <c r="C2" i="16"/>
  <c r="AU36" i="15"/>
  <c r="AU35" i="15"/>
  <c r="AU41" i="15"/>
  <c r="AU15" i="15"/>
  <c r="AU89" i="15"/>
  <c r="AU78" i="15"/>
  <c r="AU27" i="15"/>
  <c r="AU43" i="15"/>
  <c r="AU28" i="15"/>
  <c r="AU79" i="15"/>
  <c r="AU23" i="15"/>
  <c r="AV20" i="15"/>
  <c r="AI59" i="15"/>
  <c r="AJ71" i="15"/>
  <c r="AB71" i="15"/>
  <c r="AM71" i="15"/>
  <c r="AU25" i="15"/>
  <c r="AI66" i="15"/>
  <c r="AR68" i="15"/>
  <c r="AM69" i="15"/>
  <c r="AJ69" i="15"/>
  <c r="AB69" i="15"/>
  <c r="AB18" i="15"/>
  <c r="AM18" i="15"/>
  <c r="AJ18" i="15"/>
  <c r="AJ21" i="15"/>
  <c r="AB21" i="15"/>
  <c r="AM21" i="15"/>
  <c r="AI32" i="15"/>
  <c r="AA3" i="15"/>
  <c r="N2" i="15"/>
  <c r="AR13" i="15"/>
  <c r="AJ8" i="15"/>
  <c r="AJ48" i="15"/>
  <c r="AR85" i="15"/>
  <c r="AI88" i="15"/>
  <c r="AJ64" i="15"/>
  <c r="AM64" i="15"/>
  <c r="AB64" i="15"/>
  <c r="AJ36" i="15"/>
  <c r="AB36" i="15"/>
  <c r="AM36" i="15"/>
  <c r="Y2" i="15"/>
  <c r="AI27" i="15"/>
  <c r="AJ10" i="15"/>
  <c r="AM10" i="15"/>
  <c r="AB10" i="15"/>
  <c r="AM22" i="15"/>
  <c r="AB27" i="15"/>
  <c r="AM27" i="15"/>
  <c r="AJ27" i="15"/>
  <c r="AV33" i="15"/>
  <c r="AR5" i="15"/>
  <c r="AB11" i="15"/>
  <c r="AM11" i="15"/>
  <c r="AJ11" i="15"/>
  <c r="AB22" i="15"/>
  <c r="AJ7" i="15"/>
  <c r="AB9" i="15"/>
  <c r="AU10" i="15"/>
  <c r="AM26" i="15"/>
  <c r="AJ26" i="15"/>
  <c r="AB26" i="15"/>
  <c r="AB54" i="15"/>
  <c r="AM54" i="15"/>
  <c r="AJ54" i="15"/>
  <c r="AM23" i="15"/>
  <c r="AJ23" i="15"/>
  <c r="AB23" i="15"/>
  <c r="AV46" i="15"/>
  <c r="AM89" i="15"/>
  <c r="AJ89" i="15"/>
  <c r="AB89" i="15"/>
  <c r="AM66" i="15"/>
  <c r="AJ66" i="15"/>
  <c r="AB66" i="15"/>
  <c r="AB31" i="15"/>
  <c r="AM31" i="15"/>
  <c r="AJ31" i="15"/>
  <c r="AJ68" i="15"/>
  <c r="AB68" i="15"/>
  <c r="AM68" i="15"/>
  <c r="AJ35" i="15"/>
  <c r="AB35" i="15"/>
  <c r="AM35" i="15"/>
  <c r="AB65" i="15"/>
  <c r="AM65" i="15"/>
  <c r="AJ65" i="15"/>
  <c r="AR49" i="15"/>
  <c r="AI37" i="15"/>
  <c r="AF2" i="15"/>
  <c r="AM9" i="15"/>
  <c r="AO2" i="15"/>
  <c r="AU65" i="15"/>
  <c r="AM55" i="15"/>
  <c r="AJ55" i="15"/>
  <c r="AB55" i="15"/>
  <c r="AB16" i="15"/>
  <c r="AM16" i="15"/>
  <c r="AJ16" i="15"/>
  <c r="AM19" i="15"/>
  <c r="AJ19" i="15"/>
  <c r="AB19" i="15"/>
  <c r="AB85" i="15"/>
  <c r="AM85" i="15"/>
  <c r="AJ85" i="15"/>
  <c r="AR48" i="15"/>
  <c r="AM49" i="15"/>
  <c r="AJ49" i="15"/>
  <c r="AB49" i="15"/>
  <c r="AI70" i="15"/>
  <c r="AM70" i="15"/>
  <c r="AB44" i="15"/>
  <c r="AM44" i="15"/>
  <c r="AJ44" i="15"/>
  <c r="AB70" i="15"/>
  <c r="AJ46" i="15"/>
  <c r="AB15" i="15"/>
  <c r="AM15" i="15"/>
  <c r="AJ15" i="15"/>
  <c r="AI43" i="15"/>
  <c r="AJ79" i="15"/>
  <c r="AB79" i="15"/>
  <c r="AM79" i="15"/>
  <c r="AJ57" i="15"/>
  <c r="AM57" i="15"/>
  <c r="AB57" i="15"/>
  <c r="AU61" i="15"/>
  <c r="AJ43" i="15"/>
  <c r="AM43" i="15"/>
  <c r="AB43" i="15"/>
  <c r="AU52" i="15"/>
  <c r="AB14" i="15"/>
  <c r="AM14" i="15"/>
  <c r="AJ14" i="15"/>
  <c r="AR18" i="15"/>
  <c r="AM42" i="15"/>
  <c r="AJ42" i="15"/>
  <c r="AB42" i="15"/>
  <c r="AH2" i="15"/>
  <c r="AU4" i="15"/>
  <c r="AU66" i="15"/>
  <c r="AB38" i="15"/>
  <c r="AM38" i="15"/>
  <c r="AJ38" i="15"/>
  <c r="AV82" i="15"/>
  <c r="AB41" i="15"/>
  <c r="AJ20" i="15"/>
  <c r="AM20" i="15"/>
  <c r="AB20" i="15"/>
  <c r="AJ84" i="15"/>
  <c r="AB84" i="15"/>
  <c r="AM84" i="15"/>
  <c r="AB53" i="15"/>
  <c r="AM53" i="15"/>
  <c r="AJ53" i="15"/>
  <c r="AU59" i="15"/>
  <c r="AM45" i="15"/>
  <c r="AJ45" i="15"/>
  <c r="AB45" i="15"/>
  <c r="AU31" i="15"/>
  <c r="AL2" i="15"/>
  <c r="AD3" i="15"/>
  <c r="AD2" i="15" s="1"/>
  <c r="AM13" i="15"/>
  <c r="AJ13" i="15"/>
  <c r="AB13" i="15"/>
  <c r="AU87" i="15"/>
  <c r="AB60" i="15"/>
  <c r="AJ60" i="15"/>
  <c r="AM60" i="15"/>
  <c r="AJ62" i="15"/>
  <c r="AB62" i="15"/>
  <c r="AM62" i="15"/>
  <c r="AU47" i="15"/>
  <c r="AJ51" i="15"/>
  <c r="AB51" i="15"/>
  <c r="AM51" i="15"/>
  <c r="AM34" i="15"/>
  <c r="AJ34" i="15"/>
  <c r="AB34" i="15"/>
  <c r="AM41" i="15"/>
  <c r="AC3" i="15"/>
  <c r="AC2" i="15" s="1"/>
  <c r="F2" i="15"/>
  <c r="AB28" i="15"/>
  <c r="AM28" i="15"/>
  <c r="AJ28" i="15"/>
  <c r="AJ4" i="15"/>
  <c r="AB4" i="15"/>
  <c r="AM4" i="15"/>
  <c r="AV26" i="15"/>
  <c r="AJ3" i="15"/>
  <c r="AU34" i="15"/>
  <c r="AI69" i="15"/>
  <c r="AB86" i="15"/>
  <c r="AM86" i="15"/>
  <c r="AJ86" i="15"/>
  <c r="AU55" i="15"/>
  <c r="AJ24" i="15"/>
  <c r="AB24" i="15"/>
  <c r="AM24" i="15"/>
  <c r="AM30" i="15"/>
  <c r="AJ30" i="15"/>
  <c r="AB30" i="15"/>
  <c r="AN2" i="15"/>
  <c r="AG2" i="15"/>
  <c r="AR21" i="15"/>
  <c r="X25" i="16" l="1"/>
  <c r="AQ15" i="16"/>
  <c r="AR15" i="16" s="1"/>
  <c r="AS15" i="16" s="1"/>
  <c r="AQ23" i="16"/>
  <c r="AR23" i="16" s="1"/>
  <c r="AS23" i="16" s="1"/>
  <c r="AQ31" i="16"/>
  <c r="AR31" i="16" s="1"/>
  <c r="AS31" i="16" s="1"/>
  <c r="AQ39" i="16"/>
  <c r="AR39" i="16" s="1"/>
  <c r="AS39" i="16" s="1"/>
  <c r="X21" i="16"/>
  <c r="X6" i="16"/>
  <c r="X28" i="16"/>
  <c r="AQ16" i="16"/>
  <c r="AR16" i="16" s="1"/>
  <c r="AS16" i="16" s="1"/>
  <c r="AQ24" i="16"/>
  <c r="AR24" i="16" s="1"/>
  <c r="AS24" i="16" s="1"/>
  <c r="AQ32" i="16"/>
  <c r="AR32" i="16" s="1"/>
  <c r="AS32" i="16" s="1"/>
  <c r="X23" i="16"/>
  <c r="X29" i="16"/>
  <c r="AQ40" i="16"/>
  <c r="AR40" i="16" s="1"/>
  <c r="AS40" i="16" s="1"/>
  <c r="X34" i="16"/>
  <c r="AQ3" i="16"/>
  <c r="AR3" i="16" s="1"/>
  <c r="AS3" i="16" s="1"/>
  <c r="X13" i="16"/>
  <c r="AQ9" i="16"/>
  <c r="AR9" i="16" s="1"/>
  <c r="AS9" i="16" s="1"/>
  <c r="X45" i="16"/>
  <c r="AQ17" i="16"/>
  <c r="AR17" i="16" s="1"/>
  <c r="AS17" i="16" s="1"/>
  <c r="X39" i="16"/>
  <c r="AQ25" i="16"/>
  <c r="AR25" i="16" s="1"/>
  <c r="AS25" i="16" s="1"/>
  <c r="X10" i="16"/>
  <c r="AQ33" i="16"/>
  <c r="AR33" i="16" s="1"/>
  <c r="AS33" i="16" s="1"/>
  <c r="AQ44" i="16"/>
  <c r="AR44" i="16" s="1"/>
  <c r="AS44" i="16" s="1"/>
  <c r="AQ41" i="16"/>
  <c r="AR41" i="16" s="1"/>
  <c r="AS41" i="16" s="1"/>
  <c r="AQ7" i="16"/>
  <c r="AR7" i="16" s="1"/>
  <c r="AS7" i="16" s="1"/>
  <c r="X44" i="16"/>
  <c r="X18" i="16"/>
  <c r="X9" i="16"/>
  <c r="X42" i="16"/>
  <c r="AQ10" i="16"/>
  <c r="AR10" i="16" s="1"/>
  <c r="AS10" i="16" s="1"/>
  <c r="AQ11" i="16"/>
  <c r="AR11" i="16" s="1"/>
  <c r="AS11" i="16" s="1"/>
  <c r="X22" i="16"/>
  <c r="AQ18" i="16"/>
  <c r="AR18" i="16" s="1"/>
  <c r="AS18" i="16" s="1"/>
  <c r="AQ19" i="16"/>
  <c r="AR19" i="16" s="1"/>
  <c r="AS19" i="16" s="1"/>
  <c r="X31" i="16"/>
  <c r="X20" i="16"/>
  <c r="AQ26" i="16"/>
  <c r="AR26" i="16" s="1"/>
  <c r="AS26" i="16" s="1"/>
  <c r="AQ27" i="16"/>
  <c r="AR27" i="16" s="1"/>
  <c r="AS27" i="16" s="1"/>
  <c r="X36" i="16"/>
  <c r="X30" i="16"/>
  <c r="X12" i="16"/>
  <c r="AQ34" i="16"/>
  <c r="AR34" i="16" s="1"/>
  <c r="AS34" i="16" s="1"/>
  <c r="AQ35" i="16"/>
  <c r="AR35" i="16" s="1"/>
  <c r="AS35" i="16" s="1"/>
  <c r="X26" i="16"/>
  <c r="X17" i="16"/>
  <c r="AQ42" i="16"/>
  <c r="AR42" i="16" s="1"/>
  <c r="AS42" i="16" s="1"/>
  <c r="X14" i="16"/>
  <c r="X32" i="16"/>
  <c r="AQ5" i="16"/>
  <c r="AR5" i="16" s="1"/>
  <c r="AS5" i="16" s="1"/>
  <c r="AQ14" i="16"/>
  <c r="AR14" i="16" s="1"/>
  <c r="AS14" i="16" s="1"/>
  <c r="X8" i="16"/>
  <c r="X19" i="16"/>
  <c r="X3" i="16"/>
  <c r="AQ13" i="16"/>
  <c r="AR13" i="16" s="1"/>
  <c r="AS13" i="16" s="1"/>
  <c r="AQ22" i="16"/>
  <c r="AR22" i="16" s="1"/>
  <c r="AS22" i="16" s="1"/>
  <c r="X7" i="16"/>
  <c r="X4" i="16"/>
  <c r="X16" i="16"/>
  <c r="AQ37" i="16"/>
  <c r="AR37" i="16" s="1"/>
  <c r="AS37" i="16" s="1"/>
  <c r="AQ30" i="16"/>
  <c r="AR30" i="16" s="1"/>
  <c r="AS30" i="16" s="1"/>
  <c r="X5" i="16"/>
  <c r="X41" i="16"/>
  <c r="AQ43" i="16"/>
  <c r="AR43" i="16" s="1"/>
  <c r="AS43" i="16" s="1"/>
  <c r="X35" i="16"/>
  <c r="X38" i="16"/>
  <c r="AQ45" i="16"/>
  <c r="AR45" i="16" s="1"/>
  <c r="AS45" i="16" s="1"/>
  <c r="AQ38" i="16"/>
  <c r="AR38" i="16" s="1"/>
  <c r="AS38" i="16" s="1"/>
  <c r="X46" i="16"/>
  <c r="X15" i="16"/>
  <c r="X27" i="16"/>
  <c r="AQ36" i="16"/>
  <c r="AR36" i="16" s="1"/>
  <c r="AS36" i="16" s="1"/>
  <c r="AQ12" i="16"/>
  <c r="AR12" i="16" s="1"/>
  <c r="AS12" i="16" s="1"/>
  <c r="AQ4" i="16"/>
  <c r="AR4" i="16" s="1"/>
  <c r="AS4" i="16" s="1"/>
  <c r="X43" i="16"/>
  <c r="AX84" i="15"/>
  <c r="AX90" i="15"/>
  <c r="AX89" i="15"/>
  <c r="AX79" i="15"/>
  <c r="AX86" i="15"/>
  <c r="AU3" i="15"/>
  <c r="AT2" i="15"/>
  <c r="AY51" i="15"/>
  <c r="D3" i="15"/>
  <c r="AX96" i="15"/>
  <c r="AX93" i="15"/>
  <c r="AX92" i="15"/>
  <c r="BI83" i="15"/>
  <c r="AX59" i="15"/>
  <c r="AX8" i="15"/>
  <c r="AY83" i="15"/>
  <c r="AX12" i="15"/>
  <c r="AX97" i="15"/>
  <c r="BI33" i="15"/>
  <c r="AX42" i="15"/>
  <c r="AX83" i="15"/>
  <c r="AX80" i="15"/>
  <c r="AU97" i="15"/>
  <c r="AV97" i="15" s="1"/>
  <c r="BI97" i="15" s="1"/>
  <c r="BI12" i="15"/>
  <c r="AX91" i="15"/>
  <c r="AX4" i="15"/>
  <c r="AX23" i="15"/>
  <c r="AX95" i="15"/>
  <c r="AX81" i="15"/>
  <c r="X24" i="16"/>
  <c r="AQ50" i="16"/>
  <c r="AR50" i="16" s="1"/>
  <c r="AS50" i="16" s="1"/>
  <c r="AQ47" i="16"/>
  <c r="AR47" i="16" s="1"/>
  <c r="AS47" i="16" s="1"/>
  <c r="AQ54" i="16"/>
  <c r="AR54" i="16" s="1"/>
  <c r="AS54" i="16" s="1"/>
  <c r="AQ51" i="16"/>
  <c r="AR51" i="16" s="1"/>
  <c r="AS51" i="16" s="1"/>
  <c r="AQ48" i="16"/>
  <c r="AR48" i="16" s="1"/>
  <c r="AS48" i="16" s="1"/>
  <c r="AQ55" i="16"/>
  <c r="AR55" i="16" s="1"/>
  <c r="AS55" i="16" s="1"/>
  <c r="AQ52" i="16"/>
  <c r="AR52" i="16" s="1"/>
  <c r="AS52" i="16" s="1"/>
  <c r="AQ49" i="16"/>
  <c r="AR49" i="16" s="1"/>
  <c r="AS49" i="16" s="1"/>
  <c r="AQ53" i="16"/>
  <c r="AR53" i="16" s="1"/>
  <c r="AS53" i="16" s="1"/>
  <c r="X50" i="16"/>
  <c r="X47" i="16"/>
  <c r="X51" i="16"/>
  <c r="X55" i="16"/>
  <c r="X52" i="16"/>
  <c r="X49" i="16"/>
  <c r="X54" i="16"/>
  <c r="X48" i="16"/>
  <c r="X40" i="16"/>
  <c r="AQ20" i="16"/>
  <c r="AR20" i="16" s="1"/>
  <c r="AS20" i="16" s="1"/>
  <c r="AQ21" i="16"/>
  <c r="AR21" i="16" s="1"/>
  <c r="AS21" i="16" s="1"/>
  <c r="AQ46" i="16"/>
  <c r="AR46" i="16" s="1"/>
  <c r="AS46" i="16" s="1"/>
  <c r="X33" i="16"/>
  <c r="AQ28" i="16"/>
  <c r="AR28" i="16" s="1"/>
  <c r="AS28" i="16" s="1"/>
  <c r="AQ29" i="16"/>
  <c r="AR29" i="16" s="1"/>
  <c r="AS29" i="16" s="1"/>
  <c r="AQ6" i="16"/>
  <c r="AR6" i="16" s="1"/>
  <c r="AS6" i="16" s="1"/>
  <c r="X37" i="16"/>
  <c r="X53" i="16"/>
  <c r="AV99" i="15"/>
  <c r="BI99" i="15" s="1"/>
  <c r="AY99" i="15"/>
  <c r="AV92" i="15"/>
  <c r="BI92" i="15" s="1"/>
  <c r="AY92" i="15"/>
  <c r="AV98" i="15"/>
  <c r="BI98" i="15" s="1"/>
  <c r="AY98" i="15"/>
  <c r="AX62" i="15"/>
  <c r="AY96" i="15"/>
  <c r="AV96" i="15"/>
  <c r="BI96" i="15" s="1"/>
  <c r="AV93" i="15"/>
  <c r="BI93" i="15" s="1"/>
  <c r="AY93" i="15"/>
  <c r="AV95" i="15"/>
  <c r="BI95" i="15" s="1"/>
  <c r="AY95" i="15"/>
  <c r="AV90" i="15"/>
  <c r="BI90" i="15" s="1"/>
  <c r="AY90" i="15"/>
  <c r="AV94" i="15"/>
  <c r="BI94" i="15" s="1"/>
  <c r="AY94" i="15"/>
  <c r="AY91" i="15"/>
  <c r="AV91" i="15"/>
  <c r="BI91" i="15" s="1"/>
  <c r="AU80" i="15"/>
  <c r="AV80" i="15" s="1"/>
  <c r="BI80" i="15" s="1"/>
  <c r="AY33" i="15"/>
  <c r="D12" i="15"/>
  <c r="AX88" i="15"/>
  <c r="AU62" i="15"/>
  <c r="AV62" i="15" s="1"/>
  <c r="BI62" i="15" s="1"/>
  <c r="D33" i="15"/>
  <c r="AX44" i="15"/>
  <c r="AX58" i="15"/>
  <c r="AX39" i="15"/>
  <c r="AX17" i="15"/>
  <c r="AX61" i="15"/>
  <c r="AX25" i="15"/>
  <c r="AX65" i="15"/>
  <c r="AX22" i="15"/>
  <c r="BI88" i="15"/>
  <c r="AX3" i="15"/>
  <c r="AX6" i="15"/>
  <c r="AX36" i="15"/>
  <c r="AX66" i="15"/>
  <c r="BI26" i="15"/>
  <c r="AY12" i="15"/>
  <c r="AX47" i="15"/>
  <c r="AY32" i="15"/>
  <c r="C32" i="15" s="1"/>
  <c r="AX34" i="15"/>
  <c r="AX30" i="15"/>
  <c r="AX32" i="15"/>
  <c r="BI51" i="15"/>
  <c r="AX9" i="15"/>
  <c r="AX38" i="15"/>
  <c r="AX7" i="15"/>
  <c r="AV32" i="15"/>
  <c r="BI32" i="15" s="1"/>
  <c r="AX27" i="15"/>
  <c r="BI82" i="15"/>
  <c r="AX35" i="15"/>
  <c r="AY88" i="15"/>
  <c r="AX24" i="15"/>
  <c r="AX28" i="15"/>
  <c r="AX15" i="15"/>
  <c r="AX57" i="15"/>
  <c r="BI19" i="15"/>
  <c r="AX69" i="15"/>
  <c r="BI9" i="15"/>
  <c r="AX41" i="15"/>
  <c r="AY9" i="15"/>
  <c r="C9" i="15" s="1"/>
  <c r="AY82" i="15"/>
  <c r="AX45" i="15"/>
  <c r="AX55" i="15"/>
  <c r="AW2" i="15"/>
  <c r="AX60" i="15"/>
  <c r="BI20" i="15"/>
  <c r="AX54" i="15"/>
  <c r="AX52" i="15"/>
  <c r="AX14" i="15"/>
  <c r="AY19" i="15"/>
  <c r="D46" i="15"/>
  <c r="AY46" i="15"/>
  <c r="AX29" i="15"/>
  <c r="AX37" i="15"/>
  <c r="D20" i="15"/>
  <c r="C20" i="15" s="1"/>
  <c r="AX20" i="15"/>
  <c r="AX26" i="15"/>
  <c r="D26" i="15"/>
  <c r="C26" i="15" s="1"/>
  <c r="AX70" i="15"/>
  <c r="AX19" i="15"/>
  <c r="D19" i="15"/>
  <c r="AX16" i="15"/>
  <c r="AX11" i="15"/>
  <c r="BI46" i="15"/>
  <c r="AX56" i="15"/>
  <c r="AX53" i="15"/>
  <c r="AX71" i="15"/>
  <c r="AX64" i="15"/>
  <c r="AR2" i="15"/>
  <c r="AX67" i="15"/>
  <c r="AX31" i="15"/>
  <c r="AX10" i="15"/>
  <c r="AX43" i="15"/>
  <c r="AX51" i="15"/>
  <c r="D51" i="15"/>
  <c r="C51" i="15" s="1"/>
  <c r="AV53" i="15"/>
  <c r="BI53" i="15" s="1"/>
  <c r="AY53" i="15"/>
  <c r="C53" i="15" s="1"/>
  <c r="AY34" i="15"/>
  <c r="C34" i="15" s="1"/>
  <c r="AV34" i="15"/>
  <c r="BI34" i="15" s="1"/>
  <c r="AY15" i="15"/>
  <c r="C15" i="15" s="1"/>
  <c r="AV15" i="15"/>
  <c r="BI15" i="15" s="1"/>
  <c r="AY41" i="15"/>
  <c r="C41" i="15" s="1"/>
  <c r="AV41" i="15"/>
  <c r="BI41" i="15" s="1"/>
  <c r="AU21" i="15"/>
  <c r="AX21" i="15"/>
  <c r="AV59" i="15"/>
  <c r="BI59" i="15" s="1"/>
  <c r="AY59" i="15"/>
  <c r="C59" i="15" s="1"/>
  <c r="AY54" i="15"/>
  <c r="C54" i="15" s="1"/>
  <c r="AV54" i="15"/>
  <c r="BI54" i="15" s="1"/>
  <c r="AX18" i="15"/>
  <c r="AU18" i="15"/>
  <c r="AY3" i="15"/>
  <c r="AV3" i="15"/>
  <c r="AV17" i="15"/>
  <c r="BI17" i="15" s="1"/>
  <c r="AY17" i="15"/>
  <c r="C17" i="15" s="1"/>
  <c r="AY27" i="15"/>
  <c r="C27" i="15" s="1"/>
  <c r="AV27" i="15"/>
  <c r="BI27" i="15" s="1"/>
  <c r="AV24" i="15"/>
  <c r="BI24" i="15" s="1"/>
  <c r="AY24" i="15"/>
  <c r="C24" i="15" s="1"/>
  <c r="AX85" i="15"/>
  <c r="AU85" i="15"/>
  <c r="AY81" i="15"/>
  <c r="AV81" i="15"/>
  <c r="BI81" i="15" s="1"/>
  <c r="AY87" i="15"/>
  <c r="AV87" i="15"/>
  <c r="BI87" i="15" s="1"/>
  <c r="AJ2" i="15"/>
  <c r="AY65" i="15"/>
  <c r="C65" i="15" s="1"/>
  <c r="AV65" i="15"/>
  <c r="BI65" i="15" s="1"/>
  <c r="AY39" i="15"/>
  <c r="C39" i="15" s="1"/>
  <c r="AV39" i="15"/>
  <c r="BI39" i="15" s="1"/>
  <c r="AY38" i="15"/>
  <c r="C38" i="15" s="1"/>
  <c r="AV38" i="15"/>
  <c r="BI38" i="15" s="1"/>
  <c r="AY23" i="15"/>
  <c r="C23" i="15" s="1"/>
  <c r="AV23" i="15"/>
  <c r="BI23" i="15" s="1"/>
  <c r="AV56" i="15"/>
  <c r="BI56" i="15" s="1"/>
  <c r="AY56" i="15"/>
  <c r="C56" i="15" s="1"/>
  <c r="AV64" i="15"/>
  <c r="BI64" i="15" s="1"/>
  <c r="AY64" i="15"/>
  <c r="C64" i="15" s="1"/>
  <c r="AY60" i="15"/>
  <c r="C60" i="15" s="1"/>
  <c r="AV60" i="15"/>
  <c r="BI60" i="15" s="1"/>
  <c r="AV47" i="15"/>
  <c r="BI47" i="15" s="1"/>
  <c r="AY47" i="15"/>
  <c r="C47" i="15" s="1"/>
  <c r="AY6" i="15"/>
  <c r="C6" i="15" s="1"/>
  <c r="AV6" i="15"/>
  <c r="BI6" i="15" s="1"/>
  <c r="AV25" i="15"/>
  <c r="BI25" i="15" s="1"/>
  <c r="AY25" i="15"/>
  <c r="C25" i="15" s="1"/>
  <c r="AY22" i="15"/>
  <c r="C22" i="15" s="1"/>
  <c r="AV22" i="15"/>
  <c r="BI22" i="15" s="1"/>
  <c r="AY10" i="15"/>
  <c r="C10" i="15" s="1"/>
  <c r="AV10" i="15"/>
  <c r="BI10" i="15" s="1"/>
  <c r="AY29" i="15"/>
  <c r="C29" i="15" s="1"/>
  <c r="AV29" i="15"/>
  <c r="BI29" i="15" s="1"/>
  <c r="AY52" i="15"/>
  <c r="C52" i="15" s="1"/>
  <c r="AV52" i="15"/>
  <c r="BI52" i="15" s="1"/>
  <c r="AY79" i="15"/>
  <c r="AV79" i="15"/>
  <c r="BI79" i="15" s="1"/>
  <c r="AY84" i="15"/>
  <c r="AV84" i="15"/>
  <c r="BI84" i="15" s="1"/>
  <c r="AY7" i="15"/>
  <c r="C7" i="15" s="1"/>
  <c r="AV7" i="15"/>
  <c r="BI7" i="15" s="1"/>
  <c r="AY57" i="15"/>
  <c r="C57" i="15" s="1"/>
  <c r="AV57" i="15"/>
  <c r="BI57" i="15" s="1"/>
  <c r="AV44" i="15"/>
  <c r="BI44" i="15" s="1"/>
  <c r="AY44" i="15"/>
  <c r="C44" i="15" s="1"/>
  <c r="AY69" i="15"/>
  <c r="C69" i="15" s="1"/>
  <c r="AV69" i="15"/>
  <c r="BI69" i="15" s="1"/>
  <c r="AU5" i="15"/>
  <c r="AX5" i="15"/>
  <c r="AY78" i="15"/>
  <c r="AV78" i="15"/>
  <c r="BI78" i="15" s="1"/>
  <c r="AY35" i="15"/>
  <c r="C35" i="15" s="1"/>
  <c r="AV35" i="15"/>
  <c r="BI35" i="15" s="1"/>
  <c r="AX48" i="15"/>
  <c r="AU48" i="15"/>
  <c r="AY42" i="15"/>
  <c r="C42" i="15" s="1"/>
  <c r="AV42" i="15"/>
  <c r="BI42" i="15" s="1"/>
  <c r="AV37" i="15"/>
  <c r="BI37" i="15" s="1"/>
  <c r="AY37" i="15"/>
  <c r="C37" i="15" s="1"/>
  <c r="AY30" i="15"/>
  <c r="C30" i="15" s="1"/>
  <c r="AV30" i="15"/>
  <c r="BI30" i="15" s="1"/>
  <c r="AV28" i="15"/>
  <c r="BI28" i="15" s="1"/>
  <c r="AY28" i="15"/>
  <c r="C28" i="15" s="1"/>
  <c r="AA2" i="15"/>
  <c r="AI3" i="15"/>
  <c r="AI2" i="15" s="1"/>
  <c r="AM3" i="15"/>
  <c r="AM2" i="15" s="1"/>
  <c r="AB3" i="15"/>
  <c r="AB2" i="15" s="1"/>
  <c r="AX49" i="15"/>
  <c r="AU49" i="15"/>
  <c r="AY70" i="15"/>
  <c r="C70" i="15" s="1"/>
  <c r="AV70" i="15"/>
  <c r="BI70" i="15" s="1"/>
  <c r="AY89" i="15"/>
  <c r="AV89" i="15"/>
  <c r="BI89" i="15" s="1"/>
  <c r="AY36" i="15"/>
  <c r="C36" i="15" s="1"/>
  <c r="AV36" i="15"/>
  <c r="BI36" i="15" s="1"/>
  <c r="AX13" i="15"/>
  <c r="AU13" i="15"/>
  <c r="AY45" i="15"/>
  <c r="C45" i="15" s="1"/>
  <c r="AV45" i="15"/>
  <c r="BI45" i="15" s="1"/>
  <c r="AV8" i="15"/>
  <c r="BI8" i="15" s="1"/>
  <c r="AY8" i="15"/>
  <c r="C8" i="15" s="1"/>
  <c r="AY55" i="15"/>
  <c r="C55" i="15" s="1"/>
  <c r="AV55" i="15"/>
  <c r="BI55" i="15" s="1"/>
  <c r="AV67" i="15"/>
  <c r="BI67" i="15" s="1"/>
  <c r="AY67" i="15"/>
  <c r="C67" i="15" s="1"/>
  <c r="AV61" i="15"/>
  <c r="BI61" i="15" s="1"/>
  <c r="AY61" i="15"/>
  <c r="C61" i="15" s="1"/>
  <c r="AY16" i="15"/>
  <c r="C16" i="15" s="1"/>
  <c r="AV16" i="15"/>
  <c r="BI16" i="15" s="1"/>
  <c r="AY66" i="15"/>
  <c r="C66" i="15" s="1"/>
  <c r="AV66" i="15"/>
  <c r="BI66" i="15" s="1"/>
  <c r="AV14" i="15"/>
  <c r="BI14" i="15" s="1"/>
  <c r="AY14" i="15"/>
  <c r="C14" i="15" s="1"/>
  <c r="AX68" i="15"/>
  <c r="AU68" i="15"/>
  <c r="AY43" i="15"/>
  <c r="C43" i="15" s="1"/>
  <c r="AV43" i="15"/>
  <c r="BI43" i="15" s="1"/>
  <c r="AV58" i="15"/>
  <c r="BI58" i="15" s="1"/>
  <c r="AY58" i="15"/>
  <c r="C58" i="15" s="1"/>
  <c r="AV31" i="15"/>
  <c r="BI31" i="15" s="1"/>
  <c r="AY31" i="15"/>
  <c r="C31" i="15" s="1"/>
  <c r="AY4" i="15"/>
  <c r="C4" i="15" s="1"/>
  <c r="AV4" i="15"/>
  <c r="BI4" i="15" s="1"/>
  <c r="AV71" i="15"/>
  <c r="BI71" i="15" s="1"/>
  <c r="AY71" i="15"/>
  <c r="C71" i="15" s="1"/>
  <c r="AV11" i="15"/>
  <c r="BI11" i="15" s="1"/>
  <c r="AY11" i="15"/>
  <c r="C11" i="15" s="1"/>
  <c r="AV86" i="15"/>
  <c r="BI86" i="15" s="1"/>
  <c r="AY86" i="15"/>
  <c r="AY80" i="15" l="1"/>
  <c r="AY97" i="15"/>
  <c r="C12" i="15"/>
  <c r="C33" i="15"/>
  <c r="AY62" i="15"/>
  <c r="C62" i="15" s="1"/>
  <c r="C46" i="15"/>
  <c r="C19" i="15"/>
  <c r="AU2" i="15"/>
  <c r="AX2" i="15"/>
  <c r="AY21" i="15"/>
  <c r="C21" i="15" s="1"/>
  <c r="AV21" i="15"/>
  <c r="BI21" i="15" s="1"/>
  <c r="AY85" i="15"/>
  <c r="AV85" i="15"/>
  <c r="BI85" i="15" s="1"/>
  <c r="AY68" i="15"/>
  <c r="C68" i="15" s="1"/>
  <c r="AV68" i="15"/>
  <c r="BI68" i="15" s="1"/>
  <c r="AY48" i="15"/>
  <c r="C48" i="15" s="1"/>
  <c r="AV48" i="15"/>
  <c r="BI48" i="15" s="1"/>
  <c r="BI3" i="15"/>
  <c r="C3" i="15"/>
  <c r="AY49" i="15"/>
  <c r="C49" i="15" s="1"/>
  <c r="AV49" i="15"/>
  <c r="BI49" i="15" s="1"/>
  <c r="AY13" i="15"/>
  <c r="C13" i="15" s="1"/>
  <c r="AV13" i="15"/>
  <c r="BI13" i="15" s="1"/>
  <c r="AY18" i="15"/>
  <c r="C18" i="15" s="1"/>
  <c r="AV18" i="15"/>
  <c r="BI18" i="15" s="1"/>
  <c r="AY5" i="15"/>
  <c r="C5" i="15" s="1"/>
  <c r="AV5" i="15"/>
  <c r="BI5" i="15" s="1"/>
  <c r="AY2" i="15" l="1"/>
  <c r="AV2" i="15"/>
  <c r="D47" i="3" l="1"/>
  <c r="E47" i="3"/>
  <c r="F47" i="3"/>
  <c r="G47" i="3"/>
  <c r="H47" i="3"/>
  <c r="I47" i="3"/>
  <c r="J47" i="3"/>
  <c r="K47" i="3"/>
  <c r="Z47" i="3" s="1"/>
  <c r="L47" i="3"/>
  <c r="M47" i="3"/>
  <c r="AC47" i="3" s="1"/>
  <c r="N47" i="3"/>
  <c r="O47" i="3"/>
  <c r="C47" i="3" s="1"/>
  <c r="P47" i="3"/>
  <c r="Y47" i="3" s="1"/>
  <c r="Q47" i="3"/>
  <c r="R47" i="3"/>
  <c r="U47" i="3"/>
  <c r="AD47" i="3" s="1"/>
  <c r="W47" i="3"/>
  <c r="AK47" i="3"/>
  <c r="AM47" i="3" s="1"/>
  <c r="AP47" i="3"/>
  <c r="AT47" i="3"/>
  <c r="AK26" i="11"/>
  <c r="U26" i="11"/>
  <c r="R26" i="11"/>
  <c r="Q26" i="11"/>
  <c r="P26" i="11"/>
  <c r="O26" i="11"/>
  <c r="C26" i="11" s="1"/>
  <c r="N26" i="11"/>
  <c r="M26" i="11"/>
  <c r="L26" i="11"/>
  <c r="K26" i="11"/>
  <c r="I26" i="11"/>
  <c r="H26" i="11"/>
  <c r="G26" i="11"/>
  <c r="F26" i="11"/>
  <c r="D26" i="11"/>
  <c r="AP26" i="11" s="1"/>
  <c r="AK25" i="11"/>
  <c r="U25" i="11"/>
  <c r="R25" i="11"/>
  <c r="Q25" i="11"/>
  <c r="P25" i="11"/>
  <c r="O25" i="11"/>
  <c r="N25" i="11"/>
  <c r="M25" i="11"/>
  <c r="L25" i="11"/>
  <c r="K25" i="11"/>
  <c r="I25" i="11"/>
  <c r="H25" i="11"/>
  <c r="G25" i="11"/>
  <c r="F25" i="11"/>
  <c r="E25" i="11"/>
  <c r="D25" i="11"/>
  <c r="AT25" i="11" s="1"/>
  <c r="AK24" i="11"/>
  <c r="U24" i="11"/>
  <c r="AN24" i="11" s="1"/>
  <c r="R24" i="11"/>
  <c r="Q24" i="11"/>
  <c r="P24" i="11"/>
  <c r="O24" i="11"/>
  <c r="N24" i="11"/>
  <c r="M24" i="11"/>
  <c r="L24" i="11"/>
  <c r="K24" i="11"/>
  <c r="I24" i="11"/>
  <c r="H24" i="11"/>
  <c r="G24" i="11"/>
  <c r="F24" i="11"/>
  <c r="E24" i="11"/>
  <c r="D24" i="11"/>
  <c r="AP24" i="11" s="1"/>
  <c r="AK23" i="11"/>
  <c r="U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AT23" i="11" s="1"/>
  <c r="AK22" i="11"/>
  <c r="U22" i="11"/>
  <c r="R22" i="11"/>
  <c r="Q22" i="11"/>
  <c r="P22" i="11"/>
  <c r="O22" i="11"/>
  <c r="N22" i="11"/>
  <c r="M22" i="11"/>
  <c r="L22" i="11"/>
  <c r="K22" i="11"/>
  <c r="I22" i="11"/>
  <c r="H22" i="11"/>
  <c r="G22" i="11"/>
  <c r="F22" i="11"/>
  <c r="E22" i="11"/>
  <c r="D22" i="11"/>
  <c r="AT22" i="11" s="1"/>
  <c r="AK21" i="11"/>
  <c r="U21" i="11"/>
  <c r="R21" i="11"/>
  <c r="Q21" i="11"/>
  <c r="P21" i="11"/>
  <c r="O21" i="11"/>
  <c r="N21" i="11"/>
  <c r="M21" i="11"/>
  <c r="L21" i="11"/>
  <c r="K21" i="11"/>
  <c r="I21" i="11"/>
  <c r="H21" i="11"/>
  <c r="G21" i="11"/>
  <c r="F21" i="11"/>
  <c r="E21" i="11"/>
  <c r="D21" i="11"/>
  <c r="AP21" i="11" s="1"/>
  <c r="AK20" i="11"/>
  <c r="U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AT20" i="11" s="1"/>
  <c r="AK19" i="11"/>
  <c r="U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AP19" i="11" s="1"/>
  <c r="AK18" i="11"/>
  <c r="U18" i="11"/>
  <c r="R18" i="11"/>
  <c r="Q18" i="11"/>
  <c r="P18" i="11"/>
  <c r="O18" i="11"/>
  <c r="N18" i="11"/>
  <c r="M18" i="11"/>
  <c r="L18" i="11"/>
  <c r="K18" i="11"/>
  <c r="AD18" i="11" s="1"/>
  <c r="J18" i="11"/>
  <c r="I18" i="11"/>
  <c r="H18" i="11"/>
  <c r="G18" i="11"/>
  <c r="F18" i="11"/>
  <c r="E18" i="11"/>
  <c r="D18" i="11"/>
  <c r="AT18" i="11" s="1"/>
  <c r="AK17" i="11"/>
  <c r="U17" i="11"/>
  <c r="R17" i="11"/>
  <c r="Q17" i="11"/>
  <c r="P17" i="11"/>
  <c r="O17" i="11"/>
  <c r="N17" i="11"/>
  <c r="M17" i="11"/>
  <c r="L17" i="11"/>
  <c r="AJ17" i="11" s="1"/>
  <c r="K17" i="11"/>
  <c r="J17" i="11"/>
  <c r="I17" i="11"/>
  <c r="H17" i="11"/>
  <c r="G17" i="11"/>
  <c r="F17" i="11"/>
  <c r="E17" i="11"/>
  <c r="D17" i="11"/>
  <c r="AP17" i="11" s="1"/>
  <c r="AK16" i="11"/>
  <c r="U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AT16" i="11" s="1"/>
  <c r="AK15" i="11"/>
  <c r="U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T15" i="11" s="1"/>
  <c r="AK14" i="11"/>
  <c r="AL14" i="11" s="1"/>
  <c r="U14" i="11"/>
  <c r="R14" i="11"/>
  <c r="Q14" i="11"/>
  <c r="P14" i="11"/>
  <c r="O14" i="11"/>
  <c r="N14" i="11"/>
  <c r="M14" i="11"/>
  <c r="L14" i="11"/>
  <c r="K14" i="11"/>
  <c r="I14" i="11"/>
  <c r="H14" i="11"/>
  <c r="G14" i="11"/>
  <c r="F14" i="11"/>
  <c r="E14" i="11"/>
  <c r="D14" i="11"/>
  <c r="AT14" i="11" s="1"/>
  <c r="AK13" i="11"/>
  <c r="U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AP13" i="11" s="1"/>
  <c r="AK12" i="11"/>
  <c r="U12" i="11"/>
  <c r="R12" i="11"/>
  <c r="Q12" i="11"/>
  <c r="P12" i="11"/>
  <c r="O12" i="11"/>
  <c r="N12" i="11"/>
  <c r="M12" i="11"/>
  <c r="L12" i="11"/>
  <c r="K12" i="11"/>
  <c r="I12" i="11"/>
  <c r="H12" i="11"/>
  <c r="G12" i="11"/>
  <c r="F12" i="11"/>
  <c r="D12" i="11"/>
  <c r="AK11" i="11"/>
  <c r="AL11" i="11" s="1"/>
  <c r="U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AK10" i="11"/>
  <c r="U10" i="11"/>
  <c r="R10" i="11"/>
  <c r="Q10" i="11"/>
  <c r="P10" i="11"/>
  <c r="O10" i="11"/>
  <c r="N10" i="11"/>
  <c r="M10" i="11"/>
  <c r="L10" i="11"/>
  <c r="K10" i="11"/>
  <c r="AD10" i="11" s="1"/>
  <c r="I10" i="11"/>
  <c r="H10" i="11"/>
  <c r="G10" i="11"/>
  <c r="F10" i="11"/>
  <c r="D10" i="11"/>
  <c r="AP10" i="11" s="1"/>
  <c r="AK9" i="11"/>
  <c r="AL9" i="11" s="1"/>
  <c r="U9" i="11"/>
  <c r="R9" i="11"/>
  <c r="Q9" i="11"/>
  <c r="P9" i="11"/>
  <c r="O9" i="11"/>
  <c r="N9" i="11"/>
  <c r="M9" i="11"/>
  <c r="L9" i="11"/>
  <c r="K9" i="11"/>
  <c r="I9" i="11"/>
  <c r="H9" i="11"/>
  <c r="G9" i="11"/>
  <c r="F9" i="11"/>
  <c r="D9" i="11"/>
  <c r="AT9" i="11" s="1"/>
  <c r="AK8" i="11"/>
  <c r="U8" i="11"/>
  <c r="R8" i="11"/>
  <c r="Q8" i="11"/>
  <c r="P8" i="11"/>
  <c r="O8" i="11"/>
  <c r="N8" i="11"/>
  <c r="M8" i="11"/>
  <c r="L8" i="11"/>
  <c r="K8" i="11"/>
  <c r="I8" i="11"/>
  <c r="H8" i="11"/>
  <c r="G8" i="11"/>
  <c r="F8" i="11"/>
  <c r="D8" i="11"/>
  <c r="AA8" i="11" s="1"/>
  <c r="AK7" i="11"/>
  <c r="AL7" i="11" s="1"/>
  <c r="U7" i="11"/>
  <c r="R7" i="11"/>
  <c r="Q7" i="11"/>
  <c r="P7" i="11"/>
  <c r="O7" i="11"/>
  <c r="N7" i="11"/>
  <c r="M7" i="11"/>
  <c r="L7" i="11"/>
  <c r="K7" i="11"/>
  <c r="I7" i="11"/>
  <c r="H7" i="11"/>
  <c r="G7" i="11"/>
  <c r="F7" i="11"/>
  <c r="D7" i="11"/>
  <c r="AT7" i="11" s="1"/>
  <c r="AK6" i="11"/>
  <c r="U6" i="11"/>
  <c r="R6" i="11"/>
  <c r="Q6" i="11"/>
  <c r="P6" i="11"/>
  <c r="O6" i="11"/>
  <c r="N6" i="11"/>
  <c r="M6" i="11"/>
  <c r="L6" i="11"/>
  <c r="K6" i="11"/>
  <c r="I6" i="11"/>
  <c r="H6" i="11"/>
  <c r="G6" i="11"/>
  <c r="F6" i="11"/>
  <c r="E6" i="11"/>
  <c r="D6" i="11"/>
  <c r="AT6" i="11" s="1"/>
  <c r="AK5" i="11"/>
  <c r="U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AP5" i="11" s="1"/>
  <c r="AK4" i="11"/>
  <c r="AL4" i="11" s="1"/>
  <c r="U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AT4" i="11" s="1"/>
  <c r="AK3" i="11"/>
  <c r="U3" i="11"/>
  <c r="R3" i="11"/>
  <c r="Q3" i="11"/>
  <c r="P3" i="11"/>
  <c r="O3" i="11"/>
  <c r="N3" i="11"/>
  <c r="M3" i="11"/>
  <c r="L3" i="11"/>
  <c r="K3" i="11"/>
  <c r="I3" i="11"/>
  <c r="H3" i="11"/>
  <c r="G3" i="11"/>
  <c r="F3" i="11"/>
  <c r="E3" i="11"/>
  <c r="D3" i="11"/>
  <c r="AP3" i="11" s="1"/>
  <c r="AK4" i="3"/>
  <c r="AL4" i="3" s="1"/>
  <c r="AK5" i="3"/>
  <c r="AL5" i="3" s="1"/>
  <c r="AK6" i="3"/>
  <c r="AL6" i="3" s="1"/>
  <c r="AK7" i="3"/>
  <c r="AL7" i="3" s="1"/>
  <c r="AK8" i="3"/>
  <c r="AL8" i="3" s="1"/>
  <c r="AK9" i="3"/>
  <c r="AL9" i="3" s="1"/>
  <c r="AK10" i="3"/>
  <c r="AL10" i="3" s="1"/>
  <c r="AK11" i="3"/>
  <c r="AL11" i="3" s="1"/>
  <c r="AK12" i="3"/>
  <c r="AL12" i="3" s="1"/>
  <c r="AK13" i="3"/>
  <c r="AL13" i="3" s="1"/>
  <c r="AK14" i="3"/>
  <c r="AL14" i="3" s="1"/>
  <c r="AK15" i="3"/>
  <c r="AL15" i="3" s="1"/>
  <c r="AK16" i="3"/>
  <c r="AL16" i="3" s="1"/>
  <c r="AK17" i="3"/>
  <c r="AL17" i="3" s="1"/>
  <c r="AK18" i="3"/>
  <c r="AL18" i="3" s="1"/>
  <c r="AK19" i="3"/>
  <c r="AL19" i="3" s="1"/>
  <c r="AK20" i="3"/>
  <c r="AL20" i="3" s="1"/>
  <c r="AK21" i="3"/>
  <c r="AL21" i="3" s="1"/>
  <c r="AK22" i="3"/>
  <c r="AL22" i="3" s="1"/>
  <c r="AK23" i="3"/>
  <c r="AL23" i="3" s="1"/>
  <c r="AK24" i="3"/>
  <c r="AL24" i="3" s="1"/>
  <c r="AK25" i="3"/>
  <c r="AL25" i="3" s="1"/>
  <c r="AK26" i="3"/>
  <c r="AL26" i="3" s="1"/>
  <c r="AK27" i="3"/>
  <c r="AL27" i="3" s="1"/>
  <c r="AK28" i="3"/>
  <c r="AL28" i="3" s="1"/>
  <c r="AK29" i="3"/>
  <c r="AL29" i="3" s="1"/>
  <c r="AK30" i="3"/>
  <c r="AL30" i="3" s="1"/>
  <c r="AK31" i="3"/>
  <c r="AL31" i="3" s="1"/>
  <c r="AK32" i="3"/>
  <c r="AL32" i="3" s="1"/>
  <c r="AK33" i="3"/>
  <c r="AL33" i="3" s="1"/>
  <c r="AK34" i="3"/>
  <c r="AK35" i="3"/>
  <c r="AL35" i="3" s="1"/>
  <c r="AK36" i="3"/>
  <c r="AL36" i="3" s="1"/>
  <c r="AK37" i="3"/>
  <c r="AL37" i="3" s="1"/>
  <c r="AK38" i="3"/>
  <c r="AL38" i="3" s="1"/>
  <c r="AK39" i="3"/>
  <c r="AL39" i="3" s="1"/>
  <c r="AK40" i="3"/>
  <c r="AL40" i="3" s="1"/>
  <c r="AK41" i="3"/>
  <c r="AL41" i="3" s="1"/>
  <c r="AK42" i="3"/>
  <c r="AK43" i="3"/>
  <c r="AL43" i="3" s="1"/>
  <c r="AK44" i="3"/>
  <c r="AL44" i="3" s="1"/>
  <c r="AK45" i="3"/>
  <c r="AL45" i="3" s="1"/>
  <c r="AK46" i="3"/>
  <c r="AL46" i="3" s="1"/>
  <c r="U4" i="3"/>
  <c r="U5" i="3"/>
  <c r="U6" i="3"/>
  <c r="U7" i="3"/>
  <c r="U8" i="3"/>
  <c r="U9" i="3"/>
  <c r="U10" i="3"/>
  <c r="U11" i="3"/>
  <c r="U12" i="3"/>
  <c r="U13" i="3"/>
  <c r="AN13" i="3" s="1"/>
  <c r="U14" i="3"/>
  <c r="U15" i="3"/>
  <c r="U16" i="3"/>
  <c r="U17" i="3"/>
  <c r="U18" i="3"/>
  <c r="U19" i="3"/>
  <c r="U20" i="3"/>
  <c r="U21" i="3"/>
  <c r="AN21" i="3" s="1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D4" i="3"/>
  <c r="AP4" i="3" s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AP5" i="3" s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AT6" i="3" s="1"/>
  <c r="E6" i="3"/>
  <c r="F6" i="3"/>
  <c r="G6" i="3"/>
  <c r="H6" i="3"/>
  <c r="I6" i="3"/>
  <c r="J6" i="3"/>
  <c r="K6" i="3"/>
  <c r="AD6" i="3" s="1"/>
  <c r="L6" i="3"/>
  <c r="M6" i="3"/>
  <c r="N6" i="3"/>
  <c r="O6" i="3"/>
  <c r="P6" i="3"/>
  <c r="AE6" i="3" s="1"/>
  <c r="Q6" i="3"/>
  <c r="R6" i="3"/>
  <c r="D7" i="3"/>
  <c r="AP7" i="3" s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AD9" i="3" s="1"/>
  <c r="L9" i="3"/>
  <c r="M9" i="3"/>
  <c r="N9" i="3"/>
  <c r="W9" i="3" s="1"/>
  <c r="O9" i="3"/>
  <c r="P9" i="3"/>
  <c r="AE9" i="3" s="1"/>
  <c r="Q9" i="3"/>
  <c r="R9" i="3"/>
  <c r="D10" i="3"/>
  <c r="AP10" i="3" s="1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AT11" i="3" s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AP12" i="3" s="1"/>
  <c r="E12" i="3"/>
  <c r="F12" i="3"/>
  <c r="G12" i="3"/>
  <c r="H12" i="3"/>
  <c r="I12" i="3"/>
  <c r="J12" i="3"/>
  <c r="K12" i="3"/>
  <c r="AD12" i="3" s="1"/>
  <c r="L12" i="3"/>
  <c r="M12" i="3"/>
  <c r="N12" i="3"/>
  <c r="O12" i="3"/>
  <c r="P12" i="3"/>
  <c r="AE12" i="3" s="1"/>
  <c r="Q12" i="3"/>
  <c r="R12" i="3"/>
  <c r="D13" i="3"/>
  <c r="AT13" i="3" s="1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AP14" i="3" s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AP15" i="3" s="1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AP16" i="3" s="1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AP17" i="3" s="1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AT18" i="3" s="1"/>
  <c r="E18" i="3"/>
  <c r="F18" i="3"/>
  <c r="G18" i="3"/>
  <c r="H18" i="3"/>
  <c r="I18" i="3"/>
  <c r="J18" i="3"/>
  <c r="K18" i="3"/>
  <c r="L18" i="3"/>
  <c r="M18" i="3"/>
  <c r="N18" i="3"/>
  <c r="O18" i="3"/>
  <c r="P18" i="3"/>
  <c r="AE18" i="3" s="1"/>
  <c r="Q18" i="3"/>
  <c r="R18" i="3"/>
  <c r="D19" i="3"/>
  <c r="AP19" i="3" s="1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AP20" i="3" s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AM21" i="3" s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AP22" i="3" s="1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AT23" i="3" s="1"/>
  <c r="E23" i="3"/>
  <c r="F23" i="3"/>
  <c r="G23" i="3"/>
  <c r="H23" i="3"/>
  <c r="I23" i="3"/>
  <c r="J23" i="3"/>
  <c r="K23" i="3"/>
  <c r="L23" i="3"/>
  <c r="M23" i="3"/>
  <c r="N23" i="3"/>
  <c r="O23" i="3"/>
  <c r="P23" i="3"/>
  <c r="AA23" i="3" s="1"/>
  <c r="Q23" i="3"/>
  <c r="R23" i="3"/>
  <c r="D24" i="3"/>
  <c r="AP24" i="3" s="1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AP25" i="3" s="1"/>
  <c r="E25" i="3"/>
  <c r="F25" i="3"/>
  <c r="G25" i="3"/>
  <c r="H25" i="3"/>
  <c r="I25" i="3"/>
  <c r="J25" i="3"/>
  <c r="K25" i="3"/>
  <c r="L25" i="3"/>
  <c r="M25" i="3"/>
  <c r="N25" i="3"/>
  <c r="O25" i="3"/>
  <c r="P25" i="3"/>
  <c r="AA25" i="3" s="1"/>
  <c r="Q25" i="3"/>
  <c r="R25" i="3"/>
  <c r="D26" i="3"/>
  <c r="AM26" i="3" s="1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AP27" i="3" s="1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D28" i="3"/>
  <c r="AP28" i="3" s="1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D29" i="3"/>
  <c r="AP29" i="3" s="1"/>
  <c r="E29" i="3"/>
  <c r="F29" i="3"/>
  <c r="G29" i="3"/>
  <c r="H29" i="3"/>
  <c r="I29" i="3"/>
  <c r="J29" i="3"/>
  <c r="K29" i="3"/>
  <c r="L29" i="3"/>
  <c r="M29" i="3"/>
  <c r="N29" i="3"/>
  <c r="O29" i="3"/>
  <c r="P29" i="3"/>
  <c r="AE29" i="3" s="1"/>
  <c r="Q29" i="3"/>
  <c r="R29" i="3"/>
  <c r="D30" i="3"/>
  <c r="AT30" i="3" s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D31" i="3"/>
  <c r="AP31" i="3" s="1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D32" i="3"/>
  <c r="AP32" i="3" s="1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AP33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D34" i="3"/>
  <c r="AP34" i="3" s="1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D35" i="3"/>
  <c r="AT35" i="3" s="1"/>
  <c r="E35" i="3"/>
  <c r="F35" i="3"/>
  <c r="G35" i="3"/>
  <c r="H35" i="3"/>
  <c r="I35" i="3"/>
  <c r="J35" i="3"/>
  <c r="K35" i="3"/>
  <c r="AD35" i="3" s="1"/>
  <c r="L35" i="3"/>
  <c r="M35" i="3"/>
  <c r="N35" i="3"/>
  <c r="O35" i="3"/>
  <c r="P35" i="3"/>
  <c r="AE35" i="3" s="1"/>
  <c r="Q35" i="3"/>
  <c r="R35" i="3"/>
  <c r="D36" i="3"/>
  <c r="AP36" i="3" s="1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7" i="3"/>
  <c r="AP37" i="3" s="1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D38" i="3"/>
  <c r="AP38" i="3" s="1"/>
  <c r="E38" i="3"/>
  <c r="F38" i="3"/>
  <c r="G38" i="3"/>
  <c r="H38" i="3"/>
  <c r="I38" i="3"/>
  <c r="J38" i="3"/>
  <c r="K38" i="3"/>
  <c r="AD38" i="3" s="1"/>
  <c r="L38" i="3"/>
  <c r="M38" i="3"/>
  <c r="N38" i="3"/>
  <c r="O38" i="3"/>
  <c r="P38" i="3"/>
  <c r="AE38" i="3" s="1"/>
  <c r="Q38" i="3"/>
  <c r="R38" i="3"/>
  <c r="D39" i="3"/>
  <c r="AP39" i="3" s="1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D40" i="3"/>
  <c r="AT40" i="3" s="1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D41" i="3"/>
  <c r="AP41" i="3" s="1"/>
  <c r="E41" i="3"/>
  <c r="F41" i="3"/>
  <c r="G41" i="3"/>
  <c r="H41" i="3"/>
  <c r="I41" i="3"/>
  <c r="J41" i="3"/>
  <c r="K41" i="3"/>
  <c r="L41" i="3"/>
  <c r="M41" i="3"/>
  <c r="N41" i="3"/>
  <c r="O41" i="3"/>
  <c r="P41" i="3"/>
  <c r="AE41" i="3" s="1"/>
  <c r="Q41" i="3"/>
  <c r="R41" i="3"/>
  <c r="D42" i="3"/>
  <c r="AP42" i="3" s="1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D43" i="3"/>
  <c r="AT43" i="3" s="1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D44" i="3"/>
  <c r="AP44" i="3" s="1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D45" i="3"/>
  <c r="AP45" i="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D46" i="3"/>
  <c r="AP46" i="3" s="1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AK3" i="3"/>
  <c r="AL3" i="3" s="1"/>
  <c r="U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234" i="6"/>
  <c r="D3" i="3"/>
  <c r="AT3" i="3" s="1"/>
  <c r="F1005" i="6"/>
  <c r="E3" i="3"/>
  <c r="Z227" i="6"/>
  <c r="Y227" i="6"/>
  <c r="X227" i="6"/>
  <c r="W227" i="6"/>
  <c r="V227" i="6"/>
  <c r="U227" i="6"/>
  <c r="K227" i="6"/>
  <c r="D227" i="6"/>
  <c r="Z226" i="6"/>
  <c r="Y226" i="6"/>
  <c r="X226" i="6"/>
  <c r="W226" i="6"/>
  <c r="V226" i="6"/>
  <c r="U226" i="6"/>
  <c r="K226" i="6"/>
  <c r="D226" i="6"/>
  <c r="Z225" i="6"/>
  <c r="Y225" i="6"/>
  <c r="X225" i="6"/>
  <c r="E225" i="6"/>
  <c r="W225" i="6" s="1"/>
  <c r="D225" i="6"/>
  <c r="Z224" i="6"/>
  <c r="Y224" i="6"/>
  <c r="X224" i="6"/>
  <c r="W224" i="6"/>
  <c r="V224" i="6"/>
  <c r="U224" i="6"/>
  <c r="K224" i="6"/>
  <c r="J14" i="11" s="1"/>
  <c r="E224" i="6"/>
  <c r="D224" i="6"/>
  <c r="Z223" i="6"/>
  <c r="Y223" i="6"/>
  <c r="X223" i="6"/>
  <c r="U223" i="6"/>
  <c r="K223" i="6"/>
  <c r="E223" i="6"/>
  <c r="W223" i="6" s="1"/>
  <c r="D223" i="6"/>
  <c r="Z222" i="6"/>
  <c r="Y222" i="6"/>
  <c r="X222" i="6"/>
  <c r="W222" i="6"/>
  <c r="V222" i="6"/>
  <c r="K222" i="6"/>
  <c r="E222" i="6"/>
  <c r="U222" i="6" s="1"/>
  <c r="D222" i="6"/>
  <c r="Z221" i="6"/>
  <c r="Y221" i="6"/>
  <c r="X221" i="6"/>
  <c r="W221" i="6"/>
  <c r="V221" i="6"/>
  <c r="U221" i="6"/>
  <c r="K221" i="6"/>
  <c r="F221" i="6"/>
  <c r="D221" i="6"/>
  <c r="Z220" i="6"/>
  <c r="Y220" i="6"/>
  <c r="X220" i="6"/>
  <c r="W220" i="6"/>
  <c r="V220" i="6"/>
  <c r="U220" i="6"/>
  <c r="K220" i="6"/>
  <c r="F220" i="6"/>
  <c r="D220" i="6"/>
  <c r="Z219" i="6"/>
  <c r="Y219" i="6"/>
  <c r="X219" i="6"/>
  <c r="W219" i="6"/>
  <c r="V219" i="6"/>
  <c r="U219" i="6"/>
  <c r="K219" i="6"/>
  <c r="F219" i="6"/>
  <c r="D219" i="6"/>
  <c r="Z218" i="6"/>
  <c r="Y218" i="6"/>
  <c r="X218" i="6"/>
  <c r="W218" i="6"/>
  <c r="V218" i="6"/>
  <c r="U218" i="6"/>
  <c r="K218" i="6"/>
  <c r="F218" i="6"/>
  <c r="D218" i="6"/>
  <c r="Z217" i="6"/>
  <c r="Y217" i="6"/>
  <c r="X217" i="6"/>
  <c r="W217" i="6"/>
  <c r="V217" i="6"/>
  <c r="U217" i="6"/>
  <c r="K217" i="6"/>
  <c r="F217" i="6"/>
  <c r="E217" i="6"/>
  <c r="D217" i="6"/>
  <c r="Z216" i="6"/>
  <c r="Y216" i="6"/>
  <c r="X216" i="6"/>
  <c r="E216" i="6"/>
  <c r="W216" i="6" s="1"/>
  <c r="D216" i="6"/>
  <c r="Z215" i="6"/>
  <c r="Y215" i="6"/>
  <c r="X215" i="6"/>
  <c r="W215" i="6"/>
  <c r="V215" i="6"/>
  <c r="U215" i="6"/>
  <c r="K215" i="6"/>
  <c r="F215" i="6"/>
  <c r="D215" i="6"/>
  <c r="Z214" i="6"/>
  <c r="Y214" i="6"/>
  <c r="X214" i="6"/>
  <c r="W214" i="6"/>
  <c r="V214" i="6"/>
  <c r="U214" i="6"/>
  <c r="K214" i="6"/>
  <c r="F214" i="6"/>
  <c r="D214" i="6"/>
  <c r="Z213" i="6"/>
  <c r="Y213" i="6"/>
  <c r="X213" i="6"/>
  <c r="W213" i="6"/>
  <c r="V213" i="6"/>
  <c r="U213" i="6"/>
  <c r="K213" i="6"/>
  <c r="F213" i="6"/>
  <c r="D213" i="6"/>
  <c r="Z212" i="6"/>
  <c r="Y212" i="6"/>
  <c r="X212" i="6"/>
  <c r="W212" i="6"/>
  <c r="V212" i="6"/>
  <c r="U212" i="6"/>
  <c r="K212" i="6"/>
  <c r="F212" i="6"/>
  <c r="D212" i="6"/>
  <c r="Z211" i="6"/>
  <c r="Y211" i="6"/>
  <c r="X211" i="6"/>
  <c r="W211" i="6"/>
  <c r="V211" i="6"/>
  <c r="U211" i="6"/>
  <c r="K211" i="6"/>
  <c r="F211" i="6"/>
  <c r="D211" i="6"/>
  <c r="Z210" i="6"/>
  <c r="Y210" i="6"/>
  <c r="X210" i="6"/>
  <c r="W210" i="6"/>
  <c r="V210" i="6"/>
  <c r="U210" i="6"/>
  <c r="K210" i="6"/>
  <c r="F210" i="6"/>
  <c r="E9" i="11" s="1"/>
  <c r="D210" i="6"/>
  <c r="Z209" i="6"/>
  <c r="Y209" i="6"/>
  <c r="X209" i="6"/>
  <c r="W209" i="6"/>
  <c r="V209" i="6"/>
  <c r="U209" i="6"/>
  <c r="K209" i="6"/>
  <c r="D209" i="6"/>
  <c r="Z208" i="6"/>
  <c r="Y208" i="6"/>
  <c r="X208" i="6"/>
  <c r="W208" i="6"/>
  <c r="V208" i="6"/>
  <c r="U208" i="6"/>
  <c r="E208" i="6"/>
  <c r="K208" i="6" s="1"/>
  <c r="Z207" i="6"/>
  <c r="Y207" i="6"/>
  <c r="X207" i="6"/>
  <c r="E207" i="6"/>
  <c r="W207" i="6" s="1"/>
  <c r="D207" i="6"/>
  <c r="Z206" i="6"/>
  <c r="Y206" i="6"/>
  <c r="X206" i="6"/>
  <c r="W206" i="6"/>
  <c r="U206" i="6"/>
  <c r="E206" i="6"/>
  <c r="V206" i="6" s="1"/>
  <c r="Z205" i="6"/>
  <c r="Y205" i="6"/>
  <c r="X205" i="6"/>
  <c r="E205" i="6"/>
  <c r="W205" i="6" s="1"/>
  <c r="D205" i="6"/>
  <c r="Z204" i="6"/>
  <c r="Y204" i="6"/>
  <c r="X204" i="6"/>
  <c r="W204" i="6"/>
  <c r="V204" i="6"/>
  <c r="U204" i="6"/>
  <c r="K204" i="6"/>
  <c r="D204" i="6"/>
  <c r="Z203" i="6"/>
  <c r="Y203" i="6"/>
  <c r="X203" i="6"/>
  <c r="E203" i="6"/>
  <c r="W203" i="6" s="1"/>
  <c r="D203" i="6"/>
  <c r="Z202" i="6"/>
  <c r="Y202" i="6"/>
  <c r="X202" i="6"/>
  <c r="E202" i="6"/>
  <c r="W202" i="6" s="1"/>
  <c r="D202" i="6"/>
  <c r="Z201" i="6"/>
  <c r="Y201" i="6"/>
  <c r="X201" i="6"/>
  <c r="W201" i="6"/>
  <c r="V201" i="6"/>
  <c r="U201" i="6"/>
  <c r="K201" i="6"/>
  <c r="D201" i="6"/>
  <c r="Z200" i="6"/>
  <c r="Y200" i="6"/>
  <c r="X200" i="6"/>
  <c r="W200" i="6"/>
  <c r="V200" i="6"/>
  <c r="U200" i="6"/>
  <c r="K200" i="6"/>
  <c r="D200" i="6"/>
  <c r="Z199" i="6"/>
  <c r="Y199" i="6"/>
  <c r="X199" i="6"/>
  <c r="W199" i="6"/>
  <c r="V199" i="6"/>
  <c r="U199" i="6"/>
  <c r="K199" i="6"/>
  <c r="D199" i="6"/>
  <c r="Z198" i="6"/>
  <c r="Y198" i="6"/>
  <c r="X198" i="6"/>
  <c r="W198" i="6"/>
  <c r="V198" i="6"/>
  <c r="U198" i="6"/>
  <c r="K198" i="6"/>
  <c r="D198" i="6"/>
  <c r="Z197" i="6"/>
  <c r="Y197" i="6"/>
  <c r="X197" i="6"/>
  <c r="W197" i="6"/>
  <c r="V197" i="6"/>
  <c r="U197" i="6"/>
  <c r="K197" i="6"/>
  <c r="D197" i="6"/>
  <c r="Z196" i="6"/>
  <c r="Y196" i="6"/>
  <c r="X196" i="6"/>
  <c r="W196" i="6"/>
  <c r="V196" i="6"/>
  <c r="U196" i="6"/>
  <c r="K196" i="6"/>
  <c r="D196" i="6"/>
  <c r="Z195" i="6"/>
  <c r="Y195" i="6"/>
  <c r="X195" i="6"/>
  <c r="W195" i="6"/>
  <c r="V195" i="6"/>
  <c r="U195" i="6"/>
  <c r="K195" i="6"/>
  <c r="D195" i="6"/>
  <c r="Z194" i="6"/>
  <c r="Y194" i="6"/>
  <c r="X194" i="6"/>
  <c r="W194" i="6"/>
  <c r="V194" i="6"/>
  <c r="U194" i="6"/>
  <c r="K194" i="6"/>
  <c r="D194" i="6"/>
  <c r="Z193" i="6"/>
  <c r="Y193" i="6"/>
  <c r="X193" i="6"/>
  <c r="W193" i="6"/>
  <c r="V193" i="6"/>
  <c r="U193" i="6"/>
  <c r="K193" i="6"/>
  <c r="D193" i="6"/>
  <c r="Z192" i="6"/>
  <c r="Y192" i="6"/>
  <c r="X192" i="6"/>
  <c r="W192" i="6"/>
  <c r="V192" i="6"/>
  <c r="U192" i="6"/>
  <c r="K192" i="6"/>
  <c r="D192" i="6"/>
  <c r="Z191" i="6"/>
  <c r="Y191" i="6"/>
  <c r="X191" i="6"/>
  <c r="E191" i="6"/>
  <c r="D191" i="6" s="1"/>
  <c r="Z190" i="6"/>
  <c r="Y190" i="6"/>
  <c r="X190" i="6"/>
  <c r="E190" i="6"/>
  <c r="W190" i="6" s="1"/>
  <c r="Z189" i="6"/>
  <c r="Y189" i="6"/>
  <c r="X189" i="6"/>
  <c r="W189" i="6"/>
  <c r="V189" i="6"/>
  <c r="U189" i="6"/>
  <c r="K189" i="6"/>
  <c r="D189" i="6"/>
  <c r="Z188" i="6"/>
  <c r="Y188" i="6"/>
  <c r="X188" i="6"/>
  <c r="W188" i="6"/>
  <c r="V188" i="6"/>
  <c r="U188" i="6"/>
  <c r="K188" i="6"/>
  <c r="D188" i="6"/>
  <c r="Z187" i="6"/>
  <c r="Y187" i="6"/>
  <c r="X187" i="6"/>
  <c r="W187" i="6"/>
  <c r="V187" i="6"/>
  <c r="U187" i="6"/>
  <c r="K187" i="6"/>
  <c r="D187" i="6"/>
  <c r="Z186" i="6"/>
  <c r="Y186" i="6"/>
  <c r="X186" i="6"/>
  <c r="W186" i="6"/>
  <c r="V186" i="6"/>
  <c r="U186" i="6"/>
  <c r="K186" i="6"/>
  <c r="D186" i="6"/>
  <c r="Z185" i="6"/>
  <c r="Y185" i="6"/>
  <c r="X185" i="6"/>
  <c r="W185" i="6"/>
  <c r="V185" i="6"/>
  <c r="U185" i="6"/>
  <c r="K185" i="6"/>
  <c r="J8" i="11" s="1"/>
  <c r="D185" i="6"/>
  <c r="Z184" i="6"/>
  <c r="Y184" i="6"/>
  <c r="X184" i="6"/>
  <c r="W184" i="6"/>
  <c r="V184" i="6"/>
  <c r="U184" i="6"/>
  <c r="K184" i="6"/>
  <c r="D184" i="6"/>
  <c r="Z183" i="6"/>
  <c r="Y183" i="6"/>
  <c r="X183" i="6"/>
  <c r="W183" i="6"/>
  <c r="V183" i="6"/>
  <c r="U183" i="6"/>
  <c r="K183" i="6"/>
  <c r="D183" i="6"/>
  <c r="Z182" i="6"/>
  <c r="Y182" i="6"/>
  <c r="X182" i="6"/>
  <c r="W182" i="6"/>
  <c r="V182" i="6"/>
  <c r="U182" i="6"/>
  <c r="K182" i="6"/>
  <c r="D182" i="6"/>
  <c r="Z181" i="6"/>
  <c r="Y181" i="6"/>
  <c r="X181" i="6"/>
  <c r="W181" i="6"/>
  <c r="V181" i="6"/>
  <c r="U181" i="6"/>
  <c r="K181" i="6"/>
  <c r="D181" i="6"/>
  <c r="Z180" i="6"/>
  <c r="Y180" i="6"/>
  <c r="X180" i="6"/>
  <c r="V180" i="6"/>
  <c r="U180" i="6"/>
  <c r="K180" i="6"/>
  <c r="E180" i="6"/>
  <c r="W180" i="6" s="1"/>
  <c r="D180" i="6"/>
  <c r="Z179" i="6"/>
  <c r="Y179" i="6"/>
  <c r="X179" i="6"/>
  <c r="W179" i="6"/>
  <c r="V179" i="6"/>
  <c r="U179" i="6"/>
  <c r="K179" i="6"/>
  <c r="D179" i="6"/>
  <c r="Z178" i="6"/>
  <c r="Y178" i="6"/>
  <c r="X178" i="6"/>
  <c r="E178" i="6"/>
  <c r="W178" i="6" s="1"/>
  <c r="D178" i="6"/>
  <c r="Z177" i="6"/>
  <c r="Y177" i="6"/>
  <c r="X177" i="6"/>
  <c r="W177" i="6"/>
  <c r="U177" i="6"/>
  <c r="K177" i="6"/>
  <c r="E177" i="6"/>
  <c r="V177" i="6" s="1"/>
  <c r="Z176" i="6"/>
  <c r="Y176" i="6"/>
  <c r="X176" i="6"/>
  <c r="W176" i="6"/>
  <c r="V176" i="6"/>
  <c r="U176" i="6"/>
  <c r="K176" i="6"/>
  <c r="D176" i="6"/>
  <c r="Z175" i="6"/>
  <c r="Y175" i="6"/>
  <c r="X175" i="6"/>
  <c r="W175" i="6"/>
  <c r="V175" i="6"/>
  <c r="U175" i="6"/>
  <c r="K175" i="6"/>
  <c r="J24" i="11" s="1"/>
  <c r="D175" i="6"/>
  <c r="Z174" i="6"/>
  <c r="Y174" i="6"/>
  <c r="X174" i="6"/>
  <c r="W174" i="6"/>
  <c r="V174" i="6"/>
  <c r="U174" i="6"/>
  <c r="K174" i="6"/>
  <c r="D174" i="6"/>
  <c r="Z173" i="6"/>
  <c r="Y173" i="6"/>
  <c r="X173" i="6"/>
  <c r="W173" i="6"/>
  <c r="V173" i="6"/>
  <c r="U173" i="6"/>
  <c r="K173" i="6"/>
  <c r="D173" i="6"/>
  <c r="Z172" i="6"/>
  <c r="Y172" i="6"/>
  <c r="X172" i="6"/>
  <c r="W172" i="6"/>
  <c r="V172" i="6"/>
  <c r="U172" i="6"/>
  <c r="K172" i="6"/>
  <c r="D172" i="6"/>
  <c r="Z171" i="6"/>
  <c r="Y171" i="6"/>
  <c r="X171" i="6"/>
  <c r="W171" i="6"/>
  <c r="V171" i="6"/>
  <c r="U171" i="6"/>
  <c r="K171" i="6"/>
  <c r="D171" i="6"/>
  <c r="Z170" i="6"/>
  <c r="Y170" i="6"/>
  <c r="X170" i="6"/>
  <c r="E170" i="6"/>
  <c r="W170" i="6" s="1"/>
  <c r="D170" i="6"/>
  <c r="Z169" i="6"/>
  <c r="Y169" i="6"/>
  <c r="X169" i="6"/>
  <c r="W169" i="6"/>
  <c r="V169" i="6"/>
  <c r="U169" i="6"/>
  <c r="E169" i="6"/>
  <c r="K169" i="6" s="1"/>
  <c r="D169" i="6"/>
  <c r="Z168" i="6"/>
  <c r="Y168" i="6"/>
  <c r="X168" i="6"/>
  <c r="W168" i="6"/>
  <c r="V168" i="6"/>
  <c r="U168" i="6"/>
  <c r="K168" i="6"/>
  <c r="D168" i="6"/>
  <c r="Z167" i="6"/>
  <c r="Y167" i="6"/>
  <c r="X167" i="6"/>
  <c r="W167" i="6"/>
  <c r="V167" i="6"/>
  <c r="U167" i="6"/>
  <c r="K167" i="6"/>
  <c r="D167" i="6"/>
  <c r="Z166" i="6"/>
  <c r="Y166" i="6"/>
  <c r="X166" i="6"/>
  <c r="W166" i="6"/>
  <c r="V166" i="6"/>
  <c r="U166" i="6"/>
  <c r="K166" i="6"/>
  <c r="D166" i="6"/>
  <c r="Z165" i="6"/>
  <c r="Y165" i="6"/>
  <c r="X165" i="6"/>
  <c r="W165" i="6"/>
  <c r="V165" i="6"/>
  <c r="U165" i="6"/>
  <c r="K165" i="6"/>
  <c r="D165" i="6"/>
  <c r="Z164" i="6"/>
  <c r="Y164" i="6"/>
  <c r="X164" i="6"/>
  <c r="W164" i="6"/>
  <c r="V164" i="6"/>
  <c r="U164" i="6"/>
  <c r="K164" i="6"/>
  <c r="J25" i="11" s="1"/>
  <c r="D164" i="6"/>
  <c r="Z163" i="6"/>
  <c r="Y163" i="6"/>
  <c r="X163" i="6"/>
  <c r="W163" i="6"/>
  <c r="V163" i="6"/>
  <c r="E163" i="6"/>
  <c r="U163" i="6" s="1"/>
  <c r="D163" i="6"/>
  <c r="Z162" i="6"/>
  <c r="Y162" i="6"/>
  <c r="X162" i="6"/>
  <c r="E162" i="6"/>
  <c r="D162" i="6" s="1"/>
  <c r="Z161" i="6"/>
  <c r="Y161" i="6"/>
  <c r="X161" i="6"/>
  <c r="W161" i="6"/>
  <c r="V161" i="6"/>
  <c r="U161" i="6"/>
  <c r="K161" i="6"/>
  <c r="D161" i="6"/>
  <c r="Z160" i="6"/>
  <c r="Y160" i="6"/>
  <c r="X160" i="6"/>
  <c r="W160" i="6"/>
  <c r="V160" i="6"/>
  <c r="U160" i="6"/>
  <c r="K160" i="6"/>
  <c r="D160" i="6"/>
  <c r="Z159" i="6"/>
  <c r="Y159" i="6"/>
  <c r="X159" i="6"/>
  <c r="W159" i="6"/>
  <c r="V159" i="6"/>
  <c r="U159" i="6"/>
  <c r="K159" i="6"/>
  <c r="D159" i="6"/>
  <c r="Z158" i="6"/>
  <c r="Y158" i="6"/>
  <c r="X158" i="6"/>
  <c r="W158" i="6"/>
  <c r="V158" i="6"/>
  <c r="U158" i="6"/>
  <c r="K158" i="6"/>
  <c r="D158" i="6"/>
  <c r="AC157" i="6"/>
  <c r="AB157" i="6"/>
  <c r="Z157" i="6"/>
  <c r="Y157" i="6"/>
  <c r="X157" i="6"/>
  <c r="W157" i="6"/>
  <c r="V157" i="6"/>
  <c r="U157" i="6"/>
  <c r="K157" i="6"/>
  <c r="D157" i="6"/>
  <c r="AC156" i="6"/>
  <c r="AB156" i="6"/>
  <c r="Z156" i="6"/>
  <c r="Y156" i="6"/>
  <c r="X156" i="6"/>
  <c r="W156" i="6"/>
  <c r="V156" i="6"/>
  <c r="U156" i="6"/>
  <c r="K156" i="6"/>
  <c r="D156" i="6"/>
  <c r="AC155" i="6"/>
  <c r="AB155" i="6"/>
  <c r="Z155" i="6"/>
  <c r="Y155" i="6"/>
  <c r="X155" i="6"/>
  <c r="W155" i="6"/>
  <c r="V155" i="6"/>
  <c r="U155" i="6"/>
  <c r="K155" i="6"/>
  <c r="J21" i="11" s="1"/>
  <c r="D155" i="6"/>
  <c r="AC154" i="6"/>
  <c r="AB154" i="6"/>
  <c r="Z154" i="6"/>
  <c r="Y154" i="6"/>
  <c r="X154" i="6"/>
  <c r="W154" i="6"/>
  <c r="V154" i="6"/>
  <c r="U154" i="6"/>
  <c r="K154" i="6"/>
  <c r="J9" i="11" s="1"/>
  <c r="D154" i="6"/>
  <c r="AG871" i="5"/>
  <c r="Q871" i="5"/>
  <c r="H871" i="5"/>
  <c r="R871" i="5" s="1"/>
  <c r="D871" i="5"/>
  <c r="AG870" i="5"/>
  <c r="Q870" i="5"/>
  <c r="H870" i="5"/>
  <c r="R870" i="5" s="1"/>
  <c r="D870" i="5"/>
  <c r="AG869" i="5"/>
  <c r="Q869" i="5"/>
  <c r="H869" i="5"/>
  <c r="R869" i="5" s="1"/>
  <c r="D869" i="5"/>
  <c r="AG868" i="5"/>
  <c r="Q868" i="5"/>
  <c r="H868" i="5"/>
  <c r="R868" i="5" s="1"/>
  <c r="D868" i="5"/>
  <c r="AG867" i="5"/>
  <c r="Q867" i="5"/>
  <c r="H867" i="5"/>
  <c r="R867" i="5" s="1"/>
  <c r="D867" i="5"/>
  <c r="AG866" i="5"/>
  <c r="Q866" i="5"/>
  <c r="H866" i="5"/>
  <c r="R866" i="5" s="1"/>
  <c r="D866" i="5"/>
  <c r="AG865" i="5"/>
  <c r="Q865" i="5"/>
  <c r="H865" i="5"/>
  <c r="R865" i="5" s="1"/>
  <c r="D865" i="5"/>
  <c r="AG864" i="5"/>
  <c r="Q864" i="5"/>
  <c r="H864" i="5"/>
  <c r="R864" i="5" s="1"/>
  <c r="D864" i="5"/>
  <c r="AG863" i="5"/>
  <c r="Q863" i="5"/>
  <c r="H863" i="5"/>
  <c r="R863" i="5" s="1"/>
  <c r="D863" i="5"/>
  <c r="AG862" i="5"/>
  <c r="Q862" i="5"/>
  <c r="H862" i="5"/>
  <c r="R862" i="5" s="1"/>
  <c r="D862" i="5"/>
  <c r="AG861" i="5"/>
  <c r="Q861" i="5"/>
  <c r="H861" i="5"/>
  <c r="R861" i="5" s="1"/>
  <c r="D861" i="5"/>
  <c r="AG860" i="5"/>
  <c r="Q860" i="5"/>
  <c r="H860" i="5"/>
  <c r="R860" i="5" s="1"/>
  <c r="D860" i="5"/>
  <c r="AG859" i="5"/>
  <c r="Q859" i="5"/>
  <c r="H859" i="5"/>
  <c r="R859" i="5" s="1"/>
  <c r="D859" i="5"/>
  <c r="AG858" i="5"/>
  <c r="Q858" i="5"/>
  <c r="H858" i="5"/>
  <c r="R858" i="5" s="1"/>
  <c r="D858" i="5"/>
  <c r="AG857" i="5"/>
  <c r="Q857" i="5"/>
  <c r="H857" i="5"/>
  <c r="R857" i="5" s="1"/>
  <c r="D857" i="5"/>
  <c r="AG856" i="5"/>
  <c r="Q856" i="5"/>
  <c r="H856" i="5"/>
  <c r="R856" i="5" s="1"/>
  <c r="D856" i="5"/>
  <c r="AG855" i="5"/>
  <c r="Q855" i="5"/>
  <c r="H855" i="5"/>
  <c r="R855" i="5" s="1"/>
  <c r="D855" i="5"/>
  <c r="AG854" i="5"/>
  <c r="Q854" i="5"/>
  <c r="H854" i="5"/>
  <c r="R854" i="5" s="1"/>
  <c r="D854" i="5"/>
  <c r="AG853" i="5"/>
  <c r="Q853" i="5"/>
  <c r="H853" i="5"/>
  <c r="R853" i="5" s="1"/>
  <c r="D853" i="5"/>
  <c r="AG852" i="5"/>
  <c r="Q852" i="5"/>
  <c r="H852" i="5"/>
  <c r="R852" i="5" s="1"/>
  <c r="D852" i="5"/>
  <c r="AG851" i="5"/>
  <c r="Q851" i="5"/>
  <c r="H851" i="5"/>
  <c r="R851" i="5" s="1"/>
  <c r="D851" i="5"/>
  <c r="AG850" i="5"/>
  <c r="Q850" i="5"/>
  <c r="H850" i="5"/>
  <c r="R850" i="5" s="1"/>
  <c r="D850" i="5"/>
  <c r="AG849" i="5"/>
  <c r="Q849" i="5"/>
  <c r="H849" i="5"/>
  <c r="R849" i="5" s="1"/>
  <c r="D849" i="5"/>
  <c r="AG848" i="5"/>
  <c r="Q848" i="5"/>
  <c r="H848" i="5"/>
  <c r="R848" i="5" s="1"/>
  <c r="D848" i="5"/>
  <c r="AG847" i="5"/>
  <c r="Q847" i="5"/>
  <c r="H847" i="5"/>
  <c r="R847" i="5" s="1"/>
  <c r="D847" i="5"/>
  <c r="AG846" i="5"/>
  <c r="Q846" i="5"/>
  <c r="H846" i="5"/>
  <c r="R846" i="5" s="1"/>
  <c r="D846" i="5"/>
  <c r="AG845" i="5"/>
  <c r="Q845" i="5"/>
  <c r="H845" i="5"/>
  <c r="R845" i="5" s="1"/>
  <c r="D845" i="5"/>
  <c r="AG844" i="5"/>
  <c r="Q844" i="5"/>
  <c r="H844" i="5"/>
  <c r="R844" i="5" s="1"/>
  <c r="D844" i="5"/>
  <c r="AG843" i="5"/>
  <c r="Q843" i="5"/>
  <c r="H843" i="5"/>
  <c r="R843" i="5" s="1"/>
  <c r="D843" i="5"/>
  <c r="AG842" i="5"/>
  <c r="Q842" i="5"/>
  <c r="H842" i="5"/>
  <c r="R842" i="5" s="1"/>
  <c r="D842" i="5"/>
  <c r="AG841" i="5"/>
  <c r="Q841" i="5"/>
  <c r="H841" i="5"/>
  <c r="R841" i="5" s="1"/>
  <c r="D841" i="5"/>
  <c r="AG840" i="5"/>
  <c r="Q840" i="5"/>
  <c r="H840" i="5"/>
  <c r="R840" i="5" s="1"/>
  <c r="D840" i="5"/>
  <c r="AG839" i="5"/>
  <c r="Q839" i="5"/>
  <c r="H839" i="5"/>
  <c r="R839" i="5" s="1"/>
  <c r="D839" i="5"/>
  <c r="AG838" i="5"/>
  <c r="Q838" i="5"/>
  <c r="H838" i="5"/>
  <c r="R838" i="5" s="1"/>
  <c r="D838" i="5"/>
  <c r="AG837" i="5"/>
  <c r="Q837" i="5"/>
  <c r="H837" i="5"/>
  <c r="R837" i="5" s="1"/>
  <c r="D837" i="5"/>
  <c r="AG836" i="5"/>
  <c r="Q836" i="5"/>
  <c r="H836" i="5"/>
  <c r="R836" i="5" s="1"/>
  <c r="D836" i="5"/>
  <c r="AG835" i="5"/>
  <c r="Q835" i="5"/>
  <c r="H835" i="5"/>
  <c r="R835" i="5" s="1"/>
  <c r="D835" i="5"/>
  <c r="AG834" i="5"/>
  <c r="Q834" i="5"/>
  <c r="H834" i="5"/>
  <c r="R834" i="5" s="1"/>
  <c r="D834" i="5"/>
  <c r="AG833" i="5"/>
  <c r="Q833" i="5"/>
  <c r="H833" i="5"/>
  <c r="R833" i="5" s="1"/>
  <c r="D833" i="5"/>
  <c r="AG832" i="5"/>
  <c r="Q832" i="5"/>
  <c r="H832" i="5"/>
  <c r="R832" i="5" s="1"/>
  <c r="D832" i="5"/>
  <c r="AG831" i="5"/>
  <c r="Q831" i="5"/>
  <c r="H831" i="5"/>
  <c r="R831" i="5" s="1"/>
  <c r="D831" i="5"/>
  <c r="AG830" i="5"/>
  <c r="Q830" i="5"/>
  <c r="H830" i="5"/>
  <c r="R830" i="5" s="1"/>
  <c r="D830" i="5"/>
  <c r="AG829" i="5"/>
  <c r="Q829" i="5"/>
  <c r="H829" i="5"/>
  <c r="R829" i="5" s="1"/>
  <c r="D829" i="5"/>
  <c r="AG828" i="5"/>
  <c r="Q828" i="5"/>
  <c r="H828" i="5"/>
  <c r="R828" i="5" s="1"/>
  <c r="D828" i="5"/>
  <c r="AG827" i="5"/>
  <c r="Q827" i="5"/>
  <c r="H827" i="5"/>
  <c r="R827" i="5" s="1"/>
  <c r="D827" i="5"/>
  <c r="AG826" i="5"/>
  <c r="Q826" i="5"/>
  <c r="H826" i="5"/>
  <c r="R826" i="5" s="1"/>
  <c r="D826" i="5"/>
  <c r="AG825" i="5"/>
  <c r="Q825" i="5"/>
  <c r="H825" i="5"/>
  <c r="R825" i="5" s="1"/>
  <c r="D825" i="5"/>
  <c r="AG824" i="5"/>
  <c r="Q824" i="5"/>
  <c r="H824" i="5"/>
  <c r="R824" i="5" s="1"/>
  <c r="D824" i="5"/>
  <c r="AG823" i="5"/>
  <c r="Q823" i="5"/>
  <c r="H823" i="5"/>
  <c r="R823" i="5" s="1"/>
  <c r="D823" i="5"/>
  <c r="AG822" i="5"/>
  <c r="Q822" i="5"/>
  <c r="H822" i="5"/>
  <c r="R822" i="5" s="1"/>
  <c r="D822" i="5"/>
  <c r="AG821" i="5"/>
  <c r="Q821" i="5"/>
  <c r="H821" i="5"/>
  <c r="R821" i="5" s="1"/>
  <c r="D821" i="5"/>
  <c r="AG820" i="5"/>
  <c r="Q820" i="5"/>
  <c r="H820" i="5"/>
  <c r="R820" i="5" s="1"/>
  <c r="D820" i="5"/>
  <c r="AG819" i="5"/>
  <c r="Q819" i="5"/>
  <c r="H819" i="5"/>
  <c r="R819" i="5" s="1"/>
  <c r="D819" i="5"/>
  <c r="AG818" i="5"/>
  <c r="Q818" i="5"/>
  <c r="H818" i="5"/>
  <c r="R818" i="5" s="1"/>
  <c r="D818" i="5"/>
  <c r="AG817" i="5"/>
  <c r="Q817" i="5"/>
  <c r="H817" i="5"/>
  <c r="R817" i="5" s="1"/>
  <c r="D817" i="5"/>
  <c r="AG816" i="5"/>
  <c r="Q816" i="5"/>
  <c r="H816" i="5"/>
  <c r="R816" i="5" s="1"/>
  <c r="D816" i="5"/>
  <c r="AG815" i="5"/>
  <c r="Q815" i="5"/>
  <c r="H815" i="5"/>
  <c r="R815" i="5" s="1"/>
  <c r="D815" i="5"/>
  <c r="AG814" i="5"/>
  <c r="Q814" i="5"/>
  <c r="H814" i="5"/>
  <c r="R814" i="5" s="1"/>
  <c r="D814" i="5"/>
  <c r="AG813" i="5"/>
  <c r="Q813" i="5"/>
  <c r="H813" i="5"/>
  <c r="R813" i="5" s="1"/>
  <c r="D813" i="5"/>
  <c r="AG812" i="5"/>
  <c r="Q812" i="5"/>
  <c r="H812" i="5"/>
  <c r="R812" i="5" s="1"/>
  <c r="D812" i="5"/>
  <c r="AG811" i="5"/>
  <c r="Q811" i="5"/>
  <c r="H811" i="5"/>
  <c r="R811" i="5" s="1"/>
  <c r="D811" i="5"/>
  <c r="AG810" i="5"/>
  <c r="Q810" i="5"/>
  <c r="H810" i="5"/>
  <c r="R810" i="5" s="1"/>
  <c r="D810" i="5"/>
  <c r="AG809" i="5"/>
  <c r="Q809" i="5"/>
  <c r="H809" i="5"/>
  <c r="R809" i="5" s="1"/>
  <c r="D809" i="5"/>
  <c r="AG808" i="5"/>
  <c r="Q808" i="5"/>
  <c r="H808" i="5"/>
  <c r="R808" i="5" s="1"/>
  <c r="D808" i="5"/>
  <c r="AG807" i="5"/>
  <c r="Q807" i="5"/>
  <c r="H807" i="5"/>
  <c r="R807" i="5" s="1"/>
  <c r="D807" i="5"/>
  <c r="AG806" i="5"/>
  <c r="Q806" i="5"/>
  <c r="H806" i="5"/>
  <c r="R806" i="5" s="1"/>
  <c r="D806" i="5"/>
  <c r="AG805" i="5"/>
  <c r="Q805" i="5"/>
  <c r="H805" i="5"/>
  <c r="R805" i="5" s="1"/>
  <c r="D805" i="5"/>
  <c r="AG804" i="5"/>
  <c r="Q804" i="5"/>
  <c r="H804" i="5"/>
  <c r="R804" i="5" s="1"/>
  <c r="D804" i="5"/>
  <c r="AG803" i="5"/>
  <c r="Q803" i="5"/>
  <c r="H803" i="5"/>
  <c r="R803" i="5" s="1"/>
  <c r="D803" i="5"/>
  <c r="AG802" i="5"/>
  <c r="Q802" i="5"/>
  <c r="H802" i="5"/>
  <c r="R802" i="5" s="1"/>
  <c r="D802" i="5"/>
  <c r="AG801" i="5"/>
  <c r="Q801" i="5"/>
  <c r="H801" i="5"/>
  <c r="R801" i="5" s="1"/>
  <c r="D801" i="5"/>
  <c r="AG800" i="5"/>
  <c r="Q800" i="5"/>
  <c r="H800" i="5"/>
  <c r="R800" i="5" s="1"/>
  <c r="D800" i="5"/>
  <c r="AG799" i="5"/>
  <c r="Q799" i="5"/>
  <c r="H799" i="5"/>
  <c r="R799" i="5" s="1"/>
  <c r="D799" i="5"/>
  <c r="AG798" i="5"/>
  <c r="Q798" i="5"/>
  <c r="H798" i="5"/>
  <c r="R798" i="5" s="1"/>
  <c r="D798" i="5"/>
  <c r="AG797" i="5"/>
  <c r="Q797" i="5"/>
  <c r="H797" i="5"/>
  <c r="R797" i="5" s="1"/>
  <c r="D797" i="5"/>
  <c r="AG796" i="5"/>
  <c r="Q796" i="5"/>
  <c r="H796" i="5"/>
  <c r="R796" i="5" s="1"/>
  <c r="D796" i="5"/>
  <c r="AG795" i="5"/>
  <c r="Q795" i="5"/>
  <c r="H795" i="5"/>
  <c r="R795" i="5" s="1"/>
  <c r="D795" i="5"/>
  <c r="AG794" i="5"/>
  <c r="Q794" i="5"/>
  <c r="H794" i="5"/>
  <c r="R794" i="5" s="1"/>
  <c r="D794" i="5"/>
  <c r="AG793" i="5"/>
  <c r="Q793" i="5"/>
  <c r="H793" i="5"/>
  <c r="R793" i="5" s="1"/>
  <c r="D793" i="5"/>
  <c r="AG792" i="5"/>
  <c r="Q792" i="5"/>
  <c r="H792" i="5"/>
  <c r="R792" i="5" s="1"/>
  <c r="D792" i="5"/>
  <c r="AG791" i="5"/>
  <c r="Q791" i="5"/>
  <c r="H791" i="5"/>
  <c r="R791" i="5" s="1"/>
  <c r="D791" i="5"/>
  <c r="AG790" i="5"/>
  <c r="Q790" i="5"/>
  <c r="H790" i="5"/>
  <c r="R790" i="5" s="1"/>
  <c r="D790" i="5"/>
  <c r="AG789" i="5"/>
  <c r="Q789" i="5"/>
  <c r="H789" i="5"/>
  <c r="R789" i="5" s="1"/>
  <c r="D789" i="5"/>
  <c r="AG788" i="5"/>
  <c r="Q788" i="5"/>
  <c r="H788" i="5"/>
  <c r="R788" i="5" s="1"/>
  <c r="D788" i="5"/>
  <c r="AG787" i="5"/>
  <c r="Q787" i="5"/>
  <c r="H787" i="5"/>
  <c r="R787" i="5" s="1"/>
  <c r="D787" i="5"/>
  <c r="AG786" i="5"/>
  <c r="Q786" i="5"/>
  <c r="H786" i="5"/>
  <c r="R786" i="5" s="1"/>
  <c r="D786" i="5"/>
  <c r="AG785" i="5"/>
  <c r="Q785" i="5"/>
  <c r="H785" i="5"/>
  <c r="R785" i="5" s="1"/>
  <c r="D785" i="5"/>
  <c r="AG784" i="5"/>
  <c r="Q784" i="5"/>
  <c r="H784" i="5"/>
  <c r="R784" i="5" s="1"/>
  <c r="D784" i="5"/>
  <c r="AG783" i="5"/>
  <c r="Q783" i="5"/>
  <c r="H783" i="5"/>
  <c r="R783" i="5" s="1"/>
  <c r="D783" i="5"/>
  <c r="H782" i="5"/>
  <c r="H781" i="5"/>
  <c r="AG780" i="5"/>
  <c r="R780" i="5"/>
  <c r="Q780" i="5"/>
  <c r="H780" i="5"/>
  <c r="D780" i="5"/>
  <c r="AG779" i="5"/>
  <c r="Q779" i="5"/>
  <c r="H779" i="5"/>
  <c r="R779" i="5" s="1"/>
  <c r="D779" i="5"/>
  <c r="AG778" i="5"/>
  <c r="R778" i="5"/>
  <c r="Q778" i="5"/>
  <c r="H778" i="5"/>
  <c r="D778" i="5"/>
  <c r="AG777" i="5"/>
  <c r="Q777" i="5"/>
  <c r="H777" i="5"/>
  <c r="R777" i="5" s="1"/>
  <c r="D777" i="5"/>
  <c r="AG776" i="5"/>
  <c r="Q776" i="5"/>
  <c r="H776" i="5"/>
  <c r="R776" i="5" s="1"/>
  <c r="D776" i="5"/>
  <c r="AG775" i="5"/>
  <c r="Q775" i="5"/>
  <c r="H775" i="5"/>
  <c r="R775" i="5" s="1"/>
  <c r="D775" i="5"/>
  <c r="AG774" i="5"/>
  <c r="Q774" i="5"/>
  <c r="H774" i="5"/>
  <c r="R774" i="5" s="1"/>
  <c r="D774" i="5"/>
  <c r="AG773" i="5"/>
  <c r="Q773" i="5"/>
  <c r="H773" i="5"/>
  <c r="R773" i="5" s="1"/>
  <c r="D773" i="5"/>
  <c r="AG772" i="5"/>
  <c r="Q772" i="5"/>
  <c r="H772" i="5"/>
  <c r="R772" i="5" s="1"/>
  <c r="D772" i="5"/>
  <c r="AG771" i="5"/>
  <c r="Q771" i="5"/>
  <c r="H771" i="5"/>
  <c r="R771" i="5" s="1"/>
  <c r="D771" i="5"/>
  <c r="AG770" i="5"/>
  <c r="Q770" i="5"/>
  <c r="H770" i="5"/>
  <c r="R770" i="5" s="1"/>
  <c r="D770" i="5"/>
  <c r="AG769" i="5"/>
  <c r="Q769" i="5"/>
  <c r="H769" i="5"/>
  <c r="R769" i="5" s="1"/>
  <c r="D769" i="5"/>
  <c r="AG768" i="5"/>
  <c r="R768" i="5"/>
  <c r="Q768" i="5"/>
  <c r="H768" i="5"/>
  <c r="D768" i="5"/>
  <c r="AG767" i="5"/>
  <c r="Q767" i="5"/>
  <c r="H767" i="5"/>
  <c r="R767" i="5" s="1"/>
  <c r="D767" i="5"/>
  <c r="AG766" i="5"/>
  <c r="R766" i="5"/>
  <c r="Q766" i="5"/>
  <c r="H766" i="5"/>
  <c r="D766" i="5"/>
  <c r="AG765" i="5"/>
  <c r="Q765" i="5"/>
  <c r="H765" i="5"/>
  <c r="R765" i="5" s="1"/>
  <c r="D765" i="5"/>
  <c r="AG764" i="5"/>
  <c r="Q764" i="5"/>
  <c r="H764" i="5"/>
  <c r="R764" i="5" s="1"/>
  <c r="D764" i="5"/>
  <c r="AG763" i="5"/>
  <c r="Q763" i="5"/>
  <c r="H763" i="5"/>
  <c r="R763" i="5" s="1"/>
  <c r="D763" i="5"/>
  <c r="AG762" i="5"/>
  <c r="Q762" i="5"/>
  <c r="H762" i="5"/>
  <c r="R762" i="5" s="1"/>
  <c r="D762" i="5"/>
  <c r="AG761" i="5"/>
  <c r="Q761" i="5"/>
  <c r="H761" i="5"/>
  <c r="R761" i="5" s="1"/>
  <c r="D761" i="5"/>
  <c r="AG760" i="5"/>
  <c r="R760" i="5"/>
  <c r="Q760" i="5"/>
  <c r="H760" i="5"/>
  <c r="D760" i="5"/>
  <c r="AG759" i="5"/>
  <c r="Q759" i="5"/>
  <c r="H759" i="5"/>
  <c r="R759" i="5" s="1"/>
  <c r="D759" i="5"/>
  <c r="AG758" i="5"/>
  <c r="R758" i="5"/>
  <c r="Q758" i="5"/>
  <c r="H758" i="5"/>
  <c r="D758" i="5"/>
  <c r="AG757" i="5"/>
  <c r="Q757" i="5"/>
  <c r="H757" i="5"/>
  <c r="R757" i="5" s="1"/>
  <c r="D757" i="5"/>
  <c r="AG756" i="5"/>
  <c r="Q756" i="5"/>
  <c r="H756" i="5"/>
  <c r="R756" i="5" s="1"/>
  <c r="D756" i="5"/>
  <c r="AG755" i="5"/>
  <c r="Q755" i="5"/>
  <c r="H755" i="5"/>
  <c r="R755" i="5" s="1"/>
  <c r="D755" i="5"/>
  <c r="AG754" i="5"/>
  <c r="Q754" i="5"/>
  <c r="H754" i="5"/>
  <c r="R754" i="5" s="1"/>
  <c r="D754" i="5"/>
  <c r="AG753" i="5"/>
  <c r="Q753" i="5"/>
  <c r="H753" i="5"/>
  <c r="R753" i="5" s="1"/>
  <c r="D753" i="5"/>
  <c r="AG752" i="5"/>
  <c r="Q752" i="5"/>
  <c r="H752" i="5"/>
  <c r="R752" i="5" s="1"/>
  <c r="D752" i="5"/>
  <c r="AG751" i="5"/>
  <c r="Q751" i="5"/>
  <c r="H751" i="5"/>
  <c r="R751" i="5" s="1"/>
  <c r="D751" i="5"/>
  <c r="AG750" i="5"/>
  <c r="Q750" i="5"/>
  <c r="H750" i="5"/>
  <c r="R750" i="5" s="1"/>
  <c r="D750" i="5"/>
  <c r="AG749" i="5"/>
  <c r="Q749" i="5"/>
  <c r="H749" i="5"/>
  <c r="R749" i="5" s="1"/>
  <c r="D749" i="5"/>
  <c r="AG748" i="5"/>
  <c r="R748" i="5"/>
  <c r="Q748" i="5"/>
  <c r="H748" i="5"/>
  <c r="D748" i="5"/>
  <c r="AG747" i="5"/>
  <c r="Q747" i="5"/>
  <c r="H747" i="5"/>
  <c r="R747" i="5" s="1"/>
  <c r="D747" i="5"/>
  <c r="AG746" i="5"/>
  <c r="R746" i="5"/>
  <c r="Q746" i="5"/>
  <c r="H746" i="5"/>
  <c r="D746" i="5"/>
  <c r="AG745" i="5"/>
  <c r="Q745" i="5"/>
  <c r="H745" i="5"/>
  <c r="R745" i="5" s="1"/>
  <c r="D745" i="5"/>
  <c r="AG744" i="5"/>
  <c r="Q744" i="5"/>
  <c r="H744" i="5"/>
  <c r="R744" i="5" s="1"/>
  <c r="D744" i="5"/>
  <c r="AG743" i="5"/>
  <c r="Q743" i="5"/>
  <c r="H743" i="5"/>
  <c r="R743" i="5" s="1"/>
  <c r="D743" i="5"/>
  <c r="AG742" i="5"/>
  <c r="Q742" i="5"/>
  <c r="H742" i="5"/>
  <c r="R742" i="5" s="1"/>
  <c r="D742" i="5"/>
  <c r="AG741" i="5"/>
  <c r="Q741" i="5"/>
  <c r="H741" i="5"/>
  <c r="R741" i="5" s="1"/>
  <c r="D741" i="5"/>
  <c r="AG740" i="5"/>
  <c r="R740" i="5"/>
  <c r="Q740" i="5"/>
  <c r="H740" i="5"/>
  <c r="D740" i="5"/>
  <c r="AG739" i="5"/>
  <c r="Q739" i="5"/>
  <c r="H739" i="5"/>
  <c r="R739" i="5" s="1"/>
  <c r="D739" i="5"/>
  <c r="AG738" i="5"/>
  <c r="R738" i="5"/>
  <c r="Q738" i="5"/>
  <c r="H738" i="5"/>
  <c r="D738" i="5"/>
  <c r="AG737" i="5"/>
  <c r="Q737" i="5"/>
  <c r="H737" i="5"/>
  <c r="R737" i="5" s="1"/>
  <c r="D737" i="5"/>
  <c r="AG736" i="5"/>
  <c r="Q736" i="5"/>
  <c r="H736" i="5"/>
  <c r="R736" i="5" s="1"/>
  <c r="D736" i="5"/>
  <c r="AG735" i="5"/>
  <c r="Q735" i="5"/>
  <c r="H735" i="5"/>
  <c r="R735" i="5" s="1"/>
  <c r="D735" i="5"/>
  <c r="AG734" i="5"/>
  <c r="Q734" i="5"/>
  <c r="H734" i="5"/>
  <c r="R734" i="5" s="1"/>
  <c r="D734" i="5"/>
  <c r="AG733" i="5"/>
  <c r="Q733" i="5"/>
  <c r="H733" i="5"/>
  <c r="R733" i="5" s="1"/>
  <c r="D733" i="5"/>
  <c r="AG732" i="5"/>
  <c r="Q732" i="5"/>
  <c r="H732" i="5"/>
  <c r="R732" i="5" s="1"/>
  <c r="D732" i="5"/>
  <c r="AG731" i="5"/>
  <c r="Q731" i="5"/>
  <c r="H731" i="5"/>
  <c r="R731" i="5" s="1"/>
  <c r="D731" i="5"/>
  <c r="AG730" i="5"/>
  <c r="Q730" i="5"/>
  <c r="H730" i="5"/>
  <c r="R730" i="5" s="1"/>
  <c r="D730" i="5"/>
  <c r="AG729" i="5"/>
  <c r="Q729" i="5"/>
  <c r="H729" i="5"/>
  <c r="R729" i="5" s="1"/>
  <c r="D729" i="5"/>
  <c r="AG728" i="5"/>
  <c r="R728" i="5"/>
  <c r="Q728" i="5"/>
  <c r="H728" i="5"/>
  <c r="D728" i="5"/>
  <c r="AG727" i="5"/>
  <c r="Q727" i="5"/>
  <c r="H727" i="5"/>
  <c r="R727" i="5" s="1"/>
  <c r="D727" i="5"/>
  <c r="AG726" i="5"/>
  <c r="R726" i="5"/>
  <c r="Q726" i="5"/>
  <c r="H726" i="5"/>
  <c r="D726" i="5"/>
  <c r="AG725" i="5"/>
  <c r="Q725" i="5"/>
  <c r="H725" i="5"/>
  <c r="R725" i="5" s="1"/>
  <c r="D725" i="5"/>
  <c r="AG724" i="5"/>
  <c r="Q724" i="5"/>
  <c r="H724" i="5"/>
  <c r="R724" i="5" s="1"/>
  <c r="D724" i="5"/>
  <c r="AG723" i="5"/>
  <c r="Q723" i="5"/>
  <c r="H723" i="5"/>
  <c r="R723" i="5" s="1"/>
  <c r="D723" i="5"/>
  <c r="AG722" i="5"/>
  <c r="Q722" i="5"/>
  <c r="H722" i="5"/>
  <c r="R722" i="5" s="1"/>
  <c r="D722" i="5"/>
  <c r="AG721" i="5"/>
  <c r="Q721" i="5"/>
  <c r="H721" i="5"/>
  <c r="R721" i="5" s="1"/>
  <c r="D721" i="5"/>
  <c r="AG720" i="5"/>
  <c r="R720" i="5"/>
  <c r="Q720" i="5"/>
  <c r="H720" i="5"/>
  <c r="D720" i="5"/>
  <c r="AG719" i="5"/>
  <c r="Q719" i="5"/>
  <c r="H719" i="5"/>
  <c r="R719" i="5" s="1"/>
  <c r="D719" i="5"/>
  <c r="AG718" i="5"/>
  <c r="R718" i="5"/>
  <c r="Q718" i="5"/>
  <c r="H718" i="5"/>
  <c r="D718" i="5"/>
  <c r="AG717" i="5"/>
  <c r="Q717" i="5"/>
  <c r="H717" i="5"/>
  <c r="R717" i="5" s="1"/>
  <c r="D717" i="5"/>
  <c r="AG716" i="5"/>
  <c r="Q716" i="5"/>
  <c r="H716" i="5"/>
  <c r="R716" i="5" s="1"/>
  <c r="D716" i="5"/>
  <c r="AG715" i="5"/>
  <c r="Q715" i="5"/>
  <c r="H715" i="5"/>
  <c r="R715" i="5" s="1"/>
  <c r="D715" i="5"/>
  <c r="AG714" i="5"/>
  <c r="Q714" i="5"/>
  <c r="H714" i="5"/>
  <c r="R714" i="5" s="1"/>
  <c r="D714" i="5"/>
  <c r="AG713" i="5"/>
  <c r="Q713" i="5"/>
  <c r="H713" i="5"/>
  <c r="R713" i="5" s="1"/>
  <c r="D713" i="5"/>
  <c r="AG712" i="5"/>
  <c r="Q712" i="5"/>
  <c r="H712" i="5"/>
  <c r="R712" i="5" s="1"/>
  <c r="D712" i="5"/>
  <c r="AG711" i="5"/>
  <c r="Q711" i="5"/>
  <c r="H711" i="5"/>
  <c r="R711" i="5" s="1"/>
  <c r="D711" i="5"/>
  <c r="AG710" i="5"/>
  <c r="Q710" i="5"/>
  <c r="H710" i="5"/>
  <c r="R710" i="5" s="1"/>
  <c r="D710" i="5"/>
  <c r="AG709" i="5"/>
  <c r="Q709" i="5"/>
  <c r="H709" i="5"/>
  <c r="R709" i="5" s="1"/>
  <c r="D709" i="5"/>
  <c r="AG708" i="5"/>
  <c r="R708" i="5"/>
  <c r="Q708" i="5"/>
  <c r="H708" i="5"/>
  <c r="D708" i="5"/>
  <c r="AG707" i="5"/>
  <c r="Q707" i="5"/>
  <c r="H707" i="5"/>
  <c r="R707" i="5" s="1"/>
  <c r="D707" i="5"/>
  <c r="AG706" i="5"/>
  <c r="R706" i="5"/>
  <c r="Q706" i="5"/>
  <c r="H706" i="5"/>
  <c r="D706" i="5"/>
  <c r="AG705" i="5"/>
  <c r="Q705" i="5"/>
  <c r="H705" i="5"/>
  <c r="R705" i="5" s="1"/>
  <c r="D705" i="5"/>
  <c r="AG704" i="5"/>
  <c r="Q704" i="5"/>
  <c r="H704" i="5"/>
  <c r="R704" i="5" s="1"/>
  <c r="D704" i="5"/>
  <c r="AG703" i="5"/>
  <c r="Q703" i="5"/>
  <c r="H703" i="5"/>
  <c r="R703" i="5" s="1"/>
  <c r="D703" i="5"/>
  <c r="AG702" i="5"/>
  <c r="Q702" i="5"/>
  <c r="H702" i="5"/>
  <c r="R702" i="5" s="1"/>
  <c r="D702" i="5"/>
  <c r="AG701" i="5"/>
  <c r="Q701" i="5"/>
  <c r="H701" i="5"/>
  <c r="R701" i="5" s="1"/>
  <c r="D701" i="5"/>
  <c r="AG700" i="5"/>
  <c r="R700" i="5"/>
  <c r="Q700" i="5"/>
  <c r="H700" i="5"/>
  <c r="D700" i="5"/>
  <c r="AG699" i="5"/>
  <c r="Q699" i="5"/>
  <c r="H699" i="5"/>
  <c r="R699" i="5" s="1"/>
  <c r="D699" i="5"/>
  <c r="AG698" i="5"/>
  <c r="R698" i="5"/>
  <c r="Q698" i="5"/>
  <c r="H698" i="5"/>
  <c r="D698" i="5"/>
  <c r="AG697" i="5"/>
  <c r="Q697" i="5"/>
  <c r="H697" i="5"/>
  <c r="R697" i="5" s="1"/>
  <c r="D697" i="5"/>
  <c r="AG696" i="5"/>
  <c r="Q696" i="5"/>
  <c r="H696" i="5"/>
  <c r="R696" i="5" s="1"/>
  <c r="D696" i="5"/>
  <c r="AG695" i="5"/>
  <c r="Q695" i="5"/>
  <c r="H695" i="5"/>
  <c r="R695" i="5" s="1"/>
  <c r="D695" i="5"/>
  <c r="AG694" i="5"/>
  <c r="Q694" i="5"/>
  <c r="H694" i="5"/>
  <c r="R694" i="5" s="1"/>
  <c r="D694" i="5"/>
  <c r="AG693" i="5"/>
  <c r="Q693" i="5"/>
  <c r="H693" i="5"/>
  <c r="R693" i="5" s="1"/>
  <c r="D693" i="5"/>
  <c r="AG692" i="5"/>
  <c r="Q692" i="5"/>
  <c r="H692" i="5"/>
  <c r="R692" i="5" s="1"/>
  <c r="D692" i="5"/>
  <c r="AG691" i="5"/>
  <c r="Q691" i="5"/>
  <c r="H691" i="5"/>
  <c r="R691" i="5" s="1"/>
  <c r="D691" i="5"/>
  <c r="AG690" i="5"/>
  <c r="Q690" i="5"/>
  <c r="H690" i="5"/>
  <c r="R690" i="5" s="1"/>
  <c r="D690" i="5"/>
  <c r="AG689" i="5"/>
  <c r="Q689" i="5"/>
  <c r="H689" i="5"/>
  <c r="R689" i="5" s="1"/>
  <c r="D689" i="5"/>
  <c r="AG688" i="5"/>
  <c r="R688" i="5"/>
  <c r="Q688" i="5"/>
  <c r="H688" i="5"/>
  <c r="D688" i="5"/>
  <c r="AG687" i="5"/>
  <c r="Q687" i="5"/>
  <c r="H687" i="5"/>
  <c r="R687" i="5" s="1"/>
  <c r="D687" i="5"/>
  <c r="AG686" i="5"/>
  <c r="R686" i="5"/>
  <c r="Q686" i="5"/>
  <c r="H686" i="5"/>
  <c r="D686" i="5"/>
  <c r="AG685" i="5"/>
  <c r="Q685" i="5"/>
  <c r="H685" i="5"/>
  <c r="R685" i="5" s="1"/>
  <c r="D685" i="5"/>
  <c r="AG684" i="5"/>
  <c r="Q684" i="5"/>
  <c r="H684" i="5"/>
  <c r="R684" i="5" s="1"/>
  <c r="D684" i="5"/>
  <c r="AG683" i="5"/>
  <c r="Q683" i="5"/>
  <c r="H683" i="5"/>
  <c r="R683" i="5" s="1"/>
  <c r="D683" i="5"/>
  <c r="AG682" i="5"/>
  <c r="Q682" i="5"/>
  <c r="H682" i="5"/>
  <c r="R682" i="5" s="1"/>
  <c r="D682" i="5"/>
  <c r="AG681" i="5"/>
  <c r="Q681" i="5"/>
  <c r="H681" i="5"/>
  <c r="R681" i="5" s="1"/>
  <c r="D681" i="5"/>
  <c r="AG680" i="5"/>
  <c r="R680" i="5"/>
  <c r="Q680" i="5"/>
  <c r="H680" i="5"/>
  <c r="D680" i="5"/>
  <c r="AG679" i="5"/>
  <c r="Q679" i="5"/>
  <c r="H679" i="5"/>
  <c r="R679" i="5" s="1"/>
  <c r="D679" i="5"/>
  <c r="AG678" i="5"/>
  <c r="R678" i="5"/>
  <c r="Q678" i="5"/>
  <c r="H678" i="5"/>
  <c r="D678" i="5"/>
  <c r="AG677" i="5"/>
  <c r="Q677" i="5"/>
  <c r="H677" i="5"/>
  <c r="R677" i="5" s="1"/>
  <c r="D677" i="5"/>
  <c r="AG676" i="5"/>
  <c r="Q676" i="5"/>
  <c r="H676" i="5"/>
  <c r="R676" i="5" s="1"/>
  <c r="D676" i="5"/>
  <c r="AG675" i="5"/>
  <c r="Q675" i="5"/>
  <c r="H675" i="5"/>
  <c r="R675" i="5" s="1"/>
  <c r="D675" i="5"/>
  <c r="AG674" i="5"/>
  <c r="Q674" i="5"/>
  <c r="H674" i="5"/>
  <c r="R674" i="5" s="1"/>
  <c r="D674" i="5"/>
  <c r="AG673" i="5"/>
  <c r="Q673" i="5"/>
  <c r="H673" i="5"/>
  <c r="R673" i="5" s="1"/>
  <c r="D673" i="5"/>
  <c r="AG672" i="5"/>
  <c r="Q672" i="5"/>
  <c r="H672" i="5"/>
  <c r="R672" i="5" s="1"/>
  <c r="D672" i="5"/>
  <c r="AG671" i="5"/>
  <c r="Q671" i="5"/>
  <c r="H671" i="5"/>
  <c r="R671" i="5" s="1"/>
  <c r="D671" i="5"/>
  <c r="AG670" i="5"/>
  <c r="Q670" i="5"/>
  <c r="H670" i="5"/>
  <c r="R670" i="5" s="1"/>
  <c r="D670" i="5"/>
  <c r="AG669" i="5"/>
  <c r="Q669" i="5"/>
  <c r="H669" i="5"/>
  <c r="R669" i="5" s="1"/>
  <c r="D669" i="5"/>
  <c r="AG668" i="5"/>
  <c r="R668" i="5"/>
  <c r="Q668" i="5"/>
  <c r="H668" i="5"/>
  <c r="D668" i="5"/>
  <c r="AG667" i="5"/>
  <c r="Q667" i="5"/>
  <c r="H667" i="5"/>
  <c r="R667" i="5" s="1"/>
  <c r="D667" i="5"/>
  <c r="AG666" i="5"/>
  <c r="R666" i="5"/>
  <c r="Q666" i="5"/>
  <c r="H666" i="5"/>
  <c r="D666" i="5"/>
  <c r="AG665" i="5"/>
  <c r="Q665" i="5"/>
  <c r="H665" i="5"/>
  <c r="R665" i="5" s="1"/>
  <c r="D665" i="5"/>
  <c r="AG664" i="5"/>
  <c r="Q664" i="5"/>
  <c r="H664" i="5"/>
  <c r="R664" i="5" s="1"/>
  <c r="D664" i="5"/>
  <c r="AG663" i="5"/>
  <c r="Q663" i="5"/>
  <c r="H663" i="5"/>
  <c r="R663" i="5" s="1"/>
  <c r="D663" i="5"/>
  <c r="AG662" i="5"/>
  <c r="Q662" i="5"/>
  <c r="H662" i="5"/>
  <c r="R662" i="5" s="1"/>
  <c r="D662" i="5"/>
  <c r="AG661" i="5"/>
  <c r="Q661" i="5"/>
  <c r="H661" i="5"/>
  <c r="R661" i="5" s="1"/>
  <c r="D661" i="5"/>
  <c r="AG660" i="5"/>
  <c r="R660" i="5"/>
  <c r="Q660" i="5"/>
  <c r="H660" i="5"/>
  <c r="D660" i="5"/>
  <c r="AG659" i="5"/>
  <c r="Q659" i="5"/>
  <c r="H659" i="5"/>
  <c r="R659" i="5" s="1"/>
  <c r="D659" i="5"/>
  <c r="AG658" i="5"/>
  <c r="R658" i="5"/>
  <c r="Q658" i="5"/>
  <c r="H658" i="5"/>
  <c r="D658" i="5"/>
  <c r="AG657" i="5"/>
  <c r="Q657" i="5"/>
  <c r="H657" i="5"/>
  <c r="R657" i="5" s="1"/>
  <c r="D657" i="5"/>
  <c r="AG656" i="5"/>
  <c r="Q656" i="5"/>
  <c r="H656" i="5"/>
  <c r="R656" i="5" s="1"/>
  <c r="D656" i="5"/>
  <c r="AG655" i="5"/>
  <c r="Q655" i="5"/>
  <c r="H655" i="5"/>
  <c r="R655" i="5" s="1"/>
  <c r="D655" i="5"/>
  <c r="AG654" i="5"/>
  <c r="Q654" i="5"/>
  <c r="H654" i="5"/>
  <c r="R654" i="5" s="1"/>
  <c r="D654" i="5"/>
  <c r="AG653" i="5"/>
  <c r="Q653" i="5"/>
  <c r="H653" i="5"/>
  <c r="R653" i="5" s="1"/>
  <c r="D653" i="5"/>
  <c r="AG652" i="5"/>
  <c r="Q652" i="5"/>
  <c r="H652" i="5"/>
  <c r="R652" i="5" s="1"/>
  <c r="D652" i="5"/>
  <c r="AG651" i="5"/>
  <c r="Q651" i="5"/>
  <c r="H651" i="5"/>
  <c r="R651" i="5" s="1"/>
  <c r="D651" i="5"/>
  <c r="AG650" i="5"/>
  <c r="Q650" i="5"/>
  <c r="H650" i="5"/>
  <c r="R650" i="5" s="1"/>
  <c r="D650" i="5"/>
  <c r="AG649" i="5"/>
  <c r="Q649" i="5"/>
  <c r="H649" i="5"/>
  <c r="R649" i="5" s="1"/>
  <c r="D649" i="5"/>
  <c r="AG648" i="5"/>
  <c r="R648" i="5"/>
  <c r="Q648" i="5"/>
  <c r="H648" i="5"/>
  <c r="D648" i="5"/>
  <c r="AG647" i="5"/>
  <c r="Q647" i="5"/>
  <c r="H647" i="5"/>
  <c r="R647" i="5" s="1"/>
  <c r="D647" i="5"/>
  <c r="AG646" i="5"/>
  <c r="R646" i="5"/>
  <c r="Q646" i="5"/>
  <c r="H646" i="5"/>
  <c r="D646" i="5"/>
  <c r="AG645" i="5"/>
  <c r="Q645" i="5"/>
  <c r="H645" i="5"/>
  <c r="R645" i="5" s="1"/>
  <c r="D645" i="5"/>
  <c r="AG644" i="5"/>
  <c r="Q644" i="5"/>
  <c r="H644" i="5"/>
  <c r="R644" i="5" s="1"/>
  <c r="D644" i="5"/>
  <c r="AG643" i="5"/>
  <c r="Q643" i="5"/>
  <c r="H643" i="5"/>
  <c r="R643" i="5" s="1"/>
  <c r="D643" i="5"/>
  <c r="AG642" i="5"/>
  <c r="Q642" i="5"/>
  <c r="H642" i="5"/>
  <c r="R642" i="5" s="1"/>
  <c r="D642" i="5"/>
  <c r="AG641" i="5"/>
  <c r="Q641" i="5"/>
  <c r="H641" i="5"/>
  <c r="R641" i="5" s="1"/>
  <c r="D641" i="5"/>
  <c r="AG640" i="5"/>
  <c r="R640" i="5"/>
  <c r="Q640" i="5"/>
  <c r="H640" i="5"/>
  <c r="D640" i="5"/>
  <c r="AG639" i="5"/>
  <c r="Q639" i="5"/>
  <c r="H639" i="5"/>
  <c r="R639" i="5" s="1"/>
  <c r="D639" i="5"/>
  <c r="AG638" i="5"/>
  <c r="R638" i="5"/>
  <c r="Q638" i="5"/>
  <c r="H638" i="5"/>
  <c r="D638" i="5"/>
  <c r="AG637" i="5"/>
  <c r="Q637" i="5"/>
  <c r="H637" i="5"/>
  <c r="R637" i="5" s="1"/>
  <c r="D637" i="5"/>
  <c r="AG636" i="5"/>
  <c r="Q636" i="5"/>
  <c r="H636" i="5"/>
  <c r="R636" i="5" s="1"/>
  <c r="D636" i="5"/>
  <c r="AG635" i="5"/>
  <c r="Q635" i="5"/>
  <c r="H635" i="5"/>
  <c r="R635" i="5" s="1"/>
  <c r="D635" i="5"/>
  <c r="AG634" i="5"/>
  <c r="Q634" i="5"/>
  <c r="H634" i="5"/>
  <c r="R634" i="5" s="1"/>
  <c r="D634" i="5"/>
  <c r="AG633" i="5"/>
  <c r="Q633" i="5"/>
  <c r="H633" i="5"/>
  <c r="R633" i="5" s="1"/>
  <c r="D633" i="5"/>
  <c r="AG632" i="5"/>
  <c r="Q632" i="5"/>
  <c r="H632" i="5"/>
  <c r="R632" i="5" s="1"/>
  <c r="D632" i="5"/>
  <c r="AG631" i="5"/>
  <c r="Q631" i="5"/>
  <c r="H631" i="5"/>
  <c r="R631" i="5" s="1"/>
  <c r="D631" i="5"/>
  <c r="AG630" i="5"/>
  <c r="Q630" i="5"/>
  <c r="H630" i="5"/>
  <c r="R630" i="5" s="1"/>
  <c r="D630" i="5"/>
  <c r="AG629" i="5"/>
  <c r="Q629" i="5"/>
  <c r="H629" i="5"/>
  <c r="R629" i="5" s="1"/>
  <c r="D629" i="5"/>
  <c r="AG628" i="5"/>
  <c r="R628" i="5"/>
  <c r="Q628" i="5"/>
  <c r="H628" i="5"/>
  <c r="D628" i="5"/>
  <c r="AG627" i="5"/>
  <c r="Q627" i="5"/>
  <c r="H627" i="5"/>
  <c r="R627" i="5" s="1"/>
  <c r="D627" i="5"/>
  <c r="AG626" i="5"/>
  <c r="R626" i="5"/>
  <c r="Q626" i="5"/>
  <c r="H626" i="5"/>
  <c r="D626" i="5"/>
  <c r="AG625" i="5"/>
  <c r="Q625" i="5"/>
  <c r="H625" i="5"/>
  <c r="R625" i="5" s="1"/>
  <c r="D625" i="5"/>
  <c r="AG624" i="5"/>
  <c r="Q624" i="5"/>
  <c r="H624" i="5"/>
  <c r="R624" i="5" s="1"/>
  <c r="D624" i="5"/>
  <c r="AG623" i="5"/>
  <c r="Q623" i="5"/>
  <c r="H623" i="5"/>
  <c r="R623" i="5" s="1"/>
  <c r="D623" i="5"/>
  <c r="AG622" i="5"/>
  <c r="Q622" i="5"/>
  <c r="H622" i="5"/>
  <c r="R622" i="5" s="1"/>
  <c r="D622" i="5"/>
  <c r="AG621" i="5"/>
  <c r="Q621" i="5"/>
  <c r="H621" i="5"/>
  <c r="R621" i="5" s="1"/>
  <c r="D621" i="5"/>
  <c r="AG620" i="5"/>
  <c r="R620" i="5"/>
  <c r="Q620" i="5"/>
  <c r="H620" i="5"/>
  <c r="D620" i="5"/>
  <c r="AG619" i="5"/>
  <c r="Q619" i="5"/>
  <c r="H619" i="5"/>
  <c r="R619" i="5" s="1"/>
  <c r="D619" i="5"/>
  <c r="AG618" i="5"/>
  <c r="R618" i="5"/>
  <c r="Q618" i="5"/>
  <c r="H618" i="5"/>
  <c r="D618" i="5"/>
  <c r="AG617" i="5"/>
  <c r="Q617" i="5"/>
  <c r="H617" i="5"/>
  <c r="R617" i="5" s="1"/>
  <c r="D617" i="5"/>
  <c r="AG616" i="5"/>
  <c r="Q616" i="5"/>
  <c r="H616" i="5"/>
  <c r="R616" i="5" s="1"/>
  <c r="D616" i="5"/>
  <c r="AG615" i="5"/>
  <c r="Q615" i="5"/>
  <c r="H615" i="5"/>
  <c r="R615" i="5" s="1"/>
  <c r="D615" i="5"/>
  <c r="AG614" i="5"/>
  <c r="Q614" i="5"/>
  <c r="H614" i="5"/>
  <c r="R614" i="5" s="1"/>
  <c r="D614" i="5"/>
  <c r="AG613" i="5"/>
  <c r="Q613" i="5"/>
  <c r="H613" i="5"/>
  <c r="R613" i="5" s="1"/>
  <c r="D613" i="5"/>
  <c r="AG612" i="5"/>
  <c r="Q612" i="5"/>
  <c r="H612" i="5"/>
  <c r="R612" i="5" s="1"/>
  <c r="D612" i="5"/>
  <c r="AG611" i="5"/>
  <c r="Q611" i="5"/>
  <c r="H611" i="5"/>
  <c r="R611" i="5" s="1"/>
  <c r="D611" i="5"/>
  <c r="AG610" i="5"/>
  <c r="Q610" i="5"/>
  <c r="H610" i="5"/>
  <c r="R610" i="5" s="1"/>
  <c r="D610" i="5"/>
  <c r="AG609" i="5"/>
  <c r="R609" i="5"/>
  <c r="Q609" i="5"/>
  <c r="H609" i="5"/>
  <c r="D609" i="5"/>
  <c r="AG608" i="5"/>
  <c r="Q608" i="5"/>
  <c r="H608" i="5"/>
  <c r="R608" i="5" s="1"/>
  <c r="D608" i="5"/>
  <c r="AG607" i="5"/>
  <c r="R607" i="5"/>
  <c r="Q607" i="5"/>
  <c r="H607" i="5"/>
  <c r="D607" i="5"/>
  <c r="AG606" i="5"/>
  <c r="Q606" i="5"/>
  <c r="H606" i="5"/>
  <c r="R606" i="5" s="1"/>
  <c r="D606" i="5"/>
  <c r="AG605" i="5"/>
  <c r="R605" i="5"/>
  <c r="Q605" i="5"/>
  <c r="H605" i="5"/>
  <c r="D605" i="5"/>
  <c r="AG604" i="5"/>
  <c r="Q604" i="5"/>
  <c r="H604" i="5"/>
  <c r="R604" i="5" s="1"/>
  <c r="D604" i="5"/>
  <c r="AG603" i="5"/>
  <c r="R603" i="5"/>
  <c r="Q603" i="5"/>
  <c r="H603" i="5"/>
  <c r="D603" i="5"/>
  <c r="AG602" i="5"/>
  <c r="Q602" i="5"/>
  <c r="H602" i="5"/>
  <c r="R602" i="5" s="1"/>
  <c r="D602" i="5"/>
  <c r="AG601" i="5"/>
  <c r="R601" i="5"/>
  <c r="Q601" i="5"/>
  <c r="H601" i="5"/>
  <c r="D601" i="5"/>
  <c r="AG600" i="5"/>
  <c r="Q600" i="5"/>
  <c r="H600" i="5"/>
  <c r="R600" i="5" s="1"/>
  <c r="D600" i="5"/>
  <c r="AG599" i="5"/>
  <c r="R599" i="5"/>
  <c r="Q599" i="5"/>
  <c r="H599" i="5"/>
  <c r="D599" i="5"/>
  <c r="AG598" i="5"/>
  <c r="Q598" i="5"/>
  <c r="H598" i="5"/>
  <c r="R598" i="5" s="1"/>
  <c r="D598" i="5"/>
  <c r="AG597" i="5"/>
  <c r="R597" i="5"/>
  <c r="Q597" i="5"/>
  <c r="H597" i="5"/>
  <c r="D597" i="5"/>
  <c r="AG596" i="5"/>
  <c r="Q596" i="5"/>
  <c r="H596" i="5"/>
  <c r="R596" i="5" s="1"/>
  <c r="D596" i="5"/>
  <c r="AG595" i="5"/>
  <c r="R595" i="5"/>
  <c r="Q595" i="5"/>
  <c r="H595" i="5"/>
  <c r="D595" i="5"/>
  <c r="AG594" i="5"/>
  <c r="Q594" i="5"/>
  <c r="H594" i="5"/>
  <c r="R594" i="5" s="1"/>
  <c r="D594" i="5"/>
  <c r="AG593" i="5"/>
  <c r="R593" i="5"/>
  <c r="Q593" i="5"/>
  <c r="H593" i="5"/>
  <c r="D593" i="5"/>
  <c r="AG592" i="5"/>
  <c r="Q592" i="5"/>
  <c r="H592" i="5"/>
  <c r="R592" i="5" s="1"/>
  <c r="D592" i="5"/>
  <c r="AG591" i="5"/>
  <c r="R591" i="5"/>
  <c r="Q591" i="5"/>
  <c r="H591" i="5"/>
  <c r="D591" i="5"/>
  <c r="AG590" i="5"/>
  <c r="Q590" i="5"/>
  <c r="H590" i="5"/>
  <c r="R590" i="5" s="1"/>
  <c r="D590" i="5"/>
  <c r="AG589" i="5"/>
  <c r="R589" i="5"/>
  <c r="Q589" i="5"/>
  <c r="H589" i="5"/>
  <c r="D589" i="5"/>
  <c r="AG588" i="5"/>
  <c r="Q588" i="5"/>
  <c r="H588" i="5"/>
  <c r="R588" i="5" s="1"/>
  <c r="D588" i="5"/>
  <c r="AG587" i="5"/>
  <c r="R587" i="5"/>
  <c r="Q587" i="5"/>
  <c r="H587" i="5"/>
  <c r="D587" i="5"/>
  <c r="AG586" i="5"/>
  <c r="Q586" i="5"/>
  <c r="H586" i="5"/>
  <c r="R586" i="5" s="1"/>
  <c r="D586" i="5"/>
  <c r="AG585" i="5"/>
  <c r="R585" i="5"/>
  <c r="Q585" i="5"/>
  <c r="H585" i="5"/>
  <c r="D585" i="5"/>
  <c r="AG584" i="5"/>
  <c r="Q584" i="5"/>
  <c r="H584" i="5"/>
  <c r="R584" i="5" s="1"/>
  <c r="D584" i="5"/>
  <c r="AG583" i="5"/>
  <c r="R583" i="5"/>
  <c r="Q583" i="5"/>
  <c r="H583" i="5"/>
  <c r="D583" i="5"/>
  <c r="AG582" i="5"/>
  <c r="Q582" i="5"/>
  <c r="H582" i="5"/>
  <c r="R582" i="5" s="1"/>
  <c r="D582" i="5"/>
  <c r="AG581" i="5"/>
  <c r="R581" i="5"/>
  <c r="Q581" i="5"/>
  <c r="H581" i="5"/>
  <c r="D581" i="5"/>
  <c r="AG580" i="5"/>
  <c r="Q580" i="5"/>
  <c r="H580" i="5"/>
  <c r="R580" i="5" s="1"/>
  <c r="D580" i="5"/>
  <c r="AG579" i="5"/>
  <c r="R579" i="5"/>
  <c r="Q579" i="5"/>
  <c r="H579" i="5"/>
  <c r="D579" i="5"/>
  <c r="AG578" i="5"/>
  <c r="Q578" i="5"/>
  <c r="H578" i="5"/>
  <c r="R578" i="5" s="1"/>
  <c r="D578" i="5"/>
  <c r="AG577" i="5"/>
  <c r="R577" i="5"/>
  <c r="Q577" i="5"/>
  <c r="H577" i="5"/>
  <c r="D577" i="5"/>
  <c r="AG576" i="5"/>
  <c r="Q576" i="5"/>
  <c r="H576" i="5"/>
  <c r="R576" i="5" s="1"/>
  <c r="D576" i="5"/>
  <c r="AG575" i="5"/>
  <c r="R575" i="5"/>
  <c r="Q575" i="5"/>
  <c r="H575" i="5"/>
  <c r="D575" i="5"/>
  <c r="AG574" i="5"/>
  <c r="Q574" i="5"/>
  <c r="H574" i="5"/>
  <c r="R574" i="5" s="1"/>
  <c r="D574" i="5"/>
  <c r="AG573" i="5"/>
  <c r="R573" i="5"/>
  <c r="Q573" i="5"/>
  <c r="H573" i="5"/>
  <c r="D573" i="5"/>
  <c r="AG572" i="5"/>
  <c r="Q572" i="5"/>
  <c r="H572" i="5"/>
  <c r="R572" i="5" s="1"/>
  <c r="D572" i="5"/>
  <c r="AG571" i="5"/>
  <c r="R571" i="5"/>
  <c r="Q571" i="5"/>
  <c r="H571" i="5"/>
  <c r="D571" i="5"/>
  <c r="AG570" i="5"/>
  <c r="Q570" i="5"/>
  <c r="H570" i="5"/>
  <c r="R570" i="5" s="1"/>
  <c r="D570" i="5"/>
  <c r="AG569" i="5"/>
  <c r="R569" i="5"/>
  <c r="Q569" i="5"/>
  <c r="H569" i="5"/>
  <c r="D569" i="5"/>
  <c r="AG568" i="5"/>
  <c r="Q568" i="5"/>
  <c r="H568" i="5"/>
  <c r="R568" i="5" s="1"/>
  <c r="D568" i="5"/>
  <c r="AG567" i="5"/>
  <c r="R567" i="5"/>
  <c r="Q567" i="5"/>
  <c r="H567" i="5"/>
  <c r="D567" i="5"/>
  <c r="AG566" i="5"/>
  <c r="Q566" i="5"/>
  <c r="H566" i="5"/>
  <c r="R566" i="5" s="1"/>
  <c r="D566" i="5"/>
  <c r="AG565" i="5"/>
  <c r="R565" i="5"/>
  <c r="Q565" i="5"/>
  <c r="H565" i="5"/>
  <c r="D565" i="5"/>
  <c r="BG50" i="10"/>
  <c r="BF50" i="10"/>
  <c r="BE50" i="10"/>
  <c r="X50" i="10"/>
  <c r="W50" i="10"/>
  <c r="V50" i="10"/>
  <c r="U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E50" i="10"/>
  <c r="BG49" i="10"/>
  <c r="BF49" i="10"/>
  <c r="BE49" i="10"/>
  <c r="X49" i="10"/>
  <c r="W49" i="10"/>
  <c r="V49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E49" i="10"/>
  <c r="BG48" i="10"/>
  <c r="BF48" i="10"/>
  <c r="BE48" i="10"/>
  <c r="X48" i="10"/>
  <c r="W48" i="10"/>
  <c r="V48" i="10"/>
  <c r="U48" i="10"/>
  <c r="T48" i="10"/>
  <c r="S48" i="10"/>
  <c r="R48" i="10"/>
  <c r="Q48" i="10"/>
  <c r="P48" i="10"/>
  <c r="O48" i="10"/>
  <c r="M48" i="10"/>
  <c r="L48" i="10"/>
  <c r="K48" i="10"/>
  <c r="J48" i="10"/>
  <c r="I48" i="10"/>
  <c r="H48" i="10"/>
  <c r="G48" i="10"/>
  <c r="E48" i="10"/>
  <c r="BG47" i="10"/>
  <c r="BF47" i="10"/>
  <c r="BE47" i="10"/>
  <c r="X47" i="10"/>
  <c r="W47" i="10"/>
  <c r="V47" i="10"/>
  <c r="U47" i="10"/>
  <c r="T47" i="10"/>
  <c r="S47" i="10"/>
  <c r="R47" i="10"/>
  <c r="Q47" i="10"/>
  <c r="P47" i="10"/>
  <c r="O47" i="10"/>
  <c r="M47" i="10"/>
  <c r="L47" i="10"/>
  <c r="K47" i="10"/>
  <c r="J47" i="10"/>
  <c r="I47" i="10"/>
  <c r="H47" i="10"/>
  <c r="G47" i="10"/>
  <c r="E47" i="10"/>
  <c r="BG46" i="10"/>
  <c r="BF46" i="10"/>
  <c r="BE46" i="10"/>
  <c r="X46" i="10"/>
  <c r="W46" i="10"/>
  <c r="V46" i="10"/>
  <c r="U46" i="10"/>
  <c r="T46" i="10"/>
  <c r="S46" i="10"/>
  <c r="R46" i="10"/>
  <c r="Q46" i="10"/>
  <c r="P46" i="10"/>
  <c r="O46" i="10"/>
  <c r="M46" i="10"/>
  <c r="L46" i="10"/>
  <c r="K46" i="10"/>
  <c r="J46" i="10"/>
  <c r="I46" i="10"/>
  <c r="H46" i="10"/>
  <c r="G46" i="10"/>
  <c r="E46" i="10"/>
  <c r="BG45" i="10"/>
  <c r="BF45" i="10"/>
  <c r="BE45" i="10"/>
  <c r="X45" i="10"/>
  <c r="W45" i="10"/>
  <c r="V45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E45" i="10"/>
  <c r="BG44" i="10"/>
  <c r="BF44" i="10"/>
  <c r="BE44" i="10"/>
  <c r="X44" i="10"/>
  <c r="W44" i="10"/>
  <c r="V44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E44" i="10"/>
  <c r="BG43" i="10"/>
  <c r="BF43" i="10"/>
  <c r="BE43" i="10"/>
  <c r="X43" i="10"/>
  <c r="W43" i="10"/>
  <c r="V43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E43" i="10"/>
  <c r="BG42" i="10"/>
  <c r="BF42" i="10"/>
  <c r="BE42" i="10"/>
  <c r="X42" i="10"/>
  <c r="W42" i="10"/>
  <c r="V42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E42" i="10"/>
  <c r="BG41" i="10"/>
  <c r="BF41" i="10"/>
  <c r="BE41" i="10"/>
  <c r="X41" i="10"/>
  <c r="W41" i="10"/>
  <c r="V41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E41" i="10"/>
  <c r="BG40" i="10"/>
  <c r="BF40" i="10"/>
  <c r="BE40" i="10"/>
  <c r="X40" i="10"/>
  <c r="W40" i="10"/>
  <c r="V40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E40" i="10"/>
  <c r="BG39" i="10"/>
  <c r="BF39" i="10"/>
  <c r="BE39" i="10"/>
  <c r="X39" i="10"/>
  <c r="W39" i="10"/>
  <c r="V39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E39" i="10"/>
  <c r="BG38" i="10"/>
  <c r="BF38" i="10"/>
  <c r="BE38" i="10"/>
  <c r="X38" i="10"/>
  <c r="W38" i="10"/>
  <c r="V38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E38" i="10"/>
  <c r="BG37" i="10"/>
  <c r="BF37" i="10"/>
  <c r="BE37" i="10"/>
  <c r="X37" i="10"/>
  <c r="W37" i="10"/>
  <c r="V37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E37" i="10"/>
  <c r="BG36" i="10"/>
  <c r="BF36" i="10"/>
  <c r="BE36" i="10"/>
  <c r="X36" i="10"/>
  <c r="W36" i="10"/>
  <c r="V36" i="10"/>
  <c r="U36" i="10"/>
  <c r="T36" i="10"/>
  <c r="S36" i="10"/>
  <c r="R36" i="10"/>
  <c r="Q36" i="10"/>
  <c r="P36" i="10"/>
  <c r="O36" i="10"/>
  <c r="M36" i="10"/>
  <c r="L36" i="10"/>
  <c r="K36" i="10"/>
  <c r="J36" i="10"/>
  <c r="I36" i="10"/>
  <c r="H36" i="10"/>
  <c r="G36" i="10"/>
  <c r="E36" i="10"/>
  <c r="BG35" i="10"/>
  <c r="BF35" i="10"/>
  <c r="BE35" i="10"/>
  <c r="X35" i="10"/>
  <c r="W35" i="10"/>
  <c r="V35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E35" i="10"/>
  <c r="BG34" i="10"/>
  <c r="BF34" i="10"/>
  <c r="BE34" i="10"/>
  <c r="X34" i="10"/>
  <c r="W34" i="10"/>
  <c r="V34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E34" i="10"/>
  <c r="BG33" i="10"/>
  <c r="BF33" i="10"/>
  <c r="BE33" i="10"/>
  <c r="X33" i="10"/>
  <c r="W33" i="10"/>
  <c r="V33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E33" i="10"/>
  <c r="BG32" i="10"/>
  <c r="BF32" i="10"/>
  <c r="BE32" i="10"/>
  <c r="X32" i="10"/>
  <c r="W32" i="10"/>
  <c r="V32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E32" i="10"/>
  <c r="BG31" i="10"/>
  <c r="BF31" i="10"/>
  <c r="BE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E31" i="10"/>
  <c r="BG30" i="10"/>
  <c r="BF30" i="10"/>
  <c r="BE30" i="10"/>
  <c r="X30" i="10"/>
  <c r="W30" i="10"/>
  <c r="V30" i="10"/>
  <c r="U30" i="10"/>
  <c r="T30" i="10"/>
  <c r="S30" i="10"/>
  <c r="R30" i="10"/>
  <c r="Q30" i="10"/>
  <c r="P30" i="10"/>
  <c r="O30" i="10"/>
  <c r="M30" i="10"/>
  <c r="L30" i="10"/>
  <c r="K30" i="10"/>
  <c r="J30" i="10"/>
  <c r="I30" i="10"/>
  <c r="H30" i="10"/>
  <c r="G30" i="10"/>
  <c r="E30" i="10"/>
  <c r="BG29" i="10"/>
  <c r="BF29" i="10"/>
  <c r="BE29" i="10"/>
  <c r="X29" i="10"/>
  <c r="W29" i="10"/>
  <c r="V29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E29" i="10"/>
  <c r="BG28" i="10"/>
  <c r="BF28" i="10"/>
  <c r="BE28" i="10"/>
  <c r="X28" i="10"/>
  <c r="W28" i="10"/>
  <c r="V28" i="10"/>
  <c r="U28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G28" i="10"/>
  <c r="E28" i="10"/>
  <c r="BG27" i="10"/>
  <c r="BF27" i="10"/>
  <c r="BE27" i="10"/>
  <c r="X27" i="10"/>
  <c r="W27" i="10"/>
  <c r="V27" i="10"/>
  <c r="U27" i="10"/>
  <c r="T27" i="10"/>
  <c r="S27" i="10"/>
  <c r="R27" i="10"/>
  <c r="Q27" i="10"/>
  <c r="P27" i="10"/>
  <c r="O27" i="10"/>
  <c r="M27" i="10"/>
  <c r="L27" i="10"/>
  <c r="K27" i="10"/>
  <c r="J27" i="10"/>
  <c r="I27" i="10"/>
  <c r="H27" i="10"/>
  <c r="G27" i="10"/>
  <c r="E27" i="10"/>
  <c r="BG26" i="10"/>
  <c r="BF26" i="10"/>
  <c r="BE26" i="10"/>
  <c r="X26" i="10"/>
  <c r="W26" i="10"/>
  <c r="V26" i="10"/>
  <c r="U26" i="10"/>
  <c r="T26" i="10"/>
  <c r="S26" i="10"/>
  <c r="R26" i="10"/>
  <c r="Q26" i="10"/>
  <c r="P26" i="10"/>
  <c r="O26" i="10"/>
  <c r="M26" i="10"/>
  <c r="L26" i="10"/>
  <c r="K26" i="10"/>
  <c r="J26" i="10"/>
  <c r="I26" i="10"/>
  <c r="H26" i="10"/>
  <c r="G26" i="10"/>
  <c r="E26" i="10"/>
  <c r="BG25" i="10"/>
  <c r="BF25" i="10"/>
  <c r="BE25" i="10"/>
  <c r="X25" i="10"/>
  <c r="W25" i="10"/>
  <c r="V25" i="10"/>
  <c r="U25" i="10"/>
  <c r="T25" i="10"/>
  <c r="S25" i="10"/>
  <c r="R25" i="10"/>
  <c r="Q25" i="10"/>
  <c r="P25" i="10"/>
  <c r="O25" i="10"/>
  <c r="M25" i="10"/>
  <c r="L25" i="10"/>
  <c r="K25" i="10"/>
  <c r="J25" i="10"/>
  <c r="I25" i="10"/>
  <c r="H25" i="10"/>
  <c r="G25" i="10"/>
  <c r="E25" i="10"/>
  <c r="BG24" i="10"/>
  <c r="BF24" i="10"/>
  <c r="BE24" i="10"/>
  <c r="X24" i="10"/>
  <c r="W24" i="10"/>
  <c r="V24" i="10"/>
  <c r="U24" i="10"/>
  <c r="T24" i="10"/>
  <c r="S24" i="10"/>
  <c r="R24" i="10"/>
  <c r="Q24" i="10"/>
  <c r="P24" i="10"/>
  <c r="O24" i="10"/>
  <c r="M24" i="10"/>
  <c r="L24" i="10"/>
  <c r="K24" i="10"/>
  <c r="J24" i="10"/>
  <c r="I24" i="10"/>
  <c r="H24" i="10"/>
  <c r="G24" i="10"/>
  <c r="E24" i="10"/>
  <c r="BG23" i="10"/>
  <c r="BF23" i="10"/>
  <c r="BE23" i="10"/>
  <c r="X23" i="10"/>
  <c r="W23" i="10"/>
  <c r="V23" i="10"/>
  <c r="U23" i="10"/>
  <c r="T23" i="10"/>
  <c r="S23" i="10"/>
  <c r="R23" i="10"/>
  <c r="Q23" i="10"/>
  <c r="P23" i="10"/>
  <c r="O23" i="10"/>
  <c r="M23" i="10"/>
  <c r="L23" i="10"/>
  <c r="K23" i="10"/>
  <c r="J23" i="10"/>
  <c r="I23" i="10"/>
  <c r="H23" i="10"/>
  <c r="G23" i="10"/>
  <c r="E23" i="10"/>
  <c r="BG22" i="10"/>
  <c r="BF22" i="10"/>
  <c r="BE22" i="10"/>
  <c r="X22" i="10"/>
  <c r="W22" i="10"/>
  <c r="V22" i="10"/>
  <c r="U22" i="10"/>
  <c r="T22" i="10"/>
  <c r="S22" i="10"/>
  <c r="R22" i="10"/>
  <c r="Q22" i="10"/>
  <c r="P22" i="10"/>
  <c r="O22" i="10"/>
  <c r="M22" i="10"/>
  <c r="L22" i="10"/>
  <c r="K22" i="10"/>
  <c r="J22" i="10"/>
  <c r="I22" i="10"/>
  <c r="H22" i="10"/>
  <c r="G22" i="10"/>
  <c r="E22" i="10"/>
  <c r="BG21" i="10"/>
  <c r="BF21" i="10"/>
  <c r="BE21" i="10"/>
  <c r="X21" i="10"/>
  <c r="W21" i="10"/>
  <c r="V21" i="10"/>
  <c r="U21" i="10"/>
  <c r="T21" i="10"/>
  <c r="S21" i="10"/>
  <c r="R21" i="10"/>
  <c r="Q21" i="10"/>
  <c r="P21" i="10"/>
  <c r="O21" i="10"/>
  <c r="M21" i="10"/>
  <c r="L21" i="10"/>
  <c r="K21" i="10"/>
  <c r="J21" i="10"/>
  <c r="I21" i="10"/>
  <c r="H21" i="10"/>
  <c r="G21" i="10"/>
  <c r="E21" i="10"/>
  <c r="BG20" i="10"/>
  <c r="BF20" i="10"/>
  <c r="BE20" i="10"/>
  <c r="X20" i="10"/>
  <c r="W20" i="10"/>
  <c r="V20" i="10"/>
  <c r="U20" i="10"/>
  <c r="T20" i="10"/>
  <c r="S20" i="10"/>
  <c r="R20" i="10"/>
  <c r="Q20" i="10"/>
  <c r="P20" i="10"/>
  <c r="O20" i="10"/>
  <c r="M20" i="10"/>
  <c r="L20" i="10"/>
  <c r="K20" i="10"/>
  <c r="J20" i="10"/>
  <c r="I20" i="10"/>
  <c r="H20" i="10"/>
  <c r="G20" i="10"/>
  <c r="E20" i="10"/>
  <c r="BG19" i="10"/>
  <c r="BF19" i="10"/>
  <c r="BE19" i="10"/>
  <c r="X19" i="10"/>
  <c r="W19" i="10"/>
  <c r="V19" i="10"/>
  <c r="U19" i="10"/>
  <c r="T19" i="10"/>
  <c r="S19" i="10"/>
  <c r="R19" i="10"/>
  <c r="Q19" i="10"/>
  <c r="P19" i="10"/>
  <c r="O19" i="10"/>
  <c r="M19" i="10"/>
  <c r="L19" i="10"/>
  <c r="K19" i="10"/>
  <c r="J19" i="10"/>
  <c r="I19" i="10"/>
  <c r="H19" i="10"/>
  <c r="G19" i="10"/>
  <c r="E19" i="10"/>
  <c r="BG18" i="10"/>
  <c r="BF18" i="10"/>
  <c r="BE18" i="10"/>
  <c r="X18" i="10"/>
  <c r="W18" i="10"/>
  <c r="V18" i="10"/>
  <c r="U18" i="10"/>
  <c r="T18" i="10"/>
  <c r="S18" i="10"/>
  <c r="R18" i="10"/>
  <c r="Q18" i="10"/>
  <c r="P18" i="10"/>
  <c r="O18" i="10"/>
  <c r="M18" i="10"/>
  <c r="L18" i="10"/>
  <c r="K18" i="10"/>
  <c r="J18" i="10"/>
  <c r="I18" i="10"/>
  <c r="H18" i="10"/>
  <c r="G18" i="10"/>
  <c r="E18" i="10"/>
  <c r="BG17" i="10"/>
  <c r="BF17" i="10"/>
  <c r="BE17" i="10"/>
  <c r="X17" i="10"/>
  <c r="W17" i="10"/>
  <c r="V17" i="10"/>
  <c r="U17" i="10"/>
  <c r="T17" i="10"/>
  <c r="S17" i="10"/>
  <c r="R17" i="10"/>
  <c r="Q17" i="10"/>
  <c r="P17" i="10"/>
  <c r="O17" i="10"/>
  <c r="M17" i="10"/>
  <c r="L17" i="10"/>
  <c r="K17" i="10"/>
  <c r="J17" i="10"/>
  <c r="I17" i="10"/>
  <c r="H17" i="10"/>
  <c r="G17" i="10"/>
  <c r="E17" i="10"/>
  <c r="BG16" i="10"/>
  <c r="BF16" i="10"/>
  <c r="BE16" i="10"/>
  <c r="X16" i="10"/>
  <c r="W16" i="10"/>
  <c r="V16" i="10"/>
  <c r="U16" i="10"/>
  <c r="T16" i="10"/>
  <c r="S16" i="10"/>
  <c r="R16" i="10"/>
  <c r="Q16" i="10"/>
  <c r="P16" i="10"/>
  <c r="O16" i="10"/>
  <c r="M16" i="10"/>
  <c r="L16" i="10"/>
  <c r="K16" i="10"/>
  <c r="J16" i="10"/>
  <c r="I16" i="10"/>
  <c r="H16" i="10"/>
  <c r="G16" i="10"/>
  <c r="E16" i="10"/>
  <c r="BG15" i="10"/>
  <c r="BF15" i="10"/>
  <c r="BE15" i="10"/>
  <c r="X15" i="10"/>
  <c r="W15" i="10"/>
  <c r="V15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E15" i="10"/>
  <c r="BG14" i="10"/>
  <c r="BF14" i="10"/>
  <c r="BE14" i="10"/>
  <c r="X14" i="10"/>
  <c r="W14" i="10"/>
  <c r="V14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E14" i="10"/>
  <c r="BG13" i="10"/>
  <c r="BF13" i="10"/>
  <c r="BE13" i="10"/>
  <c r="X13" i="10"/>
  <c r="W13" i="10"/>
  <c r="V13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E13" i="10"/>
  <c r="BG12" i="10"/>
  <c r="BF12" i="10"/>
  <c r="BE12" i="10"/>
  <c r="X12" i="10"/>
  <c r="W12" i="10"/>
  <c r="V12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E12" i="10"/>
  <c r="BG11" i="10"/>
  <c r="BF11" i="10"/>
  <c r="BE11" i="10"/>
  <c r="X11" i="10"/>
  <c r="W11" i="10"/>
  <c r="V11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E11" i="10"/>
  <c r="BG10" i="10"/>
  <c r="BF10" i="10"/>
  <c r="BE10" i="10"/>
  <c r="X10" i="10"/>
  <c r="W10" i="10"/>
  <c r="V10" i="10"/>
  <c r="U10" i="10"/>
  <c r="T10" i="10"/>
  <c r="S10" i="10"/>
  <c r="R10" i="10"/>
  <c r="Q10" i="10"/>
  <c r="P10" i="10"/>
  <c r="O10" i="10"/>
  <c r="M10" i="10"/>
  <c r="L10" i="10"/>
  <c r="K10" i="10"/>
  <c r="J10" i="10"/>
  <c r="I10" i="10"/>
  <c r="H10" i="10"/>
  <c r="G10" i="10"/>
  <c r="E10" i="10"/>
  <c r="BG9" i="10"/>
  <c r="BF9" i="10"/>
  <c r="BE9" i="10"/>
  <c r="X9" i="10"/>
  <c r="W9" i="10"/>
  <c r="V9" i="10"/>
  <c r="U9" i="10"/>
  <c r="T9" i="10"/>
  <c r="S9" i="10"/>
  <c r="R9" i="10"/>
  <c r="Q9" i="10"/>
  <c r="P9" i="10"/>
  <c r="O9" i="10"/>
  <c r="M9" i="10"/>
  <c r="L9" i="10"/>
  <c r="K9" i="10"/>
  <c r="J9" i="10"/>
  <c r="I9" i="10"/>
  <c r="H9" i="10"/>
  <c r="G9" i="10"/>
  <c r="E9" i="10"/>
  <c r="BG8" i="10"/>
  <c r="BF8" i="10"/>
  <c r="BE8" i="10"/>
  <c r="X8" i="10"/>
  <c r="W8" i="10"/>
  <c r="V8" i="10"/>
  <c r="U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E8" i="10"/>
  <c r="BG7" i="10"/>
  <c r="BF7" i="10"/>
  <c r="BE7" i="10"/>
  <c r="X7" i="10"/>
  <c r="W7" i="10"/>
  <c r="V7" i="10"/>
  <c r="U7" i="10"/>
  <c r="T7" i="10"/>
  <c r="S7" i="10"/>
  <c r="R7" i="10"/>
  <c r="Q7" i="10"/>
  <c r="P7" i="10"/>
  <c r="O7" i="10"/>
  <c r="M7" i="10"/>
  <c r="L7" i="10"/>
  <c r="K7" i="10"/>
  <c r="J7" i="10"/>
  <c r="I7" i="10"/>
  <c r="H7" i="10"/>
  <c r="G7" i="10"/>
  <c r="E7" i="10"/>
  <c r="BG6" i="10"/>
  <c r="BF6" i="10"/>
  <c r="BE6" i="10"/>
  <c r="X6" i="10"/>
  <c r="W6" i="10"/>
  <c r="V6" i="10"/>
  <c r="U6" i="10"/>
  <c r="T6" i="10"/>
  <c r="S6" i="10"/>
  <c r="R6" i="10"/>
  <c r="Q6" i="10"/>
  <c r="P6" i="10"/>
  <c r="O6" i="10"/>
  <c r="M6" i="10"/>
  <c r="L6" i="10"/>
  <c r="K6" i="10"/>
  <c r="J6" i="10"/>
  <c r="I6" i="10"/>
  <c r="H6" i="10"/>
  <c r="G6" i="10"/>
  <c r="E6" i="10"/>
  <c r="BG5" i="10"/>
  <c r="BF5" i="10"/>
  <c r="BE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E5" i="10"/>
  <c r="BG4" i="10"/>
  <c r="BF4" i="10"/>
  <c r="BE4" i="10"/>
  <c r="X4" i="10"/>
  <c r="W4" i="10"/>
  <c r="V4" i="10"/>
  <c r="U4" i="10"/>
  <c r="T4" i="10"/>
  <c r="S4" i="10"/>
  <c r="R4" i="10"/>
  <c r="Q4" i="10"/>
  <c r="P4" i="10"/>
  <c r="O4" i="10"/>
  <c r="M4" i="10"/>
  <c r="L4" i="10"/>
  <c r="K4" i="10"/>
  <c r="J4" i="10"/>
  <c r="I4" i="10"/>
  <c r="H4" i="10"/>
  <c r="G4" i="10"/>
  <c r="E4" i="10"/>
  <c r="BG3" i="10"/>
  <c r="BF3" i="10"/>
  <c r="BE3" i="10"/>
  <c r="X3" i="10"/>
  <c r="W3" i="10"/>
  <c r="V3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E3" i="10"/>
  <c r="AK2" i="10"/>
  <c r="E4" i="1"/>
  <c r="E5" i="1"/>
  <c r="E6" i="1"/>
  <c r="E7" i="1"/>
  <c r="E8" i="1"/>
  <c r="E9" i="1"/>
  <c r="BM9" i="1" s="1"/>
  <c r="E10" i="1"/>
  <c r="E11" i="1"/>
  <c r="E12" i="1"/>
  <c r="E13" i="1"/>
  <c r="E14" i="1"/>
  <c r="E15" i="1"/>
  <c r="E16" i="1"/>
  <c r="E17" i="1"/>
  <c r="E18" i="1"/>
  <c r="E19" i="1"/>
  <c r="BM19" i="1" s="1"/>
  <c r="E20" i="1"/>
  <c r="E21" i="1"/>
  <c r="E22" i="1"/>
  <c r="E23" i="1"/>
  <c r="E24" i="1"/>
  <c r="E25" i="1"/>
  <c r="E26" i="1"/>
  <c r="E27" i="1"/>
  <c r="E28" i="1"/>
  <c r="BM28" i="1" s="1"/>
  <c r="E29" i="1"/>
  <c r="BM29" i="1" s="1"/>
  <c r="E30" i="1"/>
  <c r="E31" i="1"/>
  <c r="E32" i="1"/>
  <c r="E33" i="1"/>
  <c r="E34" i="1"/>
  <c r="E35" i="1"/>
  <c r="E36" i="1"/>
  <c r="E37" i="1"/>
  <c r="E38" i="1"/>
  <c r="E39" i="1"/>
  <c r="BM39" i="1" s="1"/>
  <c r="E40" i="1"/>
  <c r="E41" i="1"/>
  <c r="E42" i="1"/>
  <c r="E43" i="1"/>
  <c r="E44" i="1"/>
  <c r="E45" i="1"/>
  <c r="E46" i="1"/>
  <c r="E47" i="1"/>
  <c r="E48" i="1"/>
  <c r="E49" i="1"/>
  <c r="BM49" i="1" s="1"/>
  <c r="E50" i="1"/>
  <c r="E51" i="1"/>
  <c r="E52" i="1"/>
  <c r="E53" i="1"/>
  <c r="E54" i="1"/>
  <c r="E55" i="1"/>
  <c r="E56" i="1"/>
  <c r="E57" i="1"/>
  <c r="E58" i="1"/>
  <c r="E59" i="1"/>
  <c r="BM59" i="1" s="1"/>
  <c r="E60" i="1"/>
  <c r="BM60" i="1" s="1"/>
  <c r="E61" i="1"/>
  <c r="E62" i="1"/>
  <c r="E63" i="1"/>
  <c r="E64" i="1"/>
  <c r="BM64" i="1" s="1"/>
  <c r="E65" i="1"/>
  <c r="E66" i="1"/>
  <c r="E67" i="1"/>
  <c r="E68" i="1"/>
  <c r="E69" i="1"/>
  <c r="BM69" i="1" s="1"/>
  <c r="E70" i="1"/>
  <c r="E71" i="1"/>
  <c r="E72" i="1"/>
  <c r="E73" i="1"/>
  <c r="E74" i="1"/>
  <c r="E75" i="1"/>
  <c r="E76" i="1"/>
  <c r="BM76" i="1" s="1"/>
  <c r="E77" i="1"/>
  <c r="E78" i="1"/>
  <c r="BM78" i="1" s="1"/>
  <c r="E79" i="1"/>
  <c r="BM79" i="1" s="1"/>
  <c r="E80" i="1"/>
  <c r="BM80" i="1" s="1"/>
  <c r="E81" i="1"/>
  <c r="BM81" i="1" s="1"/>
  <c r="E82" i="1"/>
  <c r="BM82" i="1" s="1"/>
  <c r="E83" i="1"/>
  <c r="BM83" i="1" s="1"/>
  <c r="E84" i="1"/>
  <c r="BM84" i="1" s="1"/>
  <c r="E85" i="1"/>
  <c r="E86" i="1"/>
  <c r="BM86" i="1" s="1"/>
  <c r="E87" i="1"/>
  <c r="BM87" i="1" s="1"/>
  <c r="E88" i="1"/>
  <c r="BM88" i="1" s="1"/>
  <c r="E89" i="1"/>
  <c r="BM89" i="1" s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M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O33" i="1"/>
  <c r="P33" i="1"/>
  <c r="Q33" i="1"/>
  <c r="R33" i="1"/>
  <c r="S33" i="1"/>
  <c r="T33" i="1"/>
  <c r="U33" i="1"/>
  <c r="V33" i="1"/>
  <c r="W33" i="1"/>
  <c r="X33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50" i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O56" i="1"/>
  <c r="P56" i="1"/>
  <c r="Q56" i="1"/>
  <c r="R56" i="1"/>
  <c r="S56" i="1"/>
  <c r="T56" i="1"/>
  <c r="U56" i="1"/>
  <c r="V56" i="1"/>
  <c r="W56" i="1"/>
  <c r="X56" i="1"/>
  <c r="O57" i="1"/>
  <c r="P57" i="1"/>
  <c r="Q57" i="1"/>
  <c r="R57" i="1"/>
  <c r="S57" i="1"/>
  <c r="T57" i="1"/>
  <c r="U57" i="1"/>
  <c r="V57" i="1"/>
  <c r="W57" i="1"/>
  <c r="X57" i="1"/>
  <c r="O58" i="1"/>
  <c r="P58" i="1"/>
  <c r="Q58" i="1"/>
  <c r="R58" i="1"/>
  <c r="S58" i="1"/>
  <c r="T58" i="1"/>
  <c r="U58" i="1"/>
  <c r="V58" i="1"/>
  <c r="W58" i="1"/>
  <c r="X58" i="1"/>
  <c r="O59" i="1"/>
  <c r="P59" i="1"/>
  <c r="Q59" i="1"/>
  <c r="R59" i="1"/>
  <c r="S59" i="1"/>
  <c r="T59" i="1"/>
  <c r="U59" i="1"/>
  <c r="V59" i="1"/>
  <c r="W59" i="1"/>
  <c r="X59" i="1"/>
  <c r="O60" i="1"/>
  <c r="P60" i="1"/>
  <c r="Q60" i="1"/>
  <c r="R60" i="1"/>
  <c r="S60" i="1"/>
  <c r="T60" i="1"/>
  <c r="U60" i="1"/>
  <c r="V60" i="1"/>
  <c r="W60" i="1"/>
  <c r="X60" i="1"/>
  <c r="O61" i="1"/>
  <c r="P61" i="1"/>
  <c r="Q61" i="1"/>
  <c r="R61" i="1"/>
  <c r="S61" i="1"/>
  <c r="T61" i="1"/>
  <c r="U61" i="1"/>
  <c r="V61" i="1"/>
  <c r="W61" i="1"/>
  <c r="X61" i="1"/>
  <c r="O62" i="1"/>
  <c r="P62" i="1"/>
  <c r="Q62" i="1"/>
  <c r="R62" i="1"/>
  <c r="S62" i="1"/>
  <c r="T62" i="1"/>
  <c r="U62" i="1"/>
  <c r="V62" i="1"/>
  <c r="W62" i="1"/>
  <c r="X62" i="1"/>
  <c r="O63" i="1"/>
  <c r="P63" i="1"/>
  <c r="Q63" i="1"/>
  <c r="R63" i="1"/>
  <c r="S63" i="1"/>
  <c r="T63" i="1"/>
  <c r="U63" i="1"/>
  <c r="V63" i="1"/>
  <c r="W63" i="1"/>
  <c r="X63" i="1"/>
  <c r="O64" i="1"/>
  <c r="P64" i="1"/>
  <c r="Q64" i="1"/>
  <c r="R64" i="1"/>
  <c r="S64" i="1"/>
  <c r="T64" i="1"/>
  <c r="U64" i="1"/>
  <c r="V64" i="1"/>
  <c r="W64" i="1"/>
  <c r="X64" i="1"/>
  <c r="O65" i="1"/>
  <c r="P65" i="1"/>
  <c r="Q65" i="1"/>
  <c r="R65" i="1"/>
  <c r="S65" i="1"/>
  <c r="T65" i="1"/>
  <c r="U65" i="1"/>
  <c r="V65" i="1"/>
  <c r="W65" i="1"/>
  <c r="X65" i="1"/>
  <c r="O66" i="1"/>
  <c r="P66" i="1"/>
  <c r="Q66" i="1"/>
  <c r="R66" i="1"/>
  <c r="S66" i="1"/>
  <c r="T66" i="1"/>
  <c r="U66" i="1"/>
  <c r="V66" i="1"/>
  <c r="W66" i="1"/>
  <c r="X66" i="1"/>
  <c r="O67" i="1"/>
  <c r="P67" i="1"/>
  <c r="Q67" i="1"/>
  <c r="R67" i="1"/>
  <c r="S67" i="1"/>
  <c r="T67" i="1"/>
  <c r="U67" i="1"/>
  <c r="V67" i="1"/>
  <c r="W67" i="1"/>
  <c r="X67" i="1"/>
  <c r="O68" i="1"/>
  <c r="P68" i="1"/>
  <c r="Q68" i="1"/>
  <c r="R68" i="1"/>
  <c r="S68" i="1"/>
  <c r="T68" i="1"/>
  <c r="U68" i="1"/>
  <c r="V68" i="1"/>
  <c r="W68" i="1"/>
  <c r="X68" i="1"/>
  <c r="O69" i="1"/>
  <c r="P69" i="1"/>
  <c r="Q69" i="1"/>
  <c r="R69" i="1"/>
  <c r="S69" i="1"/>
  <c r="T69" i="1"/>
  <c r="U69" i="1"/>
  <c r="V69" i="1"/>
  <c r="W69" i="1"/>
  <c r="X69" i="1"/>
  <c r="O70" i="1"/>
  <c r="P70" i="1"/>
  <c r="Q70" i="1"/>
  <c r="R70" i="1"/>
  <c r="S70" i="1"/>
  <c r="T70" i="1"/>
  <c r="U70" i="1"/>
  <c r="V70" i="1"/>
  <c r="W70" i="1"/>
  <c r="X70" i="1"/>
  <c r="O71" i="1"/>
  <c r="P71" i="1"/>
  <c r="Q71" i="1"/>
  <c r="R71" i="1"/>
  <c r="S71" i="1"/>
  <c r="T71" i="1"/>
  <c r="U71" i="1"/>
  <c r="V71" i="1"/>
  <c r="W71" i="1"/>
  <c r="X71" i="1"/>
  <c r="O72" i="1"/>
  <c r="P72" i="1"/>
  <c r="Q72" i="1"/>
  <c r="R72" i="1"/>
  <c r="S72" i="1"/>
  <c r="T72" i="1"/>
  <c r="U72" i="1"/>
  <c r="V72" i="1"/>
  <c r="W72" i="1"/>
  <c r="X72" i="1"/>
  <c r="O73" i="1"/>
  <c r="P73" i="1"/>
  <c r="Q73" i="1"/>
  <c r="R73" i="1"/>
  <c r="S73" i="1"/>
  <c r="T73" i="1"/>
  <c r="U73" i="1"/>
  <c r="V73" i="1"/>
  <c r="W73" i="1"/>
  <c r="X73" i="1"/>
  <c r="O74" i="1"/>
  <c r="P74" i="1"/>
  <c r="Q74" i="1"/>
  <c r="R74" i="1"/>
  <c r="S74" i="1"/>
  <c r="T74" i="1"/>
  <c r="U74" i="1"/>
  <c r="V74" i="1"/>
  <c r="W74" i="1"/>
  <c r="X74" i="1"/>
  <c r="O75" i="1"/>
  <c r="P75" i="1"/>
  <c r="Q75" i="1"/>
  <c r="R75" i="1"/>
  <c r="S75" i="1"/>
  <c r="T75" i="1"/>
  <c r="U75" i="1"/>
  <c r="V75" i="1"/>
  <c r="W75" i="1"/>
  <c r="X75" i="1"/>
  <c r="O76" i="1"/>
  <c r="P76" i="1"/>
  <c r="Q76" i="1"/>
  <c r="R76" i="1"/>
  <c r="S76" i="1"/>
  <c r="T76" i="1"/>
  <c r="U76" i="1"/>
  <c r="V76" i="1"/>
  <c r="W76" i="1"/>
  <c r="X76" i="1"/>
  <c r="O77" i="1"/>
  <c r="P77" i="1"/>
  <c r="Q77" i="1"/>
  <c r="R77" i="1"/>
  <c r="S77" i="1"/>
  <c r="T77" i="1"/>
  <c r="U77" i="1"/>
  <c r="V77" i="1"/>
  <c r="W77" i="1"/>
  <c r="X77" i="1"/>
  <c r="O78" i="1"/>
  <c r="P78" i="1"/>
  <c r="Q78" i="1"/>
  <c r="R78" i="1"/>
  <c r="S78" i="1"/>
  <c r="T78" i="1"/>
  <c r="U78" i="1"/>
  <c r="V78" i="1"/>
  <c r="W78" i="1"/>
  <c r="X78" i="1"/>
  <c r="O79" i="1"/>
  <c r="P79" i="1"/>
  <c r="Q79" i="1"/>
  <c r="R79" i="1"/>
  <c r="S79" i="1"/>
  <c r="T79" i="1"/>
  <c r="U79" i="1"/>
  <c r="V79" i="1"/>
  <c r="W79" i="1"/>
  <c r="X79" i="1"/>
  <c r="O80" i="1"/>
  <c r="P80" i="1"/>
  <c r="Q80" i="1"/>
  <c r="R80" i="1"/>
  <c r="S80" i="1"/>
  <c r="T80" i="1"/>
  <c r="U80" i="1"/>
  <c r="V80" i="1"/>
  <c r="W80" i="1"/>
  <c r="X80" i="1"/>
  <c r="O81" i="1"/>
  <c r="P81" i="1"/>
  <c r="Q81" i="1"/>
  <c r="R81" i="1"/>
  <c r="S81" i="1"/>
  <c r="T81" i="1"/>
  <c r="U81" i="1"/>
  <c r="V81" i="1"/>
  <c r="W81" i="1"/>
  <c r="X81" i="1"/>
  <c r="O82" i="1"/>
  <c r="P82" i="1"/>
  <c r="Q82" i="1"/>
  <c r="R82" i="1"/>
  <c r="S82" i="1"/>
  <c r="T82" i="1"/>
  <c r="U82" i="1"/>
  <c r="V82" i="1"/>
  <c r="W82" i="1"/>
  <c r="X82" i="1"/>
  <c r="O83" i="1"/>
  <c r="P83" i="1"/>
  <c r="Q83" i="1"/>
  <c r="R83" i="1"/>
  <c r="S83" i="1"/>
  <c r="T83" i="1"/>
  <c r="U83" i="1"/>
  <c r="V83" i="1"/>
  <c r="W83" i="1"/>
  <c r="X83" i="1"/>
  <c r="O84" i="1"/>
  <c r="P84" i="1"/>
  <c r="Q84" i="1"/>
  <c r="R84" i="1"/>
  <c r="S84" i="1"/>
  <c r="T84" i="1"/>
  <c r="U84" i="1"/>
  <c r="V84" i="1"/>
  <c r="W84" i="1"/>
  <c r="X84" i="1"/>
  <c r="O85" i="1"/>
  <c r="P85" i="1"/>
  <c r="Q85" i="1"/>
  <c r="R85" i="1"/>
  <c r="S85" i="1"/>
  <c r="T85" i="1"/>
  <c r="U85" i="1"/>
  <c r="V85" i="1"/>
  <c r="W85" i="1"/>
  <c r="X85" i="1"/>
  <c r="O86" i="1"/>
  <c r="P86" i="1"/>
  <c r="Q86" i="1"/>
  <c r="R86" i="1"/>
  <c r="S86" i="1"/>
  <c r="T86" i="1"/>
  <c r="U86" i="1"/>
  <c r="V86" i="1"/>
  <c r="W86" i="1"/>
  <c r="X86" i="1"/>
  <c r="O87" i="1"/>
  <c r="P87" i="1"/>
  <c r="Q87" i="1"/>
  <c r="R87" i="1"/>
  <c r="S87" i="1"/>
  <c r="T87" i="1"/>
  <c r="U87" i="1"/>
  <c r="V87" i="1"/>
  <c r="W87" i="1"/>
  <c r="X87" i="1"/>
  <c r="O88" i="1"/>
  <c r="P88" i="1"/>
  <c r="Q88" i="1"/>
  <c r="R88" i="1"/>
  <c r="S88" i="1"/>
  <c r="T88" i="1"/>
  <c r="U88" i="1"/>
  <c r="V88" i="1"/>
  <c r="W88" i="1"/>
  <c r="X88" i="1"/>
  <c r="O89" i="1"/>
  <c r="P89" i="1"/>
  <c r="Q89" i="1"/>
  <c r="R89" i="1"/>
  <c r="S89" i="1"/>
  <c r="T89" i="1"/>
  <c r="U89" i="1"/>
  <c r="V89" i="1"/>
  <c r="W89" i="1"/>
  <c r="X89" i="1"/>
  <c r="BE4" i="1"/>
  <c r="BF4" i="1"/>
  <c r="BG4" i="1"/>
  <c r="BE5" i="1"/>
  <c r="BF5" i="1"/>
  <c r="BG5" i="1"/>
  <c r="BE6" i="1"/>
  <c r="BF6" i="1"/>
  <c r="BG6" i="1"/>
  <c r="BE7" i="1"/>
  <c r="BF7" i="1"/>
  <c r="BG7" i="1"/>
  <c r="BE8" i="1"/>
  <c r="BF8" i="1"/>
  <c r="BG8" i="1"/>
  <c r="BE9" i="1"/>
  <c r="BF9" i="1"/>
  <c r="BG9" i="1"/>
  <c r="BE10" i="1"/>
  <c r="BF10" i="1"/>
  <c r="BG10" i="1"/>
  <c r="BE11" i="1"/>
  <c r="BF11" i="1"/>
  <c r="BG11" i="1"/>
  <c r="BE12" i="1"/>
  <c r="BF12" i="1"/>
  <c r="BG12" i="1"/>
  <c r="BE13" i="1"/>
  <c r="BF13" i="1"/>
  <c r="BG13" i="1"/>
  <c r="BE14" i="1"/>
  <c r="BF14" i="1"/>
  <c r="BG14" i="1"/>
  <c r="BE15" i="1"/>
  <c r="BF15" i="1"/>
  <c r="BG15" i="1"/>
  <c r="BE16" i="1"/>
  <c r="BF16" i="1"/>
  <c r="BG16" i="1"/>
  <c r="BE17" i="1"/>
  <c r="BF17" i="1"/>
  <c r="BG17" i="1"/>
  <c r="BE18" i="1"/>
  <c r="BF18" i="1"/>
  <c r="BG18" i="1"/>
  <c r="BE19" i="1"/>
  <c r="BF19" i="1"/>
  <c r="BG19" i="1"/>
  <c r="BE20" i="1"/>
  <c r="BF20" i="1"/>
  <c r="BG20" i="1"/>
  <c r="BE21" i="1"/>
  <c r="BF21" i="1"/>
  <c r="BG21" i="1"/>
  <c r="BE22" i="1"/>
  <c r="BF22" i="1"/>
  <c r="BG22" i="1"/>
  <c r="BE23" i="1"/>
  <c r="BF23" i="1"/>
  <c r="BG23" i="1"/>
  <c r="BE24" i="1"/>
  <c r="BF24" i="1"/>
  <c r="BG24" i="1"/>
  <c r="BE25" i="1"/>
  <c r="BF25" i="1"/>
  <c r="BG25" i="1"/>
  <c r="BE26" i="1"/>
  <c r="BF26" i="1"/>
  <c r="BG26" i="1"/>
  <c r="BE27" i="1"/>
  <c r="BF27" i="1"/>
  <c r="BG27" i="1"/>
  <c r="BE28" i="1"/>
  <c r="BF28" i="1"/>
  <c r="BG28" i="1"/>
  <c r="BE29" i="1"/>
  <c r="BF29" i="1"/>
  <c r="BG29" i="1"/>
  <c r="BE30" i="1"/>
  <c r="BF30" i="1"/>
  <c r="BG30" i="1"/>
  <c r="BE31" i="1"/>
  <c r="BF31" i="1"/>
  <c r="BG31" i="1"/>
  <c r="BE32" i="1"/>
  <c r="BF32" i="1"/>
  <c r="BG32" i="1"/>
  <c r="BE33" i="1"/>
  <c r="BF33" i="1"/>
  <c r="BG33" i="1"/>
  <c r="BE34" i="1"/>
  <c r="BF34" i="1"/>
  <c r="BG34" i="1"/>
  <c r="BE35" i="1"/>
  <c r="BF35" i="1"/>
  <c r="BG35" i="1"/>
  <c r="BE36" i="1"/>
  <c r="BF36" i="1"/>
  <c r="BG36" i="1"/>
  <c r="BE37" i="1"/>
  <c r="BF37" i="1"/>
  <c r="BG37" i="1"/>
  <c r="BE38" i="1"/>
  <c r="BF38" i="1"/>
  <c r="BG38" i="1"/>
  <c r="BE39" i="1"/>
  <c r="BF39" i="1"/>
  <c r="BG39" i="1"/>
  <c r="BE40" i="1"/>
  <c r="BF40" i="1"/>
  <c r="BG40" i="1"/>
  <c r="BE41" i="1"/>
  <c r="BF41" i="1"/>
  <c r="BG41" i="1"/>
  <c r="BE42" i="1"/>
  <c r="BF42" i="1"/>
  <c r="BG42" i="1"/>
  <c r="BE43" i="1"/>
  <c r="BF43" i="1"/>
  <c r="BG43" i="1"/>
  <c r="BE44" i="1"/>
  <c r="BF44" i="1"/>
  <c r="BG44" i="1"/>
  <c r="BE45" i="1"/>
  <c r="BF45" i="1"/>
  <c r="BG45" i="1"/>
  <c r="BE46" i="1"/>
  <c r="BF46" i="1"/>
  <c r="BG46" i="1"/>
  <c r="BE47" i="1"/>
  <c r="BF47" i="1"/>
  <c r="BG47" i="1"/>
  <c r="BE48" i="1"/>
  <c r="BF48" i="1"/>
  <c r="BG48" i="1"/>
  <c r="BE49" i="1"/>
  <c r="BF49" i="1"/>
  <c r="BG49" i="1"/>
  <c r="BE50" i="1"/>
  <c r="BF50" i="1"/>
  <c r="BG50" i="1"/>
  <c r="BE51" i="1"/>
  <c r="BF51" i="1"/>
  <c r="BG51" i="1"/>
  <c r="BE52" i="1"/>
  <c r="BF52" i="1"/>
  <c r="BG52" i="1"/>
  <c r="BE53" i="1"/>
  <c r="BF53" i="1"/>
  <c r="BG53" i="1"/>
  <c r="BE54" i="1"/>
  <c r="BF54" i="1"/>
  <c r="BG54" i="1"/>
  <c r="BE55" i="1"/>
  <c r="BF55" i="1"/>
  <c r="BG55" i="1"/>
  <c r="BE56" i="1"/>
  <c r="BF56" i="1"/>
  <c r="BG56" i="1"/>
  <c r="BE57" i="1"/>
  <c r="BF57" i="1"/>
  <c r="BG57" i="1"/>
  <c r="BE58" i="1"/>
  <c r="BF58" i="1"/>
  <c r="BG58" i="1"/>
  <c r="BE59" i="1"/>
  <c r="BF59" i="1"/>
  <c r="BG59" i="1"/>
  <c r="BE60" i="1"/>
  <c r="BF60" i="1"/>
  <c r="BG60" i="1"/>
  <c r="BE61" i="1"/>
  <c r="BF61" i="1"/>
  <c r="BG61" i="1"/>
  <c r="BE62" i="1"/>
  <c r="BF62" i="1"/>
  <c r="BG62" i="1"/>
  <c r="BE63" i="1"/>
  <c r="BF63" i="1"/>
  <c r="BG63" i="1"/>
  <c r="BE64" i="1"/>
  <c r="BF64" i="1"/>
  <c r="BG64" i="1"/>
  <c r="BE65" i="1"/>
  <c r="BF65" i="1"/>
  <c r="BG65" i="1"/>
  <c r="BE66" i="1"/>
  <c r="BF66" i="1"/>
  <c r="BG66" i="1"/>
  <c r="BE67" i="1"/>
  <c r="BF67" i="1"/>
  <c r="BG67" i="1"/>
  <c r="BE68" i="1"/>
  <c r="BF68" i="1"/>
  <c r="BG68" i="1"/>
  <c r="BE69" i="1"/>
  <c r="BF69" i="1"/>
  <c r="BG69" i="1"/>
  <c r="BE70" i="1"/>
  <c r="BF70" i="1"/>
  <c r="BG70" i="1"/>
  <c r="BE71" i="1"/>
  <c r="BF71" i="1"/>
  <c r="BG71" i="1"/>
  <c r="BE72" i="1"/>
  <c r="BF72" i="1"/>
  <c r="BG72" i="1"/>
  <c r="BE73" i="1"/>
  <c r="BF73" i="1"/>
  <c r="BG73" i="1"/>
  <c r="BE74" i="1"/>
  <c r="BF74" i="1"/>
  <c r="BG74" i="1"/>
  <c r="BE75" i="1"/>
  <c r="BF75" i="1"/>
  <c r="BG75" i="1"/>
  <c r="BE76" i="1"/>
  <c r="BF76" i="1"/>
  <c r="BG76" i="1"/>
  <c r="BE77" i="1"/>
  <c r="BF77" i="1"/>
  <c r="BG77" i="1"/>
  <c r="BE78" i="1"/>
  <c r="BF78" i="1"/>
  <c r="BG78" i="1"/>
  <c r="BE79" i="1"/>
  <c r="BF79" i="1"/>
  <c r="BG79" i="1"/>
  <c r="BE80" i="1"/>
  <c r="BF80" i="1"/>
  <c r="BG80" i="1"/>
  <c r="BE81" i="1"/>
  <c r="BF81" i="1"/>
  <c r="BG81" i="1"/>
  <c r="BE82" i="1"/>
  <c r="BF82" i="1"/>
  <c r="BG82" i="1"/>
  <c r="BE83" i="1"/>
  <c r="BF83" i="1"/>
  <c r="BG83" i="1"/>
  <c r="BE84" i="1"/>
  <c r="BF84" i="1"/>
  <c r="BG84" i="1"/>
  <c r="BE85" i="1"/>
  <c r="BF85" i="1"/>
  <c r="BG85" i="1"/>
  <c r="BE86" i="1"/>
  <c r="BF86" i="1"/>
  <c r="BG86" i="1"/>
  <c r="BE87" i="1"/>
  <c r="BF87" i="1"/>
  <c r="BG87" i="1"/>
  <c r="BE88" i="1"/>
  <c r="BF88" i="1"/>
  <c r="BG88" i="1"/>
  <c r="BE89" i="1"/>
  <c r="BF89" i="1"/>
  <c r="BG89" i="1"/>
  <c r="BG3" i="1"/>
  <c r="BF3" i="1"/>
  <c r="BE3" i="1"/>
  <c r="X3" i="1"/>
  <c r="W3" i="1"/>
  <c r="V3" i="1"/>
  <c r="U3" i="1"/>
  <c r="T3" i="1"/>
  <c r="S3" i="1"/>
  <c r="R3" i="1"/>
  <c r="Q3" i="1"/>
  <c r="P3" i="1"/>
  <c r="O3" i="1"/>
  <c r="L3" i="1"/>
  <c r="M3" i="1"/>
  <c r="K3" i="1"/>
  <c r="J3" i="1"/>
  <c r="I3" i="1"/>
  <c r="H3" i="1"/>
  <c r="G3" i="1"/>
  <c r="E3" i="1"/>
  <c r="BM3" i="1" s="1"/>
  <c r="AK2" i="1"/>
  <c r="BM4" i="1"/>
  <c r="BM5" i="1"/>
  <c r="BM6" i="1"/>
  <c r="BM7" i="1"/>
  <c r="BM8" i="1"/>
  <c r="BM10" i="1"/>
  <c r="BM11" i="1"/>
  <c r="BM12" i="1"/>
  <c r="BM13" i="1"/>
  <c r="BM14" i="1"/>
  <c r="BM15" i="1"/>
  <c r="BM16" i="1"/>
  <c r="BM17" i="1"/>
  <c r="BM18" i="1"/>
  <c r="BM20" i="1"/>
  <c r="BM21" i="1"/>
  <c r="BM22" i="1"/>
  <c r="BM23" i="1"/>
  <c r="BM24" i="1"/>
  <c r="BM25" i="1"/>
  <c r="BM26" i="1"/>
  <c r="BM27" i="1"/>
  <c r="BM30" i="1"/>
  <c r="BM31" i="1"/>
  <c r="BM32" i="1"/>
  <c r="BM33" i="1"/>
  <c r="BM34" i="1"/>
  <c r="BM35" i="1"/>
  <c r="BM36" i="1"/>
  <c r="BM37" i="1"/>
  <c r="BM38" i="1"/>
  <c r="BM40" i="1"/>
  <c r="BM41" i="1"/>
  <c r="BM42" i="1"/>
  <c r="BM43" i="1"/>
  <c r="BM44" i="1"/>
  <c r="BM45" i="1"/>
  <c r="BM46" i="1"/>
  <c r="BM47" i="1"/>
  <c r="BM48" i="1"/>
  <c r="BM50" i="1"/>
  <c r="BM51" i="1"/>
  <c r="BM52" i="1"/>
  <c r="BM53" i="1"/>
  <c r="BM54" i="1"/>
  <c r="BM55" i="1"/>
  <c r="BM56" i="1"/>
  <c r="BM57" i="1"/>
  <c r="BM58" i="1"/>
  <c r="BM61" i="1"/>
  <c r="BM62" i="1"/>
  <c r="BM63" i="1"/>
  <c r="BM65" i="1"/>
  <c r="BM66" i="1"/>
  <c r="BM67" i="1"/>
  <c r="BM68" i="1"/>
  <c r="BM70" i="1"/>
  <c r="BM71" i="1"/>
  <c r="BM72" i="1"/>
  <c r="BM73" i="1"/>
  <c r="BM74" i="1"/>
  <c r="BM75" i="1"/>
  <c r="BM77" i="1"/>
  <c r="BM85" i="1"/>
  <c r="AE13" i="11" l="1"/>
  <c r="AD15" i="3"/>
  <c r="AC18" i="3"/>
  <c r="Z17" i="3"/>
  <c r="W38" i="3"/>
  <c r="W22" i="3"/>
  <c r="AC22" i="3"/>
  <c r="AC40" i="3"/>
  <c r="AE15" i="3"/>
  <c r="AF15" i="3" s="1"/>
  <c r="AN13" i="11"/>
  <c r="AD13" i="11"/>
  <c r="AB5" i="11"/>
  <c r="AE3" i="11"/>
  <c r="AA22" i="3"/>
  <c r="Z18" i="3"/>
  <c r="C14" i="3"/>
  <c r="AD17" i="11"/>
  <c r="Y29" i="3"/>
  <c r="AA4" i="3"/>
  <c r="AE6" i="11"/>
  <c r="C36" i="3"/>
  <c r="C20" i="3"/>
  <c r="C4" i="3"/>
  <c r="AE18" i="11"/>
  <c r="AF18" i="11" s="1"/>
  <c r="Z33" i="3"/>
  <c r="W20" i="3"/>
  <c r="W4" i="3"/>
  <c r="AA39" i="3"/>
  <c r="Z34" i="3"/>
  <c r="AC20" i="3"/>
  <c r="AC4" i="3"/>
  <c r="Z20" i="3"/>
  <c r="AC39" i="3"/>
  <c r="C25" i="3"/>
  <c r="AC23" i="3"/>
  <c r="C42" i="3"/>
  <c r="AA27" i="3"/>
  <c r="C26" i="3"/>
  <c r="W25" i="3"/>
  <c r="Z22" i="3"/>
  <c r="AA11" i="3"/>
  <c r="W39" i="3"/>
  <c r="Z14" i="11"/>
  <c r="AD3" i="11"/>
  <c r="AC44" i="3"/>
  <c r="Z42" i="3"/>
  <c r="C12" i="11"/>
  <c r="AA36" i="3"/>
  <c r="AA20" i="3"/>
  <c r="AA21" i="3"/>
  <c r="C37" i="3"/>
  <c r="W36" i="3"/>
  <c r="C21" i="3"/>
  <c r="AC36" i="3"/>
  <c r="W21" i="3"/>
  <c r="AC37" i="3"/>
  <c r="AC21" i="3"/>
  <c r="Y37" i="3"/>
  <c r="Z36" i="3"/>
  <c r="C41" i="3"/>
  <c r="Z37" i="3"/>
  <c r="Z21" i="3"/>
  <c r="AA37" i="3"/>
  <c r="AA43" i="3"/>
  <c r="W41" i="3"/>
  <c r="AH39" i="3"/>
  <c r="C43" i="3"/>
  <c r="W42" i="3"/>
  <c r="AC41" i="3"/>
  <c r="AE46" i="3"/>
  <c r="Z41" i="3"/>
  <c r="C46" i="3"/>
  <c r="W45" i="3"/>
  <c r="AG43" i="3"/>
  <c r="C30" i="3"/>
  <c r="W29" i="3"/>
  <c r="AC28" i="3"/>
  <c r="AG27" i="3"/>
  <c r="AM9" i="3"/>
  <c r="AA5" i="3"/>
  <c r="C5" i="3"/>
  <c r="AA7" i="3"/>
  <c r="W5" i="3"/>
  <c r="W6" i="3"/>
  <c r="AC5" i="3"/>
  <c r="AH4" i="3"/>
  <c r="W7" i="3"/>
  <c r="AC6" i="3"/>
  <c r="Z4" i="3"/>
  <c r="C9" i="3"/>
  <c r="AC7" i="3"/>
  <c r="Z5" i="3"/>
  <c r="C10" i="3"/>
  <c r="AC10" i="11"/>
  <c r="AG14" i="11"/>
  <c r="AD16" i="11"/>
  <c r="AE12" i="11"/>
  <c r="AC15" i="11"/>
  <c r="C7" i="11"/>
  <c r="W15" i="11"/>
  <c r="C15" i="11"/>
  <c r="AA15" i="11"/>
  <c r="AD20" i="11"/>
  <c r="AN11" i="11"/>
  <c r="AD25" i="11"/>
  <c r="AN4" i="11"/>
  <c r="AJ47" i="3"/>
  <c r="AL47" i="3"/>
  <c r="AH47" i="3"/>
  <c r="AG47" i="3"/>
  <c r="AE47" i="3"/>
  <c r="AF47" i="3" s="1"/>
  <c r="AB47" i="3"/>
  <c r="AA47" i="3"/>
  <c r="AN47" i="3"/>
  <c r="AA44" i="3"/>
  <c r="Y40" i="3"/>
  <c r="Z39" i="3"/>
  <c r="AA28" i="3"/>
  <c r="C27" i="3"/>
  <c r="W26" i="3"/>
  <c r="AC25" i="3"/>
  <c r="AG24" i="3"/>
  <c r="AB23" i="3"/>
  <c r="C11" i="3"/>
  <c r="W10" i="3"/>
  <c r="AC9" i="3"/>
  <c r="Y8" i="3"/>
  <c r="Z7" i="3"/>
  <c r="Z40" i="3"/>
  <c r="Z24" i="3"/>
  <c r="W11" i="3"/>
  <c r="AJ9" i="3"/>
  <c r="Z8" i="3"/>
  <c r="W44" i="3"/>
  <c r="AA30" i="3"/>
  <c r="W28" i="3"/>
  <c r="Y26" i="3"/>
  <c r="Z25" i="3"/>
  <c r="AA14" i="3"/>
  <c r="W12" i="3"/>
  <c r="AG10" i="3"/>
  <c r="AA31" i="3"/>
  <c r="AB26" i="3"/>
  <c r="W13" i="3"/>
  <c r="AC12" i="3"/>
  <c r="Y11" i="3"/>
  <c r="Z10" i="3"/>
  <c r="W14" i="3"/>
  <c r="AH33" i="3"/>
  <c r="AB32" i="3"/>
  <c r="AJ17" i="3"/>
  <c r="Y34" i="3"/>
  <c r="W37" i="3"/>
  <c r="AG35" i="3"/>
  <c r="AJ19" i="3"/>
  <c r="AA40" i="3"/>
  <c r="AG36" i="3"/>
  <c r="AA24" i="3"/>
  <c r="AA8" i="3"/>
  <c r="AG4" i="3"/>
  <c r="AG21" i="3"/>
  <c r="Y5" i="3"/>
  <c r="W40" i="3"/>
  <c r="W24" i="3"/>
  <c r="W8" i="3"/>
  <c r="Y43" i="3"/>
  <c r="W46" i="3"/>
  <c r="AC45" i="3"/>
  <c r="AG44" i="3"/>
  <c r="AB43" i="3"/>
  <c r="AE32" i="3"/>
  <c r="C31" i="3"/>
  <c r="W30" i="3"/>
  <c r="AC29" i="3"/>
  <c r="Y28" i="3"/>
  <c r="Z27" i="3"/>
  <c r="AA16" i="3"/>
  <c r="C15" i="3"/>
  <c r="AC13" i="3"/>
  <c r="AG12" i="3"/>
  <c r="Z11" i="3"/>
  <c r="AD41" i="3"/>
  <c r="AF41" i="3" s="1"/>
  <c r="AE27" i="3"/>
  <c r="AC46" i="3"/>
  <c r="Y45" i="3"/>
  <c r="Z44" i="3"/>
  <c r="AA33" i="3"/>
  <c r="W31" i="3"/>
  <c r="AC30" i="3"/>
  <c r="AJ29" i="3"/>
  <c r="Z28" i="3"/>
  <c r="AA17" i="3"/>
  <c r="W15" i="3"/>
  <c r="AC14" i="3"/>
  <c r="Y13" i="3"/>
  <c r="Z26" i="3"/>
  <c r="AH13" i="3"/>
  <c r="AN34" i="3"/>
  <c r="AP13" i="3"/>
  <c r="AD3" i="3"/>
  <c r="AJ46" i="3"/>
  <c r="Z45" i="3"/>
  <c r="AA34" i="3"/>
  <c r="C33" i="3"/>
  <c r="W32" i="3"/>
  <c r="AC31" i="3"/>
  <c r="AH30" i="3"/>
  <c r="AB29" i="3"/>
  <c r="C17" i="3"/>
  <c r="W16" i="3"/>
  <c r="AC15" i="3"/>
  <c r="Y14" i="3"/>
  <c r="Z13" i="3"/>
  <c r="AT45" i="3"/>
  <c r="AB46" i="3"/>
  <c r="C34" i="3"/>
  <c r="W33" i="3"/>
  <c r="AC32" i="3"/>
  <c r="AJ31" i="3"/>
  <c r="Z30" i="3"/>
  <c r="AA19" i="3"/>
  <c r="C18" i="3"/>
  <c r="W17" i="3"/>
  <c r="AC16" i="3"/>
  <c r="AG15" i="3"/>
  <c r="Z14" i="3"/>
  <c r="AD44" i="3"/>
  <c r="AJ28" i="3"/>
  <c r="AB12" i="3"/>
  <c r="AJ33" i="3"/>
  <c r="C35" i="3"/>
  <c r="W34" i="3"/>
  <c r="AC33" i="3"/>
  <c r="AG32" i="3"/>
  <c r="Z31" i="3"/>
  <c r="C19" i="3"/>
  <c r="W18" i="3"/>
  <c r="AC17" i="3"/>
  <c r="Y16" i="3"/>
  <c r="Z15" i="3"/>
  <c r="AC8" i="3"/>
  <c r="AD27" i="3"/>
  <c r="AJ11" i="3"/>
  <c r="AB38" i="3"/>
  <c r="AE24" i="3"/>
  <c r="AA12" i="3"/>
  <c r="AJ21" i="3"/>
  <c r="AP11" i="3"/>
  <c r="W35" i="3"/>
  <c r="AC34" i="3"/>
  <c r="W19" i="3"/>
  <c r="Z16" i="3"/>
  <c r="AH36" i="3"/>
  <c r="AD24" i="3"/>
  <c r="AP43" i="3"/>
  <c r="AT20" i="3"/>
  <c r="AC35" i="3"/>
  <c r="AC19" i="3"/>
  <c r="AG18" i="3"/>
  <c r="Z23" i="3"/>
  <c r="AH10" i="3"/>
  <c r="AP30" i="3"/>
  <c r="AB35" i="3"/>
  <c r="AE21" i="3"/>
  <c r="AM42" i="3"/>
  <c r="AJ36" i="3"/>
  <c r="AG20" i="3"/>
  <c r="Z19" i="3"/>
  <c r="AJ4" i="3"/>
  <c r="Z35" i="3"/>
  <c r="AD21" i="3"/>
  <c r="AP18" i="3"/>
  <c r="AG33" i="3"/>
  <c r="AB9" i="3"/>
  <c r="AM18" i="3"/>
  <c r="AT8" i="3"/>
  <c r="AA42" i="3"/>
  <c r="AG38" i="3"/>
  <c r="AA26" i="3"/>
  <c r="Y22" i="3"/>
  <c r="AA10" i="3"/>
  <c r="AG6" i="3"/>
  <c r="AE33" i="3"/>
  <c r="Y20" i="3"/>
  <c r="AA9" i="3"/>
  <c r="AT27" i="3"/>
  <c r="AJ39" i="3"/>
  <c r="AG23" i="3"/>
  <c r="AJ7" i="3"/>
  <c r="AA32" i="3"/>
  <c r="AH7" i="3"/>
  <c r="AN18" i="3"/>
  <c r="AA46" i="3"/>
  <c r="Z32" i="3"/>
  <c r="AD18" i="3"/>
  <c r="AF18" i="3" s="1"/>
  <c r="AG7" i="3"/>
  <c r="AJ38" i="3"/>
  <c r="AA45" i="3"/>
  <c r="W43" i="3"/>
  <c r="AC42" i="3"/>
  <c r="AJ41" i="3"/>
  <c r="W27" i="3"/>
  <c r="AC26" i="3"/>
  <c r="Y25" i="3"/>
  <c r="AA13" i="3"/>
  <c r="AC10" i="3"/>
  <c r="AG9" i="3"/>
  <c r="AE44" i="3"/>
  <c r="AE30" i="3"/>
  <c r="AB6" i="3"/>
  <c r="AT37" i="3"/>
  <c r="AM16" i="3"/>
  <c r="AC43" i="3"/>
  <c r="Y42" i="3"/>
  <c r="AC27" i="3"/>
  <c r="AJ26" i="3"/>
  <c r="AC11" i="3"/>
  <c r="AJ10" i="3"/>
  <c r="Z43" i="3"/>
  <c r="AA29" i="3"/>
  <c r="Y17" i="3"/>
  <c r="AT25" i="3"/>
  <c r="J10" i="11"/>
  <c r="AF35" i="3"/>
  <c r="AF38" i="3"/>
  <c r="AF6" i="3"/>
  <c r="AF12" i="3"/>
  <c r="AF9" i="3"/>
  <c r="Y46" i="3"/>
  <c r="AB41" i="3"/>
  <c r="AG39" i="3"/>
  <c r="AA38" i="3"/>
  <c r="AE36" i="3"/>
  <c r="Y32" i="3"/>
  <c r="AD30" i="3"/>
  <c r="AC24" i="3"/>
  <c r="W23" i="3"/>
  <c r="AH19" i="3"/>
  <c r="AB18" i="3"/>
  <c r="AH16" i="3"/>
  <c r="AB15" i="3"/>
  <c r="AG13" i="3"/>
  <c r="Z6" i="3"/>
  <c r="AE4" i="3"/>
  <c r="AJ43" i="3"/>
  <c r="AP40" i="3"/>
  <c r="AT32" i="3"/>
  <c r="AJ16" i="3"/>
  <c r="AT13" i="11"/>
  <c r="AN23" i="11"/>
  <c r="AG30" i="3"/>
  <c r="AP6" i="3"/>
  <c r="AB44" i="3"/>
  <c r="AH42" i="3"/>
  <c r="AA41" i="3"/>
  <c r="Z38" i="3"/>
  <c r="AD36" i="3"/>
  <c r="Y35" i="3"/>
  <c r="AD33" i="3"/>
  <c r="AH25" i="3"/>
  <c r="AB24" i="3"/>
  <c r="AH22" i="3"/>
  <c r="AB21" i="3"/>
  <c r="AG19" i="3"/>
  <c r="AA18" i="3"/>
  <c r="AG16" i="3"/>
  <c r="AA15" i="3"/>
  <c r="Z12" i="3"/>
  <c r="AE10" i="3"/>
  <c r="Z9" i="3"/>
  <c r="AE7" i="3"/>
  <c r="Y6" i="3"/>
  <c r="AD4" i="3"/>
  <c r="AN45" i="3"/>
  <c r="AT42" i="3"/>
  <c r="AM40" i="3"/>
  <c r="AP35" i="3"/>
  <c r="AJ23" i="3"/>
  <c r="AT15" i="3"/>
  <c r="AM13" i="3"/>
  <c r="AT10" i="3"/>
  <c r="AJ6" i="3"/>
  <c r="AC17" i="11"/>
  <c r="AM24" i="11"/>
  <c r="AH45" i="3"/>
  <c r="AG42" i="3"/>
  <c r="AE39" i="3"/>
  <c r="Y38" i="3"/>
  <c r="AH31" i="3"/>
  <c r="AB30" i="3"/>
  <c r="AH28" i="3"/>
  <c r="AB27" i="3"/>
  <c r="AG25" i="3"/>
  <c r="AG22" i="3"/>
  <c r="AE16" i="3"/>
  <c r="AE13" i="3"/>
  <c r="Y12" i="3"/>
  <c r="AD10" i="3"/>
  <c r="Y9" i="3"/>
  <c r="AD7" i="3"/>
  <c r="AM45" i="3"/>
  <c r="AJ30" i="3"/>
  <c r="AM25" i="3"/>
  <c r="AT22" i="3"/>
  <c r="AJ18" i="3"/>
  <c r="AP8" i="3"/>
  <c r="AT5" i="3"/>
  <c r="AE8" i="11"/>
  <c r="C9" i="11"/>
  <c r="AD19" i="11"/>
  <c r="AT24" i="11"/>
  <c r="C38" i="3"/>
  <c r="C22" i="3"/>
  <c r="C6" i="3"/>
  <c r="AG45" i="3"/>
  <c r="AE42" i="3"/>
  <c r="Y41" i="3"/>
  <c r="AD39" i="3"/>
  <c r="AB36" i="3"/>
  <c r="AH34" i="3"/>
  <c r="AB33" i="3"/>
  <c r="AG31" i="3"/>
  <c r="AG28" i="3"/>
  <c r="AE22" i="3"/>
  <c r="AE19" i="3"/>
  <c r="Y18" i="3"/>
  <c r="AD16" i="3"/>
  <c r="Y15" i="3"/>
  <c r="AD13" i="3"/>
  <c r="AH5" i="3"/>
  <c r="AB4" i="3"/>
  <c r="AJ40" i="3"/>
  <c r="AN37" i="3"/>
  <c r="AJ35" i="3"/>
  <c r="AT29" i="3"/>
  <c r="AT17" i="3"/>
  <c r="AJ13" i="3"/>
  <c r="AM8" i="3"/>
  <c r="AN5" i="11"/>
  <c r="AG11" i="11"/>
  <c r="C17" i="11"/>
  <c r="AN22" i="11"/>
  <c r="C39" i="3"/>
  <c r="C23" i="3"/>
  <c r="C7" i="3"/>
  <c r="AE45" i="3"/>
  <c r="Y44" i="3"/>
  <c r="AD42" i="3"/>
  <c r="AF42" i="3" s="1"/>
  <c r="AH37" i="3"/>
  <c r="AG34" i="3"/>
  <c r="AE28" i="3"/>
  <c r="AE25" i="3"/>
  <c r="Y24" i="3"/>
  <c r="AD22" i="3"/>
  <c r="Y21" i="3"/>
  <c r="AD19" i="3"/>
  <c r="AH11" i="3"/>
  <c r="AB10" i="3"/>
  <c r="AH8" i="3"/>
  <c r="AB7" i="3"/>
  <c r="AG5" i="3"/>
  <c r="AJ45" i="3"/>
  <c r="AT39" i="3"/>
  <c r="AM37" i="3"/>
  <c r="AT34" i="3"/>
  <c r="AM32" i="3"/>
  <c r="AJ25" i="3"/>
  <c r="AJ20" i="3"/>
  <c r="AT12" i="3"/>
  <c r="AM10" i="3"/>
  <c r="J3" i="11"/>
  <c r="C10" i="11"/>
  <c r="Y12" i="11"/>
  <c r="AN26" i="11"/>
  <c r="C40" i="3"/>
  <c r="C24" i="3"/>
  <c r="C8" i="3"/>
  <c r="AD45" i="3"/>
  <c r="AH40" i="3"/>
  <c r="AB39" i="3"/>
  <c r="AG37" i="3"/>
  <c r="AE34" i="3"/>
  <c r="AE31" i="3"/>
  <c r="Y30" i="3"/>
  <c r="AD28" i="3"/>
  <c r="Y27" i="3"/>
  <c r="AD25" i="3"/>
  <c r="AH17" i="3"/>
  <c r="AB16" i="3"/>
  <c r="AH14" i="3"/>
  <c r="AB13" i="3"/>
  <c r="AG11" i="3"/>
  <c r="AG8" i="3"/>
  <c r="AT44" i="3"/>
  <c r="AN42" i="3"/>
  <c r="AT24" i="3"/>
  <c r="AT19" i="3"/>
  <c r="AJ8" i="3"/>
  <c r="AN5" i="3"/>
  <c r="AE10" i="11"/>
  <c r="AF10" i="11" s="1"/>
  <c r="AF13" i="11"/>
  <c r="C18" i="11"/>
  <c r="W19" i="11"/>
  <c r="Z21" i="11"/>
  <c r="E26" i="11"/>
  <c r="AH43" i="3"/>
  <c r="AB42" i="3"/>
  <c r="AG40" i="3"/>
  <c r="AE37" i="3"/>
  <c r="Y36" i="3"/>
  <c r="AD34" i="3"/>
  <c r="Y33" i="3"/>
  <c r="AD31" i="3"/>
  <c r="AH23" i="3"/>
  <c r="AB22" i="3"/>
  <c r="AH20" i="3"/>
  <c r="AB19" i="3"/>
  <c r="AG17" i="3"/>
  <c r="AG14" i="3"/>
  <c r="AE8" i="3"/>
  <c r="AE5" i="3"/>
  <c r="Y4" i="3"/>
  <c r="AJ42" i="3"/>
  <c r="AJ37" i="3"/>
  <c r="AJ32" i="3"/>
  <c r="AN29" i="3"/>
  <c r="AJ27" i="3"/>
  <c r="AJ15" i="3"/>
  <c r="AN10" i="3"/>
  <c r="AT7" i="3"/>
  <c r="AM5" i="3"/>
  <c r="Y3" i="11"/>
  <c r="AE9" i="11"/>
  <c r="C11" i="11"/>
  <c r="AJ13" i="11"/>
  <c r="AM15" i="11"/>
  <c r="AE16" i="11"/>
  <c r="Z22" i="11"/>
  <c r="AB45" i="3"/>
  <c r="AE40" i="3"/>
  <c r="AD37" i="3"/>
  <c r="AH29" i="3"/>
  <c r="AB28" i="3"/>
  <c r="AH26" i="3"/>
  <c r="AB25" i="3"/>
  <c r="AE14" i="3"/>
  <c r="AE11" i="3"/>
  <c r="Y10" i="3"/>
  <c r="AD8" i="3"/>
  <c r="Y7" i="3"/>
  <c r="AD5" i="3"/>
  <c r="AT41" i="3"/>
  <c r="AT36" i="3"/>
  <c r="AM34" i="3"/>
  <c r="AT31" i="3"/>
  <c r="AM29" i="3"/>
  <c r="AT26" i="3"/>
  <c r="AJ22" i="3"/>
  <c r="AM17" i="3"/>
  <c r="AT14" i="3"/>
  <c r="AD4" i="11"/>
  <c r="E8" i="11"/>
  <c r="AC13" i="11"/>
  <c r="AA19" i="11"/>
  <c r="AJ22" i="11"/>
  <c r="AH46" i="3"/>
  <c r="AD40" i="3"/>
  <c r="Y39" i="3"/>
  <c r="AH35" i="3"/>
  <c r="AB34" i="3"/>
  <c r="AH32" i="3"/>
  <c r="AB31" i="3"/>
  <c r="AG29" i="3"/>
  <c r="AG26" i="3"/>
  <c r="AE20" i="3"/>
  <c r="AE17" i="3"/>
  <c r="AD14" i="3"/>
  <c r="AD11" i="3"/>
  <c r="AT46" i="3"/>
  <c r="AT21" i="3"/>
  <c r="AT9" i="3"/>
  <c r="AJ5" i="3"/>
  <c r="AM17" i="11"/>
  <c r="Z46" i="3"/>
  <c r="AA35" i="3"/>
  <c r="Z29" i="3"/>
  <c r="Y23" i="3"/>
  <c r="AA6" i="3"/>
  <c r="AP23" i="3"/>
  <c r="C44" i="3"/>
  <c r="C28" i="3"/>
  <c r="C12" i="3"/>
  <c r="AG46" i="3"/>
  <c r="AE43" i="3"/>
  <c r="AB37" i="3"/>
  <c r="AE26" i="3"/>
  <c r="AE23" i="3"/>
  <c r="AD20" i="3"/>
  <c r="Y19" i="3"/>
  <c r="AD17" i="3"/>
  <c r="AH9" i="3"/>
  <c r="AB8" i="3"/>
  <c r="AH6" i="3"/>
  <c r="AB5" i="3"/>
  <c r="AJ34" i="3"/>
  <c r="AP26" i="3"/>
  <c r="AM24" i="3"/>
  <c r="AJ12" i="3"/>
  <c r="AT4" i="3"/>
  <c r="C13" i="11"/>
  <c r="Y14" i="11"/>
  <c r="AT17" i="11"/>
  <c r="C21" i="11"/>
  <c r="C45" i="3"/>
  <c r="C29" i="3"/>
  <c r="C13" i="3"/>
  <c r="AD43" i="3"/>
  <c r="AB40" i="3"/>
  <c r="AH38" i="3"/>
  <c r="AD26" i="3"/>
  <c r="AD23" i="3"/>
  <c r="AH15" i="3"/>
  <c r="AB14" i="3"/>
  <c r="AH12" i="3"/>
  <c r="AB11" i="3"/>
  <c r="AJ44" i="3"/>
  <c r="AT38" i="3"/>
  <c r="AT33" i="3"/>
  <c r="AT28" i="3"/>
  <c r="AP21" i="3"/>
  <c r="AT16" i="3"/>
  <c r="AG5" i="11"/>
  <c r="E10" i="11"/>
  <c r="AN10" i="11"/>
  <c r="AC14" i="11"/>
  <c r="AM18" i="11"/>
  <c r="AA21" i="11"/>
  <c r="AC24" i="11"/>
  <c r="J26" i="11"/>
  <c r="AD46" i="3"/>
  <c r="AH41" i="3"/>
  <c r="AD32" i="3"/>
  <c r="AF32" i="3" s="1"/>
  <c r="Y31" i="3"/>
  <c r="AD29" i="3"/>
  <c r="AF29" i="3" s="1"/>
  <c r="AH21" i="3"/>
  <c r="AB20" i="3"/>
  <c r="AH18" i="3"/>
  <c r="AB17" i="3"/>
  <c r="AJ24" i="3"/>
  <c r="AP9" i="3"/>
  <c r="Z6" i="11"/>
  <c r="W14" i="11"/>
  <c r="AN19" i="11"/>
  <c r="W24" i="11"/>
  <c r="AD26" i="11"/>
  <c r="AH44" i="3"/>
  <c r="AG41" i="3"/>
  <c r="AH27" i="3"/>
  <c r="AH24" i="3"/>
  <c r="AN26" i="3"/>
  <c r="AJ14" i="3"/>
  <c r="AH4" i="11"/>
  <c r="Z12" i="11"/>
  <c r="Z15" i="11"/>
  <c r="AL19" i="11"/>
  <c r="C24" i="11"/>
  <c r="AC38" i="3"/>
  <c r="C32" i="3"/>
  <c r="C16" i="3"/>
  <c r="AN3" i="11"/>
  <c r="AG7" i="11"/>
  <c r="AD8" i="11"/>
  <c r="E12" i="11"/>
  <c r="AC26" i="11"/>
  <c r="AC7" i="11"/>
  <c r="AJ8" i="11"/>
  <c r="AP9" i="11"/>
  <c r="AE11" i="11"/>
  <c r="AC12" i="11"/>
  <c r="AN14" i="11"/>
  <c r="Y16" i="11"/>
  <c r="AN18" i="11"/>
  <c r="C19" i="11"/>
  <c r="AG20" i="11"/>
  <c r="AE24" i="11"/>
  <c r="Y25" i="11"/>
  <c r="AC8" i="11"/>
  <c r="Y10" i="11"/>
  <c r="W12" i="11"/>
  <c r="AC16" i="11"/>
  <c r="AB18" i="11"/>
  <c r="AC20" i="11"/>
  <c r="AH24" i="11"/>
  <c r="AC25" i="11"/>
  <c r="AT5" i="11"/>
  <c r="AE15" i="11"/>
  <c r="AJ26" i="11"/>
  <c r="AG4" i="11"/>
  <c r="Y6" i="11"/>
  <c r="AA7" i="11"/>
  <c r="C8" i="11"/>
  <c r="AL18" i="11"/>
  <c r="C20" i="11"/>
  <c r="AL23" i="11"/>
  <c r="C25" i="11"/>
  <c r="AC4" i="11"/>
  <c r="AD9" i="11"/>
  <c r="W11" i="11"/>
  <c r="W13" i="11"/>
  <c r="AA16" i="11"/>
  <c r="W17" i="11"/>
  <c r="AH20" i="11"/>
  <c r="AA24" i="11"/>
  <c r="AE25" i="11"/>
  <c r="W26" i="11"/>
  <c r="AN6" i="11"/>
  <c r="AJ9" i="11"/>
  <c r="AN15" i="11"/>
  <c r="AE19" i="11"/>
  <c r="AC21" i="11"/>
  <c r="AB24" i="11"/>
  <c r="C4" i="11"/>
  <c r="Z5" i="11"/>
  <c r="AL6" i="11"/>
  <c r="AN7" i="11"/>
  <c r="AC9" i="11"/>
  <c r="AL15" i="11"/>
  <c r="AH17" i="11"/>
  <c r="W21" i="11"/>
  <c r="AD22" i="11"/>
  <c r="AH26" i="11"/>
  <c r="AA12" i="11"/>
  <c r="AC5" i="11"/>
  <c r="AB8" i="11"/>
  <c r="AM20" i="11"/>
  <c r="AC22" i="11"/>
  <c r="AN25" i="11"/>
  <c r="W5" i="11"/>
  <c r="AJ10" i="11"/>
  <c r="AN12" i="11"/>
  <c r="AH14" i="11"/>
  <c r="AN16" i="11"/>
  <c r="AJ18" i="11"/>
  <c r="AL20" i="11"/>
  <c r="W22" i="11"/>
  <c r="AB23" i="11"/>
  <c r="AL25" i="11"/>
  <c r="C5" i="11"/>
  <c r="AD6" i="11"/>
  <c r="AF6" i="11" s="1"/>
  <c r="AM8" i="11"/>
  <c r="AG10" i="11"/>
  <c r="Y13" i="11"/>
  <c r="AB14" i="11"/>
  <c r="AD15" i="11"/>
  <c r="AB17" i="11"/>
  <c r="AC18" i="11"/>
  <c r="AN20" i="11"/>
  <c r="C22" i="11"/>
  <c r="AG23" i="11"/>
  <c r="AM4" i="11"/>
  <c r="AA5" i="11"/>
  <c r="AJ6" i="11"/>
  <c r="AN8" i="11"/>
  <c r="W10" i="11"/>
  <c r="AD11" i="11"/>
  <c r="AJ15" i="11"/>
  <c r="W18" i="11"/>
  <c r="AP20" i="11"/>
  <c r="AJ21" i="11"/>
  <c r="AE22" i="11"/>
  <c r="AC23" i="11"/>
  <c r="AD24" i="11"/>
  <c r="Y22" i="11"/>
  <c r="AC6" i="11"/>
  <c r="AT8" i="11"/>
  <c r="AG21" i="11"/>
  <c r="AJ24" i="11"/>
  <c r="W6" i="11"/>
  <c r="AA9" i="11"/>
  <c r="AN17" i="11"/>
  <c r="Y19" i="11"/>
  <c r="AM21" i="11"/>
  <c r="C23" i="11"/>
  <c r="AP4" i="11"/>
  <c r="C6" i="11"/>
  <c r="AB7" i="11"/>
  <c r="AN9" i="11"/>
  <c r="AH10" i="11"/>
  <c r="AD12" i="11"/>
  <c r="AF12" i="11" s="1"/>
  <c r="AC19" i="11"/>
  <c r="AN21" i="11"/>
  <c r="AA23" i="11"/>
  <c r="AC3" i="11"/>
  <c r="W3" i="11"/>
  <c r="C3" i="11"/>
  <c r="AA3" i="11"/>
  <c r="AM3" i="11"/>
  <c r="AL3" i="11"/>
  <c r="AG18" i="11"/>
  <c r="Z19" i="11"/>
  <c r="AJ20" i="11"/>
  <c r="AB21" i="11"/>
  <c r="AT21" i="11"/>
  <c r="AL22" i="11"/>
  <c r="AD23" i="11"/>
  <c r="Y26" i="11"/>
  <c r="AD7" i="11"/>
  <c r="AH11" i="11"/>
  <c r="AM6" i="11"/>
  <c r="AE7" i="11"/>
  <c r="AP8" i="11"/>
  <c r="AG9" i="11"/>
  <c r="Z10" i="11"/>
  <c r="AJ11" i="11"/>
  <c r="AB12" i="11"/>
  <c r="AT12" i="11"/>
  <c r="AL13" i="11"/>
  <c r="AD14" i="11"/>
  <c r="Y17" i="11"/>
  <c r="AH18" i="11"/>
  <c r="AM22" i="11"/>
  <c r="AE23" i="11"/>
  <c r="AG25" i="11"/>
  <c r="Z26" i="11"/>
  <c r="AJ4" i="11"/>
  <c r="W8" i="11"/>
  <c r="AB3" i="11"/>
  <c r="AT3" i="11"/>
  <c r="AD5" i="11"/>
  <c r="Y8" i="11"/>
  <c r="AH9" i="11"/>
  <c r="AA10" i="11"/>
  <c r="AM13" i="11"/>
  <c r="AE14" i="11"/>
  <c r="AP15" i="11"/>
  <c r="AG16" i="11"/>
  <c r="Z17" i="11"/>
  <c r="AB19" i="11"/>
  <c r="AT19" i="11"/>
  <c r="AD21" i="11"/>
  <c r="Y24" i="11"/>
  <c r="AH25" i="11"/>
  <c r="AA26" i="11"/>
  <c r="Z3" i="11"/>
  <c r="AE5" i="11"/>
  <c r="AP6" i="11"/>
  <c r="Z8" i="11"/>
  <c r="AB10" i="11"/>
  <c r="AT10" i="11"/>
  <c r="Y15" i="11"/>
  <c r="AH16" i="11"/>
  <c r="AA17" i="11"/>
  <c r="AE21" i="11"/>
  <c r="AP22" i="11"/>
  <c r="Z24" i="11"/>
  <c r="AJ25" i="11"/>
  <c r="AB26" i="11"/>
  <c r="AT26" i="11"/>
  <c r="W4" i="11"/>
  <c r="AH7" i="11"/>
  <c r="AM11" i="11"/>
  <c r="AJ16" i="11"/>
  <c r="W20" i="11"/>
  <c r="AH23" i="11"/>
  <c r="AJ23" i="11"/>
  <c r="Y4" i="11"/>
  <c r="AH5" i="11"/>
  <c r="AA6" i="11"/>
  <c r="AM9" i="11"/>
  <c r="AP11" i="11"/>
  <c r="AG12" i="11"/>
  <c r="Z13" i="11"/>
  <c r="AJ14" i="11"/>
  <c r="AB15" i="11"/>
  <c r="AL16" i="11"/>
  <c r="Y20" i="11"/>
  <c r="AH21" i="11"/>
  <c r="AA22" i="11"/>
  <c r="AM25" i="11"/>
  <c r="AE26" i="11"/>
  <c r="AG3" i="11"/>
  <c r="Z4" i="11"/>
  <c r="AJ5" i="11"/>
  <c r="AB6" i="11"/>
  <c r="W9" i="11"/>
  <c r="Y11" i="11"/>
  <c r="AH12" i="11"/>
  <c r="AA13" i="11"/>
  <c r="C16" i="11"/>
  <c r="AM16" i="11"/>
  <c r="AE17" i="11"/>
  <c r="AF17" i="11" s="1"/>
  <c r="AP18" i="11"/>
  <c r="AG19" i="11"/>
  <c r="Z20" i="11"/>
  <c r="AB22" i="11"/>
  <c r="W25" i="11"/>
  <c r="AA4" i="11"/>
  <c r="AM7" i="11"/>
  <c r="Z11" i="11"/>
  <c r="AJ12" i="11"/>
  <c r="AB13" i="11"/>
  <c r="W16" i="11"/>
  <c r="Y18" i="11"/>
  <c r="AH19" i="11"/>
  <c r="AA20" i="11"/>
  <c r="AM23" i="11"/>
  <c r="AP25" i="11"/>
  <c r="AG26" i="11"/>
  <c r="AH3" i="11"/>
  <c r="AJ3" i="11"/>
  <c r="AB4" i="11"/>
  <c r="AL5" i="11"/>
  <c r="W7" i="11"/>
  <c r="Y9" i="11"/>
  <c r="AA11" i="11"/>
  <c r="C14" i="11"/>
  <c r="AM14" i="11"/>
  <c r="AP16" i="11"/>
  <c r="AG17" i="11"/>
  <c r="Z18" i="11"/>
  <c r="AJ19" i="11"/>
  <c r="AB20" i="11"/>
  <c r="AL21" i="11"/>
  <c r="W23" i="11"/>
  <c r="AM5" i="11"/>
  <c r="AP7" i="11"/>
  <c r="AG8" i="11"/>
  <c r="Z9" i="11"/>
  <c r="AB11" i="11"/>
  <c r="AT11" i="11"/>
  <c r="AL12" i="11"/>
  <c r="AA18" i="11"/>
  <c r="AP23" i="11"/>
  <c r="AG24" i="11"/>
  <c r="Z25" i="11"/>
  <c r="Y7" i="11"/>
  <c r="AH8" i="11"/>
  <c r="AC11" i="11"/>
  <c r="AM12" i="11"/>
  <c r="AP14" i="11"/>
  <c r="AG15" i="11"/>
  <c r="Z16" i="11"/>
  <c r="Y23" i="11"/>
  <c r="AA25" i="11"/>
  <c r="AJ7" i="11"/>
  <c r="AE4" i="11"/>
  <c r="AG6" i="11"/>
  <c r="Z7" i="11"/>
  <c r="AB9" i="11"/>
  <c r="AL10" i="11"/>
  <c r="AH15" i="11"/>
  <c r="AM19" i="11"/>
  <c r="AE20" i="11"/>
  <c r="AG22" i="11"/>
  <c r="Z23" i="11"/>
  <c r="AB25" i="11"/>
  <c r="AL26" i="11"/>
  <c r="Y5" i="11"/>
  <c r="AH6" i="11"/>
  <c r="AM10" i="11"/>
  <c r="AP12" i="11"/>
  <c r="AG13" i="11"/>
  <c r="AB16" i="11"/>
  <c r="AL17" i="11"/>
  <c r="Y21" i="11"/>
  <c r="AH22" i="11"/>
  <c r="AM26" i="11"/>
  <c r="AL8" i="11"/>
  <c r="AH13" i="11"/>
  <c r="AA14" i="11"/>
  <c r="AL24" i="11"/>
  <c r="AN40" i="3"/>
  <c r="AN32" i="3"/>
  <c r="AN24" i="3"/>
  <c r="AN16" i="3"/>
  <c r="AN8" i="3"/>
  <c r="AN43" i="3"/>
  <c r="AN35" i="3"/>
  <c r="AN27" i="3"/>
  <c r="AN19" i="3"/>
  <c r="AN11" i="3"/>
  <c r="AL34" i="3"/>
  <c r="AM43" i="3"/>
  <c r="AM35" i="3"/>
  <c r="AM19" i="3"/>
  <c r="AM11" i="3"/>
  <c r="AL42" i="3"/>
  <c r="AM27" i="3"/>
  <c r="AN46" i="3"/>
  <c r="AN38" i="3"/>
  <c r="AN30" i="3"/>
  <c r="AN22" i="3"/>
  <c r="AN14" i="3"/>
  <c r="AN6" i="3"/>
  <c r="AM38" i="3"/>
  <c r="AM22" i="3"/>
  <c r="AM14" i="3"/>
  <c r="AM6" i="3"/>
  <c r="AM46" i="3"/>
  <c r="AM30" i="3"/>
  <c r="AN41" i="3"/>
  <c r="AN33" i="3"/>
  <c r="AN25" i="3"/>
  <c r="AN17" i="3"/>
  <c r="AN9" i="3"/>
  <c r="AM41" i="3"/>
  <c r="AM33" i="3"/>
  <c r="AN44" i="3"/>
  <c r="AN36" i="3"/>
  <c r="AN28" i="3"/>
  <c r="AN20" i="3"/>
  <c r="AN12" i="3"/>
  <c r="AN4" i="3"/>
  <c r="AM44" i="3"/>
  <c r="AM28" i="3"/>
  <c r="AM20" i="3"/>
  <c r="AM12" i="3"/>
  <c r="AM4" i="3"/>
  <c r="AM36" i="3"/>
  <c r="AN39" i="3"/>
  <c r="AN31" i="3"/>
  <c r="AN23" i="3"/>
  <c r="AN15" i="3"/>
  <c r="AN7" i="3"/>
  <c r="AM39" i="3"/>
  <c r="AM23" i="3"/>
  <c r="AM15" i="3"/>
  <c r="AM7" i="3"/>
  <c r="AM31" i="3"/>
  <c r="K162" i="6"/>
  <c r="K191" i="6"/>
  <c r="U162" i="6"/>
  <c r="U191" i="6"/>
  <c r="V162" i="6"/>
  <c r="V191" i="6"/>
  <c r="K203" i="6"/>
  <c r="W162" i="6"/>
  <c r="K170" i="6"/>
  <c r="W191" i="6"/>
  <c r="U203" i="6"/>
  <c r="K205" i="6"/>
  <c r="U170" i="6"/>
  <c r="V203" i="6"/>
  <c r="U205" i="6"/>
  <c r="V170" i="6"/>
  <c r="K178" i="6"/>
  <c r="J12" i="11" s="1"/>
  <c r="D190" i="6"/>
  <c r="V205" i="6"/>
  <c r="K207" i="6"/>
  <c r="J22" i="11" s="1"/>
  <c r="F216" i="6"/>
  <c r="U178" i="6"/>
  <c r="U207" i="6"/>
  <c r="K216" i="6"/>
  <c r="J7" i="11" s="1"/>
  <c r="V178" i="6"/>
  <c r="K190" i="6"/>
  <c r="J6" i="11" s="1"/>
  <c r="V207" i="6"/>
  <c r="U216" i="6"/>
  <c r="U190" i="6"/>
  <c r="V216" i="6"/>
  <c r="V223" i="6"/>
  <c r="K225" i="6"/>
  <c r="K163" i="6"/>
  <c r="V190" i="6"/>
  <c r="K202" i="6"/>
  <c r="U225" i="6"/>
  <c r="D177" i="6"/>
  <c r="U202" i="6"/>
  <c r="D206" i="6"/>
  <c r="V225" i="6"/>
  <c r="V202" i="6"/>
  <c r="K206" i="6"/>
  <c r="D208" i="6"/>
  <c r="AF23" i="10"/>
  <c r="AE26" i="10"/>
  <c r="AG42" i="10"/>
  <c r="AG7" i="10"/>
  <c r="AF26" i="10"/>
  <c r="AG18" i="10"/>
  <c r="Y25" i="10"/>
  <c r="AG27" i="10"/>
  <c r="AP28" i="10"/>
  <c r="AP29" i="10"/>
  <c r="AE43" i="10"/>
  <c r="AF13" i="10"/>
  <c r="AE16" i="10"/>
  <c r="AG21" i="10"/>
  <c r="Y38" i="10"/>
  <c r="AQ39" i="10"/>
  <c r="BH40" i="10"/>
  <c r="AE21" i="10"/>
  <c r="AP26" i="10"/>
  <c r="AF31" i="10"/>
  <c r="AP16" i="10"/>
  <c r="AE20" i="10"/>
  <c r="AG29" i="10"/>
  <c r="AG13" i="10"/>
  <c r="Z22" i="10"/>
  <c r="AE23" i="10"/>
  <c r="AP36" i="10"/>
  <c r="AP37" i="10"/>
  <c r="AP11" i="10"/>
  <c r="N33" i="10"/>
  <c r="AA33" i="10" s="1"/>
  <c r="AQ44" i="10"/>
  <c r="P2" i="10"/>
  <c r="Z9" i="10"/>
  <c r="AG11" i="10"/>
  <c r="AP20" i="10"/>
  <c r="AP21" i="10"/>
  <c r="AF29" i="10"/>
  <c r="Y48" i="10"/>
  <c r="AP50" i="10"/>
  <c r="AS30" i="10"/>
  <c r="AT30" i="10" s="1"/>
  <c r="AG8" i="10"/>
  <c r="Y14" i="10"/>
  <c r="AF16" i="10"/>
  <c r="N26" i="10"/>
  <c r="AA26" i="10" s="1"/>
  <c r="BH30" i="10"/>
  <c r="AG37" i="10"/>
  <c r="AS18" i="10"/>
  <c r="AT18" i="10" s="1"/>
  <c r="AF33" i="10"/>
  <c r="Z42" i="10"/>
  <c r="AE44" i="10"/>
  <c r="N14" i="10"/>
  <c r="AA14" i="10" s="1"/>
  <c r="F17" i="10"/>
  <c r="AC17" i="10" s="1"/>
  <c r="N21" i="10"/>
  <c r="AA21" i="10" s="1"/>
  <c r="N22" i="10"/>
  <c r="AA22" i="10" s="1"/>
  <c r="AE22" i="10"/>
  <c r="F32" i="10"/>
  <c r="AC32" i="10" s="1"/>
  <c r="AP41" i="10"/>
  <c r="BE2" i="10"/>
  <c r="AE9" i="10"/>
  <c r="AE38" i="10"/>
  <c r="AS6" i="10"/>
  <c r="AT6" i="10" s="1"/>
  <c r="N10" i="10"/>
  <c r="AA10" i="10" s="1"/>
  <c r="AE10" i="10"/>
  <c r="AG12" i="10"/>
  <c r="Z18" i="10"/>
  <c r="AG24" i="10"/>
  <c r="AE31" i="10"/>
  <c r="Z32" i="10"/>
  <c r="AG4" i="10"/>
  <c r="AE11" i="10"/>
  <c r="AE25" i="10"/>
  <c r="AF34" i="10"/>
  <c r="N40" i="10"/>
  <c r="AA40" i="10" s="1"/>
  <c r="AE40" i="10"/>
  <c r="F28" i="10"/>
  <c r="AC28" i="10" s="1"/>
  <c r="AS23" i="10"/>
  <c r="AT23" i="10" s="1"/>
  <c r="Y21" i="10"/>
  <c r="AE34" i="10"/>
  <c r="AS89" i="1"/>
  <c r="AT89" i="1" s="1"/>
  <c r="AS19" i="10"/>
  <c r="AT19" i="10" s="1"/>
  <c r="AH38" i="10"/>
  <c r="F42" i="10"/>
  <c r="AC42" i="10" s="1"/>
  <c r="AG46" i="10"/>
  <c r="AP8" i="10"/>
  <c r="AP9" i="10"/>
  <c r="AS10" i="10"/>
  <c r="AT10" i="10" s="1"/>
  <c r="N18" i="10"/>
  <c r="AA18" i="10" s="1"/>
  <c r="AE18" i="10"/>
  <c r="AG19" i="10"/>
  <c r="AH21" i="10"/>
  <c r="AF24" i="10"/>
  <c r="AP25" i="10"/>
  <c r="F31" i="10"/>
  <c r="AC31" i="10" s="1"/>
  <c r="AP32" i="10"/>
  <c r="Y35" i="10"/>
  <c r="AF38" i="10"/>
  <c r="AP43" i="10"/>
  <c r="AE47" i="10"/>
  <c r="Y49" i="10"/>
  <c r="F50" i="10"/>
  <c r="AC50" i="10" s="1"/>
  <c r="V2" i="10"/>
  <c r="BH8" i="10"/>
  <c r="AS9" i="10"/>
  <c r="AT9" i="10" s="1"/>
  <c r="AF14" i="10"/>
  <c r="AQ19" i="10"/>
  <c r="AQ24" i="10"/>
  <c r="F27" i="10"/>
  <c r="AC27" i="10" s="1"/>
  <c r="L2" i="10"/>
  <c r="W2" i="10"/>
  <c r="Z7" i="10"/>
  <c r="BH20" i="10"/>
  <c r="AG20" i="10"/>
  <c r="BH25" i="10"/>
  <c r="AE30" i="10"/>
  <c r="AE36" i="10"/>
  <c r="AP38" i="10"/>
  <c r="N47" i="10"/>
  <c r="AA47" i="10" s="1"/>
  <c r="N48" i="10"/>
  <c r="AA48" i="10" s="1"/>
  <c r="O2" i="10"/>
  <c r="BH10" i="10"/>
  <c r="N12" i="10"/>
  <c r="AA12" i="10" s="1"/>
  <c r="AE19" i="10"/>
  <c r="Y44" i="10"/>
  <c r="AP45" i="10"/>
  <c r="AS46" i="10"/>
  <c r="AT46" i="10" s="1"/>
  <c r="AE49" i="10"/>
  <c r="AS12" i="10"/>
  <c r="AT12" i="10" s="1"/>
  <c r="AQ13" i="10"/>
  <c r="AF18" i="10"/>
  <c r="AP22" i="10"/>
  <c r="N24" i="10"/>
  <c r="AA24" i="10" s="1"/>
  <c r="AH25" i="10"/>
  <c r="AS28" i="10"/>
  <c r="AT28" i="10" s="1"/>
  <c r="AQ29" i="10"/>
  <c r="Z29" i="10"/>
  <c r="AQ33" i="10"/>
  <c r="AP40" i="10"/>
  <c r="AS5" i="10"/>
  <c r="AT5" i="10" s="1"/>
  <c r="AP18" i="10"/>
  <c r="N19" i="10"/>
  <c r="AA19" i="10" s="1"/>
  <c r="N25" i="10"/>
  <c r="AA25" i="10" s="1"/>
  <c r="N31" i="10"/>
  <c r="AA31" i="10" s="1"/>
  <c r="N32" i="10"/>
  <c r="AA32" i="10" s="1"/>
  <c r="N43" i="10"/>
  <c r="AA43" i="10" s="1"/>
  <c r="S2" i="10"/>
  <c r="AS7" i="10"/>
  <c r="AT7" i="10" s="1"/>
  <c r="Y17" i="10"/>
  <c r="AF28" i="10"/>
  <c r="AG33" i="10"/>
  <c r="AP35" i="10"/>
  <c r="AS35" i="10"/>
  <c r="AT35" i="10" s="1"/>
  <c r="AQ46" i="10"/>
  <c r="T2" i="10"/>
  <c r="BH5" i="10"/>
  <c r="AF5" i="10"/>
  <c r="AP7" i="10"/>
  <c r="AS8" i="10"/>
  <c r="AT8" i="10" s="1"/>
  <c r="AE17" i="10"/>
  <c r="BH22" i="10"/>
  <c r="AP24" i="10"/>
  <c r="F36" i="10"/>
  <c r="AC36" i="10" s="1"/>
  <c r="AE39" i="10"/>
  <c r="Y46" i="10"/>
  <c r="AP49" i="10"/>
  <c r="AS88" i="1"/>
  <c r="AT88" i="1" s="1"/>
  <c r="R2" i="10"/>
  <c r="BG2" i="10"/>
  <c r="AP4" i="10"/>
  <c r="N5" i="10"/>
  <c r="AA5" i="10" s="1"/>
  <c r="AG5" i="10"/>
  <c r="AH10" i="10"/>
  <c r="N11" i="10"/>
  <c r="AA11" i="10" s="1"/>
  <c r="Z16" i="10"/>
  <c r="AS15" i="10"/>
  <c r="AT15" i="10" s="1"/>
  <c r="F18" i="10"/>
  <c r="AC18" i="10" s="1"/>
  <c r="BH21" i="10"/>
  <c r="BH23" i="10"/>
  <c r="AE27" i="10"/>
  <c r="AG28" i="10"/>
  <c r="AF36" i="10"/>
  <c r="AG38" i="10"/>
  <c r="AS38" i="10"/>
  <c r="AT38" i="10" s="1"/>
  <c r="Z40" i="10"/>
  <c r="Y40" i="10"/>
  <c r="N44" i="10"/>
  <c r="AA44" i="10" s="1"/>
  <c r="BH6" i="10"/>
  <c r="Z30" i="10"/>
  <c r="AF45" i="10"/>
  <c r="AG45" i="10"/>
  <c r="BH4" i="10"/>
  <c r="AS4" i="10"/>
  <c r="AT4" i="10" s="1"/>
  <c r="AQ6" i="10"/>
  <c r="Y7" i="10"/>
  <c r="AQ8" i="10"/>
  <c r="AQ12" i="10"/>
  <c r="N16" i="10"/>
  <c r="AA16" i="10" s="1"/>
  <c r="AQ20" i="10"/>
  <c r="AG22" i="10"/>
  <c r="Z23" i="10"/>
  <c r="AQ26" i="10"/>
  <c r="BH28" i="10"/>
  <c r="N29" i="10"/>
  <c r="AA29" i="10" s="1"/>
  <c r="AQ30" i="10"/>
  <c r="AH36" i="10"/>
  <c r="AS43" i="10"/>
  <c r="AT43" i="10" s="1"/>
  <c r="AG49" i="10"/>
  <c r="AF49" i="10"/>
  <c r="U2" i="10"/>
  <c r="J2" i="10"/>
  <c r="AQ4" i="10"/>
  <c r="AQ5" i="10"/>
  <c r="Z6" i="10"/>
  <c r="Z8" i="10"/>
  <c r="AH12" i="10"/>
  <c r="AP13" i="10"/>
  <c r="AP17" i="10"/>
  <c r="F19" i="10"/>
  <c r="AC19" i="10" s="1"/>
  <c r="Z20" i="10"/>
  <c r="F22" i="10"/>
  <c r="AC22" i="10" s="1"/>
  <c r="N23" i="10"/>
  <c r="AA23" i="10" s="1"/>
  <c r="Z26" i="10"/>
  <c r="AS25" i="10"/>
  <c r="AT25" i="10" s="1"/>
  <c r="N27" i="10"/>
  <c r="AA27" i="10" s="1"/>
  <c r="AQ28" i="10"/>
  <c r="AH30" i="10"/>
  <c r="N38" i="10"/>
  <c r="AA38" i="10" s="1"/>
  <c r="AG41" i="10"/>
  <c r="BH43" i="10"/>
  <c r="AF43" i="10"/>
  <c r="AG43" i="10"/>
  <c r="K2" i="10"/>
  <c r="Z4" i="10"/>
  <c r="AG6" i="10"/>
  <c r="N8" i="10"/>
  <c r="AA8" i="10" s="1"/>
  <c r="AE8" i="10"/>
  <c r="BH9" i="10"/>
  <c r="AG9" i="10"/>
  <c r="AG14" i="10"/>
  <c r="N20" i="10"/>
  <c r="AA20" i="10" s="1"/>
  <c r="AF21" i="10"/>
  <c r="AF22" i="10"/>
  <c r="Z24" i="10"/>
  <c r="Z25" i="10"/>
  <c r="Z27" i="10"/>
  <c r="Z28" i="10"/>
  <c r="N30" i="10"/>
  <c r="AA30" i="10" s="1"/>
  <c r="BH32" i="10"/>
  <c r="AG32" i="10"/>
  <c r="AG34" i="10"/>
  <c r="BH36" i="10"/>
  <c r="AQ41" i="10"/>
  <c r="N45" i="10"/>
  <c r="AA45" i="10" s="1"/>
  <c r="F46" i="10"/>
  <c r="AC46" i="10" s="1"/>
  <c r="AE4" i="10"/>
  <c r="AP5" i="10"/>
  <c r="N6" i="10"/>
  <c r="AA6" i="10" s="1"/>
  <c r="AF7" i="10"/>
  <c r="Y10" i="10"/>
  <c r="BH13" i="10"/>
  <c r="AS13" i="10"/>
  <c r="AT13" i="10" s="1"/>
  <c r="F15" i="10"/>
  <c r="AC15" i="10" s="1"/>
  <c r="BH17" i="10"/>
  <c r="AG17" i="10"/>
  <c r="AS17" i="10"/>
  <c r="AT17" i="10" s="1"/>
  <c r="AH18" i="10"/>
  <c r="AP19" i="10"/>
  <c r="AQ22" i="10"/>
  <c r="AQ25" i="10"/>
  <c r="AP27" i="10"/>
  <c r="N28" i="10"/>
  <c r="AA28" i="10" s="1"/>
  <c r="AE28" i="10"/>
  <c r="AE35" i="10"/>
  <c r="N36" i="10"/>
  <c r="AA36" i="10" s="1"/>
  <c r="BH37" i="10"/>
  <c r="AF37" i="10"/>
  <c r="AS39" i="10"/>
  <c r="AT39" i="10" s="1"/>
  <c r="AP42" i="10"/>
  <c r="AF42" i="10"/>
  <c r="N49" i="10"/>
  <c r="AA49" i="10" s="1"/>
  <c r="AS86" i="1"/>
  <c r="AT86" i="1" s="1"/>
  <c r="X2" i="10"/>
  <c r="N4" i="10"/>
  <c r="AA4" i="10" s="1"/>
  <c r="AQ7" i="10"/>
  <c r="AP10" i="10"/>
  <c r="AQ11" i="10"/>
  <c r="F13" i="10"/>
  <c r="AC13" i="10" s="1"/>
  <c r="AH14" i="10"/>
  <c r="F14" i="10"/>
  <c r="AC14" i="10" s="1"/>
  <c r="AQ17" i="10"/>
  <c r="BH19" i="10"/>
  <c r="AQ23" i="10"/>
  <c r="AG31" i="10"/>
  <c r="AS32" i="10"/>
  <c r="AT32" i="10" s="1"/>
  <c r="BH35" i="10"/>
  <c r="Z11" i="10"/>
  <c r="Z13" i="10"/>
  <c r="Z14" i="10"/>
  <c r="AQ21" i="10"/>
  <c r="AS22" i="10"/>
  <c r="AT22" i="10" s="1"/>
  <c r="BH24" i="10"/>
  <c r="AF27" i="10"/>
  <c r="AS29" i="10"/>
  <c r="AT29" i="10" s="1"/>
  <c r="AP31" i="10"/>
  <c r="AE32" i="10"/>
  <c r="AQ34" i="10"/>
  <c r="AS34" i="10"/>
  <c r="AT34" i="10" s="1"/>
  <c r="Y36" i="10"/>
  <c r="Z44" i="10"/>
  <c r="AG44" i="10"/>
  <c r="AS44" i="10"/>
  <c r="AT44" i="10" s="1"/>
  <c r="BK2" i="10"/>
  <c r="N9" i="10"/>
  <c r="AA9" i="10" s="1"/>
  <c r="AG10" i="10"/>
  <c r="AE13" i="10"/>
  <c r="N17" i="10"/>
  <c r="AA17" i="10" s="1"/>
  <c r="Z21" i="10"/>
  <c r="AG23" i="10"/>
  <c r="AS24" i="10"/>
  <c r="AT24" i="10" s="1"/>
  <c r="AS27" i="10"/>
  <c r="AT27" i="10" s="1"/>
  <c r="BH29" i="10"/>
  <c r="Y30" i="10"/>
  <c r="Y34" i="10"/>
  <c r="AG36" i="10"/>
  <c r="AE37" i="10"/>
  <c r="N41" i="10"/>
  <c r="AA41" i="10" s="1"/>
  <c r="AS48" i="10"/>
  <c r="AT48" i="10" s="1"/>
  <c r="AS4" i="1"/>
  <c r="AT4" i="1" s="1"/>
  <c r="Q2" i="10"/>
  <c r="AH5" i="10"/>
  <c r="AP6" i="10"/>
  <c r="N7" i="10"/>
  <c r="AA7" i="10" s="1"/>
  <c r="AI7" i="10" s="1"/>
  <c r="BH7" i="10"/>
  <c r="AQ10" i="10"/>
  <c r="AS11" i="10"/>
  <c r="AT11" i="10" s="1"/>
  <c r="AP12" i="10"/>
  <c r="AP14" i="10"/>
  <c r="N15" i="10"/>
  <c r="AA15" i="10" s="1"/>
  <c r="AQ16" i="10"/>
  <c r="BH18" i="10"/>
  <c r="AS20" i="10"/>
  <c r="AT20" i="10" s="1"/>
  <c r="F23" i="10"/>
  <c r="AC23" i="10" s="1"/>
  <c r="AP23" i="10"/>
  <c r="Y24" i="10"/>
  <c r="BH27" i="10"/>
  <c r="AP30" i="10"/>
  <c r="Z31" i="10"/>
  <c r="AQ31" i="10"/>
  <c r="AS31" i="10"/>
  <c r="AT31" i="10" s="1"/>
  <c r="BH33" i="10"/>
  <c r="AP33" i="10"/>
  <c r="N39" i="10"/>
  <c r="AA39" i="10" s="1"/>
  <c r="AH43" i="10"/>
  <c r="BH44" i="10"/>
  <c r="AS45" i="10"/>
  <c r="AT45" i="10" s="1"/>
  <c r="BH48" i="10"/>
  <c r="N46" i="10"/>
  <c r="AA46" i="10" s="1"/>
  <c r="AH47" i="10"/>
  <c r="AG50" i="10"/>
  <c r="AS50" i="10"/>
  <c r="AT50" i="10" s="1"/>
  <c r="AH48" i="10"/>
  <c r="AQ50" i="10"/>
  <c r="BH42" i="10"/>
  <c r="Y43" i="10"/>
  <c r="F45" i="10"/>
  <c r="AC45" i="10" s="1"/>
  <c r="AE48" i="10"/>
  <c r="BH50" i="10"/>
  <c r="Z37" i="10"/>
  <c r="F38" i="10"/>
  <c r="AC38" i="10" s="1"/>
  <c r="AF41" i="10"/>
  <c r="Y42" i="10"/>
  <c r="AP44" i="10"/>
  <c r="AQ45" i="10"/>
  <c r="AE46" i="10"/>
  <c r="AP47" i="10"/>
  <c r="AQ49" i="10"/>
  <c r="N42" i="10"/>
  <c r="AA42" i="10" s="1"/>
  <c r="AE42" i="10"/>
  <c r="AS42" i="10"/>
  <c r="AT42" i="10" s="1"/>
  <c r="F43" i="10"/>
  <c r="AC43" i="10" s="1"/>
  <c r="Z45" i="10"/>
  <c r="AP46" i="10"/>
  <c r="AF47" i="10"/>
  <c r="AS47" i="10"/>
  <c r="AT47" i="10" s="1"/>
  <c r="BH49" i="10"/>
  <c r="N50" i="10"/>
  <c r="AA50" i="10" s="1"/>
  <c r="AS33" i="10"/>
  <c r="AT33" i="10" s="1"/>
  <c r="AH34" i="10"/>
  <c r="AG35" i="10"/>
  <c r="AQ36" i="10"/>
  <c r="Z41" i="10"/>
  <c r="AS36" i="10"/>
  <c r="AT36" i="10" s="1"/>
  <c r="BH45" i="10"/>
  <c r="AF46" i="10"/>
  <c r="AP48" i="10"/>
  <c r="Z48" i="10"/>
  <c r="AS49" i="10"/>
  <c r="AT49" i="10" s="1"/>
  <c r="Y50" i="10"/>
  <c r="AS3" i="10"/>
  <c r="AT3" i="10" s="1"/>
  <c r="M2" i="10"/>
  <c r="BH3" i="10"/>
  <c r="Z3" i="10"/>
  <c r="AE3" i="10"/>
  <c r="BF2" i="10"/>
  <c r="AF4" i="10"/>
  <c r="F5" i="10"/>
  <c r="AC5" i="10" s="1"/>
  <c r="Z5" i="10"/>
  <c r="AH7" i="10"/>
  <c r="AF9" i="10"/>
  <c r="F10" i="10"/>
  <c r="AC10" i="10" s="1"/>
  <c r="Z10" i="10"/>
  <c r="N13" i="10"/>
  <c r="AA13" i="10" s="1"/>
  <c r="AE6" i="10"/>
  <c r="AQ9" i="10"/>
  <c r="Y12" i="10"/>
  <c r="AH4" i="10"/>
  <c r="AF6" i="10"/>
  <c r="F7" i="10"/>
  <c r="AC7" i="10" s="1"/>
  <c r="AH9" i="10"/>
  <c r="AF11" i="10"/>
  <c r="F12" i="10"/>
  <c r="AC12" i="10" s="1"/>
  <c r="Z12" i="10"/>
  <c r="AP15" i="10"/>
  <c r="E2" i="10"/>
  <c r="Y4" i="10"/>
  <c r="Y9" i="10"/>
  <c r="AF3" i="10"/>
  <c r="AP3" i="10"/>
  <c r="F4" i="10"/>
  <c r="AC4" i="10" s="1"/>
  <c r="AH6" i="10"/>
  <c r="AF8" i="10"/>
  <c r="F9" i="10"/>
  <c r="AC9" i="10" s="1"/>
  <c r="AH11" i="10"/>
  <c r="AQ14" i="10"/>
  <c r="BH15" i="10"/>
  <c r="Y15" i="10"/>
  <c r="AH15" i="10"/>
  <c r="Z15" i="10"/>
  <c r="AG15" i="10"/>
  <c r="AF15" i="10"/>
  <c r="Y6" i="10"/>
  <c r="Y11" i="10"/>
  <c r="BH11" i="10"/>
  <c r="Y13" i="10"/>
  <c r="AQ15" i="10"/>
  <c r="G2" i="10"/>
  <c r="AG3" i="10"/>
  <c r="AQ3" i="10"/>
  <c r="AE5" i="10"/>
  <c r="H2" i="10"/>
  <c r="N3" i="10"/>
  <c r="AH3" i="10"/>
  <c r="F6" i="10"/>
  <c r="AC6" i="10" s="1"/>
  <c r="AH8" i="10"/>
  <c r="AF10" i="10"/>
  <c r="F11" i="10"/>
  <c r="AC11" i="10" s="1"/>
  <c r="AF12" i="10"/>
  <c r="BH12" i="10"/>
  <c r="I2" i="10"/>
  <c r="Y3" i="10"/>
  <c r="AE7" i="10"/>
  <c r="AE12" i="10"/>
  <c r="AH13" i="10"/>
  <c r="AE14" i="10"/>
  <c r="AE15" i="10"/>
  <c r="Y8" i="10"/>
  <c r="F3" i="10"/>
  <c r="AC3" i="10" s="1"/>
  <c r="F8" i="10"/>
  <c r="AC8" i="10" s="1"/>
  <c r="BH14" i="10"/>
  <c r="AS14" i="10"/>
  <c r="AT14" i="10" s="1"/>
  <c r="Y5" i="10"/>
  <c r="Z17" i="10"/>
  <c r="AH19" i="10"/>
  <c r="AH24" i="10"/>
  <c r="AH29" i="10"/>
  <c r="BH31" i="10"/>
  <c r="AQ38" i="10"/>
  <c r="Z39" i="10"/>
  <c r="AF40" i="10"/>
  <c r="AG40" i="10"/>
  <c r="AG16" i="10"/>
  <c r="Y19" i="10"/>
  <c r="AG26" i="10"/>
  <c r="Y29" i="10"/>
  <c r="AH31" i="10"/>
  <c r="AF32" i="10"/>
  <c r="AQ32" i="10"/>
  <c r="Z36" i="10"/>
  <c r="F37" i="10"/>
  <c r="AC37" i="10" s="1"/>
  <c r="AQ40" i="10"/>
  <c r="AH16" i="10"/>
  <c r="Z19" i="10"/>
  <c r="F24" i="10"/>
  <c r="AC24" i="10" s="1"/>
  <c r="AH26" i="10"/>
  <c r="F29" i="10"/>
  <c r="AC29" i="10" s="1"/>
  <c r="Z33" i="10"/>
  <c r="N34" i="10"/>
  <c r="AA34" i="10" s="1"/>
  <c r="F41" i="10"/>
  <c r="AC41" i="10" s="1"/>
  <c r="Y16" i="10"/>
  <c r="AS16" i="10"/>
  <c r="AT16" i="10" s="1"/>
  <c r="BH16" i="10"/>
  <c r="AQ18" i="10"/>
  <c r="AS21" i="10"/>
  <c r="AT21" i="10" s="1"/>
  <c r="Y26" i="10"/>
  <c r="AS26" i="10"/>
  <c r="AT26" i="10" s="1"/>
  <c r="BH26" i="10"/>
  <c r="Y31" i="10"/>
  <c r="Z34" i="10"/>
  <c r="F16" i="10"/>
  <c r="AC16" i="10" s="1"/>
  <c r="AF20" i="10"/>
  <c r="F21" i="10"/>
  <c r="AC21" i="10" s="1"/>
  <c r="AH23" i="10"/>
  <c r="AF25" i="10"/>
  <c r="F26" i="10"/>
  <c r="AC26" i="10" s="1"/>
  <c r="AH28" i="10"/>
  <c r="AF30" i="10"/>
  <c r="Y32" i="10"/>
  <c r="AE33" i="10"/>
  <c r="AH33" i="10"/>
  <c r="F34" i="10"/>
  <c r="AC34" i="10" s="1"/>
  <c r="AP34" i="10"/>
  <c r="Y37" i="10"/>
  <c r="AH37" i="10"/>
  <c r="Y18" i="10"/>
  <c r="Y23" i="10"/>
  <c r="AG25" i="10"/>
  <c r="Y28" i="10"/>
  <c r="AG30" i="10"/>
  <c r="BH34" i="10"/>
  <c r="F35" i="10"/>
  <c r="AC35" i="10" s="1"/>
  <c r="N37" i="10"/>
  <c r="AA37" i="10" s="1"/>
  <c r="AF17" i="10"/>
  <c r="AH20" i="10"/>
  <c r="AF35" i="10"/>
  <c r="AQ37" i="10"/>
  <c r="AE41" i="10"/>
  <c r="AS41" i="10"/>
  <c r="AT41" i="10" s="1"/>
  <c r="AS40" i="10"/>
  <c r="AT40" i="10" s="1"/>
  <c r="Y20" i="10"/>
  <c r="AE24" i="10"/>
  <c r="AQ27" i="10"/>
  <c r="AE29" i="10"/>
  <c r="AQ35" i="10"/>
  <c r="Z38" i="10"/>
  <c r="BH38" i="10"/>
  <c r="AH17" i="10"/>
  <c r="AF19" i="10"/>
  <c r="F20" i="10"/>
  <c r="AC20" i="10" s="1"/>
  <c r="AH22" i="10"/>
  <c r="F25" i="10"/>
  <c r="AC25" i="10" s="1"/>
  <c r="AH27" i="10"/>
  <c r="F30" i="10"/>
  <c r="AC30" i="10" s="1"/>
  <c r="Y33" i="10"/>
  <c r="Z35" i="10"/>
  <c r="AP39" i="10"/>
  <c r="Y22" i="10"/>
  <c r="Y27" i="10"/>
  <c r="AH32" i="10"/>
  <c r="F33" i="10"/>
  <c r="AC33" i="10" s="1"/>
  <c r="N35" i="10"/>
  <c r="AA35" i="10" s="1"/>
  <c r="AI35" i="10" s="1"/>
  <c r="AS37" i="10"/>
  <c r="AT37" i="10" s="1"/>
  <c r="BH39" i="10"/>
  <c r="Y39" i="10"/>
  <c r="AH39" i="10"/>
  <c r="F40" i="10"/>
  <c r="AC40" i="10" s="1"/>
  <c r="AG47" i="10"/>
  <c r="BH47" i="10"/>
  <c r="F49" i="10"/>
  <c r="AC49" i="10" s="1"/>
  <c r="Z49" i="10"/>
  <c r="AH50" i="10"/>
  <c r="AH35" i="10"/>
  <c r="AH40" i="10"/>
  <c r="Z43" i="10"/>
  <c r="AF44" i="10"/>
  <c r="Z46" i="10"/>
  <c r="AQ42" i="10"/>
  <c r="AF48" i="10"/>
  <c r="AF39" i="10"/>
  <c r="AH42" i="10"/>
  <c r="AQ43" i="10"/>
  <c r="AH44" i="10"/>
  <c r="BH46" i="10"/>
  <c r="Y47" i="10"/>
  <c r="Z50" i="10"/>
  <c r="AG39" i="10"/>
  <c r="AE45" i="10"/>
  <c r="F47" i="10"/>
  <c r="AC47" i="10" s="1"/>
  <c r="Z47" i="10"/>
  <c r="F44" i="10"/>
  <c r="AC44" i="10" s="1"/>
  <c r="AH45" i="10"/>
  <c r="F48" i="10"/>
  <c r="AC48" i="10" s="1"/>
  <c r="F39" i="10"/>
  <c r="AC39" i="10" s="1"/>
  <c r="AH41" i="10"/>
  <c r="AH49" i="10"/>
  <c r="Y41" i="10"/>
  <c r="BH41" i="10"/>
  <c r="Y45" i="10"/>
  <c r="AQ48" i="10"/>
  <c r="AG48" i="10"/>
  <c r="AE50" i="10"/>
  <c r="AF50" i="10"/>
  <c r="AH46" i="10"/>
  <c r="AQ47" i="10"/>
  <c r="AF84" i="1"/>
  <c r="AE81" i="1"/>
  <c r="AF87" i="1"/>
  <c r="AS18" i="1"/>
  <c r="AT18" i="1" s="1"/>
  <c r="AS79" i="1"/>
  <c r="AT79" i="1" s="1"/>
  <c r="AS69" i="1"/>
  <c r="AT69" i="1" s="1"/>
  <c r="AS59" i="1"/>
  <c r="AT59" i="1" s="1"/>
  <c r="AS49" i="1"/>
  <c r="AT49" i="1" s="1"/>
  <c r="AS39" i="1"/>
  <c r="AT39" i="1" s="1"/>
  <c r="AS29" i="1"/>
  <c r="AT29" i="1" s="1"/>
  <c r="AS19" i="1"/>
  <c r="AT19" i="1" s="1"/>
  <c r="AS11" i="1"/>
  <c r="AT11" i="1" s="1"/>
  <c r="AS7" i="1"/>
  <c r="AT7" i="1" s="1"/>
  <c r="AS80" i="1"/>
  <c r="AT80" i="1" s="1"/>
  <c r="AS70" i="1"/>
  <c r="AT70" i="1" s="1"/>
  <c r="AS60" i="1"/>
  <c r="AT60" i="1" s="1"/>
  <c r="AS50" i="1"/>
  <c r="AT50" i="1" s="1"/>
  <c r="AS40" i="1"/>
  <c r="AT40" i="1" s="1"/>
  <c r="AS30" i="1"/>
  <c r="AT30" i="1" s="1"/>
  <c r="AS20" i="1"/>
  <c r="AT20" i="1" s="1"/>
  <c r="AS81" i="1"/>
  <c r="AT81" i="1" s="1"/>
  <c r="AS71" i="1"/>
  <c r="AT71" i="1" s="1"/>
  <c r="AS61" i="1"/>
  <c r="AT61" i="1" s="1"/>
  <c r="AS51" i="1"/>
  <c r="AT51" i="1" s="1"/>
  <c r="AS41" i="1"/>
  <c r="AT41" i="1" s="1"/>
  <c r="AS31" i="1"/>
  <c r="AT31" i="1" s="1"/>
  <c r="AS21" i="1"/>
  <c r="AT21" i="1" s="1"/>
  <c r="AS12" i="1"/>
  <c r="AT12" i="1" s="1"/>
  <c r="AS5" i="1"/>
  <c r="AT5" i="1" s="1"/>
  <c r="AS82" i="1"/>
  <c r="AT82" i="1" s="1"/>
  <c r="AS72" i="1"/>
  <c r="AT72" i="1" s="1"/>
  <c r="AS62" i="1"/>
  <c r="AT62" i="1" s="1"/>
  <c r="AS52" i="1"/>
  <c r="AT52" i="1" s="1"/>
  <c r="AS42" i="1"/>
  <c r="AT42" i="1" s="1"/>
  <c r="AS32" i="1"/>
  <c r="AT32" i="1" s="1"/>
  <c r="AS22" i="1"/>
  <c r="AT22" i="1" s="1"/>
  <c r="AS83" i="1"/>
  <c r="AT83" i="1" s="1"/>
  <c r="AS73" i="1"/>
  <c r="AT73" i="1" s="1"/>
  <c r="AS63" i="1"/>
  <c r="AT63" i="1" s="1"/>
  <c r="AS53" i="1"/>
  <c r="AT53" i="1" s="1"/>
  <c r="AS43" i="1"/>
  <c r="AT43" i="1" s="1"/>
  <c r="AS33" i="1"/>
  <c r="AT33" i="1" s="1"/>
  <c r="AS23" i="1"/>
  <c r="AT23" i="1" s="1"/>
  <c r="AS13" i="1"/>
  <c r="AT13" i="1" s="1"/>
  <c r="AS8" i="1"/>
  <c r="AT8" i="1" s="1"/>
  <c r="AS84" i="1"/>
  <c r="AT84" i="1" s="1"/>
  <c r="AS74" i="1"/>
  <c r="AT74" i="1" s="1"/>
  <c r="AS64" i="1"/>
  <c r="AT64" i="1" s="1"/>
  <c r="AS54" i="1"/>
  <c r="AT54" i="1" s="1"/>
  <c r="AS44" i="1"/>
  <c r="AT44" i="1" s="1"/>
  <c r="AS34" i="1"/>
  <c r="AT34" i="1" s="1"/>
  <c r="AS24" i="1"/>
  <c r="AT24" i="1" s="1"/>
  <c r="AS14" i="1"/>
  <c r="AT14" i="1" s="1"/>
  <c r="AS85" i="1"/>
  <c r="AT85" i="1" s="1"/>
  <c r="AS75" i="1"/>
  <c r="AT75" i="1" s="1"/>
  <c r="AS65" i="1"/>
  <c r="AT65" i="1" s="1"/>
  <c r="AS55" i="1"/>
  <c r="AT55" i="1" s="1"/>
  <c r="AS45" i="1"/>
  <c r="AT45" i="1" s="1"/>
  <c r="AS35" i="1"/>
  <c r="AT35" i="1" s="1"/>
  <c r="AS25" i="1"/>
  <c r="AT25" i="1" s="1"/>
  <c r="AS15" i="1"/>
  <c r="AT15" i="1" s="1"/>
  <c r="AS9" i="1"/>
  <c r="AT9" i="1" s="1"/>
  <c r="AS6" i="1"/>
  <c r="AT6" i="1" s="1"/>
  <c r="BE2" i="1"/>
  <c r="AS76" i="1"/>
  <c r="AT76" i="1" s="1"/>
  <c r="AS66" i="1"/>
  <c r="AT66" i="1" s="1"/>
  <c r="AS56" i="1"/>
  <c r="AT56" i="1" s="1"/>
  <c r="AS46" i="1"/>
  <c r="AT46" i="1" s="1"/>
  <c r="AS36" i="1"/>
  <c r="AT36" i="1" s="1"/>
  <c r="AS26" i="1"/>
  <c r="AT26" i="1" s="1"/>
  <c r="AS16" i="1"/>
  <c r="AT16" i="1" s="1"/>
  <c r="BF2" i="1"/>
  <c r="AS87" i="1"/>
  <c r="AT87" i="1" s="1"/>
  <c r="AS77" i="1"/>
  <c r="AT77" i="1" s="1"/>
  <c r="AS67" i="1"/>
  <c r="AT67" i="1" s="1"/>
  <c r="AS57" i="1"/>
  <c r="AT57" i="1" s="1"/>
  <c r="AS47" i="1"/>
  <c r="AT47" i="1" s="1"/>
  <c r="AS37" i="1"/>
  <c r="AT37" i="1" s="1"/>
  <c r="AS27" i="1"/>
  <c r="AT27" i="1" s="1"/>
  <c r="AS17" i="1"/>
  <c r="AT17" i="1" s="1"/>
  <c r="AS10" i="1"/>
  <c r="AT10" i="1" s="1"/>
  <c r="BG2" i="1"/>
  <c r="AS78" i="1"/>
  <c r="AT78" i="1" s="1"/>
  <c r="AS68" i="1"/>
  <c r="AT68" i="1" s="1"/>
  <c r="AS58" i="1"/>
  <c r="AT58" i="1" s="1"/>
  <c r="AS48" i="1"/>
  <c r="AT48" i="1" s="1"/>
  <c r="AS38" i="1"/>
  <c r="AT38" i="1" s="1"/>
  <c r="AS28" i="1"/>
  <c r="AT28" i="1" s="1"/>
  <c r="AF88" i="1"/>
  <c r="AE84" i="1"/>
  <c r="C3" i="3"/>
  <c r="AF81" i="1"/>
  <c r="AF76" i="1"/>
  <c r="BH3" i="1"/>
  <c r="AF78" i="1"/>
  <c r="AP88" i="1"/>
  <c r="AE74" i="1"/>
  <c r="AF74" i="1"/>
  <c r="AP73" i="1"/>
  <c r="AF85" i="1"/>
  <c r="BK2" i="1"/>
  <c r="AS3" i="1"/>
  <c r="AT3" i="1" s="1"/>
  <c r="AF83" i="1"/>
  <c r="AF75" i="1"/>
  <c r="AF72" i="1"/>
  <c r="AF73" i="1"/>
  <c r="AP83" i="1"/>
  <c r="AE72" i="1"/>
  <c r="AE73" i="1"/>
  <c r="AP72" i="1"/>
  <c r="AE79" i="1"/>
  <c r="AF79" i="1"/>
  <c r="AF4" i="1"/>
  <c r="AJ3" i="3"/>
  <c r="AG3" i="3"/>
  <c r="AE3" i="3"/>
  <c r="AB3" i="3"/>
  <c r="AH3" i="3"/>
  <c r="Y3" i="3"/>
  <c r="AE78" i="1"/>
  <c r="AP4" i="1"/>
  <c r="AE48" i="1"/>
  <c r="AF82" i="1"/>
  <c r="AE54" i="1"/>
  <c r="Y63" i="1"/>
  <c r="Y23" i="1"/>
  <c r="AE27" i="1"/>
  <c r="AF6" i="1"/>
  <c r="AP5" i="1"/>
  <c r="Y82" i="1"/>
  <c r="Y11" i="1"/>
  <c r="AG9" i="1"/>
  <c r="AE64" i="1"/>
  <c r="AG25" i="1"/>
  <c r="AP21" i="1"/>
  <c r="AE41" i="1"/>
  <c r="AG20" i="1"/>
  <c r="AF17" i="1"/>
  <c r="AE10" i="1"/>
  <c r="AP67" i="1"/>
  <c r="AE60" i="1"/>
  <c r="AE51" i="1"/>
  <c r="AP46" i="1"/>
  <c r="AP8" i="1"/>
  <c r="AP58" i="1"/>
  <c r="AE4" i="1"/>
  <c r="AP59" i="1"/>
  <c r="AP33" i="1"/>
  <c r="AG28" i="1"/>
  <c r="Y28" i="1"/>
  <c r="AE17" i="1"/>
  <c r="N17" i="1"/>
  <c r="AA17" i="1" s="1"/>
  <c r="AF65" i="1"/>
  <c r="AP63" i="1"/>
  <c r="AE56" i="1"/>
  <c r="Y55" i="1"/>
  <c r="AP52" i="1"/>
  <c r="AP54" i="1"/>
  <c r="AE49" i="1"/>
  <c r="AE63" i="1"/>
  <c r="AP29" i="1"/>
  <c r="AE21" i="1"/>
  <c r="N21" i="1"/>
  <c r="AA21" i="1" s="1"/>
  <c r="AF7" i="1"/>
  <c r="Y77" i="1"/>
  <c r="AP74" i="1"/>
  <c r="AE36" i="1"/>
  <c r="Y35" i="1"/>
  <c r="AG33" i="1"/>
  <c r="AP32" i="1"/>
  <c r="AE32" i="1"/>
  <c r="AP31" i="1"/>
  <c r="AF20" i="1"/>
  <c r="AP75" i="1"/>
  <c r="AF34" i="1"/>
  <c r="AF21" i="1"/>
  <c r="Y13" i="1"/>
  <c r="AP62" i="1"/>
  <c r="AP76" i="1"/>
  <c r="AP50" i="1"/>
  <c r="Y4" i="1"/>
  <c r="AP12" i="1"/>
  <c r="Y5" i="1"/>
  <c r="AH70" i="1"/>
  <c r="AP65" i="1"/>
  <c r="AG54" i="1"/>
  <c r="AE14" i="1"/>
  <c r="N9" i="1"/>
  <c r="AA9" i="1" s="1"/>
  <c r="AE7" i="1"/>
  <c r="BH58" i="1"/>
  <c r="AG16" i="1"/>
  <c r="AH7" i="1"/>
  <c r="AG5" i="1"/>
  <c r="AE88" i="1"/>
  <c r="N24" i="1"/>
  <c r="AA24" i="1" s="1"/>
  <c r="N11" i="1"/>
  <c r="AA11" i="1" s="1"/>
  <c r="AP87" i="1"/>
  <c r="AE65" i="1"/>
  <c r="AG50" i="1"/>
  <c r="AE30" i="1"/>
  <c r="AE26" i="1"/>
  <c r="N26" i="1"/>
  <c r="AA26" i="1" s="1"/>
  <c r="AE87" i="1"/>
  <c r="AE80" i="1"/>
  <c r="N80" i="1"/>
  <c r="AA80" i="1" s="1"/>
  <c r="AF77" i="1"/>
  <c r="N68" i="1"/>
  <c r="AA68" i="1" s="1"/>
  <c r="N52" i="1"/>
  <c r="AA52" i="1" s="1"/>
  <c r="N51" i="1"/>
  <c r="AA51" i="1" s="1"/>
  <c r="AP47" i="1"/>
  <c r="N81" i="1"/>
  <c r="AA81" i="1" s="1"/>
  <c r="AP77" i="1"/>
  <c r="AH67" i="1"/>
  <c r="N55" i="1"/>
  <c r="AA55" i="1" s="1"/>
  <c r="AE52" i="1"/>
  <c r="AE35" i="1"/>
  <c r="Y31" i="1"/>
  <c r="AF28" i="1"/>
  <c r="AQ26" i="1"/>
  <c r="AF24" i="1"/>
  <c r="AP23" i="1"/>
  <c r="AP22" i="1"/>
  <c r="AE16" i="1"/>
  <c r="AF13" i="1"/>
  <c r="Y12" i="1"/>
  <c r="AF11" i="1"/>
  <c r="BH78" i="1"/>
  <c r="AG68" i="1"/>
  <c r="Y67" i="1"/>
  <c r="AQ66" i="1"/>
  <c r="AP48" i="1"/>
  <c r="N37" i="1"/>
  <c r="AA37" i="1" s="1"/>
  <c r="AF27" i="1"/>
  <c r="BH26" i="1"/>
  <c r="AF25" i="1"/>
  <c r="AP11" i="1"/>
  <c r="BH80" i="1"/>
  <c r="AP79" i="1"/>
  <c r="BH75" i="1"/>
  <c r="AE71" i="1"/>
  <c r="AE70" i="1"/>
  <c r="AE57" i="1"/>
  <c r="AP49" i="1"/>
  <c r="AE44" i="1"/>
  <c r="AE43" i="1"/>
  <c r="AE42" i="1"/>
  <c r="AE18" i="1"/>
  <c r="N86" i="1"/>
  <c r="AA86" i="1" s="1"/>
  <c r="Y83" i="1"/>
  <c r="AP80" i="1"/>
  <c r="BH69" i="1"/>
  <c r="AP66" i="1"/>
  <c r="AE58" i="1"/>
  <c r="AQ54" i="1"/>
  <c r="AE45" i="1"/>
  <c r="AP30" i="1"/>
  <c r="AQ27" i="1"/>
  <c r="AP25" i="1"/>
  <c r="AE19" i="1"/>
  <c r="AP15" i="1"/>
  <c r="Y87" i="1"/>
  <c r="BH84" i="1"/>
  <c r="BH45" i="1"/>
  <c r="AP82" i="1"/>
  <c r="AP81" i="1"/>
  <c r="AE62" i="1"/>
  <c r="AE61" i="1"/>
  <c r="AE47" i="1"/>
  <c r="Y20" i="1"/>
  <c r="AF18" i="1"/>
  <c r="Y88" i="1"/>
  <c r="BH86" i="1"/>
  <c r="BH28" i="1"/>
  <c r="BH22" i="1"/>
  <c r="AQ20" i="1"/>
  <c r="N10" i="1"/>
  <c r="AA10" i="1" s="1"/>
  <c r="AH85" i="1"/>
  <c r="AP78" i="1"/>
  <c r="AE75" i="1"/>
  <c r="BH73" i="1"/>
  <c r="AP71" i="1"/>
  <c r="AP68" i="1"/>
  <c r="AP55" i="1"/>
  <c r="AF53" i="1"/>
  <c r="AF52" i="1"/>
  <c r="AP51" i="1"/>
  <c r="AP43" i="1"/>
  <c r="AG37" i="1"/>
  <c r="AH37" i="1"/>
  <c r="AP36" i="1"/>
  <c r="N23" i="1"/>
  <c r="AA23" i="1" s="1"/>
  <c r="BH21" i="1"/>
  <c r="BH11" i="1"/>
  <c r="AP7" i="1"/>
  <c r="AP6" i="1"/>
  <c r="AG78" i="1"/>
  <c r="AG75" i="1"/>
  <c r="AG44" i="1"/>
  <c r="AH31" i="1"/>
  <c r="AG30" i="1"/>
  <c r="Y27" i="1"/>
  <c r="N16" i="1"/>
  <c r="AA16" i="1" s="1"/>
  <c r="AH13" i="1"/>
  <c r="N13" i="1"/>
  <c r="AA13" i="1" s="1"/>
  <c r="AH5" i="1"/>
  <c r="BH85" i="1"/>
  <c r="Y84" i="1"/>
  <c r="N70" i="1"/>
  <c r="AA70" i="1" s="1"/>
  <c r="N69" i="1"/>
  <c r="AA69" i="1" s="1"/>
  <c r="AF54" i="1"/>
  <c r="AP39" i="1"/>
  <c r="AP38" i="1"/>
  <c r="AP28" i="1"/>
  <c r="AE23" i="1"/>
  <c r="AE22" i="1"/>
  <c r="N22" i="1"/>
  <c r="AA22" i="1" s="1"/>
  <c r="N12" i="1"/>
  <c r="AA12" i="1" s="1"/>
  <c r="BH49" i="1"/>
  <c r="AH30" i="1"/>
  <c r="AE9" i="1"/>
  <c r="AE8" i="1"/>
  <c r="Y86" i="1"/>
  <c r="BH63" i="1"/>
  <c r="AG34" i="1"/>
  <c r="AG27" i="1"/>
  <c r="Y26" i="1"/>
  <c r="N25" i="1"/>
  <c r="AA25" i="1" s="1"/>
  <c r="AH24" i="1"/>
  <c r="BH87" i="1"/>
  <c r="Y81" i="1"/>
  <c r="N66" i="1"/>
  <c r="AA66" i="1" s="1"/>
  <c r="N65" i="1"/>
  <c r="AA65" i="1" s="1"/>
  <c r="Y59" i="1"/>
  <c r="N50" i="1"/>
  <c r="AA50" i="1" s="1"/>
  <c r="N46" i="1"/>
  <c r="AA46" i="1" s="1"/>
  <c r="N44" i="1"/>
  <c r="AA44" i="1" s="1"/>
  <c r="N35" i="1"/>
  <c r="AA35" i="1" s="1"/>
  <c r="Y34" i="1"/>
  <c r="AQ33" i="1"/>
  <c r="AP27" i="1"/>
  <c r="Y25" i="1"/>
  <c r="AF23" i="1"/>
  <c r="AF22" i="1"/>
  <c r="Y21" i="1"/>
  <c r="AH15" i="1"/>
  <c r="AP14" i="1"/>
  <c r="AE6" i="1"/>
  <c r="AP89" i="1"/>
  <c r="N73" i="1"/>
  <c r="AA73" i="1" s="1"/>
  <c r="AG26" i="1"/>
  <c r="AQ19" i="1"/>
  <c r="AQ10" i="1"/>
  <c r="Y7" i="1"/>
  <c r="Y6" i="1"/>
  <c r="AQ78" i="1"/>
  <c r="AH51" i="1"/>
  <c r="AH36" i="1"/>
  <c r="AQ32" i="1"/>
  <c r="AP9" i="1"/>
  <c r="AQ7" i="1"/>
  <c r="AQ6" i="1"/>
  <c r="AQ5" i="1"/>
  <c r="AQ4" i="1"/>
  <c r="AP86" i="1"/>
  <c r="AQ84" i="1"/>
  <c r="Y78" i="1"/>
  <c r="AQ77" i="1"/>
  <c r="BH77" i="1"/>
  <c r="Y76" i="1"/>
  <c r="AQ75" i="1"/>
  <c r="AG63" i="1"/>
  <c r="AG62" i="1"/>
  <c r="AQ55" i="1"/>
  <c r="AE40" i="1"/>
  <c r="AE39" i="1"/>
  <c r="N38" i="1"/>
  <c r="AA38" i="1" s="1"/>
  <c r="AP34" i="1"/>
  <c r="AF32" i="1"/>
  <c r="AF31" i="1"/>
  <c r="AQ30" i="1"/>
  <c r="AP26" i="1"/>
  <c r="AP19" i="1"/>
  <c r="AP18" i="1"/>
  <c r="BH89" i="1"/>
  <c r="AE77" i="1"/>
  <c r="Y75" i="1"/>
  <c r="Y74" i="1"/>
  <c r="AE68" i="1"/>
  <c r="AH57" i="1"/>
  <c r="AF56" i="1"/>
  <c r="BH56" i="1"/>
  <c r="AQ52" i="1"/>
  <c r="AF50" i="1"/>
  <c r="AG49" i="1"/>
  <c r="AG48" i="1"/>
  <c r="AG46" i="1"/>
  <c r="BH46" i="1"/>
  <c r="AP45" i="1"/>
  <c r="AP35" i="1"/>
  <c r="AF30" i="1"/>
  <c r="Y30" i="1"/>
  <c r="AF29" i="1"/>
  <c r="BH29" i="1"/>
  <c r="AQ28" i="1"/>
  <c r="AF26" i="1"/>
  <c r="AH23" i="1"/>
  <c r="AP20" i="1"/>
  <c r="P2" i="1"/>
  <c r="AQ87" i="1"/>
  <c r="AG84" i="1"/>
  <c r="AE82" i="1"/>
  <c r="N78" i="1"/>
  <c r="AA78" i="1" s="1"/>
  <c r="BH76" i="1"/>
  <c r="AG76" i="1"/>
  <c r="N76" i="1"/>
  <c r="AA76" i="1" s="1"/>
  <c r="AH73" i="1"/>
  <c r="N72" i="1"/>
  <c r="AA72" i="1" s="1"/>
  <c r="AF67" i="1"/>
  <c r="BH66" i="1"/>
  <c r="BH64" i="1"/>
  <c r="F62" i="1"/>
  <c r="AC62" i="1" s="1"/>
  <c r="AP61" i="1"/>
  <c r="AP60" i="1"/>
  <c r="F60" i="1"/>
  <c r="AC60" i="1" s="1"/>
  <c r="AH58" i="1"/>
  <c r="N58" i="1"/>
  <c r="AA58" i="1" s="1"/>
  <c r="N57" i="1"/>
  <c r="AA57" i="1" s="1"/>
  <c r="N56" i="1"/>
  <c r="AA56" i="1" s="1"/>
  <c r="AP53" i="1"/>
  <c r="AF47" i="1"/>
  <c r="BH47" i="1"/>
  <c r="AE46" i="1"/>
  <c r="AP42" i="1"/>
  <c r="AE37" i="1"/>
  <c r="BH36" i="1"/>
  <c r="Y33" i="1"/>
  <c r="AE31" i="1"/>
  <c r="N31" i="1"/>
  <c r="AA31" i="1" s="1"/>
  <c r="F30" i="1"/>
  <c r="AC30" i="1" s="1"/>
  <c r="AE29" i="1"/>
  <c r="N29" i="1"/>
  <c r="AA29" i="1" s="1"/>
  <c r="AH26" i="1"/>
  <c r="Z25" i="1"/>
  <c r="AQ24" i="1"/>
  <c r="AG21" i="1"/>
  <c r="BH20" i="1"/>
  <c r="N19" i="1"/>
  <c r="AA19" i="1" s="1"/>
  <c r="AH10" i="1"/>
  <c r="AF9" i="1"/>
  <c r="BH7" i="1"/>
  <c r="AG6" i="1"/>
  <c r="AP84" i="1"/>
  <c r="AQ83" i="1"/>
  <c r="AH78" i="1"/>
  <c r="AH76" i="1"/>
  <c r="AH72" i="1"/>
  <c r="N71" i="1"/>
  <c r="AA71" i="1" s="1"/>
  <c r="BH68" i="1"/>
  <c r="F66" i="1"/>
  <c r="AC66" i="1" s="1"/>
  <c r="N64" i="1"/>
  <c r="AA64" i="1" s="1"/>
  <c r="BH59" i="1"/>
  <c r="Y58" i="1"/>
  <c r="Y57" i="1"/>
  <c r="AH56" i="1"/>
  <c r="AH50" i="1"/>
  <c r="N45" i="1"/>
  <c r="AA45" i="1" s="1"/>
  <c r="AP41" i="1"/>
  <c r="BH40" i="1"/>
  <c r="AQ39" i="1"/>
  <c r="AQ38" i="1"/>
  <c r="Y37" i="1"/>
  <c r="N36" i="1"/>
  <c r="AA36" i="1" s="1"/>
  <c r="Z29" i="1"/>
  <c r="AQ25" i="1"/>
  <c r="BH24" i="1"/>
  <c r="N20" i="1"/>
  <c r="AA20" i="1" s="1"/>
  <c r="AQ8" i="1"/>
  <c r="Y8" i="1"/>
  <c r="AH6" i="1"/>
  <c r="AH88" i="1"/>
  <c r="BH83" i="1"/>
  <c r="AQ82" i="1"/>
  <c r="AQ76" i="1"/>
  <c r="AQ72" i="1"/>
  <c r="AH71" i="1"/>
  <c r="AE67" i="1"/>
  <c r="AF49" i="1"/>
  <c r="AQ46" i="1"/>
  <c r="AP40" i="1"/>
  <c r="AG39" i="1"/>
  <c r="AG38" i="1"/>
  <c r="AH38" i="1"/>
  <c r="AP24" i="1"/>
  <c r="N18" i="1"/>
  <c r="AA18" i="1" s="1"/>
  <c r="BH17" i="1"/>
  <c r="AH14" i="1"/>
  <c r="AG13" i="1"/>
  <c r="AP13" i="1"/>
  <c r="AH9" i="1"/>
  <c r="AG8" i="1"/>
  <c r="F6" i="1"/>
  <c r="AC6" i="1" s="1"/>
  <c r="N89" i="1"/>
  <c r="AA89" i="1" s="1"/>
  <c r="AQ71" i="1"/>
  <c r="AH49" i="1"/>
  <c r="AQ36" i="1"/>
  <c r="F13" i="1"/>
  <c r="AC13" i="1" s="1"/>
  <c r="AF12" i="1"/>
  <c r="AH8" i="1"/>
  <c r="BH88" i="1"/>
  <c r="AQ86" i="1"/>
  <c r="BH82" i="1"/>
  <c r="AQ81" i="1"/>
  <c r="AF71" i="1"/>
  <c r="BH71" i="1"/>
  <c r="AQ70" i="1"/>
  <c r="AQ69" i="1"/>
  <c r="Y64" i="1"/>
  <c r="N63" i="1"/>
  <c r="AA63" i="1" s="1"/>
  <c r="AP57" i="1"/>
  <c r="AP56" i="1"/>
  <c r="N53" i="1"/>
  <c r="AA53" i="1" s="1"/>
  <c r="AG52" i="1"/>
  <c r="AF51" i="1"/>
  <c r="AQ51" i="1"/>
  <c r="AE50" i="1"/>
  <c r="AQ45" i="1"/>
  <c r="AP37" i="1"/>
  <c r="F37" i="1"/>
  <c r="AC37" i="1" s="1"/>
  <c r="AF36" i="1"/>
  <c r="AF35" i="1"/>
  <c r="AQ35" i="1"/>
  <c r="AQ34" i="1"/>
  <c r="AH33" i="1"/>
  <c r="N33" i="1"/>
  <c r="AA33" i="1" s="1"/>
  <c r="AG31" i="1"/>
  <c r="AG29" i="1"/>
  <c r="F29" i="1"/>
  <c r="AC29" i="1" s="1"/>
  <c r="Z28" i="1"/>
  <c r="AH27" i="1"/>
  <c r="AE25" i="1"/>
  <c r="AG19" i="1"/>
  <c r="BH19" i="1"/>
  <c r="N15" i="1"/>
  <c r="AA15" i="1" s="1"/>
  <c r="AQ11" i="1"/>
  <c r="AF8" i="1"/>
  <c r="F8" i="1"/>
  <c r="AC8" i="1" s="1"/>
  <c r="BH6" i="1"/>
  <c r="K2" i="1"/>
  <c r="E11" i="2" s="1"/>
  <c r="AH89" i="1"/>
  <c r="AQ89" i="1"/>
  <c r="N88" i="1"/>
  <c r="AA88" i="1" s="1"/>
  <c r="AH87" i="1"/>
  <c r="AF86" i="1"/>
  <c r="Y85" i="1"/>
  <c r="BH81" i="1"/>
  <c r="Y79" i="1"/>
  <c r="AG77" i="1"/>
  <c r="N77" i="1"/>
  <c r="AA77" i="1" s="1"/>
  <c r="AE76" i="1"/>
  <c r="N75" i="1"/>
  <c r="AA75" i="1" s="1"/>
  <c r="Y73" i="1"/>
  <c r="AF70" i="1"/>
  <c r="BH70" i="1"/>
  <c r="AF69" i="1"/>
  <c r="AP64" i="1"/>
  <c r="F64" i="1"/>
  <c r="AC64" i="1" s="1"/>
  <c r="AH63" i="1"/>
  <c r="BH51" i="1"/>
  <c r="AF46" i="1"/>
  <c r="AG45" i="1"/>
  <c r="BH30" i="1"/>
  <c r="F26" i="1"/>
  <c r="AC26" i="1" s="1"/>
  <c r="AH25" i="1"/>
  <c r="AG23" i="1"/>
  <c r="AQ22" i="1"/>
  <c r="F19" i="1"/>
  <c r="AC19" i="1" s="1"/>
  <c r="BH18" i="1"/>
  <c r="AQ17" i="1"/>
  <c r="AE15" i="1"/>
  <c r="F5" i="1"/>
  <c r="AC5" i="1" s="1"/>
  <c r="AG89" i="1"/>
  <c r="AE86" i="1"/>
  <c r="AQ80" i="1"/>
  <c r="AQ79" i="1"/>
  <c r="AH77" i="1"/>
  <c r="AH75" i="1"/>
  <c r="N74" i="1"/>
  <c r="AA74" i="1" s="1"/>
  <c r="Y72" i="1"/>
  <c r="AH68" i="1"/>
  <c r="BH67" i="1"/>
  <c r="AH64" i="1"/>
  <c r="N62" i="1"/>
  <c r="AA62" i="1" s="1"/>
  <c r="N61" i="1"/>
  <c r="AA61" i="1" s="1"/>
  <c r="N60" i="1"/>
  <c r="AA60" i="1" s="1"/>
  <c r="BH55" i="1"/>
  <c r="AH52" i="1"/>
  <c r="AQ50" i="1"/>
  <c r="N47" i="1"/>
  <c r="AA47" i="1" s="1"/>
  <c r="AQ44" i="1"/>
  <c r="N32" i="1"/>
  <c r="AA32" i="1" s="1"/>
  <c r="Y29" i="1"/>
  <c r="BH27" i="1"/>
  <c r="AE20" i="1"/>
  <c r="AQ16" i="1"/>
  <c r="Y14" i="1"/>
  <c r="AF10" i="1"/>
  <c r="BH8" i="1"/>
  <c r="AG7" i="1"/>
  <c r="AF5" i="1"/>
  <c r="BH4" i="1"/>
  <c r="Z4" i="1"/>
  <c r="AH86" i="1"/>
  <c r="AH74" i="1"/>
  <c r="AP70" i="1"/>
  <c r="AP69" i="1"/>
  <c r="AF68" i="1"/>
  <c r="AQ68" i="1"/>
  <c r="N67" i="1"/>
  <c r="AA67" i="1" s="1"/>
  <c r="AE66" i="1"/>
  <c r="Y60" i="1"/>
  <c r="N54" i="1"/>
  <c r="AA54" i="1" s="1"/>
  <c r="BH50" i="1"/>
  <c r="AF45" i="1"/>
  <c r="AF44" i="1"/>
  <c r="N40" i="1"/>
  <c r="AA40" i="1" s="1"/>
  <c r="AQ37" i="1"/>
  <c r="AH32" i="1"/>
  <c r="AQ31" i="1"/>
  <c r="Z30" i="1"/>
  <c r="AG18" i="1"/>
  <c r="AP17" i="1"/>
  <c r="AF16" i="1"/>
  <c r="AQ14" i="1"/>
  <c r="BH12" i="1"/>
  <c r="AP10" i="1"/>
  <c r="Y10" i="1"/>
  <c r="AQ9" i="1"/>
  <c r="Y9" i="1"/>
  <c r="AE5" i="1"/>
  <c r="N87" i="1"/>
  <c r="AA87" i="1" s="1"/>
  <c r="F85" i="1"/>
  <c r="AC85" i="1" s="1"/>
  <c r="AQ74" i="1"/>
  <c r="AH66" i="1"/>
  <c r="F63" i="1"/>
  <c r="AC63" i="1" s="1"/>
  <c r="AE59" i="1"/>
  <c r="N59" i="1"/>
  <c r="AA59" i="1" s="1"/>
  <c r="AQ53" i="1"/>
  <c r="BH52" i="1"/>
  <c r="AQ48" i="1"/>
  <c r="AP44" i="1"/>
  <c r="BH43" i="1"/>
  <c r="N39" i="1"/>
  <c r="AA39" i="1" s="1"/>
  <c r="AH35" i="1"/>
  <c r="BH33" i="1"/>
  <c r="F33" i="1"/>
  <c r="AC33" i="1" s="1"/>
  <c r="BH25" i="1"/>
  <c r="AQ23" i="1"/>
  <c r="AH17" i="1"/>
  <c r="AP16" i="1"/>
  <c r="AF15" i="1"/>
  <c r="AF14" i="1"/>
  <c r="F7" i="1"/>
  <c r="AC7" i="1" s="1"/>
  <c r="BH5" i="1"/>
  <c r="AG4" i="1"/>
  <c r="F88" i="1"/>
  <c r="AC88" i="1" s="1"/>
  <c r="AP85" i="1"/>
  <c r="AE83" i="1"/>
  <c r="N83" i="1"/>
  <c r="AA83" i="1" s="1"/>
  <c r="AQ67" i="1"/>
  <c r="AH62" i="1"/>
  <c r="BH61" i="1"/>
  <c r="BH60" i="1"/>
  <c r="BH53" i="1"/>
  <c r="BH48" i="1"/>
  <c r="AQ47" i="1"/>
  <c r="BH31" i="1"/>
  <c r="AQ21" i="1"/>
  <c r="F4" i="1"/>
  <c r="AC4" i="1" s="1"/>
  <c r="N34" i="1"/>
  <c r="AA34" i="1" s="1"/>
  <c r="AH34" i="1"/>
  <c r="X2" i="1"/>
  <c r="Q2" i="1"/>
  <c r="AE34" i="1"/>
  <c r="U2" i="1"/>
  <c r="BH34" i="1"/>
  <c r="AE89" i="1"/>
  <c r="AE85" i="1"/>
  <c r="N85" i="1"/>
  <c r="AA85" i="1" s="1"/>
  <c r="AH82" i="1"/>
  <c r="Z82" i="1"/>
  <c r="AG81" i="1"/>
  <c r="AF89" i="1"/>
  <c r="H2" i="1"/>
  <c r="F83" i="1"/>
  <c r="AC83" i="1" s="1"/>
  <c r="AH81" i="1"/>
  <c r="Z81" i="1"/>
  <c r="AG80" i="1"/>
  <c r="F82" i="1"/>
  <c r="AC82" i="1" s="1"/>
  <c r="AF80" i="1"/>
  <c r="V2" i="1"/>
  <c r="AH80" i="1"/>
  <c r="Z80" i="1"/>
  <c r="AG79" i="1"/>
  <c r="M2" i="1"/>
  <c r="E13" i="2" s="1"/>
  <c r="W2" i="1"/>
  <c r="Z89" i="1"/>
  <c r="F89" i="1"/>
  <c r="AC89" i="1" s="1"/>
  <c r="Z88" i="1"/>
  <c r="Z87" i="1"/>
  <c r="F87" i="1"/>
  <c r="AC87" i="1" s="1"/>
  <c r="Z86" i="1"/>
  <c r="F86" i="1"/>
  <c r="AC86" i="1" s="1"/>
  <c r="Z85" i="1"/>
  <c r="N84" i="1"/>
  <c r="AA84" i="1" s="1"/>
  <c r="F81" i="1"/>
  <c r="AC81" i="1" s="1"/>
  <c r="N79" i="1"/>
  <c r="AA79" i="1" s="1"/>
  <c r="Y89" i="1"/>
  <c r="AH84" i="1"/>
  <c r="Z84" i="1"/>
  <c r="AG83" i="1"/>
  <c r="AH79" i="1"/>
  <c r="Z79" i="1"/>
  <c r="S2" i="1"/>
  <c r="E9" i="2" s="1"/>
  <c r="T2" i="1"/>
  <c r="O2" i="1"/>
  <c r="F80" i="1"/>
  <c r="AC80" i="1" s="1"/>
  <c r="AQ88" i="1"/>
  <c r="AG88" i="1"/>
  <c r="AG87" i="1"/>
  <c r="AG86" i="1"/>
  <c r="AQ85" i="1"/>
  <c r="AG85" i="1"/>
  <c r="AH83" i="1"/>
  <c r="Z83" i="1"/>
  <c r="AG82" i="1"/>
  <c r="F84" i="1"/>
  <c r="AC84" i="1" s="1"/>
  <c r="N82" i="1"/>
  <c r="AA82" i="1" s="1"/>
  <c r="Y80" i="1"/>
  <c r="BH79" i="1"/>
  <c r="F68" i="1"/>
  <c r="AC68" i="1" s="1"/>
  <c r="AG67" i="1"/>
  <c r="AF57" i="1"/>
  <c r="AG57" i="1"/>
  <c r="Y68" i="1"/>
  <c r="F57" i="1"/>
  <c r="AC57" i="1" s="1"/>
  <c r="Z65" i="1"/>
  <c r="AQ60" i="1"/>
  <c r="F55" i="1"/>
  <c r="AC55" i="1" s="1"/>
  <c r="AF55" i="1"/>
  <c r="Z67" i="1"/>
  <c r="Y66" i="1"/>
  <c r="AG65" i="1"/>
  <c r="AQ65" i="1"/>
  <c r="AF64" i="1"/>
  <c r="BH62" i="1"/>
  <c r="AH61" i="1"/>
  <c r="AF60" i="1"/>
  <c r="AG60" i="1"/>
  <c r="AQ59" i="1"/>
  <c r="AQ58" i="1"/>
  <c r="F79" i="1"/>
  <c r="AC79" i="1" s="1"/>
  <c r="Z78" i="1"/>
  <c r="F78" i="1"/>
  <c r="AC78" i="1" s="1"/>
  <c r="Z77" i="1"/>
  <c r="F77" i="1"/>
  <c r="AC77" i="1" s="1"/>
  <c r="Z76" i="1"/>
  <c r="F76" i="1"/>
  <c r="AC76" i="1" s="1"/>
  <c r="Z75" i="1"/>
  <c r="F75" i="1"/>
  <c r="AC75" i="1" s="1"/>
  <c r="Z74" i="1"/>
  <c r="F74" i="1"/>
  <c r="AC74" i="1" s="1"/>
  <c r="Z73" i="1"/>
  <c r="F73" i="1"/>
  <c r="AC73" i="1" s="1"/>
  <c r="Z72" i="1"/>
  <c r="F72" i="1"/>
  <c r="AC72" i="1" s="1"/>
  <c r="Z71" i="1"/>
  <c r="F71" i="1"/>
  <c r="AC71" i="1" s="1"/>
  <c r="Z70" i="1"/>
  <c r="F70" i="1"/>
  <c r="AC70" i="1" s="1"/>
  <c r="Z69" i="1"/>
  <c r="F69" i="1"/>
  <c r="AC69" i="1" s="1"/>
  <c r="BH65" i="1"/>
  <c r="AQ61" i="1"/>
  <c r="AF59" i="1"/>
  <c r="AG59" i="1"/>
  <c r="Z59" i="1"/>
  <c r="AH59" i="1"/>
  <c r="AF58" i="1"/>
  <c r="AG58" i="1"/>
  <c r="Y71" i="1"/>
  <c r="Y70" i="1"/>
  <c r="Y69" i="1"/>
  <c r="F65" i="1"/>
  <c r="AC65" i="1" s="1"/>
  <c r="Z64" i="1"/>
  <c r="AF61" i="1"/>
  <c r="AG61" i="1"/>
  <c r="F59" i="1"/>
  <c r="AC59" i="1" s="1"/>
  <c r="F58" i="1"/>
  <c r="AC58" i="1" s="1"/>
  <c r="AH69" i="1"/>
  <c r="F67" i="1"/>
  <c r="AC67" i="1" s="1"/>
  <c r="AG66" i="1"/>
  <c r="Y65" i="1"/>
  <c r="AG64" i="1"/>
  <c r="AQ64" i="1"/>
  <c r="AF63" i="1"/>
  <c r="F61" i="1"/>
  <c r="AC61" i="1" s="1"/>
  <c r="AG74" i="1"/>
  <c r="AQ73" i="1"/>
  <c r="AG73" i="1"/>
  <c r="AG72" i="1"/>
  <c r="AG71" i="1"/>
  <c r="AG70" i="1"/>
  <c r="AG69" i="1"/>
  <c r="Z68" i="1"/>
  <c r="AF66" i="1"/>
  <c r="AE55" i="1"/>
  <c r="BH54" i="1"/>
  <c r="BH74" i="1"/>
  <c r="BH72" i="1"/>
  <c r="Z63" i="1"/>
  <c r="AF62" i="1"/>
  <c r="Y62" i="1"/>
  <c r="Z62" i="1"/>
  <c r="AE69" i="1"/>
  <c r="Z66" i="1"/>
  <c r="AH65" i="1"/>
  <c r="AQ63" i="1"/>
  <c r="AQ62" i="1"/>
  <c r="AQ57" i="1"/>
  <c r="F53" i="1"/>
  <c r="AC53" i="1" s="1"/>
  <c r="N49" i="1"/>
  <c r="AA49" i="1" s="1"/>
  <c r="AF48" i="1"/>
  <c r="AH45" i="1"/>
  <c r="Y45" i="1"/>
  <c r="Z45" i="1"/>
  <c r="AG42" i="1"/>
  <c r="F42" i="1"/>
  <c r="AC42" i="1" s="1"/>
  <c r="AF42" i="1"/>
  <c r="BH42" i="1"/>
  <c r="AH41" i="1"/>
  <c r="Y41" i="1"/>
  <c r="Z41" i="1"/>
  <c r="AH55" i="1"/>
  <c r="Z54" i="1"/>
  <c r="Y53" i="1"/>
  <c r="AQ41" i="1"/>
  <c r="AH39" i="1"/>
  <c r="Z61" i="1"/>
  <c r="Z60" i="1"/>
  <c r="Z58" i="1"/>
  <c r="Z57" i="1"/>
  <c r="Z56" i="1"/>
  <c r="F56" i="1"/>
  <c r="AC56" i="1" s="1"/>
  <c r="AG55" i="1"/>
  <c r="F51" i="1"/>
  <c r="AC51" i="1" s="1"/>
  <c r="Z50" i="1"/>
  <c r="Y49" i="1"/>
  <c r="Z49" i="1"/>
  <c r="F48" i="1"/>
  <c r="AC48" i="1" s="1"/>
  <c r="AG41" i="1"/>
  <c r="F41" i="1"/>
  <c r="AC41" i="1" s="1"/>
  <c r="AF41" i="1"/>
  <c r="BH41" i="1"/>
  <c r="AH40" i="1"/>
  <c r="Y61" i="1"/>
  <c r="Y56" i="1"/>
  <c r="AH53" i="1"/>
  <c r="Z52" i="1"/>
  <c r="Y51" i="1"/>
  <c r="AH46" i="1"/>
  <c r="Y46" i="1"/>
  <c r="Z46" i="1"/>
  <c r="F45" i="1"/>
  <c r="AC45" i="1" s="1"/>
  <c r="AQ40" i="1"/>
  <c r="BH39" i="1"/>
  <c r="AH60" i="1"/>
  <c r="F54" i="1"/>
  <c r="AC54" i="1" s="1"/>
  <c r="AG53" i="1"/>
  <c r="AH44" i="1"/>
  <c r="Y44" i="1"/>
  <c r="Z44" i="1"/>
  <c r="AG40" i="1"/>
  <c r="F40" i="1"/>
  <c r="AC40" i="1" s="1"/>
  <c r="AF40" i="1"/>
  <c r="AQ56" i="1"/>
  <c r="AG56" i="1"/>
  <c r="Z55" i="1"/>
  <c r="Y54" i="1"/>
  <c r="F50" i="1"/>
  <c r="AC50" i="1" s="1"/>
  <c r="AQ49" i="1"/>
  <c r="F49" i="1"/>
  <c r="AC49" i="1" s="1"/>
  <c r="N43" i="1"/>
  <c r="AA43" i="1" s="1"/>
  <c r="BH57" i="1"/>
  <c r="AE53" i="1"/>
  <c r="F52" i="1"/>
  <c r="AC52" i="1" s="1"/>
  <c r="AG51" i="1"/>
  <c r="Y50" i="1"/>
  <c r="AG47" i="1"/>
  <c r="AH47" i="1"/>
  <c r="Y47" i="1"/>
  <c r="Z47" i="1"/>
  <c r="F46" i="1"/>
  <c r="AC46" i="1" s="1"/>
  <c r="BH44" i="1"/>
  <c r="AH43" i="1"/>
  <c r="Y43" i="1"/>
  <c r="Z43" i="1"/>
  <c r="AH54" i="1"/>
  <c r="Z53" i="1"/>
  <c r="Y52" i="1"/>
  <c r="N48" i="1"/>
  <c r="AA48" i="1" s="1"/>
  <c r="F44" i="1"/>
  <c r="AC44" i="1" s="1"/>
  <c r="AQ43" i="1"/>
  <c r="N42" i="1"/>
  <c r="AA42" i="1" s="1"/>
  <c r="AG43" i="1"/>
  <c r="F43" i="1"/>
  <c r="AC43" i="1" s="1"/>
  <c r="AF43" i="1"/>
  <c r="AH42" i="1"/>
  <c r="Y42" i="1"/>
  <c r="Z42" i="1"/>
  <c r="F38" i="1"/>
  <c r="AC38" i="1" s="1"/>
  <c r="AE38" i="1"/>
  <c r="Z51" i="1"/>
  <c r="AH48" i="1"/>
  <c r="Y48" i="1"/>
  <c r="Z48" i="1"/>
  <c r="F47" i="1"/>
  <c r="AC47" i="1" s="1"/>
  <c r="AQ42" i="1"/>
  <c r="N41" i="1"/>
  <c r="AA41" i="1" s="1"/>
  <c r="BH37" i="1"/>
  <c r="AF39" i="1"/>
  <c r="BH38" i="1"/>
  <c r="AF38" i="1"/>
  <c r="BH35" i="1"/>
  <c r="Z35" i="1"/>
  <c r="AF33" i="1"/>
  <c r="AE28" i="1"/>
  <c r="F28" i="1"/>
  <c r="AC28" i="1" s="1"/>
  <c r="AG36" i="1"/>
  <c r="AE33" i="1"/>
  <c r="F31" i="1"/>
  <c r="AC31" i="1" s="1"/>
  <c r="AH29" i="1"/>
  <c r="F27" i="1"/>
  <c r="AC27" i="1" s="1"/>
  <c r="F24" i="1"/>
  <c r="AC24" i="1" s="1"/>
  <c r="AE24" i="1"/>
  <c r="Z38" i="1"/>
  <c r="Z33" i="1"/>
  <c r="N30" i="1"/>
  <c r="AA30" i="1" s="1"/>
  <c r="AQ29" i="1"/>
  <c r="F35" i="1"/>
  <c r="AC35" i="1" s="1"/>
  <c r="AG32" i="1"/>
  <c r="AH28" i="1"/>
  <c r="Z36" i="1"/>
  <c r="BH23" i="1"/>
  <c r="Z32" i="1"/>
  <c r="Z40" i="1"/>
  <c r="Z39" i="1"/>
  <c r="F39" i="1"/>
  <c r="AC39" i="1" s="1"/>
  <c r="Y38" i="1"/>
  <c r="AF37" i="1"/>
  <c r="Z34" i="1"/>
  <c r="N28" i="1"/>
  <c r="AA28" i="1" s="1"/>
  <c r="Y40" i="1"/>
  <c r="Y39" i="1"/>
  <c r="F36" i="1"/>
  <c r="AC36" i="1" s="1"/>
  <c r="AG35" i="1"/>
  <c r="N27" i="1"/>
  <c r="AA27" i="1" s="1"/>
  <c r="Z37" i="1"/>
  <c r="Y36" i="1"/>
  <c r="BH32" i="1"/>
  <c r="F32" i="1"/>
  <c r="AC32" i="1" s="1"/>
  <c r="Z31" i="1"/>
  <c r="F34" i="1"/>
  <c r="AC34" i="1" s="1"/>
  <c r="Y32" i="1"/>
  <c r="Z22" i="1"/>
  <c r="AH18" i="1"/>
  <c r="Z17" i="1"/>
  <c r="AG14" i="1"/>
  <c r="AQ13" i="1"/>
  <c r="Z10" i="1"/>
  <c r="Y16" i="1"/>
  <c r="Z16" i="1"/>
  <c r="AG15" i="1"/>
  <c r="Z12" i="1"/>
  <c r="Y24" i="1"/>
  <c r="AH21" i="1"/>
  <c r="Z20" i="1"/>
  <c r="Y19" i="1"/>
  <c r="AQ18" i="1"/>
  <c r="Y15" i="1"/>
  <c r="Z15" i="1"/>
  <c r="BH14" i="1"/>
  <c r="F22" i="1"/>
  <c r="AC22" i="1" s="1"/>
  <c r="F17" i="1"/>
  <c r="AC17" i="1" s="1"/>
  <c r="BH16" i="1"/>
  <c r="F14" i="1"/>
  <c r="AC14" i="1" s="1"/>
  <c r="Z13" i="1"/>
  <c r="AH12" i="1"/>
  <c r="F10" i="1"/>
  <c r="AC10" i="1" s="1"/>
  <c r="Z23" i="1"/>
  <c r="Y22" i="1"/>
  <c r="AH19" i="1"/>
  <c r="Z18" i="1"/>
  <c r="Y17" i="1"/>
  <c r="F16" i="1"/>
  <c r="AC16" i="1" s="1"/>
  <c r="AQ15" i="1"/>
  <c r="BH15" i="1"/>
  <c r="F12" i="1"/>
  <c r="AC12" i="1" s="1"/>
  <c r="Z27" i="1"/>
  <c r="Z26" i="1"/>
  <c r="F25" i="1"/>
  <c r="AC25" i="1" s="1"/>
  <c r="AG24" i="1"/>
  <c r="F20" i="1"/>
  <c r="AC20" i="1" s="1"/>
  <c r="F15" i="1"/>
  <c r="AC15" i="1" s="1"/>
  <c r="N14" i="1"/>
  <c r="AA14" i="1" s="1"/>
  <c r="AH22" i="1"/>
  <c r="Z21" i="1"/>
  <c r="AF19" i="1"/>
  <c r="Z11" i="1"/>
  <c r="F23" i="1"/>
  <c r="AC23" i="1" s="1"/>
  <c r="AG22" i="1"/>
  <c r="F18" i="1"/>
  <c r="AC18" i="1" s="1"/>
  <c r="AG17" i="1"/>
  <c r="BH9" i="1"/>
  <c r="Z24" i="1"/>
  <c r="AH20" i="1"/>
  <c r="Z19" i="1"/>
  <c r="Y18" i="1"/>
  <c r="F9" i="1"/>
  <c r="AC9" i="1" s="1"/>
  <c r="F21" i="1"/>
  <c r="AC21" i="1" s="1"/>
  <c r="AH16" i="1"/>
  <c r="AH11" i="1"/>
  <c r="F11" i="1"/>
  <c r="AC11" i="1" s="1"/>
  <c r="AH4" i="1"/>
  <c r="AQ12" i="1"/>
  <c r="AG12" i="1"/>
  <c r="AG11" i="1"/>
  <c r="AG10" i="1"/>
  <c r="BH13" i="1"/>
  <c r="BH10" i="1"/>
  <c r="AE13" i="1"/>
  <c r="AE12" i="1"/>
  <c r="AE11" i="1"/>
  <c r="Z14" i="1"/>
  <c r="Z9" i="1"/>
  <c r="Z8" i="1"/>
  <c r="Z7" i="1"/>
  <c r="Z6" i="1"/>
  <c r="Z5" i="1"/>
  <c r="AG3" i="1"/>
  <c r="F3" i="1"/>
  <c r="AC3" i="1" s="1"/>
  <c r="R2" i="1"/>
  <c r="E8" i="2" s="1"/>
  <c r="AP3" i="1"/>
  <c r="I2" i="1"/>
  <c r="Z3" i="1"/>
  <c r="AQ3" i="1"/>
  <c r="G2" i="1"/>
  <c r="Y3" i="1"/>
  <c r="AH3" i="1"/>
  <c r="E2" i="1"/>
  <c r="AF3" i="1"/>
  <c r="AE3" i="1"/>
  <c r="AM3" i="3"/>
  <c r="AN3" i="3"/>
  <c r="AP3" i="3"/>
  <c r="W3" i="3"/>
  <c r="Z3" i="3"/>
  <c r="AC3" i="3"/>
  <c r="AA3" i="3"/>
  <c r="J2" i="1"/>
  <c r="E10" i="2" s="1"/>
  <c r="AF3" i="11" l="1"/>
  <c r="AF15" i="11"/>
  <c r="AI41" i="10"/>
  <c r="AB21" i="10"/>
  <c r="AB11" i="10"/>
  <c r="AF20" i="11"/>
  <c r="AF9" i="11"/>
  <c r="AF46" i="3"/>
  <c r="AF11" i="11"/>
  <c r="AF21" i="3"/>
  <c r="AF16" i="11"/>
  <c r="AF25" i="11"/>
  <c r="AF8" i="11"/>
  <c r="AF14" i="3"/>
  <c r="AF33" i="3"/>
  <c r="AF45" i="3"/>
  <c r="AF27" i="3"/>
  <c r="AF30" i="3"/>
  <c r="AF11" i="3"/>
  <c r="AF3" i="3"/>
  <c r="AJ9" i="10"/>
  <c r="AJ37" i="10"/>
  <c r="AI48" i="10"/>
  <c r="AF26" i="11"/>
  <c r="AF4" i="11"/>
  <c r="AF5" i="11"/>
  <c r="AF39" i="3"/>
  <c r="AF10" i="3"/>
  <c r="AF44" i="3"/>
  <c r="AF43" i="3"/>
  <c r="AF17" i="3"/>
  <c r="AF34" i="3"/>
  <c r="AF25" i="3"/>
  <c r="AF19" i="3"/>
  <c r="AF7" i="3"/>
  <c r="AF40" i="3"/>
  <c r="AF5" i="3"/>
  <c r="AF22" i="3"/>
  <c r="AF24" i="3"/>
  <c r="AF8" i="3"/>
  <c r="AF28" i="3"/>
  <c r="AF16" i="3"/>
  <c r="AF36" i="3"/>
  <c r="AF23" i="3"/>
  <c r="AF26" i="3"/>
  <c r="E7" i="11"/>
  <c r="AF20" i="3"/>
  <c r="AF19" i="11"/>
  <c r="AF37" i="3"/>
  <c r="AF31" i="3"/>
  <c r="AF4" i="3"/>
  <c r="AF24" i="11"/>
  <c r="AF22" i="11"/>
  <c r="AF13" i="3"/>
  <c r="AF14" i="11"/>
  <c r="C2" i="11"/>
  <c r="AF21" i="11"/>
  <c r="AF23" i="11"/>
  <c r="W2" i="11"/>
  <c r="X20" i="11" s="1"/>
  <c r="AF7" i="11"/>
  <c r="W2" i="3"/>
  <c r="C2" i="3"/>
  <c r="AJ13" i="10"/>
  <c r="AJ30" i="10"/>
  <c r="AB13" i="10"/>
  <c r="AJ7" i="10"/>
  <c r="AI4" i="10"/>
  <c r="AJ25" i="10"/>
  <c r="AI25" i="10"/>
  <c r="AJ42" i="10"/>
  <c r="AM6" i="10"/>
  <c r="AI14" i="10"/>
  <c r="AB20" i="10"/>
  <c r="AJ18" i="10"/>
  <c r="AI17" i="10"/>
  <c r="AB18" i="10"/>
  <c r="AM40" i="10"/>
  <c r="AJ32" i="10"/>
  <c r="AB27" i="10"/>
  <c r="AI38" i="10"/>
  <c r="AB4" i="10"/>
  <c r="AI33" i="10"/>
  <c r="AJ21" i="10"/>
  <c r="AB9" i="10"/>
  <c r="AI34" i="10"/>
  <c r="AM20" i="10"/>
  <c r="AB48" i="10"/>
  <c r="AM9" i="10"/>
  <c r="AI49" i="10"/>
  <c r="AM32" i="10"/>
  <c r="AM29" i="10"/>
  <c r="AJ48" i="10"/>
  <c r="AI29" i="10"/>
  <c r="AJ24" i="10"/>
  <c r="AJ8" i="10"/>
  <c r="AI9" i="10"/>
  <c r="AI21" i="10"/>
  <c r="AI15" i="10"/>
  <c r="AM22" i="10"/>
  <c r="AB22" i="10"/>
  <c r="AM13" i="10"/>
  <c r="AI10" i="10"/>
  <c r="AI45" i="10"/>
  <c r="AM24" i="10"/>
  <c r="AB14" i="10"/>
  <c r="AI27" i="10"/>
  <c r="AB41" i="10"/>
  <c r="AB6" i="10"/>
  <c r="AI22" i="10"/>
  <c r="AM11" i="10"/>
  <c r="AM45" i="10"/>
  <c r="AM26" i="10"/>
  <c r="AM14" i="10"/>
  <c r="AE2" i="10"/>
  <c r="AI6" i="10"/>
  <c r="AB29" i="10"/>
  <c r="AI44" i="10"/>
  <c r="AM21" i="10"/>
  <c r="AI19" i="10"/>
  <c r="AM28" i="10"/>
  <c r="AI40" i="10"/>
  <c r="AI43" i="10"/>
  <c r="AM44" i="10"/>
  <c r="AJ45" i="10"/>
  <c r="AB40" i="10"/>
  <c r="AB45" i="10"/>
  <c r="AB24" i="10"/>
  <c r="AJ3" i="10"/>
  <c r="AI12" i="10"/>
  <c r="AJ41" i="10"/>
  <c r="AI39" i="10"/>
  <c r="AI23" i="10"/>
  <c r="AI32" i="10"/>
  <c r="AM18" i="10"/>
  <c r="AM8" i="10"/>
  <c r="AB16" i="10"/>
  <c r="AJ44" i="10"/>
  <c r="AI24" i="10"/>
  <c r="AM42" i="10"/>
  <c r="AM4" i="10"/>
  <c r="AJ20" i="10"/>
  <c r="AB37" i="10"/>
  <c r="AI20" i="10"/>
  <c r="AB32" i="10"/>
  <c r="AI50" i="10"/>
  <c r="AM31" i="10"/>
  <c r="AB26" i="10"/>
  <c r="AB28" i="10"/>
  <c r="AI46" i="10"/>
  <c r="AJ14" i="10"/>
  <c r="AM48" i="10"/>
  <c r="AM23" i="10"/>
  <c r="AJ28" i="10"/>
  <c r="AI30" i="10"/>
  <c r="AM41" i="10"/>
  <c r="AJ40" i="10"/>
  <c r="AM27" i="10"/>
  <c r="AJ23" i="10"/>
  <c r="AB23" i="10"/>
  <c r="AJ11" i="10"/>
  <c r="AI47" i="10"/>
  <c r="AB25" i="10"/>
  <c r="AB7" i="10"/>
  <c r="AI36" i="10"/>
  <c r="AM25" i="10"/>
  <c r="AB30" i="10"/>
  <c r="AM7" i="10"/>
  <c r="AB44" i="10"/>
  <c r="AI28" i="10"/>
  <c r="AM16" i="10"/>
  <c r="AI5" i="10"/>
  <c r="AM30" i="10"/>
  <c r="AB31" i="10"/>
  <c r="AB8" i="10"/>
  <c r="AI42" i="10"/>
  <c r="AI8" i="10"/>
  <c r="AB42" i="10"/>
  <c r="AJ31" i="10"/>
  <c r="AJ26" i="10"/>
  <c r="AI26" i="10"/>
  <c r="AI16" i="10"/>
  <c r="AC2" i="10"/>
  <c r="AG2" i="10"/>
  <c r="AP2" i="10"/>
  <c r="AM46" i="10"/>
  <c r="AB46" i="10"/>
  <c r="AJ46" i="10"/>
  <c r="AJ22" i="10"/>
  <c r="AF2" i="10"/>
  <c r="AS2" i="10"/>
  <c r="AM19" i="10"/>
  <c r="AB19" i="10"/>
  <c r="AJ19" i="10"/>
  <c r="AM43" i="10"/>
  <c r="AB43" i="10"/>
  <c r="AJ43" i="10"/>
  <c r="AB33" i="10"/>
  <c r="AJ33" i="10"/>
  <c r="AM33" i="10"/>
  <c r="AB39" i="10"/>
  <c r="AJ39" i="10"/>
  <c r="AM39" i="10"/>
  <c r="AM17" i="10"/>
  <c r="AB17" i="10"/>
  <c r="AJ17" i="10"/>
  <c r="Y2" i="10"/>
  <c r="AJ16" i="10"/>
  <c r="AJ4" i="10"/>
  <c r="AI11" i="10"/>
  <c r="AM38" i="10"/>
  <c r="AB38" i="10"/>
  <c r="AJ38" i="10"/>
  <c r="AM35" i="10"/>
  <c r="AJ35" i="10"/>
  <c r="AB35" i="10"/>
  <c r="AI18" i="10"/>
  <c r="AM37" i="10"/>
  <c r="AM50" i="10"/>
  <c r="AB50" i="10"/>
  <c r="AJ50" i="10"/>
  <c r="AJ27" i="10"/>
  <c r="AI31" i="10"/>
  <c r="AH2" i="10"/>
  <c r="AM5" i="10"/>
  <c r="AB5" i="10"/>
  <c r="AJ5" i="10"/>
  <c r="AJ6" i="10"/>
  <c r="AM34" i="10"/>
  <c r="AJ34" i="10"/>
  <c r="AB34" i="10"/>
  <c r="AQ2" i="10"/>
  <c r="F2" i="10"/>
  <c r="AT2" i="10"/>
  <c r="AJ49" i="10"/>
  <c r="AM49" i="10"/>
  <c r="AB49" i="10"/>
  <c r="AJ29" i="10"/>
  <c r="AA3" i="10"/>
  <c r="N2" i="10"/>
  <c r="AM12" i="10"/>
  <c r="AB12" i="10"/>
  <c r="AJ12" i="10"/>
  <c r="BH2" i="10"/>
  <c r="AB36" i="10"/>
  <c r="AM36" i="10"/>
  <c r="AJ36" i="10"/>
  <c r="AJ15" i="10"/>
  <c r="AM15" i="10"/>
  <c r="AB15" i="10"/>
  <c r="AM10" i="10"/>
  <c r="AB10" i="10"/>
  <c r="AJ10" i="10"/>
  <c r="AM47" i="10"/>
  <c r="AB47" i="10"/>
  <c r="AJ47" i="10"/>
  <c r="AI37" i="10"/>
  <c r="AW47" i="10"/>
  <c r="D47" i="10" s="1"/>
  <c r="AW42" i="10"/>
  <c r="D42" i="10" s="1"/>
  <c r="AW48" i="10"/>
  <c r="D48" i="10" s="1"/>
  <c r="AW44" i="10"/>
  <c r="AW40" i="10"/>
  <c r="D40" i="10" s="1"/>
  <c r="AW35" i="10"/>
  <c r="D35" i="10" s="1"/>
  <c r="AW50" i="10"/>
  <c r="D50" i="10" s="1"/>
  <c r="AW38" i="10"/>
  <c r="D38" i="10" s="1"/>
  <c r="AW43" i="10"/>
  <c r="D43" i="10" s="1"/>
  <c r="AW46" i="10"/>
  <c r="D46" i="10" s="1"/>
  <c r="AW41" i="10"/>
  <c r="AW49" i="10"/>
  <c r="D49" i="10" s="1"/>
  <c r="AW45" i="10"/>
  <c r="AW39" i="10"/>
  <c r="D39" i="10" s="1"/>
  <c r="AW34" i="10"/>
  <c r="D34" i="10" s="1"/>
  <c r="AW28" i="10"/>
  <c r="D28" i="10" s="1"/>
  <c r="AW23" i="10"/>
  <c r="D23" i="10" s="1"/>
  <c r="AW18" i="10"/>
  <c r="D18" i="10" s="1"/>
  <c r="AW37" i="10"/>
  <c r="D37" i="10" s="1"/>
  <c r="AW26" i="10"/>
  <c r="D26" i="10" s="1"/>
  <c r="AW21" i="10"/>
  <c r="D21" i="10" s="1"/>
  <c r="AW16" i="10"/>
  <c r="AW32" i="10"/>
  <c r="D32" i="10" s="1"/>
  <c r="AW31" i="10"/>
  <c r="AW29" i="10"/>
  <c r="AW24" i="10"/>
  <c r="AW19" i="10"/>
  <c r="D19" i="10" s="1"/>
  <c r="AW14" i="10"/>
  <c r="D14" i="10" s="1"/>
  <c r="AW33" i="10"/>
  <c r="D33" i="10" s="1"/>
  <c r="AW36" i="10"/>
  <c r="D36" i="10" s="1"/>
  <c r="AW27" i="10"/>
  <c r="D27" i="10" s="1"/>
  <c r="AW22" i="10"/>
  <c r="D22" i="10" s="1"/>
  <c r="AW17" i="10"/>
  <c r="D17" i="10" s="1"/>
  <c r="AW30" i="10"/>
  <c r="D30" i="10" s="1"/>
  <c r="AW25" i="10"/>
  <c r="D25" i="10" s="1"/>
  <c r="AW20" i="10"/>
  <c r="D20" i="10" s="1"/>
  <c r="AW15" i="10"/>
  <c r="D15" i="10" s="1"/>
  <c r="AW11" i="10"/>
  <c r="AW6" i="10"/>
  <c r="D6" i="10" s="1"/>
  <c r="AW4" i="10"/>
  <c r="D4" i="10" s="1"/>
  <c r="AW13" i="10"/>
  <c r="D13" i="10" s="1"/>
  <c r="AW9" i="10"/>
  <c r="D9" i="10" s="1"/>
  <c r="AW3" i="10"/>
  <c r="D3" i="10" s="1"/>
  <c r="AW7" i="10"/>
  <c r="D7" i="10" s="1"/>
  <c r="AW10" i="10"/>
  <c r="D10" i="10" s="1"/>
  <c r="AW5" i="10"/>
  <c r="D5" i="10" s="1"/>
  <c r="AW12" i="10"/>
  <c r="AW8" i="10"/>
  <c r="AI13" i="10"/>
  <c r="Z2" i="10"/>
  <c r="AT2" i="1"/>
  <c r="AS2" i="1"/>
  <c r="AI28" i="1"/>
  <c r="AI60" i="1"/>
  <c r="AI35" i="1"/>
  <c r="AJ4" i="1"/>
  <c r="AI11" i="1"/>
  <c r="AI55" i="1"/>
  <c r="AI63" i="1"/>
  <c r="AI10" i="1"/>
  <c r="AI23" i="1"/>
  <c r="AI52" i="1"/>
  <c r="AI59" i="1"/>
  <c r="AI31" i="1"/>
  <c r="AI44" i="1"/>
  <c r="AI13" i="1"/>
  <c r="AJ28" i="1"/>
  <c r="AI82" i="1"/>
  <c r="AI51" i="1"/>
  <c r="AI18" i="1"/>
  <c r="AI56" i="1"/>
  <c r="AI37" i="1"/>
  <c r="AI66" i="1"/>
  <c r="AI48" i="1"/>
  <c r="AI86" i="1"/>
  <c r="AJ25" i="1"/>
  <c r="AI17" i="1"/>
  <c r="AI9" i="1"/>
  <c r="AI67" i="1"/>
  <c r="AI80" i="1"/>
  <c r="AI33" i="1"/>
  <c r="AI26" i="1"/>
  <c r="AI24" i="1"/>
  <c r="AI21" i="1"/>
  <c r="AI61" i="1"/>
  <c r="AI32" i="1"/>
  <c r="AI83" i="1"/>
  <c r="AI12" i="1"/>
  <c r="AI77" i="1"/>
  <c r="AI46" i="1"/>
  <c r="AI49" i="1"/>
  <c r="AI70" i="1"/>
  <c r="AJ30" i="1"/>
  <c r="AI88" i="1"/>
  <c r="AI89" i="1"/>
  <c r="AI25" i="1"/>
  <c r="AI16" i="1"/>
  <c r="AI27" i="1"/>
  <c r="AI79" i="1"/>
  <c r="AI71" i="1"/>
  <c r="AI19" i="1"/>
  <c r="AI30" i="1"/>
  <c r="AI50" i="1"/>
  <c r="AI68" i="1"/>
  <c r="AI15" i="1"/>
  <c r="AI20" i="1"/>
  <c r="AI22" i="1"/>
  <c r="AI65" i="1"/>
  <c r="AI69" i="1"/>
  <c r="AI84" i="1"/>
  <c r="AI87" i="1"/>
  <c r="AI73" i="1"/>
  <c r="AI76" i="1"/>
  <c r="AI41" i="1"/>
  <c r="AB25" i="1"/>
  <c r="AI85" i="1"/>
  <c r="AI34" i="1"/>
  <c r="AI74" i="1"/>
  <c r="AI36" i="1"/>
  <c r="AI78" i="1"/>
  <c r="AP2" i="1"/>
  <c r="AI53" i="1"/>
  <c r="AI29" i="1"/>
  <c r="AI54" i="1"/>
  <c r="AI47" i="1"/>
  <c r="AI45" i="1"/>
  <c r="AI64" i="1"/>
  <c r="AI75" i="1"/>
  <c r="AJ29" i="1"/>
  <c r="AM25" i="1"/>
  <c r="AI38" i="1"/>
  <c r="AI81" i="1"/>
  <c r="AI14" i="1"/>
  <c r="AI42" i="1"/>
  <c r="AM29" i="1"/>
  <c r="AG2" i="1"/>
  <c r="AB30" i="1"/>
  <c r="AF2" i="1"/>
  <c r="AE2" i="1"/>
  <c r="AI39" i="1"/>
  <c r="AB29" i="1"/>
  <c r="AI62" i="1"/>
  <c r="AI57" i="1"/>
  <c r="AI72" i="1"/>
  <c r="AJ3" i="1"/>
  <c r="AM30" i="1"/>
  <c r="AI40" i="1"/>
  <c r="AQ2" i="1"/>
  <c r="AI58" i="1"/>
  <c r="AJ51" i="1"/>
  <c r="AB51" i="1"/>
  <c r="AM51" i="1"/>
  <c r="AJ63" i="1"/>
  <c r="AM63" i="1"/>
  <c r="AB63" i="1"/>
  <c r="AJ74" i="1"/>
  <c r="AB74" i="1"/>
  <c r="AM74" i="1"/>
  <c r="AJ79" i="1"/>
  <c r="AB79" i="1"/>
  <c r="AM79" i="1"/>
  <c r="AJ22" i="1"/>
  <c r="AB22" i="1"/>
  <c r="AM22" i="1"/>
  <c r="AJ8" i="1"/>
  <c r="AJ12" i="1"/>
  <c r="AM12" i="1"/>
  <c r="AB12" i="1"/>
  <c r="AJ24" i="1"/>
  <c r="AB24" i="1"/>
  <c r="AM24" i="1"/>
  <c r="B3" i="2"/>
  <c r="AJ16" i="1"/>
  <c r="AM16" i="1"/>
  <c r="AB16" i="1"/>
  <c r="AJ5" i="1"/>
  <c r="AJ17" i="1"/>
  <c r="AB17" i="1"/>
  <c r="AM17" i="1"/>
  <c r="AJ37" i="1"/>
  <c r="AB37" i="1"/>
  <c r="AM37" i="1"/>
  <c r="AJ40" i="1"/>
  <c r="AB40" i="1"/>
  <c r="AM40" i="1"/>
  <c r="AJ53" i="1"/>
  <c r="AB53" i="1"/>
  <c r="AM53" i="1"/>
  <c r="AJ50" i="1"/>
  <c r="AM50" i="1"/>
  <c r="AB50" i="1"/>
  <c r="AJ88" i="1"/>
  <c r="AB88" i="1"/>
  <c r="AM88" i="1"/>
  <c r="AJ80" i="1"/>
  <c r="AM80" i="1"/>
  <c r="AB80" i="1"/>
  <c r="AJ33" i="1"/>
  <c r="AB33" i="1"/>
  <c r="AM33" i="1"/>
  <c r="AJ7" i="1"/>
  <c r="AJ11" i="1"/>
  <c r="AB11" i="1"/>
  <c r="AM11" i="1"/>
  <c r="AJ32" i="1"/>
  <c r="AM32" i="1"/>
  <c r="AB32" i="1"/>
  <c r="AJ14" i="1"/>
  <c r="AM14" i="1"/>
  <c r="AB14" i="1"/>
  <c r="AJ27" i="1"/>
  <c r="AB27" i="1"/>
  <c r="AM27" i="1"/>
  <c r="AJ31" i="1"/>
  <c r="AM31" i="1"/>
  <c r="AB31" i="1"/>
  <c r="AM57" i="1"/>
  <c r="AJ57" i="1"/>
  <c r="AB57" i="1"/>
  <c r="AM59" i="1"/>
  <c r="AJ59" i="1"/>
  <c r="AB59" i="1"/>
  <c r="AJ21" i="1"/>
  <c r="AB21" i="1"/>
  <c r="AM21" i="1"/>
  <c r="AJ10" i="1"/>
  <c r="AB10" i="1"/>
  <c r="AM10" i="1"/>
  <c r="AJ36" i="1"/>
  <c r="AB36" i="1"/>
  <c r="AM36" i="1"/>
  <c r="AM60" i="1"/>
  <c r="AJ60" i="1"/>
  <c r="AB60" i="1"/>
  <c r="AJ41" i="1"/>
  <c r="AM41" i="1"/>
  <c r="AB41" i="1"/>
  <c r="AJ72" i="1"/>
  <c r="AB72" i="1"/>
  <c r="AM72" i="1"/>
  <c r="AJ77" i="1"/>
  <c r="AB77" i="1"/>
  <c r="AM77" i="1"/>
  <c r="AJ67" i="1"/>
  <c r="AB67" i="1"/>
  <c r="AM67" i="1"/>
  <c r="AJ86" i="1"/>
  <c r="AB86" i="1"/>
  <c r="AM86" i="1"/>
  <c r="AJ81" i="1"/>
  <c r="AM81" i="1"/>
  <c r="AB81" i="1"/>
  <c r="AJ19" i="1"/>
  <c r="AB19" i="1"/>
  <c r="AM19" i="1"/>
  <c r="AB89" i="1"/>
  <c r="AM89" i="1"/>
  <c r="AJ89" i="1"/>
  <c r="AJ43" i="1"/>
  <c r="AM43" i="1"/>
  <c r="AB43" i="1"/>
  <c r="AJ64" i="1"/>
  <c r="AM64" i="1"/>
  <c r="AB64" i="1"/>
  <c r="AJ70" i="1"/>
  <c r="AB70" i="1"/>
  <c r="AM70" i="1"/>
  <c r="AJ75" i="1"/>
  <c r="AB75" i="1"/>
  <c r="AM75" i="1"/>
  <c r="AJ9" i="1"/>
  <c r="AB9" i="1"/>
  <c r="AM9" i="1"/>
  <c r="AJ26" i="1"/>
  <c r="AB26" i="1"/>
  <c r="AM26" i="1"/>
  <c r="AJ65" i="1"/>
  <c r="AM65" i="1"/>
  <c r="AB65" i="1"/>
  <c r="AJ15" i="1"/>
  <c r="AM15" i="1"/>
  <c r="AB15" i="1"/>
  <c r="AJ54" i="1"/>
  <c r="AB54" i="1"/>
  <c r="AM54" i="1"/>
  <c r="AJ71" i="1"/>
  <c r="AB71" i="1"/>
  <c r="AM71" i="1"/>
  <c r="AJ42" i="1"/>
  <c r="AM42" i="1"/>
  <c r="AB42" i="1"/>
  <c r="AM58" i="1"/>
  <c r="AJ58" i="1"/>
  <c r="AB58" i="1"/>
  <c r="AJ66" i="1"/>
  <c r="AB66" i="1"/>
  <c r="AM66" i="1"/>
  <c r="AH2" i="1"/>
  <c r="AJ13" i="1"/>
  <c r="AM13" i="1"/>
  <c r="AB13" i="1"/>
  <c r="AJ35" i="1"/>
  <c r="AB35" i="1"/>
  <c r="AM35" i="1"/>
  <c r="AJ48" i="1"/>
  <c r="AM48" i="1"/>
  <c r="AB48" i="1"/>
  <c r="AJ47" i="1"/>
  <c r="AM47" i="1"/>
  <c r="AB47" i="1"/>
  <c r="AJ52" i="1"/>
  <c r="AB52" i="1"/>
  <c r="AM52" i="1"/>
  <c r="AJ49" i="1"/>
  <c r="AM49" i="1"/>
  <c r="AB49" i="1"/>
  <c r="AJ61" i="1"/>
  <c r="AB61" i="1"/>
  <c r="AM61" i="1"/>
  <c r="AJ62" i="1"/>
  <c r="AM62" i="1"/>
  <c r="AB62" i="1"/>
  <c r="AJ6" i="1"/>
  <c r="AJ69" i="1"/>
  <c r="AB69" i="1"/>
  <c r="AM69" i="1"/>
  <c r="AJ18" i="1"/>
  <c r="AB18" i="1"/>
  <c r="AM18" i="1"/>
  <c r="AJ38" i="1"/>
  <c r="AB38" i="1"/>
  <c r="AM38" i="1"/>
  <c r="AJ44" i="1"/>
  <c r="AB44" i="1"/>
  <c r="AM44" i="1"/>
  <c r="AW4" i="1"/>
  <c r="D4" i="1" s="1"/>
  <c r="AW5" i="1"/>
  <c r="D5" i="1" s="1"/>
  <c r="AW6" i="1"/>
  <c r="D6" i="1" s="1"/>
  <c r="AW7" i="1"/>
  <c r="D7" i="1" s="1"/>
  <c r="AW8" i="1"/>
  <c r="D8" i="1" s="1"/>
  <c r="AW9" i="1"/>
  <c r="D9" i="1" s="1"/>
  <c r="AW10" i="1"/>
  <c r="D10" i="1" s="1"/>
  <c r="AW11" i="1"/>
  <c r="D11" i="1" s="1"/>
  <c r="AW12" i="1"/>
  <c r="D12" i="1" s="1"/>
  <c r="AW13" i="1"/>
  <c r="D13" i="1" s="1"/>
  <c r="AW14" i="1"/>
  <c r="D14" i="1" s="1"/>
  <c r="AW15" i="1"/>
  <c r="D15" i="1" s="1"/>
  <c r="AW21" i="1"/>
  <c r="D21" i="1" s="1"/>
  <c r="AW16" i="1"/>
  <c r="D16" i="1" s="1"/>
  <c r="AW18" i="1"/>
  <c r="D18" i="1" s="1"/>
  <c r="AW23" i="1"/>
  <c r="D23" i="1" s="1"/>
  <c r="AW20" i="1"/>
  <c r="D20" i="1" s="1"/>
  <c r="AW17" i="1"/>
  <c r="D17" i="1" s="1"/>
  <c r="AW22" i="1"/>
  <c r="D22" i="1" s="1"/>
  <c r="AW25" i="1"/>
  <c r="D25" i="1" s="1"/>
  <c r="AW26" i="1"/>
  <c r="D26" i="1" s="1"/>
  <c r="AW27" i="1"/>
  <c r="D27" i="1" s="1"/>
  <c r="AW28" i="1"/>
  <c r="D28" i="1" s="1"/>
  <c r="AW29" i="1"/>
  <c r="D29" i="1" s="1"/>
  <c r="AW30" i="1"/>
  <c r="D30" i="1" s="1"/>
  <c r="AW19" i="1"/>
  <c r="D19" i="1" s="1"/>
  <c r="AW34" i="1"/>
  <c r="D34" i="1" s="1"/>
  <c r="AW36" i="1"/>
  <c r="D36" i="1" s="1"/>
  <c r="AW33" i="1"/>
  <c r="D33" i="1" s="1"/>
  <c r="AW31" i="1"/>
  <c r="D31" i="1" s="1"/>
  <c r="AW35" i="1"/>
  <c r="D35" i="1" s="1"/>
  <c r="AW38" i="1"/>
  <c r="D38" i="1" s="1"/>
  <c r="AW39" i="1"/>
  <c r="D39" i="1" s="1"/>
  <c r="AW32" i="1"/>
  <c r="D32" i="1" s="1"/>
  <c r="AW37" i="1"/>
  <c r="D37" i="1" s="1"/>
  <c r="AW24" i="1"/>
  <c r="D24" i="1" s="1"/>
  <c r="AW43" i="1"/>
  <c r="D43" i="1" s="1"/>
  <c r="AW48" i="1"/>
  <c r="D48" i="1" s="1"/>
  <c r="AW56" i="1"/>
  <c r="D56" i="1" s="1"/>
  <c r="AW57" i="1"/>
  <c r="D57" i="1" s="1"/>
  <c r="AW58" i="1"/>
  <c r="D58" i="1" s="1"/>
  <c r="AW59" i="1"/>
  <c r="D59" i="1" s="1"/>
  <c r="AW60" i="1"/>
  <c r="D60" i="1" s="1"/>
  <c r="AW50" i="1"/>
  <c r="D50" i="1" s="1"/>
  <c r="AW44" i="1"/>
  <c r="D44" i="1" s="1"/>
  <c r="AW47" i="1"/>
  <c r="D47" i="1" s="1"/>
  <c r="AW52" i="1"/>
  <c r="D52" i="1" s="1"/>
  <c r="AW40" i="1"/>
  <c r="D40" i="1" s="1"/>
  <c r="AW54" i="1"/>
  <c r="D54" i="1" s="1"/>
  <c r="AW41" i="1"/>
  <c r="D41" i="1" s="1"/>
  <c r="AW46" i="1"/>
  <c r="D46" i="1" s="1"/>
  <c r="AW51" i="1"/>
  <c r="D51" i="1" s="1"/>
  <c r="AW42" i="1"/>
  <c r="D42" i="1" s="1"/>
  <c r="AW45" i="1"/>
  <c r="D45" i="1" s="1"/>
  <c r="AW49" i="1"/>
  <c r="D49" i="1" s="1"/>
  <c r="AW53" i="1"/>
  <c r="D53" i="1" s="1"/>
  <c r="AW55" i="1"/>
  <c r="D55" i="1" s="1"/>
  <c r="AW65" i="1"/>
  <c r="D65" i="1" s="1"/>
  <c r="AW62" i="1"/>
  <c r="D62" i="1" s="1"/>
  <c r="AW67" i="1"/>
  <c r="D67" i="1" s="1"/>
  <c r="AW61" i="1"/>
  <c r="D61" i="1" s="1"/>
  <c r="AW63" i="1"/>
  <c r="D63" i="1" s="1"/>
  <c r="AW66" i="1"/>
  <c r="D66" i="1" s="1"/>
  <c r="AW69" i="1"/>
  <c r="D69" i="1" s="1"/>
  <c r="AW70" i="1"/>
  <c r="D70" i="1" s="1"/>
  <c r="AW71" i="1"/>
  <c r="D71" i="1" s="1"/>
  <c r="AW72" i="1"/>
  <c r="D72" i="1" s="1"/>
  <c r="AW73" i="1"/>
  <c r="D73" i="1" s="1"/>
  <c r="AW74" i="1"/>
  <c r="D74" i="1" s="1"/>
  <c r="AW75" i="1"/>
  <c r="D75" i="1" s="1"/>
  <c r="AW76" i="1"/>
  <c r="D76" i="1" s="1"/>
  <c r="AW77" i="1"/>
  <c r="AW64" i="1"/>
  <c r="D64" i="1" s="1"/>
  <c r="AW68" i="1"/>
  <c r="D68" i="1" s="1"/>
  <c r="AW81" i="1"/>
  <c r="AW89" i="1"/>
  <c r="AW82" i="1"/>
  <c r="AW78" i="1"/>
  <c r="AW83" i="1"/>
  <c r="AW79" i="1"/>
  <c r="AW85" i="1"/>
  <c r="AW86" i="1"/>
  <c r="AW87" i="1"/>
  <c r="AW88" i="1"/>
  <c r="AW80" i="1"/>
  <c r="AW84" i="1"/>
  <c r="AJ34" i="1"/>
  <c r="AB34" i="1"/>
  <c r="AM34" i="1"/>
  <c r="AJ46" i="1"/>
  <c r="AB46" i="1"/>
  <c r="AM46" i="1"/>
  <c r="AM56" i="1"/>
  <c r="AJ56" i="1"/>
  <c r="AB56" i="1"/>
  <c r="AJ45" i="1"/>
  <c r="AM45" i="1"/>
  <c r="AB45" i="1"/>
  <c r="AJ83" i="1"/>
  <c r="AM83" i="1"/>
  <c r="AB83" i="1"/>
  <c r="AB84" i="1"/>
  <c r="AM84" i="1"/>
  <c r="AJ84" i="1"/>
  <c r="AJ23" i="1"/>
  <c r="AB23" i="1"/>
  <c r="AM23" i="1"/>
  <c r="AM28" i="1"/>
  <c r="AJ55" i="1"/>
  <c r="AB55" i="1"/>
  <c r="AM55" i="1"/>
  <c r="AJ76" i="1"/>
  <c r="AB76" i="1"/>
  <c r="AM76" i="1"/>
  <c r="AJ85" i="1"/>
  <c r="AB85" i="1"/>
  <c r="AM85" i="1"/>
  <c r="AB28" i="1"/>
  <c r="AW3" i="1"/>
  <c r="D3" i="1" s="1"/>
  <c r="AJ20" i="1"/>
  <c r="AB20" i="1"/>
  <c r="AM20" i="1"/>
  <c r="AJ39" i="1"/>
  <c r="AM39" i="1"/>
  <c r="AB39" i="1"/>
  <c r="AI43" i="1"/>
  <c r="AJ68" i="1"/>
  <c r="AB68" i="1"/>
  <c r="AM68" i="1"/>
  <c r="AJ73" i="1"/>
  <c r="AB73" i="1"/>
  <c r="AM73" i="1"/>
  <c r="AJ78" i="1"/>
  <c r="AM78" i="1"/>
  <c r="AB78" i="1"/>
  <c r="AJ87" i="1"/>
  <c r="AB87" i="1"/>
  <c r="AM87" i="1"/>
  <c r="AJ82" i="1"/>
  <c r="AM82" i="1"/>
  <c r="AB82" i="1"/>
  <c r="AC2" i="1"/>
  <c r="D3" i="2"/>
  <c r="Y2" i="1"/>
  <c r="Z2" i="1"/>
  <c r="BH2" i="1"/>
  <c r="D2" i="2"/>
  <c r="F2" i="1"/>
  <c r="AQ47" i="3" l="1"/>
  <c r="AR47" i="3" s="1"/>
  <c r="X47" i="3"/>
  <c r="AQ11" i="3"/>
  <c r="AR11" i="3" s="1"/>
  <c r="AQ18" i="3"/>
  <c r="AR18" i="3" s="1"/>
  <c r="AQ43" i="3"/>
  <c r="AR43" i="3" s="1"/>
  <c r="AQ16" i="3"/>
  <c r="AR16" i="3" s="1"/>
  <c r="AQ28" i="3"/>
  <c r="AR28" i="3" s="1"/>
  <c r="AQ33" i="3"/>
  <c r="AR33" i="3" s="1"/>
  <c r="AQ38" i="3"/>
  <c r="AR38" i="3" s="1"/>
  <c r="AQ4" i="3"/>
  <c r="AR4" i="3" s="1"/>
  <c r="AQ9" i="3"/>
  <c r="AR9" i="3" s="1"/>
  <c r="AQ46" i="3"/>
  <c r="AR46" i="3" s="1"/>
  <c r="AQ14" i="3"/>
  <c r="AR14" i="3" s="1"/>
  <c r="AQ21" i="3"/>
  <c r="AR21" i="3" s="1"/>
  <c r="AQ31" i="3"/>
  <c r="AR31" i="3" s="1"/>
  <c r="AQ36" i="3"/>
  <c r="AR36" i="3" s="1"/>
  <c r="AQ41" i="3"/>
  <c r="AR41" i="3" s="1"/>
  <c r="AQ30" i="3"/>
  <c r="AR30" i="3" s="1"/>
  <c r="AQ40" i="3"/>
  <c r="AR40" i="3" s="1"/>
  <c r="AQ45" i="3"/>
  <c r="AR45" i="3" s="1"/>
  <c r="AQ7" i="3"/>
  <c r="AR7" i="3" s="1"/>
  <c r="AQ19" i="3"/>
  <c r="AR19" i="3" s="1"/>
  <c r="AQ26" i="3"/>
  <c r="AR26" i="3" s="1"/>
  <c r="AQ24" i="3"/>
  <c r="AR24" i="3" s="1"/>
  <c r="AQ44" i="3"/>
  <c r="AR44" i="3" s="1"/>
  <c r="AQ12" i="3"/>
  <c r="AR12" i="3" s="1"/>
  <c r="AQ39" i="3"/>
  <c r="AR39" i="3" s="1"/>
  <c r="AQ17" i="3"/>
  <c r="AR17" i="3" s="1"/>
  <c r="AQ34" i="3"/>
  <c r="AR34" i="3" s="1"/>
  <c r="AQ22" i="3"/>
  <c r="AR22" i="3" s="1"/>
  <c r="AQ29" i="3"/>
  <c r="AR29" i="3" s="1"/>
  <c r="AQ5" i="3"/>
  <c r="AR5" i="3" s="1"/>
  <c r="AQ15" i="3"/>
  <c r="AR15" i="3" s="1"/>
  <c r="AQ27" i="3"/>
  <c r="AR27" i="3" s="1"/>
  <c r="AQ10" i="3"/>
  <c r="AR10" i="3" s="1"/>
  <c r="AQ32" i="3"/>
  <c r="AR32" i="3" s="1"/>
  <c r="AQ42" i="3"/>
  <c r="AR42" i="3" s="1"/>
  <c r="AQ8" i="3"/>
  <c r="AR8" i="3" s="1"/>
  <c r="AQ20" i="3"/>
  <c r="AR20" i="3" s="1"/>
  <c r="AQ37" i="3"/>
  <c r="AR37" i="3" s="1"/>
  <c r="AQ25" i="3"/>
  <c r="AR25" i="3" s="1"/>
  <c r="AQ35" i="3"/>
  <c r="AR35" i="3" s="1"/>
  <c r="AQ6" i="3"/>
  <c r="AR6" i="3" s="1"/>
  <c r="AQ13" i="3"/>
  <c r="AR13" i="3" s="1"/>
  <c r="AQ23" i="3"/>
  <c r="AR23" i="3" s="1"/>
  <c r="X25" i="11"/>
  <c r="X4" i="11"/>
  <c r="AQ19" i="11"/>
  <c r="AR19" i="11" s="1"/>
  <c r="AQ3" i="11"/>
  <c r="AR3" i="11" s="1"/>
  <c r="AQ12" i="11"/>
  <c r="AR12" i="11" s="1"/>
  <c r="AQ21" i="11"/>
  <c r="AR21" i="11" s="1"/>
  <c r="AQ5" i="11"/>
  <c r="AR5" i="11" s="1"/>
  <c r="AQ14" i="11"/>
  <c r="AR14" i="11" s="1"/>
  <c r="AQ23" i="11"/>
  <c r="AR23" i="11" s="1"/>
  <c r="AQ7" i="11"/>
  <c r="AR7" i="11" s="1"/>
  <c r="AQ16" i="11"/>
  <c r="AR16" i="11" s="1"/>
  <c r="AQ13" i="11"/>
  <c r="AR13" i="11" s="1"/>
  <c r="AQ25" i="11"/>
  <c r="AR25" i="11" s="1"/>
  <c r="AQ9" i="11"/>
  <c r="AR9" i="11" s="1"/>
  <c r="AQ18" i="11"/>
  <c r="AR18" i="11" s="1"/>
  <c r="AQ11" i="11"/>
  <c r="AR11" i="11" s="1"/>
  <c r="AQ20" i="11"/>
  <c r="AR20" i="11" s="1"/>
  <c r="AQ4" i="11"/>
  <c r="AR4" i="11" s="1"/>
  <c r="AQ22" i="11"/>
  <c r="AR22" i="11" s="1"/>
  <c r="AQ6" i="11"/>
  <c r="AR6" i="11" s="1"/>
  <c r="AQ15" i="11"/>
  <c r="AR15" i="11" s="1"/>
  <c r="AQ24" i="11"/>
  <c r="AR24" i="11" s="1"/>
  <c r="AQ8" i="11"/>
  <c r="AR8" i="11" s="1"/>
  <c r="AQ17" i="11"/>
  <c r="AR17" i="11" s="1"/>
  <c r="AQ10" i="11"/>
  <c r="AR10" i="11" s="1"/>
  <c r="AQ26" i="11"/>
  <c r="AR26" i="11" s="1"/>
  <c r="X12" i="11"/>
  <c r="X14" i="11"/>
  <c r="X13" i="11"/>
  <c r="X5" i="11"/>
  <c r="X22" i="11"/>
  <c r="X3" i="11"/>
  <c r="X19" i="11"/>
  <c r="X17" i="11"/>
  <c r="X26" i="11"/>
  <c r="X6" i="11"/>
  <c r="X21" i="11"/>
  <c r="X10" i="11"/>
  <c r="X15" i="11"/>
  <c r="X24" i="11"/>
  <c r="X18" i="11"/>
  <c r="X11" i="11"/>
  <c r="X9" i="11"/>
  <c r="X16" i="11"/>
  <c r="X8" i="11"/>
  <c r="X23" i="11"/>
  <c r="X7" i="11"/>
  <c r="X8" i="3"/>
  <c r="X12" i="3"/>
  <c r="X16" i="3"/>
  <c r="X24" i="3"/>
  <c r="X7" i="3"/>
  <c r="X11" i="3"/>
  <c r="X15" i="3"/>
  <c r="X19" i="3"/>
  <c r="X23" i="3"/>
  <c r="X27" i="3"/>
  <c r="X31" i="3"/>
  <c r="X35" i="3"/>
  <c r="X5" i="3"/>
  <c r="X9" i="3"/>
  <c r="X13" i="3"/>
  <c r="X17" i="3"/>
  <c r="X21" i="3"/>
  <c r="X25" i="3"/>
  <c r="X29" i="3"/>
  <c r="X33" i="3"/>
  <c r="X37" i="3"/>
  <c r="X41" i="3"/>
  <c r="X45" i="3"/>
  <c r="X39" i="3"/>
  <c r="X44" i="3"/>
  <c r="X42" i="3"/>
  <c r="X30" i="3"/>
  <c r="X22" i="3"/>
  <c r="X36" i="3"/>
  <c r="X28" i="3"/>
  <c r="X4" i="3"/>
  <c r="X34" i="3"/>
  <c r="X40" i="3"/>
  <c r="X14" i="3"/>
  <c r="X20" i="3"/>
  <c r="X43" i="3"/>
  <c r="X26" i="3"/>
  <c r="X46" i="3"/>
  <c r="X32" i="3"/>
  <c r="X6" i="3"/>
  <c r="X38" i="3"/>
  <c r="X18" i="3"/>
  <c r="X10" i="3"/>
  <c r="AJ2" i="10"/>
  <c r="BJ19" i="10"/>
  <c r="BJ39" i="10"/>
  <c r="BJ33" i="10"/>
  <c r="BJ23" i="10"/>
  <c r="BJ38" i="10"/>
  <c r="BJ42" i="10"/>
  <c r="BJ24" i="10"/>
  <c r="BJ8" i="10"/>
  <c r="BJ43" i="10"/>
  <c r="BJ27" i="10"/>
  <c r="BJ7" i="10"/>
  <c r="BJ29" i="10"/>
  <c r="BJ45" i="10"/>
  <c r="BJ5" i="10"/>
  <c r="BJ34" i="10"/>
  <c r="BJ18" i="10"/>
  <c r="BJ28" i="10"/>
  <c r="BJ32" i="10"/>
  <c r="BJ26" i="10"/>
  <c r="BJ21" i="10"/>
  <c r="BJ25" i="10"/>
  <c r="BJ22" i="10"/>
  <c r="BJ30" i="10"/>
  <c r="BJ17" i="10"/>
  <c r="BJ47" i="10"/>
  <c r="BJ15" i="10"/>
  <c r="BJ46" i="10"/>
  <c r="BJ41" i="10"/>
  <c r="BJ12" i="10"/>
  <c r="BJ4" i="10"/>
  <c r="BJ49" i="10"/>
  <c r="BJ44" i="10"/>
  <c r="BJ13" i="10"/>
  <c r="BJ3" i="10"/>
  <c r="BJ14" i="10"/>
  <c r="BJ9" i="10"/>
  <c r="BJ16" i="10"/>
  <c r="BJ20" i="10"/>
  <c r="BJ50" i="10"/>
  <c r="BJ31" i="10"/>
  <c r="BJ40" i="10"/>
  <c r="BJ48" i="10"/>
  <c r="BJ37" i="10"/>
  <c r="BJ10" i="10"/>
  <c r="BJ35" i="10"/>
  <c r="BJ11" i="10"/>
  <c r="BJ6" i="10"/>
  <c r="BJ36" i="10"/>
  <c r="D16" i="10"/>
  <c r="D24" i="10"/>
  <c r="D31" i="10"/>
  <c r="D45" i="10"/>
  <c r="D29" i="10"/>
  <c r="AW2" i="10"/>
  <c r="D44" i="10"/>
  <c r="D8" i="10"/>
  <c r="D11" i="10"/>
  <c r="D41" i="10"/>
  <c r="D12" i="10"/>
  <c r="AI3" i="10"/>
  <c r="AI2" i="10" s="1"/>
  <c r="AA2" i="10"/>
  <c r="AB3" i="10"/>
  <c r="AB2" i="10" s="1"/>
  <c r="AM3" i="10"/>
  <c r="AM2" i="10" s="1"/>
  <c r="X3" i="3"/>
  <c r="AQ3" i="3"/>
  <c r="AR3" i="3" s="1"/>
  <c r="AJ2" i="1"/>
  <c r="BJ4" i="1"/>
  <c r="BJ5" i="1"/>
  <c r="BJ6" i="1"/>
  <c r="BJ7" i="1"/>
  <c r="BJ8" i="1"/>
  <c r="BJ17" i="1"/>
  <c r="BJ22" i="1"/>
  <c r="BJ12" i="1"/>
  <c r="BJ25" i="1"/>
  <c r="BJ26" i="1"/>
  <c r="BJ27" i="1"/>
  <c r="BJ28" i="1"/>
  <c r="BJ29" i="1"/>
  <c r="BJ14" i="1"/>
  <c r="BJ11" i="1"/>
  <c r="BJ15" i="1"/>
  <c r="BJ9" i="1"/>
  <c r="BJ13" i="1"/>
  <c r="BJ16" i="1"/>
  <c r="BJ23" i="1"/>
  <c r="BJ10" i="1"/>
  <c r="BJ20" i="1"/>
  <c r="BJ31" i="1"/>
  <c r="BJ43" i="1"/>
  <c r="BJ44" i="1"/>
  <c r="BJ45" i="1"/>
  <c r="BJ46" i="1"/>
  <c r="BJ47" i="1"/>
  <c r="BJ48" i="1"/>
  <c r="BJ32" i="1"/>
  <c r="BJ34" i="1"/>
  <c r="BJ30" i="1"/>
  <c r="BJ54" i="1"/>
  <c r="BJ49" i="1"/>
  <c r="BJ56" i="1"/>
  <c r="BJ57" i="1"/>
  <c r="BJ58" i="1"/>
  <c r="BJ59" i="1"/>
  <c r="BJ60" i="1"/>
  <c r="BJ61" i="1"/>
  <c r="BJ50" i="1"/>
  <c r="BJ52" i="1"/>
  <c r="BJ63" i="1"/>
  <c r="BJ69" i="1"/>
  <c r="BJ70" i="1"/>
  <c r="BJ71" i="1"/>
  <c r="BJ65" i="1"/>
  <c r="BJ62" i="1"/>
  <c r="BJ67" i="1"/>
  <c r="BJ85" i="1"/>
  <c r="BJ86" i="1"/>
  <c r="BJ87" i="1"/>
  <c r="BJ88" i="1"/>
  <c r="BJ75" i="1"/>
  <c r="BJ55" i="1"/>
  <c r="BJ36" i="1"/>
  <c r="BJ68" i="1"/>
  <c r="BJ24" i="1"/>
  <c r="BJ38" i="1"/>
  <c r="BJ82" i="1"/>
  <c r="BJ66" i="1"/>
  <c r="BJ39" i="1"/>
  <c r="BJ51" i="1"/>
  <c r="BJ35" i="1"/>
  <c r="BJ19" i="1"/>
  <c r="BJ81" i="1"/>
  <c r="BJ83" i="1"/>
  <c r="BJ84" i="1"/>
  <c r="BJ42" i="1"/>
  <c r="BJ89" i="1"/>
  <c r="BJ78" i="1"/>
  <c r="BJ79" i="1"/>
  <c r="BJ40" i="1"/>
  <c r="BJ33" i="1"/>
  <c r="BJ37" i="1"/>
  <c r="BJ21" i="1"/>
  <c r="BJ76" i="1"/>
  <c r="BJ80" i="1"/>
  <c r="BJ73" i="1"/>
  <c r="BJ64" i="1"/>
  <c r="BJ77" i="1"/>
  <c r="BJ74" i="1"/>
  <c r="BJ41" i="1"/>
  <c r="BJ72" i="1"/>
  <c r="BJ53" i="1"/>
  <c r="BJ18" i="1"/>
  <c r="AW2" i="1"/>
  <c r="B4" i="2" s="1"/>
  <c r="F4" i="2" s="1"/>
  <c r="BJ3" i="1"/>
  <c r="AS22" i="11" l="1"/>
  <c r="AS36" i="3"/>
  <c r="AS19" i="11"/>
  <c r="AS22" i="3"/>
  <c r="AS11" i="11"/>
  <c r="AS23" i="3"/>
  <c r="AS34" i="3"/>
  <c r="AS14" i="3"/>
  <c r="AS20" i="11"/>
  <c r="AS21" i="3"/>
  <c r="AS18" i="11"/>
  <c r="AS13" i="3"/>
  <c r="AS17" i="3"/>
  <c r="AS46" i="3"/>
  <c r="AS25" i="11"/>
  <c r="AS35" i="3"/>
  <c r="AS12" i="3"/>
  <c r="AS4" i="3"/>
  <c r="AS13" i="11"/>
  <c r="AS25" i="3"/>
  <c r="AS44" i="3"/>
  <c r="AS38" i="3"/>
  <c r="AS16" i="11"/>
  <c r="AS37" i="3"/>
  <c r="AS24" i="3"/>
  <c r="AS33" i="3"/>
  <c r="AS29" i="3"/>
  <c r="AS26" i="11"/>
  <c r="AS7" i="11"/>
  <c r="AS20" i="3"/>
  <c r="AS26" i="3"/>
  <c r="AS28" i="3"/>
  <c r="AS6" i="3"/>
  <c r="AS10" i="11"/>
  <c r="AS23" i="11"/>
  <c r="AS8" i="3"/>
  <c r="AS19" i="3"/>
  <c r="AS16" i="3"/>
  <c r="AS4" i="11"/>
  <c r="AS39" i="3"/>
  <c r="AS17" i="11"/>
  <c r="AS14" i="11"/>
  <c r="AS42" i="3"/>
  <c r="AS7" i="3"/>
  <c r="AS43" i="3"/>
  <c r="AS31" i="3"/>
  <c r="AS9" i="3"/>
  <c r="AS8" i="11"/>
  <c r="AS5" i="11"/>
  <c r="AS32" i="3"/>
  <c r="AS45" i="3"/>
  <c r="AS18" i="3"/>
  <c r="AS5" i="3"/>
  <c r="AS24" i="11"/>
  <c r="AS21" i="11"/>
  <c r="AS10" i="3"/>
  <c r="AS40" i="3"/>
  <c r="AS11" i="3"/>
  <c r="AS9" i="11"/>
  <c r="AS15" i="11"/>
  <c r="AS12" i="11"/>
  <c r="AS27" i="3"/>
  <c r="AS30" i="3"/>
  <c r="AS6" i="11"/>
  <c r="AS3" i="11"/>
  <c r="AS15" i="3"/>
  <c r="AS41" i="3"/>
  <c r="AS47" i="3"/>
  <c r="AS3" i="3"/>
  <c r="F1" i="2" l="1"/>
  <c r="N3" i="1"/>
  <c r="AA3" i="1" s="1"/>
  <c r="AB3" i="1" l="1"/>
  <c r="AI3" i="1"/>
  <c r="AM3" i="1"/>
  <c r="N6" i="1"/>
  <c r="AA6" i="1" s="1"/>
  <c r="AM6" i="1" s="1"/>
  <c r="N7" i="1"/>
  <c r="AA7" i="1" s="1"/>
  <c r="AM7" i="1" s="1"/>
  <c r="N5" i="1"/>
  <c r="AA5" i="1" s="1"/>
  <c r="N8" i="1"/>
  <c r="AA8" i="1" s="1"/>
  <c r="AB8" i="1" s="1"/>
  <c r="N4" i="1"/>
  <c r="L2" i="1"/>
  <c r="E12" i="2" s="1"/>
  <c r="AI5" i="1" l="1"/>
  <c r="AB5" i="1"/>
  <c r="AM5" i="1"/>
  <c r="AI8" i="1"/>
  <c r="AM8" i="1"/>
  <c r="C7" i="2"/>
  <c r="AA4" i="1"/>
  <c r="N2" i="1"/>
  <c r="AB6" i="1"/>
  <c r="AI6" i="1"/>
  <c r="AB7" i="1"/>
  <c r="AI7" i="1"/>
  <c r="AM4" i="1" l="1"/>
  <c r="AM2" i="1" s="1"/>
  <c r="AA2" i="1"/>
  <c r="AI4" i="1"/>
  <c r="AI2" i="1" s="1"/>
  <c r="AB4" i="1"/>
  <c r="AB2" i="1" s="1"/>
  <c r="B9" i="2"/>
  <c r="B12" i="2"/>
  <c r="B13" i="2"/>
  <c r="B11" i="2"/>
  <c r="B10" i="2"/>
  <c r="B8" i="2"/>
  <c r="G8" i="2" l="1"/>
  <c r="G11" i="2"/>
  <c r="G13" i="2"/>
  <c r="G12" i="2"/>
  <c r="G9" i="2"/>
  <c r="G10" i="2"/>
  <c r="D1" i="2" l="1"/>
  <c r="B2" i="2" l="1"/>
  <c r="B18" i="2" l="1"/>
  <c r="B17" i="2"/>
  <c r="B16" i="2"/>
  <c r="B19" i="2"/>
  <c r="B20" i="2"/>
  <c r="B21" i="2"/>
  <c r="B1" i="2"/>
  <c r="AK44" i="10" l="1"/>
  <c r="AK49" i="10"/>
  <c r="AK47" i="10"/>
  <c r="AK36" i="10"/>
  <c r="AK33" i="10"/>
  <c r="AK30" i="10"/>
  <c r="AK26" i="10"/>
  <c r="AK23" i="10"/>
  <c r="AK45" i="10"/>
  <c r="AK38" i="10"/>
  <c r="AK20" i="10"/>
  <c r="AK18" i="10"/>
  <c r="AK14" i="10"/>
  <c r="AK12" i="10"/>
  <c r="AK8" i="10"/>
  <c r="AK6" i="10"/>
  <c r="AK48" i="10"/>
  <c r="AK42" i="10"/>
  <c r="AK31" i="10"/>
  <c r="AK3" i="10"/>
  <c r="AK27" i="10"/>
  <c r="AK24" i="10"/>
  <c r="AK21" i="10"/>
  <c r="AK16" i="10"/>
  <c r="AK10" i="10"/>
  <c r="AK40" i="10"/>
  <c r="AK34" i="10"/>
  <c r="AK29" i="10"/>
  <c r="AK19" i="10"/>
  <c r="AK13" i="10"/>
  <c r="AK5" i="10"/>
  <c r="AK37" i="10"/>
  <c r="AK22" i="10"/>
  <c r="AK15" i="10"/>
  <c r="AK11" i="10"/>
  <c r="AK7" i="10"/>
  <c r="AK39" i="10"/>
  <c r="AK25" i="10"/>
  <c r="AK17" i="10"/>
  <c r="AK50" i="10"/>
  <c r="AK32" i="10"/>
  <c r="AK28" i="10"/>
  <c r="AK9" i="10"/>
  <c r="AK46" i="10"/>
  <c r="AK43" i="10"/>
  <c r="AK41" i="10"/>
  <c r="AK35" i="10"/>
  <c r="AK4" i="10"/>
  <c r="AK30" i="1"/>
  <c r="AK44" i="1"/>
  <c r="AK45" i="1"/>
  <c r="AK83" i="1"/>
  <c r="AK71" i="1"/>
  <c r="AK75" i="1"/>
  <c r="AK9" i="1"/>
  <c r="AK23" i="1"/>
  <c r="AK72" i="1"/>
  <c r="AK51" i="1"/>
  <c r="AK37" i="1"/>
  <c r="AK33" i="1"/>
  <c r="AK70" i="1"/>
  <c r="AK40" i="1"/>
  <c r="AK63" i="1"/>
  <c r="AK82" i="1"/>
  <c r="AK7" i="1"/>
  <c r="AK58" i="1"/>
  <c r="AK88" i="1"/>
  <c r="AK26" i="1"/>
  <c r="AK10" i="1"/>
  <c r="AK89" i="1"/>
  <c r="AK27" i="1"/>
  <c r="AK59" i="1"/>
  <c r="AK49" i="1"/>
  <c r="AK42" i="1"/>
  <c r="AK56" i="1"/>
  <c r="AK57" i="1"/>
  <c r="AK20" i="1"/>
  <c r="AK74" i="1"/>
  <c r="AK54" i="1"/>
  <c r="AK19" i="1"/>
  <c r="AK21" i="1"/>
  <c r="AK61" i="1"/>
  <c r="AK73" i="1"/>
  <c r="AK11" i="1"/>
  <c r="AK62" i="1"/>
  <c r="AK65" i="1"/>
  <c r="AK25" i="1"/>
  <c r="AK80" i="1"/>
  <c r="AK4" i="1"/>
  <c r="AK12" i="1"/>
  <c r="AK50" i="1"/>
  <c r="AK18" i="1"/>
  <c r="AK38" i="1"/>
  <c r="AK81" i="1"/>
  <c r="AK87" i="1"/>
  <c r="AK69" i="1"/>
  <c r="AK68" i="1"/>
  <c r="AK67" i="1"/>
  <c r="AK48" i="1"/>
  <c r="AK31" i="1"/>
  <c r="AK22" i="1"/>
  <c r="AK3" i="1"/>
  <c r="AK5" i="1"/>
  <c r="AK32" i="1"/>
  <c r="AK8" i="1"/>
  <c r="AK39" i="1"/>
  <c r="AK76" i="1"/>
  <c r="AK36" i="1"/>
  <c r="AK28" i="1"/>
  <c r="AK24" i="1"/>
  <c r="AK15" i="1"/>
  <c r="AK84" i="1"/>
  <c r="AK34" i="1"/>
  <c r="AK53" i="1"/>
  <c r="AK60" i="1"/>
  <c r="AK35" i="1"/>
  <c r="AK85" i="1"/>
  <c r="AK79" i="1"/>
  <c r="AK13" i="1"/>
  <c r="AK29" i="1"/>
  <c r="AK47" i="1"/>
  <c r="AK16" i="1"/>
  <c r="AK14" i="1"/>
  <c r="AK55" i="1"/>
  <c r="AK64" i="1"/>
  <c r="AK77" i="1"/>
  <c r="AK46" i="1"/>
  <c r="AK52" i="1"/>
  <c r="AK66" i="1"/>
  <c r="AK78" i="1"/>
  <c r="AK17" i="1"/>
  <c r="AK86" i="1"/>
  <c r="AK41" i="1"/>
  <c r="AK43" i="1"/>
  <c r="AK6" i="1"/>
  <c r="AN7" i="10" l="1"/>
  <c r="AO7" i="10"/>
  <c r="AR7" i="10" s="1"/>
  <c r="AL7" i="10"/>
  <c r="AD7" i="10" s="1"/>
  <c r="AN42" i="10"/>
  <c r="AO42" i="10"/>
  <c r="AR42" i="10" s="1"/>
  <c r="AL42" i="10"/>
  <c r="AD42" i="10" s="1"/>
  <c r="AN9" i="10"/>
  <c r="AO9" i="10"/>
  <c r="AR9" i="10" s="1"/>
  <c r="AL9" i="10"/>
  <c r="AD9" i="10" s="1"/>
  <c r="AO22" i="10"/>
  <c r="AR22" i="10" s="1"/>
  <c r="AN22" i="10"/>
  <c r="AL22" i="10"/>
  <c r="AD22" i="10" s="1"/>
  <c r="AO10" i="10"/>
  <c r="AR10" i="10" s="1"/>
  <c r="AN10" i="10"/>
  <c r="AL10" i="10"/>
  <c r="AD10" i="10" s="1"/>
  <c r="AL6" i="10"/>
  <c r="AD6" i="10" s="1"/>
  <c r="AO6" i="10"/>
  <c r="AR6" i="10" s="1"/>
  <c r="AN6" i="10"/>
  <c r="AO26" i="10"/>
  <c r="AR26" i="10" s="1"/>
  <c r="AN26" i="10"/>
  <c r="AL26" i="10"/>
  <c r="AD26" i="10" s="1"/>
  <c r="AL28" i="10"/>
  <c r="AD28" i="10" s="1"/>
  <c r="AO28" i="10"/>
  <c r="AR28" i="10" s="1"/>
  <c r="AN28" i="10"/>
  <c r="AN37" i="10"/>
  <c r="AL37" i="10"/>
  <c r="AD37" i="10" s="1"/>
  <c r="AO37" i="10"/>
  <c r="AR37" i="10" s="1"/>
  <c r="AO16" i="10"/>
  <c r="AR16" i="10" s="1"/>
  <c r="AN16" i="10"/>
  <c r="AL16" i="10"/>
  <c r="AD16" i="10" s="1"/>
  <c r="AO8" i="10"/>
  <c r="AR8" i="10" s="1"/>
  <c r="AN8" i="10"/>
  <c r="AL8" i="10"/>
  <c r="AD8" i="10" s="1"/>
  <c r="AO30" i="10"/>
  <c r="AR30" i="10" s="1"/>
  <c r="AN30" i="10"/>
  <c r="AL30" i="10"/>
  <c r="AD30" i="10" s="1"/>
  <c r="AO5" i="10"/>
  <c r="AR5" i="10" s="1"/>
  <c r="AN5" i="10"/>
  <c r="AL5" i="10"/>
  <c r="AD5" i="10" s="1"/>
  <c r="AN12" i="10"/>
  <c r="AO12" i="10"/>
  <c r="AR12" i="10" s="1"/>
  <c r="AL12" i="10"/>
  <c r="AD12" i="10" s="1"/>
  <c r="AO50" i="10"/>
  <c r="AR50" i="10" s="1"/>
  <c r="AN50" i="10"/>
  <c r="AL50" i="10"/>
  <c r="AD50" i="10" s="1"/>
  <c r="AN13" i="10"/>
  <c r="AL13" i="10"/>
  <c r="AD13" i="10" s="1"/>
  <c r="AO13" i="10"/>
  <c r="AR13" i="10" s="1"/>
  <c r="AN24" i="10"/>
  <c r="AO24" i="10"/>
  <c r="AR24" i="10" s="1"/>
  <c r="AL24" i="10"/>
  <c r="AD24" i="10" s="1"/>
  <c r="AN14" i="10"/>
  <c r="AO14" i="10"/>
  <c r="AR14" i="10" s="1"/>
  <c r="AL14" i="10"/>
  <c r="AD14" i="10" s="1"/>
  <c r="AO36" i="10"/>
  <c r="AR36" i="10" s="1"/>
  <c r="AN36" i="10"/>
  <c r="AL36" i="10"/>
  <c r="AD36" i="10" s="1"/>
  <c r="AN4" i="10"/>
  <c r="AO4" i="10"/>
  <c r="AR4" i="10" s="1"/>
  <c r="AL4" i="10"/>
  <c r="AD4" i="10" s="1"/>
  <c r="AO17" i="10"/>
  <c r="AR17" i="10" s="1"/>
  <c r="AN17" i="10"/>
  <c r="AL17" i="10"/>
  <c r="AD17" i="10" s="1"/>
  <c r="AO19" i="10"/>
  <c r="AR19" i="10" s="1"/>
  <c r="AL19" i="10"/>
  <c r="AD19" i="10" s="1"/>
  <c r="AN19" i="10"/>
  <c r="AO27" i="10"/>
  <c r="AR27" i="10" s="1"/>
  <c r="AL27" i="10"/>
  <c r="AD27" i="10" s="1"/>
  <c r="AN27" i="10"/>
  <c r="AN18" i="10"/>
  <c r="AL18" i="10"/>
  <c r="AD18" i="10" s="1"/>
  <c r="AO18" i="10"/>
  <c r="AR18" i="10" s="1"/>
  <c r="AO32" i="10"/>
  <c r="AR32" i="10" s="1"/>
  <c r="AN32" i="10"/>
  <c r="AL32" i="10"/>
  <c r="AD32" i="10" s="1"/>
  <c r="AN21" i="10"/>
  <c r="AO21" i="10"/>
  <c r="AR21" i="10" s="1"/>
  <c r="AL21" i="10"/>
  <c r="AD21" i="10" s="1"/>
  <c r="AL33" i="10"/>
  <c r="AD33" i="10" s="1"/>
  <c r="AN33" i="10"/>
  <c r="AO33" i="10"/>
  <c r="AR33" i="10" s="1"/>
  <c r="AO35" i="10"/>
  <c r="AR35" i="10" s="1"/>
  <c r="AN35" i="10"/>
  <c r="AL35" i="10"/>
  <c r="AD35" i="10" s="1"/>
  <c r="AO25" i="10"/>
  <c r="AR25" i="10" s="1"/>
  <c r="AN25" i="10"/>
  <c r="AL25" i="10"/>
  <c r="AD25" i="10" s="1"/>
  <c r="AN29" i="10"/>
  <c r="AO29" i="10"/>
  <c r="AR29" i="10" s="1"/>
  <c r="AL29" i="10"/>
  <c r="AD29" i="10" s="1"/>
  <c r="AO3" i="10"/>
  <c r="AN3" i="10"/>
  <c r="AL3" i="10"/>
  <c r="AN20" i="10"/>
  <c r="AO20" i="10"/>
  <c r="AR20" i="10" s="1"/>
  <c r="AL20" i="10"/>
  <c r="AD20" i="10" s="1"/>
  <c r="AO47" i="10"/>
  <c r="AR47" i="10" s="1"/>
  <c r="AN47" i="10"/>
  <c r="AL47" i="10"/>
  <c r="AD47" i="10" s="1"/>
  <c r="AO41" i="10"/>
  <c r="AR41" i="10" s="1"/>
  <c r="AN41" i="10"/>
  <c r="AL41" i="10"/>
  <c r="AD41" i="10" s="1"/>
  <c r="AL39" i="10"/>
  <c r="AD39" i="10" s="1"/>
  <c r="AO39" i="10"/>
  <c r="AR39" i="10" s="1"/>
  <c r="AN39" i="10"/>
  <c r="AN34" i="10"/>
  <c r="AO34" i="10"/>
  <c r="AR34" i="10" s="1"/>
  <c r="AL34" i="10"/>
  <c r="AD34" i="10" s="1"/>
  <c r="AN31" i="10"/>
  <c r="AO31" i="10"/>
  <c r="AR31" i="10" s="1"/>
  <c r="AL31" i="10"/>
  <c r="AD31" i="10" s="1"/>
  <c r="AN38" i="10"/>
  <c r="AL38" i="10"/>
  <c r="AD38" i="10" s="1"/>
  <c r="AO38" i="10"/>
  <c r="AR38" i="10" s="1"/>
  <c r="AO49" i="10"/>
  <c r="AR49" i="10" s="1"/>
  <c r="AN49" i="10"/>
  <c r="AL49" i="10"/>
  <c r="AD49" i="10" s="1"/>
  <c r="AO43" i="10"/>
  <c r="AR43" i="10" s="1"/>
  <c r="AN43" i="10"/>
  <c r="AL43" i="10"/>
  <c r="AD43" i="10" s="1"/>
  <c r="AN40" i="10"/>
  <c r="AO40" i="10"/>
  <c r="AR40" i="10" s="1"/>
  <c r="AL40" i="10"/>
  <c r="AD40" i="10" s="1"/>
  <c r="AO45" i="10"/>
  <c r="AR45" i="10" s="1"/>
  <c r="AN45" i="10"/>
  <c r="AL45" i="10"/>
  <c r="AD45" i="10" s="1"/>
  <c r="AO44" i="10"/>
  <c r="AR44" i="10" s="1"/>
  <c r="AN44" i="10"/>
  <c r="AL44" i="10"/>
  <c r="AD44" i="10" s="1"/>
  <c r="AN46" i="10"/>
  <c r="AO46" i="10"/>
  <c r="AR46" i="10" s="1"/>
  <c r="AL46" i="10"/>
  <c r="AD46" i="10" s="1"/>
  <c r="AO11" i="10"/>
  <c r="AR11" i="10" s="1"/>
  <c r="AN11" i="10"/>
  <c r="AL11" i="10"/>
  <c r="AD11" i="10" s="1"/>
  <c r="AN48" i="10"/>
  <c r="AL48" i="10"/>
  <c r="AD48" i="10" s="1"/>
  <c r="AO48" i="10"/>
  <c r="AR48" i="10" s="1"/>
  <c r="AO15" i="10"/>
  <c r="AR15" i="10" s="1"/>
  <c r="AN15" i="10"/>
  <c r="AL15" i="10"/>
  <c r="AD15" i="10" s="1"/>
  <c r="AN23" i="10"/>
  <c r="AO23" i="10"/>
  <c r="AR23" i="10" s="1"/>
  <c r="AL23" i="10"/>
  <c r="AD23" i="10" s="1"/>
  <c r="AL34" i="1"/>
  <c r="AD34" i="1" s="1"/>
  <c r="AN34" i="1"/>
  <c r="AO34" i="1"/>
  <c r="AR34" i="1" s="1"/>
  <c r="AO73" i="1"/>
  <c r="AR73" i="1" s="1"/>
  <c r="AL73" i="1"/>
  <c r="AD73" i="1" s="1"/>
  <c r="AN73" i="1"/>
  <c r="AO67" i="1"/>
  <c r="AR67" i="1" s="1"/>
  <c r="AL67" i="1"/>
  <c r="AD67" i="1" s="1"/>
  <c r="AN67" i="1"/>
  <c r="AN16" i="1"/>
  <c r="AO16" i="1"/>
  <c r="AR16" i="1" s="1"/>
  <c r="AL16" i="1"/>
  <c r="AD16" i="1" s="1"/>
  <c r="AL38" i="1"/>
  <c r="AD38" i="1" s="1"/>
  <c r="AO38" i="1"/>
  <c r="AR38" i="1" s="1"/>
  <c r="AN38" i="1"/>
  <c r="AL33" i="1"/>
  <c r="AD33" i="1" s="1"/>
  <c r="AN33" i="1"/>
  <c r="AO33" i="1"/>
  <c r="AR33" i="1" s="1"/>
  <c r="AO85" i="1"/>
  <c r="AR85" i="1" s="1"/>
  <c r="AL85" i="1"/>
  <c r="AD85" i="1" s="1"/>
  <c r="AN85" i="1"/>
  <c r="AL65" i="1"/>
  <c r="AD65" i="1" s="1"/>
  <c r="AN65" i="1"/>
  <c r="AO65" i="1"/>
  <c r="AR65" i="1" s="1"/>
  <c r="AL37" i="1"/>
  <c r="AD37" i="1" s="1"/>
  <c r="AO37" i="1"/>
  <c r="AR37" i="1" s="1"/>
  <c r="AN37" i="1"/>
  <c r="AL49" i="1"/>
  <c r="AD49" i="1" s="1"/>
  <c r="AO49" i="1"/>
  <c r="AR49" i="1" s="1"/>
  <c r="AN49" i="1"/>
  <c r="AO51" i="1"/>
  <c r="AR51" i="1" s="1"/>
  <c r="AL51" i="1"/>
  <c r="AD51" i="1" s="1"/>
  <c r="AN51" i="1"/>
  <c r="AN45" i="1"/>
  <c r="AL45" i="1"/>
  <c r="AD45" i="1" s="1"/>
  <c r="AO45" i="1"/>
  <c r="AR45" i="1" s="1"/>
  <c r="AL40" i="1"/>
  <c r="AD40" i="1" s="1"/>
  <c r="AO40" i="1"/>
  <c r="AR40" i="1" s="1"/>
  <c r="AN40" i="1"/>
  <c r="AL79" i="1"/>
  <c r="AD79" i="1" s="1"/>
  <c r="AN79" i="1"/>
  <c r="AO79" i="1"/>
  <c r="AR79" i="1" s="1"/>
  <c r="AN71" i="1"/>
  <c r="AL71" i="1"/>
  <c r="AD71" i="1" s="1"/>
  <c r="AO71" i="1"/>
  <c r="AR71" i="1" s="1"/>
  <c r="AL15" i="1"/>
  <c r="AD15" i="1" s="1"/>
  <c r="AN15" i="1"/>
  <c r="AO15" i="1"/>
  <c r="AR15" i="1" s="1"/>
  <c r="AL7" i="1"/>
  <c r="AD7" i="1" s="1"/>
  <c r="AO7" i="1"/>
  <c r="AR7" i="1" s="1"/>
  <c r="AN7" i="1"/>
  <c r="AO50" i="1"/>
  <c r="AR50" i="1" s="1"/>
  <c r="AL50" i="1"/>
  <c r="AD50" i="1" s="1"/>
  <c r="AN50" i="1"/>
  <c r="AO60" i="1"/>
  <c r="AR60" i="1" s="1"/>
  <c r="AN60" i="1"/>
  <c r="AL60" i="1"/>
  <c r="AD60" i="1" s="1"/>
  <c r="AL24" i="1"/>
  <c r="AD24" i="1" s="1"/>
  <c r="AN24" i="1"/>
  <c r="AO24" i="1"/>
  <c r="AR24" i="1" s="1"/>
  <c r="AL5" i="1"/>
  <c r="AD5" i="1" s="1"/>
  <c r="AN5" i="1"/>
  <c r="AO5" i="1"/>
  <c r="AR5" i="1" s="1"/>
  <c r="AO12" i="1"/>
  <c r="AR12" i="1" s="1"/>
  <c r="AN12" i="1"/>
  <c r="AL12" i="1"/>
  <c r="AD12" i="1" s="1"/>
  <c r="AN59" i="1"/>
  <c r="AL59" i="1"/>
  <c r="AD59" i="1" s="1"/>
  <c r="AO59" i="1"/>
  <c r="AR59" i="1" s="1"/>
  <c r="AL26" i="1"/>
  <c r="AD26" i="1" s="1"/>
  <c r="AO26" i="1"/>
  <c r="AR26" i="1" s="1"/>
  <c r="AN26" i="1"/>
  <c r="AL72" i="1"/>
  <c r="AD72" i="1" s="1"/>
  <c r="AN72" i="1"/>
  <c r="AO72" i="1"/>
  <c r="AR72" i="1" s="1"/>
  <c r="AL36" i="1"/>
  <c r="AD36" i="1" s="1"/>
  <c r="AN36" i="1"/>
  <c r="AO36" i="1"/>
  <c r="AR36" i="1" s="1"/>
  <c r="AL89" i="1"/>
  <c r="AD89" i="1" s="1"/>
  <c r="AN89" i="1"/>
  <c r="AO89" i="1"/>
  <c r="AR89" i="1" s="1"/>
  <c r="AL78" i="1"/>
  <c r="AD78" i="1" s="1"/>
  <c r="AO78" i="1"/>
  <c r="AR78" i="1" s="1"/>
  <c r="AN78" i="1"/>
  <c r="AL76" i="1"/>
  <c r="AD76" i="1" s="1"/>
  <c r="AO76" i="1"/>
  <c r="AR76" i="1" s="1"/>
  <c r="AN76" i="1"/>
  <c r="AN57" i="1"/>
  <c r="AL57" i="1"/>
  <c r="AD57" i="1" s="1"/>
  <c r="AO57" i="1"/>
  <c r="AR57" i="1" s="1"/>
  <c r="AL32" i="1"/>
  <c r="AD32" i="1" s="1"/>
  <c r="AO32" i="1"/>
  <c r="AR32" i="1" s="1"/>
  <c r="AN32" i="1"/>
  <c r="AO21" i="1"/>
  <c r="AR21" i="1" s="1"/>
  <c r="AL21" i="1"/>
  <c r="AD21" i="1" s="1"/>
  <c r="AN21" i="1"/>
  <c r="AL42" i="1"/>
  <c r="AD42" i="1" s="1"/>
  <c r="AN42" i="1"/>
  <c r="AO42" i="1"/>
  <c r="AR42" i="1" s="1"/>
  <c r="AL64" i="1"/>
  <c r="AD64" i="1" s="1"/>
  <c r="AN64" i="1"/>
  <c r="AO64" i="1"/>
  <c r="AR64" i="1" s="1"/>
  <c r="AN55" i="1"/>
  <c r="AO55" i="1"/>
  <c r="AR55" i="1" s="1"/>
  <c r="AL55" i="1"/>
  <c r="AD55" i="1" s="1"/>
  <c r="AN86" i="1"/>
  <c r="AO86" i="1"/>
  <c r="AR86" i="1" s="1"/>
  <c r="AL86" i="1"/>
  <c r="AD86" i="1" s="1"/>
  <c r="AL14" i="1"/>
  <c r="AD14" i="1" s="1"/>
  <c r="AN14" i="1"/>
  <c r="AO14" i="1"/>
  <c r="AR14" i="1" s="1"/>
  <c r="AN3" i="1"/>
  <c r="AO3" i="1"/>
  <c r="AL3" i="1"/>
  <c r="AL4" i="1"/>
  <c r="AD4" i="1" s="1"/>
  <c r="AN4" i="1"/>
  <c r="AO4" i="1"/>
  <c r="AR4" i="1" s="1"/>
  <c r="AN62" i="1"/>
  <c r="AL62" i="1"/>
  <c r="AD62" i="1" s="1"/>
  <c r="AO62" i="1"/>
  <c r="AR62" i="1" s="1"/>
  <c r="AN19" i="1"/>
  <c r="AO19" i="1"/>
  <c r="AR19" i="1" s="1"/>
  <c r="AL19" i="1"/>
  <c r="AD19" i="1" s="1"/>
  <c r="AO82" i="1"/>
  <c r="AR82" i="1" s="1"/>
  <c r="AL82" i="1"/>
  <c r="AD82" i="1" s="1"/>
  <c r="AN82" i="1"/>
  <c r="AN23" i="1"/>
  <c r="AL23" i="1"/>
  <c r="AD23" i="1" s="1"/>
  <c r="AO23" i="1"/>
  <c r="AR23" i="1" s="1"/>
  <c r="AL44" i="1"/>
  <c r="AD44" i="1" s="1"/>
  <c r="AO44" i="1"/>
  <c r="AR44" i="1" s="1"/>
  <c r="AN44" i="1"/>
  <c r="AN52" i="1"/>
  <c r="AL52" i="1"/>
  <c r="AD52" i="1" s="1"/>
  <c r="AO52" i="1"/>
  <c r="AR52" i="1" s="1"/>
  <c r="AN48" i="1"/>
  <c r="AO48" i="1"/>
  <c r="AR48" i="1" s="1"/>
  <c r="AL48" i="1"/>
  <c r="AD48" i="1" s="1"/>
  <c r="AL70" i="1"/>
  <c r="AD70" i="1" s="1"/>
  <c r="AN70" i="1"/>
  <c r="AO70" i="1"/>
  <c r="AR70" i="1" s="1"/>
  <c r="AL83" i="1"/>
  <c r="AD83" i="1" s="1"/>
  <c r="AN83" i="1"/>
  <c r="AO83" i="1"/>
  <c r="AR83" i="1" s="1"/>
  <c r="AL35" i="1"/>
  <c r="AD35" i="1" s="1"/>
  <c r="AN35" i="1"/>
  <c r="AO35" i="1"/>
  <c r="AR35" i="1" s="1"/>
  <c r="AN29" i="1"/>
  <c r="AL29" i="1"/>
  <c r="AD29" i="1" s="1"/>
  <c r="AO29" i="1"/>
  <c r="AR29" i="1" s="1"/>
  <c r="AL53" i="1"/>
  <c r="AD53" i="1" s="1"/>
  <c r="AN53" i="1"/>
  <c r="AO53" i="1"/>
  <c r="AR53" i="1" s="1"/>
  <c r="AN39" i="1"/>
  <c r="AL39" i="1"/>
  <c r="AD39" i="1" s="1"/>
  <c r="AO39" i="1"/>
  <c r="AR39" i="1" s="1"/>
  <c r="AN87" i="1"/>
  <c r="AL87" i="1"/>
  <c r="AD87" i="1" s="1"/>
  <c r="AO87" i="1"/>
  <c r="AR87" i="1" s="1"/>
  <c r="AN80" i="1"/>
  <c r="AO80" i="1"/>
  <c r="AR80" i="1" s="1"/>
  <c r="AL80" i="1"/>
  <c r="AD80" i="1" s="1"/>
  <c r="AL11" i="1"/>
  <c r="AD11" i="1" s="1"/>
  <c r="AO11" i="1"/>
  <c r="AR11" i="1" s="1"/>
  <c r="AN11" i="1"/>
  <c r="AO54" i="1"/>
  <c r="AR54" i="1" s="1"/>
  <c r="AN54" i="1"/>
  <c r="AL54" i="1"/>
  <c r="AD54" i="1" s="1"/>
  <c r="AL9" i="1"/>
  <c r="AD9" i="1" s="1"/>
  <c r="AO9" i="1"/>
  <c r="AR9" i="1" s="1"/>
  <c r="AN9" i="1"/>
  <c r="AN8" i="1"/>
  <c r="AO8" i="1"/>
  <c r="AR8" i="1" s="1"/>
  <c r="AL8" i="1"/>
  <c r="AD8" i="1" s="1"/>
  <c r="AL20" i="1"/>
  <c r="AD20" i="1" s="1"/>
  <c r="AN20" i="1"/>
  <c r="AO20" i="1"/>
  <c r="AR20" i="1" s="1"/>
  <c r="AL43" i="1"/>
  <c r="AD43" i="1" s="1"/>
  <c r="AN43" i="1"/>
  <c r="AO43" i="1"/>
  <c r="AR43" i="1" s="1"/>
  <c r="AO46" i="1"/>
  <c r="AR46" i="1" s="1"/>
  <c r="AL46" i="1"/>
  <c r="AD46" i="1" s="1"/>
  <c r="AN46" i="1"/>
  <c r="AL68" i="1"/>
  <c r="AD68" i="1" s="1"/>
  <c r="AO68" i="1"/>
  <c r="AR68" i="1" s="1"/>
  <c r="AN68" i="1"/>
  <c r="AL47" i="1"/>
  <c r="AD47" i="1" s="1"/>
  <c r="AN47" i="1"/>
  <c r="AO47" i="1"/>
  <c r="AR47" i="1" s="1"/>
  <c r="AL18" i="1"/>
  <c r="AD18" i="1" s="1"/>
  <c r="AN18" i="1"/>
  <c r="AO18" i="1"/>
  <c r="AR18" i="1" s="1"/>
  <c r="AO10" i="1"/>
  <c r="AR10" i="1" s="1"/>
  <c r="AL10" i="1"/>
  <c r="AD10" i="1" s="1"/>
  <c r="AN10" i="1"/>
  <c r="AL66" i="1"/>
  <c r="AD66" i="1" s="1"/>
  <c r="AO66" i="1"/>
  <c r="AR66" i="1" s="1"/>
  <c r="AN66" i="1"/>
  <c r="AO69" i="1"/>
  <c r="AR69" i="1" s="1"/>
  <c r="AL69" i="1"/>
  <c r="AD69" i="1" s="1"/>
  <c r="AN69" i="1"/>
  <c r="AO6" i="1"/>
  <c r="AR6" i="1" s="1"/>
  <c r="AL6" i="1"/>
  <c r="AD6" i="1" s="1"/>
  <c r="AN6" i="1"/>
  <c r="AO28" i="1"/>
  <c r="AR28" i="1" s="1"/>
  <c r="AL28" i="1"/>
  <c r="AD28" i="1" s="1"/>
  <c r="AN28" i="1"/>
  <c r="AN22" i="1"/>
  <c r="AL22" i="1"/>
  <c r="AD22" i="1" s="1"/>
  <c r="AO22" i="1"/>
  <c r="AR22" i="1" s="1"/>
  <c r="AL81" i="1"/>
  <c r="AD81" i="1" s="1"/>
  <c r="AO81" i="1"/>
  <c r="AR81" i="1" s="1"/>
  <c r="AN81" i="1"/>
  <c r="AL25" i="1"/>
  <c r="AD25" i="1" s="1"/>
  <c r="AN25" i="1"/>
  <c r="AO25" i="1"/>
  <c r="AR25" i="1" s="1"/>
  <c r="AN88" i="1"/>
  <c r="AO88" i="1"/>
  <c r="AR88" i="1" s="1"/>
  <c r="AL88" i="1"/>
  <c r="AD88" i="1" s="1"/>
  <c r="AL63" i="1"/>
  <c r="AD63" i="1" s="1"/>
  <c r="AO63" i="1"/>
  <c r="AR63" i="1" s="1"/>
  <c r="AN63" i="1"/>
  <c r="AL30" i="1"/>
  <c r="AD30" i="1" s="1"/>
  <c r="AO30" i="1"/>
  <c r="AR30" i="1" s="1"/>
  <c r="AN30" i="1"/>
  <c r="AL13" i="1"/>
  <c r="AD13" i="1" s="1"/>
  <c r="AN13" i="1"/>
  <c r="AO13" i="1"/>
  <c r="AR13" i="1" s="1"/>
  <c r="AN84" i="1"/>
  <c r="AO84" i="1"/>
  <c r="AR84" i="1" s="1"/>
  <c r="AL84" i="1"/>
  <c r="AD84" i="1" s="1"/>
  <c r="AN61" i="1"/>
  <c r="AL61" i="1"/>
  <c r="AD61" i="1" s="1"/>
  <c r="AO61" i="1"/>
  <c r="AR61" i="1" s="1"/>
  <c r="AN56" i="1"/>
  <c r="AL56" i="1"/>
  <c r="AD56" i="1" s="1"/>
  <c r="AO56" i="1"/>
  <c r="AR56" i="1" s="1"/>
  <c r="AL77" i="1"/>
  <c r="AD77" i="1" s="1"/>
  <c r="AN77" i="1"/>
  <c r="AO77" i="1"/>
  <c r="AR77" i="1" s="1"/>
  <c r="AO41" i="1"/>
  <c r="AR41" i="1" s="1"/>
  <c r="AL41" i="1"/>
  <c r="AD41" i="1" s="1"/>
  <c r="AN41" i="1"/>
  <c r="AL17" i="1"/>
  <c r="AD17" i="1" s="1"/>
  <c r="AN17" i="1"/>
  <c r="AO17" i="1"/>
  <c r="AR17" i="1" s="1"/>
  <c r="AL31" i="1"/>
  <c r="AD31" i="1" s="1"/>
  <c r="AO31" i="1"/>
  <c r="AR31" i="1" s="1"/>
  <c r="AN31" i="1"/>
  <c r="AL74" i="1"/>
  <c r="AD74" i="1" s="1"/>
  <c r="AO74" i="1"/>
  <c r="AR74" i="1" s="1"/>
  <c r="AN74" i="1"/>
  <c r="AL27" i="1"/>
  <c r="AD27" i="1" s="1"/>
  <c r="AO27" i="1"/>
  <c r="AR27" i="1" s="1"/>
  <c r="AN27" i="1"/>
  <c r="AL58" i="1"/>
  <c r="AD58" i="1" s="1"/>
  <c r="AO58" i="1"/>
  <c r="AR58" i="1" s="1"/>
  <c r="AN58" i="1"/>
  <c r="AN75" i="1"/>
  <c r="AO75" i="1"/>
  <c r="AR75" i="1" s="1"/>
  <c r="AL75" i="1"/>
  <c r="AD75" i="1" s="1"/>
  <c r="AU17" i="10" l="1"/>
  <c r="AX17" i="10"/>
  <c r="AU46" i="10"/>
  <c r="AX46" i="10"/>
  <c r="AU25" i="10"/>
  <c r="AX25" i="10"/>
  <c r="AU15" i="10"/>
  <c r="AX15" i="10"/>
  <c r="AU45" i="10"/>
  <c r="AX45" i="10"/>
  <c r="AN2" i="10"/>
  <c r="AU35" i="10"/>
  <c r="AX35" i="10"/>
  <c r="AU27" i="10"/>
  <c r="AX27" i="10"/>
  <c r="AU8" i="10"/>
  <c r="AX8" i="10"/>
  <c r="AU10" i="10"/>
  <c r="AX10" i="10"/>
  <c r="AO2" i="10"/>
  <c r="AR3" i="10"/>
  <c r="AX36" i="10"/>
  <c r="AU36" i="10"/>
  <c r="AU12" i="10"/>
  <c r="AX12" i="10"/>
  <c r="AU42" i="10"/>
  <c r="AX42" i="10"/>
  <c r="AU40" i="10"/>
  <c r="AX40" i="10"/>
  <c r="AU47" i="10"/>
  <c r="AX47" i="10"/>
  <c r="AU32" i="10"/>
  <c r="AX32" i="10"/>
  <c r="AU34" i="10"/>
  <c r="AX34" i="10"/>
  <c r="AU20" i="10"/>
  <c r="AX20" i="10"/>
  <c r="AU30" i="10"/>
  <c r="AX30" i="10"/>
  <c r="AU23" i="10"/>
  <c r="AX23" i="10"/>
  <c r="AU4" i="10"/>
  <c r="AX4" i="10"/>
  <c r="AU28" i="10"/>
  <c r="AX28" i="10"/>
  <c r="AX39" i="10"/>
  <c r="AU39" i="10"/>
  <c r="AL2" i="10"/>
  <c r="AD3" i="10"/>
  <c r="AD2" i="10" s="1"/>
  <c r="AU19" i="10"/>
  <c r="AX19" i="10"/>
  <c r="AU14" i="10"/>
  <c r="AX14" i="10"/>
  <c r="AU22" i="10"/>
  <c r="AX22" i="10"/>
  <c r="AU43" i="10"/>
  <c r="AX43" i="10"/>
  <c r="AU24" i="10"/>
  <c r="AX24" i="10"/>
  <c r="AU6" i="10"/>
  <c r="AX6" i="10"/>
  <c r="AU48" i="10"/>
  <c r="AX48" i="10"/>
  <c r="AU21" i="10"/>
  <c r="AX21" i="10"/>
  <c r="AU13" i="10"/>
  <c r="AX13" i="10"/>
  <c r="AU38" i="10"/>
  <c r="AX38" i="10"/>
  <c r="AU31" i="10"/>
  <c r="AX31" i="10"/>
  <c r="AU41" i="10"/>
  <c r="AX41" i="10"/>
  <c r="AU29" i="10"/>
  <c r="AX29" i="10"/>
  <c r="AU50" i="10"/>
  <c r="AX50" i="10"/>
  <c r="AU16" i="10"/>
  <c r="AX16" i="10"/>
  <c r="AU44" i="10"/>
  <c r="AX44" i="10"/>
  <c r="AU33" i="10"/>
  <c r="AX33" i="10"/>
  <c r="AU37" i="10"/>
  <c r="AX37" i="10"/>
  <c r="AU26" i="10"/>
  <c r="AX26" i="10"/>
  <c r="AU7" i="10"/>
  <c r="AX7" i="10"/>
  <c r="AU11" i="10"/>
  <c r="AX11" i="10"/>
  <c r="AU49" i="10"/>
  <c r="AX49" i="10"/>
  <c r="AU18" i="10"/>
  <c r="AX18" i="10"/>
  <c r="AU5" i="10"/>
  <c r="AX5" i="10"/>
  <c r="AU9" i="10"/>
  <c r="AX9" i="10"/>
  <c r="AU87" i="1"/>
  <c r="AX87" i="1"/>
  <c r="AX38" i="1"/>
  <c r="AU38" i="1"/>
  <c r="AX10" i="1"/>
  <c r="AU10" i="1"/>
  <c r="AX32" i="1"/>
  <c r="AU32" i="1"/>
  <c r="AX43" i="1"/>
  <c r="AU43" i="1"/>
  <c r="AU48" i="1"/>
  <c r="AX48" i="1"/>
  <c r="AX78" i="1"/>
  <c r="AU78" i="1"/>
  <c r="AX7" i="1"/>
  <c r="AU7" i="1"/>
  <c r="AX79" i="1"/>
  <c r="AU79" i="1"/>
  <c r="AU9" i="1"/>
  <c r="AX9" i="1"/>
  <c r="AU65" i="1"/>
  <c r="AX65" i="1"/>
  <c r="AX63" i="1"/>
  <c r="AU63" i="1"/>
  <c r="AX74" i="1"/>
  <c r="AU74" i="1"/>
  <c r="AU30" i="1"/>
  <c r="AX30" i="1"/>
  <c r="AX25" i="1"/>
  <c r="AU25" i="1"/>
  <c r="AX11" i="1"/>
  <c r="AU11" i="1"/>
  <c r="AU29" i="1"/>
  <c r="AX29" i="1"/>
  <c r="AU19" i="1"/>
  <c r="AX19" i="1"/>
  <c r="AX26" i="1"/>
  <c r="AU26" i="1"/>
  <c r="AU15" i="1"/>
  <c r="AX15" i="1"/>
  <c r="AU85" i="1"/>
  <c r="AX85" i="1"/>
  <c r="AU56" i="1"/>
  <c r="AX56" i="1"/>
  <c r="AU8" i="1"/>
  <c r="AX8" i="1"/>
  <c r="AX55" i="1"/>
  <c r="AU55" i="1"/>
  <c r="AX53" i="1"/>
  <c r="AU53" i="1"/>
  <c r="AU84" i="1"/>
  <c r="AX84" i="1"/>
  <c r="AX18" i="1"/>
  <c r="AU18" i="1"/>
  <c r="AX41" i="1"/>
  <c r="AU41" i="1"/>
  <c r="AU17" i="1"/>
  <c r="AX17" i="1"/>
  <c r="AX69" i="1"/>
  <c r="AU69" i="1"/>
  <c r="AU47" i="1"/>
  <c r="AX47" i="1"/>
  <c r="AX39" i="1"/>
  <c r="AU39" i="1"/>
  <c r="AX83" i="1"/>
  <c r="AU83" i="1"/>
  <c r="AU52" i="1"/>
  <c r="AX52" i="1"/>
  <c r="AD3" i="1"/>
  <c r="AD2" i="1" s="1"/>
  <c r="AL2" i="1"/>
  <c r="AX64" i="1"/>
  <c r="AU64" i="1"/>
  <c r="AU89" i="1"/>
  <c r="AX89" i="1"/>
  <c r="AX45" i="1"/>
  <c r="AU45" i="1"/>
  <c r="AX33" i="1"/>
  <c r="AU33" i="1"/>
  <c r="AU73" i="1"/>
  <c r="AX73" i="1"/>
  <c r="AX4" i="1"/>
  <c r="AU4" i="1"/>
  <c r="AX67" i="1"/>
  <c r="AU67" i="1"/>
  <c r="AX27" i="1"/>
  <c r="AU27" i="1"/>
  <c r="AX22" i="1"/>
  <c r="AU22" i="1"/>
  <c r="AX76" i="1"/>
  <c r="AU76" i="1"/>
  <c r="AU16" i="1"/>
  <c r="AX16" i="1"/>
  <c r="AX77" i="1"/>
  <c r="AU77" i="1"/>
  <c r="AU6" i="1"/>
  <c r="AX6" i="1"/>
  <c r="AU46" i="1"/>
  <c r="AX46" i="1"/>
  <c r="AX20" i="1"/>
  <c r="AU20" i="1"/>
  <c r="AX82" i="1"/>
  <c r="AU82" i="1"/>
  <c r="AU62" i="1"/>
  <c r="AX62" i="1"/>
  <c r="AO2" i="1"/>
  <c r="AR3" i="1"/>
  <c r="AX57" i="1"/>
  <c r="AU57" i="1"/>
  <c r="AX59" i="1"/>
  <c r="AU59" i="1"/>
  <c r="AX34" i="1"/>
  <c r="AU34" i="1"/>
  <c r="AX13" i="1"/>
  <c r="AU13" i="1"/>
  <c r="AX51" i="1"/>
  <c r="AU51" i="1"/>
  <c r="AX75" i="1"/>
  <c r="AU75" i="1"/>
  <c r="AX23" i="1"/>
  <c r="AU23" i="1"/>
  <c r="AU68" i="1"/>
  <c r="AX68" i="1"/>
  <c r="AX54" i="1"/>
  <c r="AU54" i="1"/>
  <c r="AU88" i="1"/>
  <c r="AX88" i="1"/>
  <c r="AU31" i="1"/>
  <c r="AX31" i="1"/>
  <c r="AX58" i="1"/>
  <c r="AU58" i="1"/>
  <c r="AX66" i="1"/>
  <c r="AU66" i="1"/>
  <c r="AU80" i="1"/>
  <c r="AX80" i="1"/>
  <c r="AN2" i="1"/>
  <c r="AU86" i="1"/>
  <c r="AX86" i="1"/>
  <c r="AX72" i="1"/>
  <c r="AU72" i="1"/>
  <c r="AU12" i="1"/>
  <c r="AX12" i="1"/>
  <c r="AU24" i="1"/>
  <c r="AX24" i="1"/>
  <c r="AX71" i="1"/>
  <c r="AU71" i="1"/>
  <c r="AX40" i="1"/>
  <c r="AU40" i="1"/>
  <c r="AX37" i="1"/>
  <c r="AU37" i="1"/>
  <c r="AX44" i="1"/>
  <c r="AU44" i="1"/>
  <c r="AU21" i="1"/>
  <c r="AX21" i="1"/>
  <c r="AX70" i="1"/>
  <c r="AU70" i="1"/>
  <c r="AX14" i="1"/>
  <c r="AU14" i="1"/>
  <c r="AX5" i="1"/>
  <c r="AU5" i="1"/>
  <c r="AU35" i="1"/>
  <c r="AX35" i="1"/>
  <c r="AX60" i="1"/>
  <c r="AU60" i="1"/>
  <c r="AU61" i="1"/>
  <c r="AX61" i="1"/>
  <c r="AX81" i="1"/>
  <c r="AU81" i="1"/>
  <c r="AX28" i="1"/>
  <c r="AU28" i="1"/>
  <c r="AU42" i="1"/>
  <c r="AX42" i="1"/>
  <c r="AX36" i="1"/>
  <c r="AU36" i="1"/>
  <c r="AX50" i="1"/>
  <c r="AU50" i="1"/>
  <c r="AU49" i="1"/>
  <c r="AX49" i="1"/>
  <c r="AV11" i="10" l="1"/>
  <c r="BI11" i="10" s="1"/>
  <c r="AY11" i="10"/>
  <c r="C11" i="10" s="1"/>
  <c r="AY50" i="10"/>
  <c r="C50" i="10" s="1"/>
  <c r="AV50" i="10"/>
  <c r="BI50" i="10" s="1"/>
  <c r="AY38" i="10"/>
  <c r="C38" i="10" s="1"/>
  <c r="AV38" i="10"/>
  <c r="BI38" i="10" s="1"/>
  <c r="AV48" i="10"/>
  <c r="BI48" i="10" s="1"/>
  <c r="AY48" i="10"/>
  <c r="C48" i="10" s="1"/>
  <c r="AY14" i="10"/>
  <c r="C14" i="10" s="1"/>
  <c r="AV14" i="10"/>
  <c r="BI14" i="10" s="1"/>
  <c r="AY4" i="10"/>
  <c r="C4" i="10" s="1"/>
  <c r="AV4" i="10"/>
  <c r="BI4" i="10" s="1"/>
  <c r="AY47" i="10"/>
  <c r="C47" i="10" s="1"/>
  <c r="AV47" i="10"/>
  <c r="BI47" i="10" s="1"/>
  <c r="AV10" i="10"/>
  <c r="BI10" i="10" s="1"/>
  <c r="AY10" i="10"/>
  <c r="C10" i="10" s="1"/>
  <c r="AY35" i="10"/>
  <c r="C35" i="10" s="1"/>
  <c r="AV35" i="10"/>
  <c r="BI35" i="10" s="1"/>
  <c r="AV18" i="10"/>
  <c r="BI18" i="10" s="1"/>
  <c r="AY18" i="10"/>
  <c r="C18" i="10" s="1"/>
  <c r="AY33" i="10"/>
  <c r="C33" i="10" s="1"/>
  <c r="AV33" i="10"/>
  <c r="BI33" i="10" s="1"/>
  <c r="AV6" i="10"/>
  <c r="BI6" i="10" s="1"/>
  <c r="AY6" i="10"/>
  <c r="C6" i="10" s="1"/>
  <c r="AY19" i="10"/>
  <c r="C19" i="10" s="1"/>
  <c r="AV19" i="10"/>
  <c r="BI19" i="10" s="1"/>
  <c r="AV23" i="10"/>
  <c r="BI23" i="10" s="1"/>
  <c r="AY23" i="10"/>
  <c r="C23" i="10" s="1"/>
  <c r="AY40" i="10"/>
  <c r="C40" i="10" s="1"/>
  <c r="AV40" i="10"/>
  <c r="BI40" i="10" s="1"/>
  <c r="AV42" i="10"/>
  <c r="BI42" i="10" s="1"/>
  <c r="AY42" i="10"/>
  <c r="C42" i="10" s="1"/>
  <c r="AV8" i="10"/>
  <c r="BI8" i="10" s="1"/>
  <c r="AY8" i="10"/>
  <c r="C8" i="10" s="1"/>
  <c r="AV45" i="10"/>
  <c r="BI45" i="10" s="1"/>
  <c r="AY45" i="10"/>
  <c r="C45" i="10" s="1"/>
  <c r="AY9" i="10"/>
  <c r="C9" i="10" s="1"/>
  <c r="AV9" i="10"/>
  <c r="BI9" i="10" s="1"/>
  <c r="AV7" i="10"/>
  <c r="BI7" i="10" s="1"/>
  <c r="AY7" i="10"/>
  <c r="C7" i="10" s="1"/>
  <c r="AV44" i="10"/>
  <c r="BI44" i="10" s="1"/>
  <c r="AY44" i="10"/>
  <c r="C44" i="10" s="1"/>
  <c r="AV29" i="10"/>
  <c r="BI29" i="10" s="1"/>
  <c r="AY29" i="10"/>
  <c r="C29" i="10" s="1"/>
  <c r="AV13" i="10"/>
  <c r="BI13" i="10" s="1"/>
  <c r="AY13" i="10"/>
  <c r="C13" i="10" s="1"/>
  <c r="AV24" i="10"/>
  <c r="BI24" i="10" s="1"/>
  <c r="AY24" i="10"/>
  <c r="C24" i="10" s="1"/>
  <c r="AY30" i="10"/>
  <c r="C30" i="10" s="1"/>
  <c r="AV30" i="10"/>
  <c r="BI30" i="10" s="1"/>
  <c r="AY34" i="10"/>
  <c r="C34" i="10" s="1"/>
  <c r="AV34" i="10"/>
  <c r="BI34" i="10" s="1"/>
  <c r="AU3" i="10"/>
  <c r="AR2" i="10"/>
  <c r="AX3" i="10"/>
  <c r="AX2" i="10" s="1"/>
  <c r="AY15" i="10"/>
  <c r="C15" i="10" s="1"/>
  <c r="AV15" i="10"/>
  <c r="BI15" i="10" s="1"/>
  <c r="AY17" i="10"/>
  <c r="C17" i="10" s="1"/>
  <c r="AV17" i="10"/>
  <c r="BI17" i="10" s="1"/>
  <c r="AY26" i="10"/>
  <c r="C26" i="10" s="1"/>
  <c r="AV26" i="10"/>
  <c r="BI26" i="10" s="1"/>
  <c r="AV41" i="10"/>
  <c r="BI41" i="10" s="1"/>
  <c r="AY41" i="10"/>
  <c r="C41" i="10" s="1"/>
  <c r="AY21" i="10"/>
  <c r="C21" i="10" s="1"/>
  <c r="AV21" i="10"/>
  <c r="BI21" i="10" s="1"/>
  <c r="AY43" i="10"/>
  <c r="C43" i="10" s="1"/>
  <c r="AV43" i="10"/>
  <c r="BI43" i="10" s="1"/>
  <c r="AV28" i="10"/>
  <c r="BI28" i="10" s="1"/>
  <c r="AY28" i="10"/>
  <c r="C28" i="10" s="1"/>
  <c r="AV27" i="10"/>
  <c r="BI27" i="10" s="1"/>
  <c r="AY27" i="10"/>
  <c r="C27" i="10" s="1"/>
  <c r="AY25" i="10"/>
  <c r="C25" i="10" s="1"/>
  <c r="AV25" i="10"/>
  <c r="BI25" i="10" s="1"/>
  <c r="AV5" i="10"/>
  <c r="BI5" i="10" s="1"/>
  <c r="AY5" i="10"/>
  <c r="C5" i="10" s="1"/>
  <c r="AV49" i="10"/>
  <c r="BI49" i="10" s="1"/>
  <c r="AY49" i="10"/>
  <c r="C49" i="10" s="1"/>
  <c r="AV37" i="10"/>
  <c r="BI37" i="10" s="1"/>
  <c r="AY37" i="10"/>
  <c r="C37" i="10" s="1"/>
  <c r="AV16" i="10"/>
  <c r="BI16" i="10" s="1"/>
  <c r="AY16" i="10"/>
  <c r="C16" i="10" s="1"/>
  <c r="AV31" i="10"/>
  <c r="BI31" i="10" s="1"/>
  <c r="AY31" i="10"/>
  <c r="C31" i="10" s="1"/>
  <c r="AV22" i="10"/>
  <c r="BI22" i="10" s="1"/>
  <c r="AY22" i="10"/>
  <c r="C22" i="10" s="1"/>
  <c r="AY20" i="10"/>
  <c r="C20" i="10" s="1"/>
  <c r="AV20" i="10"/>
  <c r="BI20" i="10" s="1"/>
  <c r="AY32" i="10"/>
  <c r="C32" i="10" s="1"/>
  <c r="AV32" i="10"/>
  <c r="BI32" i="10" s="1"/>
  <c r="AV12" i="10"/>
  <c r="BI12" i="10" s="1"/>
  <c r="AY12" i="10"/>
  <c r="C12" i="10" s="1"/>
  <c r="AV39" i="10"/>
  <c r="BI39" i="10" s="1"/>
  <c r="AY39" i="10"/>
  <c r="C39" i="10" s="1"/>
  <c r="AY36" i="10"/>
  <c r="C36" i="10" s="1"/>
  <c r="AV36" i="10"/>
  <c r="BI36" i="10" s="1"/>
  <c r="AY46" i="10"/>
  <c r="C46" i="10" s="1"/>
  <c r="AV46" i="10"/>
  <c r="BI46" i="10" s="1"/>
  <c r="AV43" i="1"/>
  <c r="BI43" i="1" s="1"/>
  <c r="AY43" i="1"/>
  <c r="C43" i="1" s="1"/>
  <c r="AV23" i="1"/>
  <c r="BI23" i="1" s="1"/>
  <c r="AY23" i="1"/>
  <c r="C23" i="1" s="1"/>
  <c r="AV69" i="1"/>
  <c r="BI69" i="1" s="1"/>
  <c r="AY69" i="1"/>
  <c r="C69" i="1" s="1"/>
  <c r="AV7" i="1"/>
  <c r="BI7" i="1" s="1"/>
  <c r="AY7" i="1"/>
  <c r="C7" i="1" s="1"/>
  <c r="AV62" i="1"/>
  <c r="BI62" i="1" s="1"/>
  <c r="AY62" i="1"/>
  <c r="C62" i="1" s="1"/>
  <c r="AV36" i="1"/>
  <c r="BI36" i="1" s="1"/>
  <c r="AY36" i="1"/>
  <c r="C36" i="1" s="1"/>
  <c r="AV79" i="1"/>
  <c r="BI79" i="1" s="1"/>
  <c r="AY79" i="1"/>
  <c r="AV57" i="1"/>
  <c r="BI57" i="1" s="1"/>
  <c r="AY57" i="1"/>
  <c r="C57" i="1" s="1"/>
  <c r="AV44" i="1"/>
  <c r="BI44" i="1" s="1"/>
  <c r="AY44" i="1"/>
  <c r="C44" i="1" s="1"/>
  <c r="AY12" i="1"/>
  <c r="C12" i="1" s="1"/>
  <c r="AV12" i="1"/>
  <c r="BI12" i="1" s="1"/>
  <c r="AY54" i="1"/>
  <c r="C54" i="1" s="1"/>
  <c r="AV54" i="1"/>
  <c r="BI54" i="1" s="1"/>
  <c r="AV75" i="1"/>
  <c r="BI75" i="1" s="1"/>
  <c r="AY75" i="1"/>
  <c r="C75" i="1" s="1"/>
  <c r="AV34" i="1"/>
  <c r="BI34" i="1" s="1"/>
  <c r="AY34" i="1"/>
  <c r="C34" i="1" s="1"/>
  <c r="AV20" i="1"/>
  <c r="BI20" i="1" s="1"/>
  <c r="AY20" i="1"/>
  <c r="C20" i="1" s="1"/>
  <c r="AV77" i="1"/>
  <c r="BI77" i="1" s="1"/>
  <c r="AY77" i="1"/>
  <c r="AY27" i="1"/>
  <c r="C27" i="1" s="1"/>
  <c r="AV27" i="1"/>
  <c r="BI27" i="1" s="1"/>
  <c r="AY53" i="1"/>
  <c r="C53" i="1" s="1"/>
  <c r="AV53" i="1"/>
  <c r="BI53" i="1" s="1"/>
  <c r="AV15" i="1"/>
  <c r="BI15" i="1" s="1"/>
  <c r="AY15" i="1"/>
  <c r="C15" i="1" s="1"/>
  <c r="AY9" i="1"/>
  <c r="C9" i="1" s="1"/>
  <c r="AV9" i="1"/>
  <c r="BI9" i="1" s="1"/>
  <c r="AY50" i="1"/>
  <c r="C50" i="1" s="1"/>
  <c r="AV50" i="1"/>
  <c r="BI50" i="1" s="1"/>
  <c r="AY11" i="1"/>
  <c r="C11" i="1" s="1"/>
  <c r="AV11" i="1"/>
  <c r="BI11" i="1" s="1"/>
  <c r="AV58" i="1"/>
  <c r="BI58" i="1" s="1"/>
  <c r="AY58" i="1"/>
  <c r="C58" i="1" s="1"/>
  <c r="AV59" i="1"/>
  <c r="BI59" i="1" s="1"/>
  <c r="AY59" i="1"/>
  <c r="C59" i="1" s="1"/>
  <c r="AY4" i="1"/>
  <c r="C4" i="1" s="1"/>
  <c r="AV4" i="1"/>
  <c r="BI4" i="1" s="1"/>
  <c r="AV8" i="1"/>
  <c r="BI8" i="1" s="1"/>
  <c r="AY8" i="1"/>
  <c r="C8" i="1" s="1"/>
  <c r="AY24" i="1"/>
  <c r="C24" i="1" s="1"/>
  <c r="AV24" i="1"/>
  <c r="BI24" i="1" s="1"/>
  <c r="AV80" i="1"/>
  <c r="BI80" i="1" s="1"/>
  <c r="AY80" i="1"/>
  <c r="AY70" i="1"/>
  <c r="C70" i="1" s="1"/>
  <c r="AV70" i="1"/>
  <c r="BI70" i="1" s="1"/>
  <c r="AY73" i="1"/>
  <c r="C73" i="1" s="1"/>
  <c r="AV73" i="1"/>
  <c r="BI73" i="1" s="1"/>
  <c r="AV89" i="1"/>
  <c r="BI89" i="1" s="1"/>
  <c r="AY89" i="1"/>
  <c r="AY25" i="1"/>
  <c r="C25" i="1" s="1"/>
  <c r="AV25" i="1"/>
  <c r="BI25" i="1" s="1"/>
  <c r="AY74" i="1"/>
  <c r="C74" i="1" s="1"/>
  <c r="AV74" i="1"/>
  <c r="BI74" i="1" s="1"/>
  <c r="AY78" i="1"/>
  <c r="AV78" i="1"/>
  <c r="BI78" i="1" s="1"/>
  <c r="AV38" i="1"/>
  <c r="BI38" i="1" s="1"/>
  <c r="AY38" i="1"/>
  <c r="C38" i="1" s="1"/>
  <c r="AY5" i="1"/>
  <c r="C5" i="1" s="1"/>
  <c r="AV5" i="1"/>
  <c r="BI5" i="1" s="1"/>
  <c r="AV16" i="1"/>
  <c r="BI16" i="1" s="1"/>
  <c r="AY16" i="1"/>
  <c r="C16" i="1" s="1"/>
  <c r="AV10" i="1"/>
  <c r="BI10" i="1" s="1"/>
  <c r="AY10" i="1"/>
  <c r="C10" i="1" s="1"/>
  <c r="AV66" i="1"/>
  <c r="BI66" i="1" s="1"/>
  <c r="AY66" i="1"/>
  <c r="C66" i="1" s="1"/>
  <c r="AV82" i="1"/>
  <c r="BI82" i="1" s="1"/>
  <c r="AY82" i="1"/>
  <c r="AY22" i="1"/>
  <c r="C22" i="1" s="1"/>
  <c r="AV22" i="1"/>
  <c r="BI22" i="1" s="1"/>
  <c r="AV18" i="1"/>
  <c r="BI18" i="1" s="1"/>
  <c r="AY18" i="1"/>
  <c r="C18" i="1" s="1"/>
  <c r="AV47" i="1"/>
  <c r="BI47" i="1" s="1"/>
  <c r="AY47" i="1"/>
  <c r="C47" i="1" s="1"/>
  <c r="AV35" i="1"/>
  <c r="BI35" i="1" s="1"/>
  <c r="AY35" i="1"/>
  <c r="C35" i="1" s="1"/>
  <c r="AY42" i="1"/>
  <c r="C42" i="1" s="1"/>
  <c r="AV42" i="1"/>
  <c r="BI42" i="1" s="1"/>
  <c r="AY51" i="1"/>
  <c r="C51" i="1" s="1"/>
  <c r="AV51" i="1"/>
  <c r="BI51" i="1" s="1"/>
  <c r="AR2" i="1"/>
  <c r="AX3" i="1"/>
  <c r="AX2" i="1" s="1"/>
  <c r="AU3" i="1"/>
  <c r="AV67" i="1"/>
  <c r="BI67" i="1" s="1"/>
  <c r="AY67" i="1"/>
  <c r="C67" i="1" s="1"/>
  <c r="AV33" i="1"/>
  <c r="BI33" i="1" s="1"/>
  <c r="AY33" i="1"/>
  <c r="C33" i="1" s="1"/>
  <c r="AV64" i="1"/>
  <c r="BI64" i="1" s="1"/>
  <c r="AY64" i="1"/>
  <c r="C64" i="1" s="1"/>
  <c r="AV83" i="1"/>
  <c r="BI83" i="1" s="1"/>
  <c r="AY83" i="1"/>
  <c r="AY19" i="1"/>
  <c r="C19" i="1" s="1"/>
  <c r="AV19" i="1"/>
  <c r="BI19" i="1" s="1"/>
  <c r="AY48" i="1"/>
  <c r="C48" i="1" s="1"/>
  <c r="AV48" i="1"/>
  <c r="BI48" i="1" s="1"/>
  <c r="AY52" i="1"/>
  <c r="C52" i="1" s="1"/>
  <c r="AV52" i="1"/>
  <c r="BI52" i="1" s="1"/>
  <c r="AY21" i="1"/>
  <c r="C21" i="1" s="1"/>
  <c r="AV21" i="1"/>
  <c r="BI21" i="1" s="1"/>
  <c r="AY28" i="1"/>
  <c r="C28" i="1" s="1"/>
  <c r="AV28" i="1"/>
  <c r="BI28" i="1" s="1"/>
  <c r="AY84" i="1"/>
  <c r="AV84" i="1"/>
  <c r="BI84" i="1" s="1"/>
  <c r="AV72" i="1"/>
  <c r="BI72" i="1" s="1"/>
  <c r="AY72" i="1"/>
  <c r="C72" i="1" s="1"/>
  <c r="AY40" i="1"/>
  <c r="C40" i="1" s="1"/>
  <c r="AV40" i="1"/>
  <c r="BI40" i="1" s="1"/>
  <c r="AV31" i="1"/>
  <c r="BI31" i="1" s="1"/>
  <c r="AY31" i="1"/>
  <c r="C31" i="1" s="1"/>
  <c r="AY68" i="1"/>
  <c r="C68" i="1" s="1"/>
  <c r="AV68" i="1"/>
  <c r="BI68" i="1" s="1"/>
  <c r="AY46" i="1"/>
  <c r="C46" i="1" s="1"/>
  <c r="AV46" i="1"/>
  <c r="BI46" i="1" s="1"/>
  <c r="AY17" i="1"/>
  <c r="C17" i="1" s="1"/>
  <c r="AV17" i="1"/>
  <c r="BI17" i="1" s="1"/>
  <c r="AY56" i="1"/>
  <c r="C56" i="1" s="1"/>
  <c r="AV56" i="1"/>
  <c r="BI56" i="1" s="1"/>
  <c r="AV26" i="1"/>
  <c r="BI26" i="1" s="1"/>
  <c r="AY26" i="1"/>
  <c r="C26" i="1" s="1"/>
  <c r="AV63" i="1"/>
  <c r="BI63" i="1" s="1"/>
  <c r="AY63" i="1"/>
  <c r="C63" i="1" s="1"/>
  <c r="AV32" i="1"/>
  <c r="BI32" i="1" s="1"/>
  <c r="AY32" i="1"/>
  <c r="C32" i="1" s="1"/>
  <c r="AV71" i="1"/>
  <c r="BI71" i="1" s="1"/>
  <c r="AY71" i="1"/>
  <c r="C71" i="1" s="1"/>
  <c r="AV6" i="1"/>
  <c r="BI6" i="1" s="1"/>
  <c r="AY6" i="1"/>
  <c r="C6" i="1" s="1"/>
  <c r="AV85" i="1"/>
  <c r="BI85" i="1" s="1"/>
  <c r="AY85" i="1"/>
  <c r="AY13" i="1"/>
  <c r="C13" i="1" s="1"/>
  <c r="AV13" i="1"/>
  <c r="BI13" i="1" s="1"/>
  <c r="AY65" i="1"/>
  <c r="C65" i="1" s="1"/>
  <c r="AV65" i="1"/>
  <c r="BI65" i="1" s="1"/>
  <c r="AY88" i="1"/>
  <c r="AV88" i="1"/>
  <c r="BI88" i="1" s="1"/>
  <c r="AY14" i="1"/>
  <c r="C14" i="1" s="1"/>
  <c r="AV14" i="1"/>
  <c r="BI14" i="1" s="1"/>
  <c r="AV81" i="1"/>
  <c r="BI81" i="1" s="1"/>
  <c r="AY81" i="1"/>
  <c r="AY37" i="1"/>
  <c r="C37" i="1" s="1"/>
  <c r="AV37" i="1"/>
  <c r="BI37" i="1" s="1"/>
  <c r="AV49" i="1"/>
  <c r="BI49" i="1" s="1"/>
  <c r="AY49" i="1"/>
  <c r="C49" i="1" s="1"/>
  <c r="AY60" i="1"/>
  <c r="C60" i="1" s="1"/>
  <c r="AV60" i="1"/>
  <c r="BI60" i="1" s="1"/>
  <c r="AY61" i="1"/>
  <c r="C61" i="1" s="1"/>
  <c r="AV61" i="1"/>
  <c r="BI61" i="1" s="1"/>
  <c r="AV86" i="1"/>
  <c r="BI86" i="1" s="1"/>
  <c r="AY86" i="1"/>
  <c r="AV76" i="1"/>
  <c r="BI76" i="1" s="1"/>
  <c r="AY76" i="1"/>
  <c r="C76" i="1" s="1"/>
  <c r="AY45" i="1"/>
  <c r="C45" i="1" s="1"/>
  <c r="AV45" i="1"/>
  <c r="BI45" i="1" s="1"/>
  <c r="AY39" i="1"/>
  <c r="C39" i="1" s="1"/>
  <c r="AV39" i="1"/>
  <c r="BI39" i="1" s="1"/>
  <c r="AV41" i="1"/>
  <c r="BI41" i="1" s="1"/>
  <c r="AY41" i="1"/>
  <c r="C41" i="1" s="1"/>
  <c r="AV55" i="1"/>
  <c r="BI55" i="1" s="1"/>
  <c r="AY55" i="1"/>
  <c r="C55" i="1" s="1"/>
  <c r="AV29" i="1"/>
  <c r="BI29" i="1" s="1"/>
  <c r="AY29" i="1"/>
  <c r="C29" i="1" s="1"/>
  <c r="AV30" i="1"/>
  <c r="BI30" i="1" s="1"/>
  <c r="AY30" i="1"/>
  <c r="C30" i="1" s="1"/>
  <c r="AV87" i="1"/>
  <c r="BI87" i="1" s="1"/>
  <c r="AY87" i="1"/>
  <c r="AU2" i="10" l="1"/>
  <c r="AV3" i="10"/>
  <c r="AY3" i="10"/>
  <c r="AY3" i="1"/>
  <c r="AU2" i="1"/>
  <c r="AV3" i="1"/>
  <c r="AY2" i="10" l="1"/>
  <c r="C3" i="10"/>
  <c r="BI3" i="10"/>
  <c r="AV2" i="10"/>
  <c r="AV2" i="1"/>
  <c r="BI3" i="1"/>
  <c r="C3" i="1"/>
  <c r="AY2" i="1"/>
</calcChain>
</file>

<file path=xl/sharedStrings.xml><?xml version="1.0" encoding="utf-8"?>
<sst xmlns="http://schemas.openxmlformats.org/spreadsheetml/2006/main" count="4388" uniqueCount="300">
  <si>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</si>
  <si>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</si>
  <si>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</si>
  <si>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</si>
  <si>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</si>
  <si>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</si>
  <si>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</si>
  <si>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</si>
  <si>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</si>
  <si>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</si>
  <si>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</si>
  <si>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</si>
  <si>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</si>
  <si>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</si>
  <si>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</si>
  <si>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</si>
  <si>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</si>
  <si>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</si>
  <si>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</si>
  <si>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</si>
  <si>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</si>
  <si>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</si>
  <si>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</si>
  <si>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</si>
  <si>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</si>
  <si>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</si>
  <si>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</si>
  <si>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</si>
  <si>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</si>
  <si>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</si>
  <si>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</si>
  <si>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</si>
  <si>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</si>
  <si>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</si>
  <si>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</si>
  <si>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</si>
  <si>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</si>
  <si>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</si>
  <si>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</si>
  <si>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</si>
  <si>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</si>
  <si>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</si>
  <si>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</si>
  <si>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</si>
  <si>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</si>
  <si>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</si>
  <si>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</si>
  <si>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</si>
  <si>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</si>
  <si>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</si>
  <si>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</si>
  <si>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</si>
  <si>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</si>
  <si>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</si>
  <si>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</si>
  <si>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</si>
  <si>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</si>
  <si>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</si>
  <si>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</si>
  <si>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</si>
  <si>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</si>
  <si>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</si>
  <si>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</si>
  <si>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</si>
  <si>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</si>
  <si>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</si>
  <si>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</si>
  <si>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</si>
  <si>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</si>
  <si>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</si>
  <si>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</si>
  <si>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</si>
  <si>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</si>
  <si>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</si>
  <si>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</si>
  <si>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</si>
  <si>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</si>
  <si>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</si>
  <si>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</si>
  <si>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</si>
  <si>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</si>
  <si>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</si>
  <si>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</si>
  <si>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</si>
  <si>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</si>
  <si>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</si>
  <si>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</si>
  <si>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</si>
  <si>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</si>
  <si>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</si>
  <si>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</si>
  <si>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</si>
  <si>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</si>
  <si>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</si>
  <si>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</si>
  <si>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</si>
  <si>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</si>
  <si>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</si>
  <si>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</si>
  <si>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</si>
  <si>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</si>
  <si>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</si>
  <si>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</si>
  <si>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</si>
  <si>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</si>
  <si>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</si>
  <si>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</si>
  <si>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</si>
  <si>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</si>
  <si>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</si>
  <si>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</si>
  <si>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</si>
  <si>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</si>
  <si>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</si>
  <si>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</si>
  <si>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</si>
  <si>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</si>
  <si>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</si>
  <si>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</si>
  <si>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</si>
  <si>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</si>
  <si>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</si>
  <si>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</si>
  <si>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</si>
  <si>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</si>
  <si>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</si>
  <si>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</si>
  <si>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</si>
  <si>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</si>
  <si>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</si>
  <si>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</si>
  <si>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</si>
  <si>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</si>
  <si>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</si>
  <si>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</si>
  <si>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</si>
  <si>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</si>
  <si>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</si>
  <si>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</si>
  <si>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</si>
  <si>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</si>
  <si>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アパム弾薬を持って来い</t>
  </si>
  <si>
    <t>HalF_HearteD</t>
  </si>
  <si>
    <t>Chunsik03</t>
  </si>
  <si>
    <t>keiraiden</t>
  </si>
  <si>
    <t>KFC_IS_MY_LIFE</t>
  </si>
  <si>
    <t>D_arling</t>
  </si>
  <si>
    <t>RR</t>
    <phoneticPr fontId="2" type="noConversion"/>
  </si>
  <si>
    <t>League</t>
    <phoneticPr fontId="2" type="noConversion"/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</si>
  <si>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</si>
  <si>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</si>
  <si>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</si>
  <si>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</si>
  <si>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</si>
  <si>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</si>
  <si>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</si>
  <si>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</si>
  <si>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</si>
  <si>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</si>
  <si>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</si>
  <si>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</si>
  <si>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</si>
  <si>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</si>
  <si>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</si>
  <si>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</si>
  <si>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</si>
  <si>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</si>
  <si>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</si>
  <si>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</si>
  <si>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</si>
  <si>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</si>
  <si>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</si>
  <si>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</si>
  <si>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</si>
  <si>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</si>
  <si>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</si>
  <si>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</si>
  <si>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</si>
  <si>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</si>
  <si>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</si>
  <si>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</si>
  <si>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</si>
  <si>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</si>
  <si>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</si>
  <si>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</si>
  <si>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</si>
  <si>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</si>
  <si>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</si>
  <si>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</si>
  <si>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</si>
  <si>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</si>
  <si>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</si>
  <si>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</si>
  <si>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</si>
  <si>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</si>
  <si>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</si>
  <si>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</si>
  <si>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</si>
  <si>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</si>
  <si>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</si>
  <si>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</si>
  <si>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</si>
  <si>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</si>
  <si>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</si>
  <si>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</si>
  <si>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</si>
  <si>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</si>
  <si>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</si>
  <si>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</si>
  <si>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</si>
  <si>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</si>
  <si>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</si>
  <si>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</si>
  <si>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</si>
  <si>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</si>
  <si>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</si>
  <si>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</si>
  <si>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</si>
  <si>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</si>
  <si>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</si>
  <si>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</si>
  <si>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</si>
  <si>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</si>
  <si>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</si>
  <si>
    <t>타자출장여부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</si>
  <si>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</si>
  <si>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</si>
  <si>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</si>
  <si>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</si>
  <si>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</si>
  <si>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</si>
  <si>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</si>
  <si>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</si>
  <si>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타점</t>
  </si>
  <si>
    <t>득점</t>
  </si>
  <si>
    <t>도루</t>
  </si>
  <si>
    <t>삼진</t>
  </si>
  <si>
    <t>출루율</t>
  </si>
  <si>
    <t>장타율</t>
  </si>
  <si>
    <t>O</t>
  </si>
  <si>
    <t>X</t>
  </si>
  <si>
    <t>07/19</t>
  </si>
  <si>
    <t>07/20</t>
  </si>
  <si>
    <t>07/25</t>
  </si>
  <si>
    <t>07/26</t>
  </si>
  <si>
    <t>08/08</t>
  </si>
  <si>
    <t>08/09</t>
  </si>
  <si>
    <t>08/10</t>
  </si>
  <si>
    <t>08/13</t>
  </si>
  <si>
    <t>08/15</t>
  </si>
  <si>
    <t>08/16</t>
  </si>
  <si>
    <t>08/17</t>
  </si>
  <si>
    <t>peperon8655</t>
  </si>
  <si>
    <t>고의사구</t>
  </si>
  <si>
    <t>몸에 맞는 공</t>
  </si>
  <si>
    <t>희생번트</t>
  </si>
  <si>
    <t>희생플라이</t>
  </si>
  <si>
    <t>병살타</t>
  </si>
  <si>
    <t>도루실패</t>
  </si>
  <si>
    <t>실책</t>
  </si>
  <si>
    <t>풋아웃</t>
  </si>
  <si>
    <t>어시스트</t>
  </si>
  <si>
    <t>개인 아웃카운트</t>
  </si>
  <si>
    <t>ゆっち一</t>
    <phoneticPr fontId="2" type="noConversion"/>
  </si>
  <si>
    <t>Kenomo (이)</t>
    <phoneticPr fontId="2" type="noConversion"/>
  </si>
  <si>
    <t>Kenomo (냥)</t>
    <phoneticPr fontId="2" type="noConversion"/>
  </si>
  <si>
    <t>jdw4469 (버)</t>
    <phoneticPr fontId="2" type="noConversion"/>
  </si>
  <si>
    <t>jdw4469 (문)</t>
    <phoneticPr fontId="2" type="noConversion"/>
  </si>
  <si>
    <t>jdw4469 (플)</t>
    <phoneticPr fontId="2" type="noConversion"/>
  </si>
  <si>
    <r>
      <rPr>
        <sz val="10"/>
        <color theme="1"/>
        <rFont val="Malgun Gothic"/>
        <family val="2"/>
        <charset val="129"/>
      </rPr>
      <t>紅さかな</t>
    </r>
    <r>
      <rPr>
        <sz val="10"/>
        <color theme="1"/>
        <rFont val="Arial"/>
        <family val="2"/>
      </rPr>
      <t xml:space="preserve"> (이)</t>
    </r>
    <phoneticPr fontId="2" type="noConversion"/>
  </si>
  <si>
    <t>keiraiden (이)</t>
    <phoneticPr fontId="2" type="noConversion"/>
  </si>
  <si>
    <t>keiraiden (냥)</t>
    <phoneticPr fontId="2" type="noConversion"/>
  </si>
  <si>
    <t>IbikiKai_JP (냥)</t>
    <phoneticPr fontId="2" type="noConversion"/>
  </si>
  <si>
    <t>IbikiKai_JP (이)</t>
    <phoneticPr fontId="2" type="noConversion"/>
  </si>
  <si>
    <t>경기수</t>
    <phoneticPr fontId="2" type="noConversion"/>
  </si>
  <si>
    <t>2025 썸머 시즌</t>
  </si>
  <si>
    <t>isTitle</t>
    <phoneticPr fontId="2" type="noConversion"/>
  </si>
  <si>
    <t>08/22</t>
  </si>
  <si>
    <t>IbikiKai_JP</t>
  </si>
  <si>
    <t>08/23</t>
  </si>
  <si>
    <t>Kenomo</t>
  </si>
  <si>
    <t>08/24</t>
  </si>
  <si>
    <r>
      <rPr>
        <b/>
        <sz val="10"/>
        <color theme="1"/>
        <rFont val="맑은 고딕"/>
        <family val="2"/>
        <charset val="129"/>
      </rPr>
      <t>리그분류</t>
    </r>
    <phoneticPr fontId="2" type="noConversion"/>
  </si>
  <si>
    <t>신과함께1</t>
  </si>
  <si>
    <t>겆붕이 a049</t>
  </si>
  <si>
    <t>murumuru0219</t>
  </si>
  <si>
    <t>ChoiKatz</t>
  </si>
  <si>
    <t>k@ster</t>
  </si>
  <si>
    <t>wiger-tiger</t>
  </si>
  <si>
    <t>3Ducks</t>
  </si>
  <si>
    <t>준규공듀</t>
  </si>
  <si>
    <t>jdw4469</t>
  </si>
  <si>
    <t>통산</t>
    <phoneticPr fontId="2" type="noConversion"/>
  </si>
  <si>
    <t>Kenomo*</t>
    <phoneticPr fontId="2" type="noConversion"/>
  </si>
  <si>
    <t>IbikiKai_JP*</t>
    <phoneticPr fontId="2" type="noConversion"/>
  </si>
  <si>
    <t>jdw4469*</t>
    <phoneticPr fontId="2" type="noConversion"/>
  </si>
  <si>
    <t>keiraiden*</t>
    <phoneticPr fontId="2" type="noConversion"/>
  </si>
  <si>
    <r>
      <rPr>
        <sz val="10"/>
        <color theme="1"/>
        <rFont val="Malgun Gothic"/>
        <family val="2"/>
        <charset val="129"/>
      </rPr>
      <t>紅さかな</t>
    </r>
    <r>
      <rPr>
        <sz val="10"/>
        <color theme="1"/>
        <rFont val="Arial"/>
        <family val="2"/>
      </rPr>
      <t>*</t>
    </r>
    <phoneticPr fontId="2" type="noConversion"/>
  </si>
  <si>
    <t>2025 봄 프리시즌</t>
    <phoneticPr fontId="14" type="noConversion"/>
  </si>
  <si>
    <t>2025 봄 프리시즌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</si>
</sst>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#,##0.000"/>
    <numFmt numFmtId="178" formatCode="0.0_ "/>
    <numFmt numFmtId="179" formatCode="m&quot;월&quot;\ d&quot;일&quot;"/>
    <numFmt numFmtId="180" formatCode="mm&quot;월&quot;\ dd&quot;일&quot;"/>
    <numFmt numFmtId="181" formatCode="0.000"/>
  </numFmts>
  <fonts count="15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  <font>
      <sz val="10"/>
      <color theme="1"/>
      <name val="Gg mono"/>
    </font>
    <font>
      <sz val="10"/>
      <color theme="1"/>
      <name val="Malgun Gothic"/>
      <family val="2"/>
      <charset val="129"/>
    </font>
    <font>
      <sz val="10"/>
      <color theme="1"/>
      <name val="나눔명조"/>
      <family val="3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scheme val="minor"/>
    </font>
    <font>
      <sz val="10"/>
      <color theme="1"/>
      <name val="&quot;gg mono&quot;"/>
    </font>
    <font>
      <sz val="10"/>
      <color rgb="FF181B1F"/>
      <name val="VRCCustom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3" borderId="1" xfId="0" applyFont="1" applyFill="1" applyBorder="1" applyAlignment="1">
      <alignment wrapText="1"/>
    </xf>
    <xf numFmtId="180" fontId="1" fillId="0" borderId="0" xfId="0" applyNumberFormat="1" applyFont="1">
      <alignment vertical="center"/>
    </xf>
    <xf numFmtId="0" fontId="0" fillId="5" borderId="0" xfId="0" applyFill="1">
      <alignment vertical="center"/>
    </xf>
    <xf numFmtId="0" fontId="11" fillId="0" borderId="2" xfId="0" applyFont="1" applyBorder="1" applyAlignment="1"/>
    <xf numFmtId="58" fontId="11" fillId="0" borderId="2" xfId="0" applyNumberFormat="1" applyFont="1" applyBorder="1" applyAlignment="1"/>
    <xf numFmtId="181" fontId="11" fillId="6" borderId="2" xfId="0" applyNumberFormat="1" applyFont="1" applyFill="1" applyBorder="1" applyAlignment="1"/>
    <xf numFmtId="0" fontId="11" fillId="7" borderId="2" xfId="0" applyFont="1" applyFill="1" applyBorder="1" applyAlignment="1"/>
    <xf numFmtId="0" fontId="11" fillId="6" borderId="2" xfId="0" applyFont="1" applyFill="1" applyBorder="1" applyAlignment="1"/>
    <xf numFmtId="0" fontId="1" fillId="6" borderId="2" xfId="0" applyFont="1" applyFill="1" applyBorder="1" applyAlignment="1">
      <alignment horizontal="right"/>
    </xf>
    <xf numFmtId="0" fontId="0" fillId="0" borderId="0" xfId="0" applyAlignment="1"/>
    <xf numFmtId="0" fontId="12" fillId="0" borderId="0" xfId="0" applyFont="1" applyAlignment="1">
      <alignment horizontal="left"/>
    </xf>
    <xf numFmtId="0" fontId="13" fillId="8" borderId="0" xfId="0" applyFont="1" applyFill="1" applyAlignment="1"/>
    <xf numFmtId="0" fontId="12" fillId="0" borderId="2" xfId="0" applyFont="1" applyBorder="1" applyAlignment="1">
      <alignment horizontal="left"/>
    </xf>
    <xf numFmtId="0" fontId="11" fillId="0" borderId="0" xfId="0" applyFont="1" applyAlignment="1"/>
    <xf numFmtId="0" fontId="13" fillId="8" borderId="2" xfId="0" applyFont="1" applyFill="1" applyBorder="1" applyAlignment="1"/>
    <xf numFmtId="0" fontId="1" fillId="0" borderId="0" xfId="0" applyFont="1" applyAlignment="1">
      <alignment horizontal="left"/>
    </xf>
    <xf numFmtId="2" fontId="11" fillId="6" borderId="2" xfId="0" applyNumberFormat="1" applyFont="1" applyFill="1" applyBorder="1" applyAlignment="1">
      <alignment horizontal="center"/>
    </xf>
    <xf numFmtId="2" fontId="11" fillId="7" borderId="2" xfId="0" applyNumberFormat="1" applyFont="1" applyFill="1" applyBorder="1" applyAlignment="1"/>
    <xf numFmtId="2" fontId="11" fillId="9" borderId="2" xfId="0" applyNumberFormat="1" applyFont="1" applyFill="1" applyBorder="1" applyAlignment="1">
      <alignment horizontal="center"/>
    </xf>
    <xf numFmtId="181" fontId="1" fillId="9" borderId="2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0" fontId="11" fillId="9" borderId="2" xfId="0" applyFont="1" applyFill="1" applyBorder="1" applyAlignment="1"/>
    <xf numFmtId="0" fontId="1" fillId="10" borderId="2" xfId="0" applyFont="1" applyFill="1" applyBorder="1" applyAlignment="1">
      <alignment horizontal="center"/>
    </xf>
    <xf numFmtId="0" fontId="11" fillId="7" borderId="0" xfId="0" applyFont="1" applyFill="1" applyAlignment="1"/>
    <xf numFmtId="0" fontId="11" fillId="10" borderId="2" xfId="0" applyFont="1" applyFill="1" applyBorder="1" applyAlignment="1">
      <alignment horizontal="center"/>
    </xf>
    <xf numFmtId="178" fontId="4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PlayerStatsLeague123.xlsx" TargetMode="External"/><Relationship Id="rId1" Type="http://schemas.openxmlformats.org/officeDocument/2006/relationships/externalLinkPath" Target="/Users/Administrator/Downloads/PlayerStatsLeague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5 썸머시즌 타자"/>
      <sheetName val="BatGame"/>
      <sheetName val="2025 썸머시즌 투수"/>
      <sheetName val="PitchGame"/>
      <sheetName val="2025 썸머시즌 종합"/>
      <sheetName val="리그 상수"/>
      <sheetName val="2025 썸머시즌 기록"/>
    </sheetNames>
    <sheetDataSet>
      <sheetData sheetId="0">
        <row r="3">
          <cell r="E3">
            <v>42</v>
          </cell>
          <cell r="G3">
            <v>40</v>
          </cell>
          <cell r="J3">
            <v>3</v>
          </cell>
          <cell r="K3">
            <v>2</v>
          </cell>
          <cell r="L3">
            <v>1</v>
          </cell>
          <cell r="M3">
            <v>4</v>
          </cell>
          <cell r="R3">
            <v>1</v>
          </cell>
          <cell r="S3">
            <v>0</v>
          </cell>
          <cell r="T3">
            <v>0</v>
          </cell>
          <cell r="X3">
            <v>1</v>
          </cell>
        </row>
        <row r="4">
          <cell r="E4">
            <v>45</v>
          </cell>
          <cell r="G4">
            <v>44</v>
          </cell>
          <cell r="J4">
            <v>9</v>
          </cell>
          <cell r="K4">
            <v>3</v>
          </cell>
          <cell r="L4">
            <v>0</v>
          </cell>
          <cell r="M4">
            <v>2</v>
          </cell>
          <cell r="R4">
            <v>0</v>
          </cell>
          <cell r="S4">
            <v>1</v>
          </cell>
          <cell r="T4">
            <v>0</v>
          </cell>
          <cell r="X4">
            <v>0</v>
          </cell>
        </row>
        <row r="5">
          <cell r="E5">
            <v>44</v>
          </cell>
          <cell r="G5">
            <v>44</v>
          </cell>
          <cell r="J5">
            <v>7</v>
          </cell>
          <cell r="K5">
            <v>3</v>
          </cell>
          <cell r="L5">
            <v>0</v>
          </cell>
          <cell r="M5">
            <v>2</v>
          </cell>
          <cell r="R5">
            <v>0</v>
          </cell>
          <cell r="S5">
            <v>0</v>
          </cell>
          <cell r="T5">
            <v>0</v>
          </cell>
          <cell r="X5">
            <v>0</v>
          </cell>
        </row>
        <row r="6">
          <cell r="E6">
            <v>42</v>
          </cell>
          <cell r="G6">
            <v>41</v>
          </cell>
          <cell r="J6">
            <v>9</v>
          </cell>
          <cell r="K6">
            <v>4</v>
          </cell>
          <cell r="L6">
            <v>0</v>
          </cell>
          <cell r="M6">
            <v>2</v>
          </cell>
          <cell r="R6">
            <v>0</v>
          </cell>
          <cell r="S6">
            <v>1</v>
          </cell>
          <cell r="T6">
            <v>0</v>
          </cell>
          <cell r="X6">
            <v>0</v>
          </cell>
        </row>
        <row r="7">
          <cell r="E7">
            <v>42</v>
          </cell>
          <cell r="G7">
            <v>40</v>
          </cell>
          <cell r="J7">
            <v>12</v>
          </cell>
          <cell r="K7">
            <v>4</v>
          </cell>
          <cell r="L7">
            <v>1</v>
          </cell>
          <cell r="M7">
            <v>0</v>
          </cell>
          <cell r="R7">
            <v>0</v>
          </cell>
          <cell r="S7">
            <v>2</v>
          </cell>
          <cell r="T7">
            <v>0</v>
          </cell>
          <cell r="X7">
            <v>0</v>
          </cell>
        </row>
        <row r="8">
          <cell r="E8">
            <v>40</v>
          </cell>
          <cell r="G8">
            <v>39</v>
          </cell>
          <cell r="J8">
            <v>7</v>
          </cell>
          <cell r="K8">
            <v>3</v>
          </cell>
          <cell r="L8">
            <v>0</v>
          </cell>
          <cell r="M8">
            <v>1</v>
          </cell>
          <cell r="R8">
            <v>0</v>
          </cell>
          <cell r="S8">
            <v>0</v>
          </cell>
          <cell r="T8">
            <v>0</v>
          </cell>
          <cell r="X8">
            <v>0</v>
          </cell>
        </row>
        <row r="9">
          <cell r="E9">
            <v>43</v>
          </cell>
          <cell r="G9">
            <v>39</v>
          </cell>
          <cell r="J9">
            <v>8</v>
          </cell>
          <cell r="K9">
            <v>10</v>
          </cell>
          <cell r="L9">
            <v>0</v>
          </cell>
          <cell r="M9">
            <v>6</v>
          </cell>
          <cell r="R9">
            <v>3</v>
          </cell>
          <cell r="S9">
            <v>1</v>
          </cell>
          <cell r="T9">
            <v>3</v>
          </cell>
          <cell r="X9">
            <v>0</v>
          </cell>
        </row>
        <row r="10">
          <cell r="E10">
            <v>40</v>
          </cell>
          <cell r="G10">
            <v>39</v>
          </cell>
          <cell r="J10">
            <v>4</v>
          </cell>
          <cell r="K10">
            <v>1</v>
          </cell>
          <cell r="L10">
            <v>0</v>
          </cell>
          <cell r="M10">
            <v>1</v>
          </cell>
          <cell r="R10">
            <v>1</v>
          </cell>
          <cell r="S10">
            <v>0</v>
          </cell>
          <cell r="T10">
            <v>0</v>
          </cell>
          <cell r="X10">
            <v>0</v>
          </cell>
        </row>
        <row r="11">
          <cell r="E11">
            <v>38</v>
          </cell>
          <cell r="G11">
            <v>38</v>
          </cell>
          <cell r="J11">
            <v>6</v>
          </cell>
          <cell r="K11">
            <v>5</v>
          </cell>
          <cell r="L11">
            <v>1</v>
          </cell>
          <cell r="M11">
            <v>1</v>
          </cell>
          <cell r="R11">
            <v>0</v>
          </cell>
          <cell r="S11">
            <v>0</v>
          </cell>
          <cell r="T11">
            <v>0</v>
          </cell>
          <cell r="X11">
            <v>0</v>
          </cell>
        </row>
        <row r="12">
          <cell r="E12">
            <v>39</v>
          </cell>
          <cell r="G12">
            <v>39</v>
          </cell>
          <cell r="J12">
            <v>5</v>
          </cell>
          <cell r="K12">
            <v>2</v>
          </cell>
          <cell r="L12">
            <v>1</v>
          </cell>
          <cell r="M12">
            <v>2</v>
          </cell>
          <cell r="R12">
            <v>0</v>
          </cell>
          <cell r="S12">
            <v>0</v>
          </cell>
          <cell r="T12">
            <v>0</v>
          </cell>
          <cell r="X12">
            <v>0</v>
          </cell>
        </row>
        <row r="13">
          <cell r="E13">
            <v>40</v>
          </cell>
          <cell r="G13">
            <v>40</v>
          </cell>
          <cell r="J13">
            <v>7</v>
          </cell>
          <cell r="K13">
            <v>3</v>
          </cell>
          <cell r="L13">
            <v>0</v>
          </cell>
          <cell r="M13">
            <v>1</v>
          </cell>
          <cell r="R13">
            <v>0</v>
          </cell>
          <cell r="S13">
            <v>0</v>
          </cell>
          <cell r="T13">
            <v>0</v>
          </cell>
          <cell r="X13">
            <v>0</v>
          </cell>
        </row>
        <row r="14">
          <cell r="E14">
            <v>31</v>
          </cell>
          <cell r="G14">
            <v>31</v>
          </cell>
          <cell r="J14">
            <v>6</v>
          </cell>
          <cell r="K14">
            <v>3</v>
          </cell>
          <cell r="L14">
            <v>1</v>
          </cell>
          <cell r="M14">
            <v>1</v>
          </cell>
          <cell r="R14">
            <v>0</v>
          </cell>
          <cell r="S14">
            <v>0</v>
          </cell>
          <cell r="T14">
            <v>0</v>
          </cell>
          <cell r="X14">
            <v>0</v>
          </cell>
        </row>
        <row r="15">
          <cell r="E15">
            <v>36</v>
          </cell>
          <cell r="G15">
            <v>34</v>
          </cell>
          <cell r="J15">
            <v>2</v>
          </cell>
          <cell r="K15">
            <v>3</v>
          </cell>
          <cell r="L15">
            <v>1</v>
          </cell>
          <cell r="M15">
            <v>0</v>
          </cell>
          <cell r="R15">
            <v>0</v>
          </cell>
          <cell r="S15">
            <v>2</v>
          </cell>
          <cell r="T15">
            <v>0</v>
          </cell>
          <cell r="X15">
            <v>0</v>
          </cell>
        </row>
        <row r="16">
          <cell r="E16">
            <v>34</v>
          </cell>
          <cell r="G16">
            <v>33</v>
          </cell>
          <cell r="J16">
            <v>3</v>
          </cell>
          <cell r="K16">
            <v>3</v>
          </cell>
          <cell r="L16">
            <v>0</v>
          </cell>
          <cell r="M16">
            <v>1</v>
          </cell>
          <cell r="R16">
            <v>1</v>
          </cell>
          <cell r="S16">
            <v>0</v>
          </cell>
          <cell r="T16">
            <v>0</v>
          </cell>
          <cell r="X16">
            <v>0</v>
          </cell>
        </row>
        <row r="17">
          <cell r="E17">
            <v>33</v>
          </cell>
          <cell r="G17">
            <v>31</v>
          </cell>
          <cell r="J17">
            <v>0</v>
          </cell>
          <cell r="K17">
            <v>2</v>
          </cell>
          <cell r="L17">
            <v>0</v>
          </cell>
          <cell r="M17">
            <v>0</v>
          </cell>
          <cell r="R17">
            <v>1</v>
          </cell>
          <cell r="S17">
            <v>1</v>
          </cell>
          <cell r="T17">
            <v>0</v>
          </cell>
          <cell r="X17">
            <v>0</v>
          </cell>
        </row>
        <row r="18">
          <cell r="E18">
            <v>36</v>
          </cell>
          <cell r="G18">
            <v>33</v>
          </cell>
          <cell r="J18">
            <v>2</v>
          </cell>
          <cell r="K18">
            <v>2</v>
          </cell>
          <cell r="L18">
            <v>1</v>
          </cell>
          <cell r="M18">
            <v>1</v>
          </cell>
          <cell r="R18">
            <v>1</v>
          </cell>
          <cell r="S18">
            <v>2</v>
          </cell>
          <cell r="T18">
            <v>0</v>
          </cell>
          <cell r="X18">
            <v>0</v>
          </cell>
        </row>
        <row r="19">
          <cell r="E19">
            <v>37</v>
          </cell>
          <cell r="G19">
            <v>35</v>
          </cell>
          <cell r="J19">
            <v>4</v>
          </cell>
          <cell r="K19">
            <v>0</v>
          </cell>
          <cell r="L19">
            <v>0</v>
          </cell>
          <cell r="M19">
            <v>1</v>
          </cell>
          <cell r="R19">
            <v>1</v>
          </cell>
          <cell r="S19">
            <v>1</v>
          </cell>
          <cell r="T19">
            <v>0</v>
          </cell>
          <cell r="X19">
            <v>0</v>
          </cell>
        </row>
        <row r="20">
          <cell r="E20">
            <v>36</v>
          </cell>
          <cell r="G20">
            <v>36</v>
          </cell>
          <cell r="J20">
            <v>2</v>
          </cell>
          <cell r="K20">
            <v>3</v>
          </cell>
          <cell r="L20">
            <v>1</v>
          </cell>
          <cell r="M20">
            <v>1</v>
          </cell>
          <cell r="R20">
            <v>0</v>
          </cell>
          <cell r="S20">
            <v>0</v>
          </cell>
          <cell r="T20">
            <v>0</v>
          </cell>
          <cell r="X20">
            <v>0</v>
          </cell>
        </row>
        <row r="21">
          <cell r="E21">
            <v>33</v>
          </cell>
          <cell r="G21">
            <v>33</v>
          </cell>
          <cell r="J21">
            <v>7</v>
          </cell>
          <cell r="K21">
            <v>3</v>
          </cell>
          <cell r="L21">
            <v>0</v>
          </cell>
          <cell r="M21">
            <v>0</v>
          </cell>
          <cell r="R21">
            <v>0</v>
          </cell>
          <cell r="S21">
            <v>0</v>
          </cell>
          <cell r="T21">
            <v>0</v>
          </cell>
          <cell r="X21">
            <v>0</v>
          </cell>
        </row>
        <row r="22">
          <cell r="E22">
            <v>37</v>
          </cell>
          <cell r="G22">
            <v>37</v>
          </cell>
          <cell r="J22">
            <v>4</v>
          </cell>
          <cell r="K22">
            <v>3</v>
          </cell>
          <cell r="L22">
            <v>0</v>
          </cell>
          <cell r="M22">
            <v>1</v>
          </cell>
          <cell r="R22">
            <v>0</v>
          </cell>
          <cell r="S22">
            <v>0</v>
          </cell>
          <cell r="T22">
            <v>0</v>
          </cell>
          <cell r="X22">
            <v>0</v>
          </cell>
        </row>
        <row r="23">
          <cell r="E23">
            <v>25</v>
          </cell>
          <cell r="G23">
            <v>25</v>
          </cell>
          <cell r="J23">
            <v>2</v>
          </cell>
          <cell r="K23">
            <v>2</v>
          </cell>
          <cell r="L23">
            <v>0</v>
          </cell>
          <cell r="M23">
            <v>1</v>
          </cell>
          <cell r="R23">
            <v>0</v>
          </cell>
          <cell r="S23">
            <v>0</v>
          </cell>
          <cell r="T23">
            <v>0</v>
          </cell>
          <cell r="X23">
            <v>0</v>
          </cell>
        </row>
        <row r="24">
          <cell r="E24">
            <v>40</v>
          </cell>
          <cell r="G24">
            <v>33</v>
          </cell>
          <cell r="J24">
            <v>7</v>
          </cell>
          <cell r="K24">
            <v>1</v>
          </cell>
          <cell r="L24">
            <v>0</v>
          </cell>
          <cell r="M24">
            <v>0</v>
          </cell>
          <cell r="R24">
            <v>0</v>
          </cell>
          <cell r="S24">
            <v>7</v>
          </cell>
          <cell r="T24">
            <v>0</v>
          </cell>
          <cell r="X24">
            <v>0</v>
          </cell>
        </row>
        <row r="25">
          <cell r="E25">
            <v>37</v>
          </cell>
          <cell r="G25">
            <v>34</v>
          </cell>
          <cell r="J25">
            <v>3</v>
          </cell>
          <cell r="K25">
            <v>5</v>
          </cell>
          <cell r="L25">
            <v>1</v>
          </cell>
          <cell r="M25">
            <v>2</v>
          </cell>
          <cell r="R25">
            <v>0</v>
          </cell>
          <cell r="S25">
            <v>3</v>
          </cell>
          <cell r="T25">
            <v>0</v>
          </cell>
          <cell r="X25">
            <v>0</v>
          </cell>
        </row>
        <row r="26">
          <cell r="E26">
            <v>37</v>
          </cell>
          <cell r="G26">
            <v>35</v>
          </cell>
          <cell r="J26">
            <v>5</v>
          </cell>
          <cell r="K26">
            <v>3</v>
          </cell>
          <cell r="L26">
            <v>1</v>
          </cell>
          <cell r="M26">
            <v>1</v>
          </cell>
          <cell r="R26">
            <v>2</v>
          </cell>
          <cell r="S26">
            <v>0</v>
          </cell>
          <cell r="T26">
            <v>0</v>
          </cell>
          <cell r="X26">
            <v>0</v>
          </cell>
        </row>
        <row r="27">
          <cell r="E27">
            <v>37</v>
          </cell>
          <cell r="G27">
            <v>37</v>
          </cell>
          <cell r="J27">
            <v>5</v>
          </cell>
          <cell r="K27">
            <v>4</v>
          </cell>
          <cell r="L27">
            <v>2</v>
          </cell>
          <cell r="M27">
            <v>1</v>
          </cell>
          <cell r="R27">
            <v>0</v>
          </cell>
          <cell r="S27">
            <v>0</v>
          </cell>
          <cell r="T27">
            <v>0</v>
          </cell>
          <cell r="X27">
            <v>0</v>
          </cell>
        </row>
        <row r="28">
          <cell r="E28">
            <v>34</v>
          </cell>
          <cell r="G28">
            <v>34</v>
          </cell>
          <cell r="J28">
            <v>4</v>
          </cell>
          <cell r="K28">
            <v>0</v>
          </cell>
          <cell r="L28">
            <v>0</v>
          </cell>
          <cell r="M28">
            <v>1</v>
          </cell>
          <cell r="R28">
            <v>0</v>
          </cell>
          <cell r="S28">
            <v>0</v>
          </cell>
          <cell r="T28">
            <v>0</v>
          </cell>
          <cell r="X28">
            <v>0</v>
          </cell>
        </row>
        <row r="29">
          <cell r="E29">
            <v>35</v>
          </cell>
          <cell r="G29">
            <v>31</v>
          </cell>
          <cell r="J29">
            <v>5</v>
          </cell>
          <cell r="K29">
            <v>3</v>
          </cell>
          <cell r="L29">
            <v>1</v>
          </cell>
          <cell r="M29">
            <v>0</v>
          </cell>
          <cell r="R29">
            <v>0</v>
          </cell>
          <cell r="S29">
            <v>4</v>
          </cell>
          <cell r="T29">
            <v>0</v>
          </cell>
          <cell r="X29">
            <v>0</v>
          </cell>
        </row>
        <row r="30">
          <cell r="E30">
            <v>31</v>
          </cell>
          <cell r="G30">
            <v>28</v>
          </cell>
          <cell r="J30">
            <v>1</v>
          </cell>
          <cell r="K30">
            <v>3</v>
          </cell>
          <cell r="L30">
            <v>0</v>
          </cell>
          <cell r="M30">
            <v>0</v>
          </cell>
          <cell r="R30">
            <v>1</v>
          </cell>
          <cell r="S30">
            <v>2</v>
          </cell>
          <cell r="T30">
            <v>0</v>
          </cell>
          <cell r="X30">
            <v>0</v>
          </cell>
        </row>
        <row r="31">
          <cell r="E31">
            <v>42</v>
          </cell>
          <cell r="G31">
            <v>37</v>
          </cell>
          <cell r="J31">
            <v>8</v>
          </cell>
          <cell r="K31">
            <v>0</v>
          </cell>
          <cell r="L31">
            <v>0</v>
          </cell>
          <cell r="M31">
            <v>0</v>
          </cell>
          <cell r="R31">
            <v>2</v>
          </cell>
          <cell r="S31">
            <v>2</v>
          </cell>
          <cell r="T31">
            <v>0</v>
          </cell>
          <cell r="X31">
            <v>0</v>
          </cell>
        </row>
        <row r="32">
          <cell r="E32">
            <v>33</v>
          </cell>
          <cell r="G32">
            <v>32</v>
          </cell>
          <cell r="J32">
            <v>7</v>
          </cell>
          <cell r="K32">
            <v>1</v>
          </cell>
          <cell r="L32">
            <v>1</v>
          </cell>
          <cell r="M32">
            <v>0</v>
          </cell>
          <cell r="R32">
            <v>0</v>
          </cell>
          <cell r="S32">
            <v>0</v>
          </cell>
          <cell r="T32">
            <v>0</v>
          </cell>
          <cell r="X32">
            <v>0</v>
          </cell>
        </row>
        <row r="33">
          <cell r="E33">
            <v>32</v>
          </cell>
          <cell r="G33">
            <v>32</v>
          </cell>
          <cell r="J33">
            <v>4</v>
          </cell>
          <cell r="K33">
            <v>2</v>
          </cell>
          <cell r="L33">
            <v>1</v>
          </cell>
          <cell r="M33">
            <v>5</v>
          </cell>
          <cell r="R33">
            <v>0</v>
          </cell>
          <cell r="S33">
            <v>0</v>
          </cell>
          <cell r="T33">
            <v>0</v>
          </cell>
          <cell r="X33">
            <v>0</v>
          </cell>
        </row>
        <row r="34">
          <cell r="E34">
            <v>36</v>
          </cell>
          <cell r="G34">
            <v>33</v>
          </cell>
          <cell r="J34">
            <v>3</v>
          </cell>
          <cell r="K34">
            <v>5</v>
          </cell>
          <cell r="L34">
            <v>0</v>
          </cell>
          <cell r="M34">
            <v>0</v>
          </cell>
          <cell r="R34">
            <v>2</v>
          </cell>
          <cell r="S34">
            <v>1</v>
          </cell>
          <cell r="T34">
            <v>2</v>
          </cell>
          <cell r="X34">
            <v>0</v>
          </cell>
        </row>
        <row r="35">
          <cell r="E35">
            <v>34</v>
          </cell>
          <cell r="G35">
            <v>33</v>
          </cell>
          <cell r="J35">
            <v>5</v>
          </cell>
          <cell r="K35">
            <v>3</v>
          </cell>
          <cell r="L35">
            <v>0</v>
          </cell>
          <cell r="M35">
            <v>1</v>
          </cell>
          <cell r="R35">
            <v>0</v>
          </cell>
          <cell r="S35">
            <v>1</v>
          </cell>
          <cell r="T35">
            <v>0</v>
          </cell>
          <cell r="X35">
            <v>0</v>
          </cell>
        </row>
        <row r="36">
          <cell r="E36">
            <v>36</v>
          </cell>
          <cell r="G36">
            <v>31</v>
          </cell>
          <cell r="J36">
            <v>4</v>
          </cell>
          <cell r="K36">
            <v>2</v>
          </cell>
          <cell r="L36">
            <v>1</v>
          </cell>
          <cell r="M36">
            <v>0</v>
          </cell>
          <cell r="R36">
            <v>1</v>
          </cell>
          <cell r="S36">
            <v>3</v>
          </cell>
          <cell r="T36">
            <v>0</v>
          </cell>
          <cell r="X36">
            <v>0</v>
          </cell>
        </row>
        <row r="37">
          <cell r="E37">
            <v>41</v>
          </cell>
          <cell r="G37">
            <v>37</v>
          </cell>
          <cell r="J37">
            <v>2</v>
          </cell>
          <cell r="K37">
            <v>5</v>
          </cell>
          <cell r="L37">
            <v>0</v>
          </cell>
          <cell r="M37">
            <v>3</v>
          </cell>
          <cell r="R37">
            <v>1</v>
          </cell>
          <cell r="S37">
            <v>3</v>
          </cell>
          <cell r="T37">
            <v>0</v>
          </cell>
          <cell r="X37">
            <v>0</v>
          </cell>
        </row>
        <row r="38">
          <cell r="E38">
            <v>38</v>
          </cell>
          <cell r="G38">
            <v>34</v>
          </cell>
          <cell r="J38">
            <v>8</v>
          </cell>
          <cell r="K38">
            <v>2</v>
          </cell>
          <cell r="L38">
            <v>0</v>
          </cell>
          <cell r="M38">
            <v>0</v>
          </cell>
          <cell r="R38">
            <v>0</v>
          </cell>
          <cell r="S38">
            <v>0</v>
          </cell>
          <cell r="T38">
            <v>0</v>
          </cell>
          <cell r="X38">
            <v>0</v>
          </cell>
        </row>
        <row r="39">
          <cell r="E39">
            <v>40</v>
          </cell>
          <cell r="G39">
            <v>37</v>
          </cell>
          <cell r="J39">
            <v>7</v>
          </cell>
          <cell r="K39">
            <v>5</v>
          </cell>
          <cell r="L39">
            <v>0</v>
          </cell>
          <cell r="M39">
            <v>1</v>
          </cell>
          <cell r="R39">
            <v>2</v>
          </cell>
          <cell r="S39">
            <v>1</v>
          </cell>
          <cell r="T39">
            <v>0</v>
          </cell>
          <cell r="X39">
            <v>0</v>
          </cell>
        </row>
        <row r="41">
          <cell r="E41">
            <v>32</v>
          </cell>
          <cell r="G41">
            <v>32</v>
          </cell>
          <cell r="J41">
            <v>7</v>
          </cell>
          <cell r="K41">
            <v>4</v>
          </cell>
          <cell r="L41">
            <v>0</v>
          </cell>
          <cell r="M41">
            <v>1</v>
          </cell>
          <cell r="R41">
            <v>0</v>
          </cell>
          <cell r="S41">
            <v>0</v>
          </cell>
          <cell r="T41">
            <v>0</v>
          </cell>
          <cell r="X41">
            <v>0</v>
          </cell>
        </row>
        <row r="42">
          <cell r="E42">
            <v>34</v>
          </cell>
          <cell r="G42">
            <v>31</v>
          </cell>
          <cell r="J42">
            <v>5</v>
          </cell>
          <cell r="K42">
            <v>1</v>
          </cell>
          <cell r="L42">
            <v>0</v>
          </cell>
          <cell r="M42">
            <v>0</v>
          </cell>
          <cell r="R42">
            <v>1</v>
          </cell>
          <cell r="S42">
            <v>1</v>
          </cell>
          <cell r="T42">
            <v>0</v>
          </cell>
          <cell r="X42">
            <v>1</v>
          </cell>
        </row>
        <row r="43">
          <cell r="E43">
            <v>33</v>
          </cell>
          <cell r="G43">
            <v>33</v>
          </cell>
          <cell r="J43">
            <v>4</v>
          </cell>
          <cell r="K43">
            <v>1</v>
          </cell>
          <cell r="L43">
            <v>1</v>
          </cell>
          <cell r="M43">
            <v>0</v>
          </cell>
          <cell r="R43">
            <v>0</v>
          </cell>
          <cell r="S43">
            <v>0</v>
          </cell>
          <cell r="T43">
            <v>0</v>
          </cell>
          <cell r="X43">
            <v>0</v>
          </cell>
        </row>
        <row r="44">
          <cell r="E44">
            <v>15</v>
          </cell>
          <cell r="G44">
            <v>15</v>
          </cell>
          <cell r="J44">
            <v>1</v>
          </cell>
          <cell r="K44">
            <v>2</v>
          </cell>
          <cell r="L44">
            <v>0</v>
          </cell>
          <cell r="M44">
            <v>0</v>
          </cell>
          <cell r="R44">
            <v>0</v>
          </cell>
          <cell r="S44">
            <v>0</v>
          </cell>
          <cell r="T44">
            <v>0</v>
          </cell>
          <cell r="X44">
            <v>0</v>
          </cell>
        </row>
        <row r="45">
          <cell r="E45">
            <v>32</v>
          </cell>
          <cell r="G45">
            <v>29</v>
          </cell>
          <cell r="J45">
            <v>5</v>
          </cell>
          <cell r="K45">
            <v>2</v>
          </cell>
          <cell r="L45">
            <v>0</v>
          </cell>
          <cell r="M45">
            <v>1</v>
          </cell>
          <cell r="R45">
            <v>1</v>
          </cell>
          <cell r="S45">
            <v>2</v>
          </cell>
          <cell r="T45">
            <v>0</v>
          </cell>
          <cell r="X45">
            <v>0</v>
          </cell>
        </row>
        <row r="46">
          <cell r="E46">
            <v>22</v>
          </cell>
          <cell r="G46">
            <v>22</v>
          </cell>
          <cell r="J46">
            <v>3</v>
          </cell>
          <cell r="K46">
            <v>0</v>
          </cell>
          <cell r="L46">
            <v>0</v>
          </cell>
          <cell r="M46">
            <v>0</v>
          </cell>
          <cell r="R46">
            <v>0</v>
          </cell>
          <cell r="S46">
            <v>0</v>
          </cell>
          <cell r="T46">
            <v>0</v>
          </cell>
          <cell r="X46">
            <v>0</v>
          </cell>
        </row>
        <row r="47">
          <cell r="E47">
            <v>31</v>
          </cell>
          <cell r="G47">
            <v>31</v>
          </cell>
          <cell r="J47">
            <v>4</v>
          </cell>
          <cell r="K47">
            <v>6</v>
          </cell>
          <cell r="L47">
            <v>1</v>
          </cell>
          <cell r="M47">
            <v>1</v>
          </cell>
          <cell r="R47">
            <v>0</v>
          </cell>
          <cell r="S47">
            <v>0</v>
          </cell>
          <cell r="T47">
            <v>0</v>
          </cell>
          <cell r="X47">
            <v>0</v>
          </cell>
        </row>
        <row r="48">
          <cell r="E48">
            <v>21</v>
          </cell>
          <cell r="G48">
            <v>19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  <cell r="R48">
            <v>1</v>
          </cell>
          <cell r="S48">
            <v>1</v>
          </cell>
          <cell r="T48">
            <v>0</v>
          </cell>
          <cell r="X48">
            <v>0</v>
          </cell>
        </row>
        <row r="49">
          <cell r="E49">
            <v>18</v>
          </cell>
          <cell r="G49">
            <v>18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R49">
            <v>0</v>
          </cell>
          <cell r="S49">
            <v>0</v>
          </cell>
          <cell r="T49">
            <v>0</v>
          </cell>
          <cell r="X49">
            <v>0</v>
          </cell>
        </row>
        <row r="51">
          <cell r="E51">
            <v>25</v>
          </cell>
          <cell r="G51">
            <v>24</v>
          </cell>
          <cell r="J51">
            <v>4</v>
          </cell>
          <cell r="K51">
            <v>0</v>
          </cell>
          <cell r="L51">
            <v>0</v>
          </cell>
          <cell r="M51">
            <v>0</v>
          </cell>
          <cell r="R51">
            <v>1</v>
          </cell>
          <cell r="S51">
            <v>0</v>
          </cell>
          <cell r="T51">
            <v>0</v>
          </cell>
          <cell r="X51">
            <v>0</v>
          </cell>
        </row>
        <row r="52">
          <cell r="E52">
            <v>13</v>
          </cell>
          <cell r="G52">
            <v>13</v>
          </cell>
          <cell r="J52">
            <v>4</v>
          </cell>
          <cell r="K52">
            <v>0</v>
          </cell>
          <cell r="L52">
            <v>0</v>
          </cell>
          <cell r="M52">
            <v>0</v>
          </cell>
          <cell r="R52">
            <v>0</v>
          </cell>
          <cell r="S52">
            <v>0</v>
          </cell>
          <cell r="T52">
            <v>0</v>
          </cell>
          <cell r="X52">
            <v>0</v>
          </cell>
        </row>
        <row r="53">
          <cell r="E53">
            <v>29</v>
          </cell>
          <cell r="G53">
            <v>29</v>
          </cell>
          <cell r="J53">
            <v>10</v>
          </cell>
          <cell r="K53">
            <v>2</v>
          </cell>
          <cell r="L53">
            <v>0</v>
          </cell>
          <cell r="M53">
            <v>1</v>
          </cell>
          <cell r="R53">
            <v>0</v>
          </cell>
          <cell r="S53">
            <v>0</v>
          </cell>
          <cell r="T53">
            <v>0</v>
          </cell>
          <cell r="X53">
            <v>0</v>
          </cell>
        </row>
        <row r="54">
          <cell r="E54">
            <v>16</v>
          </cell>
          <cell r="G54">
            <v>16</v>
          </cell>
          <cell r="J54">
            <v>5</v>
          </cell>
          <cell r="K54">
            <v>0</v>
          </cell>
          <cell r="L54">
            <v>0</v>
          </cell>
          <cell r="M54">
            <v>0</v>
          </cell>
          <cell r="R54">
            <v>0</v>
          </cell>
          <cell r="S54">
            <v>0</v>
          </cell>
          <cell r="T54">
            <v>0</v>
          </cell>
          <cell r="X54">
            <v>0</v>
          </cell>
        </row>
        <row r="55">
          <cell r="E55">
            <v>20</v>
          </cell>
          <cell r="G55">
            <v>19</v>
          </cell>
          <cell r="J55">
            <v>3</v>
          </cell>
          <cell r="K55">
            <v>3</v>
          </cell>
          <cell r="L55">
            <v>1</v>
          </cell>
          <cell r="M55">
            <v>1</v>
          </cell>
          <cell r="R55">
            <v>0</v>
          </cell>
          <cell r="S55">
            <v>1</v>
          </cell>
          <cell r="T55">
            <v>0</v>
          </cell>
          <cell r="X55">
            <v>0</v>
          </cell>
        </row>
        <row r="56">
          <cell r="E56">
            <v>16</v>
          </cell>
          <cell r="G56">
            <v>10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R56">
            <v>3</v>
          </cell>
          <cell r="S56">
            <v>3</v>
          </cell>
          <cell r="T56">
            <v>0</v>
          </cell>
          <cell r="X56">
            <v>0</v>
          </cell>
        </row>
        <row r="57">
          <cell r="E57">
            <v>20</v>
          </cell>
          <cell r="G57">
            <v>20</v>
          </cell>
          <cell r="J57">
            <v>6</v>
          </cell>
          <cell r="K57">
            <v>0</v>
          </cell>
          <cell r="L57">
            <v>0</v>
          </cell>
          <cell r="M57">
            <v>0</v>
          </cell>
          <cell r="R57">
            <v>0</v>
          </cell>
          <cell r="S57">
            <v>0</v>
          </cell>
          <cell r="T57">
            <v>0</v>
          </cell>
          <cell r="X57">
            <v>0</v>
          </cell>
        </row>
        <row r="58">
          <cell r="E58">
            <v>27</v>
          </cell>
          <cell r="G58">
            <v>26</v>
          </cell>
          <cell r="J58">
            <v>3</v>
          </cell>
          <cell r="K58">
            <v>3</v>
          </cell>
          <cell r="L58">
            <v>0</v>
          </cell>
          <cell r="M58">
            <v>0</v>
          </cell>
          <cell r="R58">
            <v>0</v>
          </cell>
          <cell r="S58">
            <v>1</v>
          </cell>
          <cell r="T58">
            <v>0</v>
          </cell>
          <cell r="X58">
            <v>0</v>
          </cell>
        </row>
        <row r="59">
          <cell r="E59">
            <v>33</v>
          </cell>
          <cell r="G59">
            <v>32</v>
          </cell>
          <cell r="J59">
            <v>5</v>
          </cell>
          <cell r="K59">
            <v>4</v>
          </cell>
          <cell r="L59">
            <v>0</v>
          </cell>
          <cell r="M59">
            <v>2</v>
          </cell>
          <cell r="R59">
            <v>0</v>
          </cell>
          <cell r="S59">
            <v>1</v>
          </cell>
          <cell r="T59">
            <v>0</v>
          </cell>
          <cell r="X59">
            <v>0</v>
          </cell>
        </row>
        <row r="60">
          <cell r="E60">
            <v>23</v>
          </cell>
          <cell r="G60">
            <v>23</v>
          </cell>
          <cell r="J60">
            <v>6</v>
          </cell>
          <cell r="K60">
            <v>1</v>
          </cell>
          <cell r="L60">
            <v>0</v>
          </cell>
          <cell r="M60">
            <v>1</v>
          </cell>
          <cell r="R60">
            <v>0</v>
          </cell>
          <cell r="S60">
            <v>0</v>
          </cell>
          <cell r="T60">
            <v>0</v>
          </cell>
          <cell r="X60">
            <v>0</v>
          </cell>
        </row>
        <row r="61">
          <cell r="E61">
            <v>30</v>
          </cell>
          <cell r="G61">
            <v>28</v>
          </cell>
          <cell r="J61">
            <v>7</v>
          </cell>
          <cell r="K61">
            <v>1</v>
          </cell>
          <cell r="L61">
            <v>0</v>
          </cell>
          <cell r="M61">
            <v>0</v>
          </cell>
          <cell r="R61">
            <v>0</v>
          </cell>
          <cell r="S61">
            <v>1</v>
          </cell>
          <cell r="T61">
            <v>0</v>
          </cell>
          <cell r="X61">
            <v>0</v>
          </cell>
        </row>
        <row r="62">
          <cell r="E62">
            <v>13</v>
          </cell>
          <cell r="G62">
            <v>13</v>
          </cell>
          <cell r="J62">
            <v>5</v>
          </cell>
          <cell r="K62">
            <v>0</v>
          </cell>
          <cell r="L62">
            <v>0</v>
          </cell>
          <cell r="M62">
            <v>0</v>
          </cell>
          <cell r="R62">
            <v>0</v>
          </cell>
          <cell r="S62">
            <v>0</v>
          </cell>
          <cell r="T62">
            <v>0</v>
          </cell>
          <cell r="X62">
            <v>0</v>
          </cell>
        </row>
        <row r="64">
          <cell r="E64">
            <v>18</v>
          </cell>
          <cell r="G64">
            <v>18</v>
          </cell>
          <cell r="J64">
            <v>2</v>
          </cell>
          <cell r="K64">
            <v>2</v>
          </cell>
          <cell r="L64">
            <v>0</v>
          </cell>
          <cell r="M64">
            <v>0</v>
          </cell>
          <cell r="R64">
            <v>0</v>
          </cell>
          <cell r="S64">
            <v>0</v>
          </cell>
          <cell r="T64">
            <v>0</v>
          </cell>
          <cell r="X64">
            <v>0</v>
          </cell>
        </row>
        <row r="65">
          <cell r="E65">
            <v>20</v>
          </cell>
          <cell r="G65">
            <v>20</v>
          </cell>
          <cell r="J65">
            <v>4</v>
          </cell>
          <cell r="K65">
            <v>1</v>
          </cell>
          <cell r="L65">
            <v>0</v>
          </cell>
          <cell r="M65">
            <v>1</v>
          </cell>
          <cell r="R65">
            <v>0</v>
          </cell>
          <cell r="S65">
            <v>0</v>
          </cell>
          <cell r="T65">
            <v>0</v>
          </cell>
          <cell r="X65">
            <v>0</v>
          </cell>
        </row>
        <row r="66">
          <cell r="E66">
            <v>2</v>
          </cell>
          <cell r="G66">
            <v>2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R66">
            <v>0</v>
          </cell>
          <cell r="S66">
            <v>0</v>
          </cell>
          <cell r="T66">
            <v>0</v>
          </cell>
          <cell r="X66">
            <v>0</v>
          </cell>
        </row>
        <row r="67">
          <cell r="E67">
            <v>2</v>
          </cell>
          <cell r="G67">
            <v>2</v>
          </cell>
          <cell r="J67">
            <v>0</v>
          </cell>
          <cell r="K67">
            <v>1</v>
          </cell>
          <cell r="L67">
            <v>0</v>
          </cell>
          <cell r="M67">
            <v>0</v>
          </cell>
          <cell r="R67">
            <v>0</v>
          </cell>
          <cell r="S67">
            <v>0</v>
          </cell>
          <cell r="T67">
            <v>0</v>
          </cell>
          <cell r="X67">
            <v>0</v>
          </cell>
        </row>
        <row r="68">
          <cell r="E68">
            <v>16</v>
          </cell>
          <cell r="G68">
            <v>14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  <cell r="R68">
            <v>0</v>
          </cell>
          <cell r="S68">
            <v>2</v>
          </cell>
          <cell r="T68">
            <v>0</v>
          </cell>
          <cell r="X68">
            <v>0</v>
          </cell>
        </row>
        <row r="69">
          <cell r="E69">
            <v>4</v>
          </cell>
          <cell r="G69">
            <v>4</v>
          </cell>
          <cell r="J69">
            <v>1</v>
          </cell>
          <cell r="K69">
            <v>0</v>
          </cell>
          <cell r="L69">
            <v>1</v>
          </cell>
          <cell r="M69">
            <v>0</v>
          </cell>
          <cell r="R69">
            <v>0</v>
          </cell>
          <cell r="S69">
            <v>0</v>
          </cell>
          <cell r="T69">
            <v>0</v>
          </cell>
          <cell r="X69">
            <v>0</v>
          </cell>
        </row>
        <row r="70">
          <cell r="E70">
            <v>8</v>
          </cell>
          <cell r="G70">
            <v>8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R70">
            <v>0</v>
          </cell>
          <cell r="S70">
            <v>0</v>
          </cell>
          <cell r="T70">
            <v>0</v>
          </cell>
          <cell r="X70">
            <v>0</v>
          </cell>
        </row>
        <row r="71">
          <cell r="E71">
            <v>6</v>
          </cell>
          <cell r="G71">
            <v>6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R71">
            <v>0</v>
          </cell>
          <cell r="S71">
            <v>0</v>
          </cell>
          <cell r="T71">
            <v>0</v>
          </cell>
          <cell r="X71">
            <v>0</v>
          </cell>
        </row>
        <row r="78">
          <cell r="E78">
            <v>0</v>
          </cell>
          <cell r="G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R78">
            <v>0</v>
          </cell>
          <cell r="S78">
            <v>0</v>
          </cell>
          <cell r="T78">
            <v>0</v>
          </cell>
          <cell r="X78">
            <v>0</v>
          </cell>
        </row>
        <row r="79">
          <cell r="E79">
            <v>0</v>
          </cell>
          <cell r="G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R79">
            <v>0</v>
          </cell>
          <cell r="S79">
            <v>0</v>
          </cell>
          <cell r="T79">
            <v>0</v>
          </cell>
          <cell r="X79">
            <v>0</v>
          </cell>
        </row>
        <row r="80">
          <cell r="E80">
            <v>0</v>
          </cell>
          <cell r="G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R80">
            <v>0</v>
          </cell>
          <cell r="S80">
            <v>0</v>
          </cell>
          <cell r="T80">
            <v>0</v>
          </cell>
          <cell r="X80">
            <v>0</v>
          </cell>
        </row>
        <row r="81">
          <cell r="E81">
            <v>0</v>
          </cell>
          <cell r="G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R81">
            <v>0</v>
          </cell>
          <cell r="S81">
            <v>0</v>
          </cell>
          <cell r="T81">
            <v>0</v>
          </cell>
          <cell r="X81">
            <v>0</v>
          </cell>
        </row>
        <row r="82">
          <cell r="E82">
            <v>0</v>
          </cell>
          <cell r="G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R82">
            <v>0</v>
          </cell>
          <cell r="S82">
            <v>0</v>
          </cell>
          <cell r="T82">
            <v>0</v>
          </cell>
          <cell r="X82">
            <v>0</v>
          </cell>
        </row>
        <row r="83">
          <cell r="E83">
            <v>0</v>
          </cell>
          <cell r="G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R83">
            <v>0</v>
          </cell>
          <cell r="S83">
            <v>0</v>
          </cell>
          <cell r="T83">
            <v>0</v>
          </cell>
          <cell r="X83">
            <v>0</v>
          </cell>
        </row>
        <row r="84">
          <cell r="E84">
            <v>0</v>
          </cell>
          <cell r="G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R84">
            <v>0</v>
          </cell>
          <cell r="S84">
            <v>0</v>
          </cell>
          <cell r="T84">
            <v>0</v>
          </cell>
          <cell r="X84">
            <v>0</v>
          </cell>
        </row>
        <row r="85">
          <cell r="E85">
            <v>0</v>
          </cell>
          <cell r="G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R85">
            <v>0</v>
          </cell>
          <cell r="S85">
            <v>0</v>
          </cell>
          <cell r="T85">
            <v>0</v>
          </cell>
          <cell r="X85">
            <v>0</v>
          </cell>
        </row>
        <row r="86">
          <cell r="E86">
            <v>0</v>
          </cell>
          <cell r="G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R86">
            <v>0</v>
          </cell>
          <cell r="S86">
            <v>0</v>
          </cell>
          <cell r="T86">
            <v>0</v>
          </cell>
          <cell r="X86">
            <v>0</v>
          </cell>
        </row>
        <row r="87">
          <cell r="E87">
            <v>0</v>
          </cell>
          <cell r="G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R87">
            <v>0</v>
          </cell>
          <cell r="S87">
            <v>0</v>
          </cell>
          <cell r="T87">
            <v>0</v>
          </cell>
          <cell r="X87">
            <v>0</v>
          </cell>
        </row>
        <row r="88">
          <cell r="E88">
            <v>0</v>
          </cell>
          <cell r="G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R88">
            <v>0</v>
          </cell>
          <cell r="S88">
            <v>0</v>
          </cell>
          <cell r="T88">
            <v>0</v>
          </cell>
          <cell r="X88">
            <v>0</v>
          </cell>
        </row>
        <row r="89">
          <cell r="E89">
            <v>0</v>
          </cell>
          <cell r="G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R89">
            <v>0</v>
          </cell>
          <cell r="S89">
            <v>0</v>
          </cell>
          <cell r="T89">
            <v>0</v>
          </cell>
          <cell r="X89">
            <v>0</v>
          </cell>
        </row>
      </sheetData>
      <sheetData sheetId="1"/>
      <sheetData sheetId="2"/>
      <sheetData sheetId="3"/>
      <sheetData sheetId="4" refreshError="1"/>
      <sheetData sheetId="5">
        <row r="1">
          <cell r="B1">
            <v>0.29377145659637077</v>
          </cell>
          <cell r="F1">
            <v>0</v>
          </cell>
        </row>
        <row r="2">
          <cell r="B2">
            <v>3.1821289477092507</v>
          </cell>
        </row>
        <row r="3">
          <cell r="B3">
            <v>0.1376953125</v>
          </cell>
        </row>
        <row r="4">
          <cell r="B4">
            <v>22.55999999999996</v>
          </cell>
          <cell r="F4">
            <v>28.19999999999995</v>
          </cell>
        </row>
        <row r="16">
          <cell r="B16">
            <v>0.59923897379232638</v>
          </cell>
        </row>
        <row r="17">
          <cell r="B17">
            <v>0.6292009224819427</v>
          </cell>
        </row>
        <row r="18">
          <cell r="B18">
            <v>0.74904871724040789</v>
          </cell>
        </row>
        <row r="19">
          <cell r="B19">
            <v>1.1984779475846528</v>
          </cell>
        </row>
        <row r="20">
          <cell r="B20">
            <v>1.4980974344808158</v>
          </cell>
        </row>
        <row r="21">
          <cell r="B21">
            <v>2.0973364082731423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4EE2-7824-4DD8-A127-21426D110FE9}">
  <dimension ref="A1:BK999"/>
  <sheetViews>
    <sheetView tabSelected="1" zoomScale="130" zoomScaleNormal="130" workbookViewId="0">
      <selection activeCell="A3" sqref="A3"/>
    </sheetView>
  </sheetViews>
  <sheetFormatPr defaultColWidth="11.5546875" defaultRowHeight="17.25"/>
  <cols>
    <col min="1" max="1" width="13.6640625" bestFit="1" customWidth="1"/>
    <col min="2" max="2" width="13.33203125" bestFit="1" customWidth="1"/>
    <col min="3" max="3" width="8.6640625" style="5" customWidth="1"/>
    <col min="4" max="4" width="11.5546875" style="5"/>
    <col min="24" max="38" width="11.5546875" style="2"/>
    <col min="40" max="47" width="11.5546875" style="2"/>
    <col min="61" max="61" width="11.5546875" style="4"/>
  </cols>
  <sheetData>
    <row r="1" spans="1:63">
      <c r="A1" t="s">
        <v>219</v>
      </c>
      <c r="B1" t="s">
        <v>26</v>
      </c>
      <c r="C1" s="5" t="s">
        <v>25</v>
      </c>
      <c r="D1" s="5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58</v>
      </c>
      <c r="K1" t="s">
        <v>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53</v>
      </c>
      <c r="BF1" t="s">
        <v>54</v>
      </c>
      <c r="BG1" t="s">
        <v>55</v>
      </c>
      <c r="BH1" t="s">
        <v>56</v>
      </c>
      <c r="BI1" s="4" t="s">
        <v>79</v>
      </c>
      <c r="BJ1" t="s">
        <v>147</v>
      </c>
      <c r="BK1" t="s">
        <v>80</v>
      </c>
    </row>
    <row r="2" spans="1:63">
      <c r="E2" s="1">
        <f>SUM(E3:E999)</f>
        <v>3393</v>
      </c>
      <c r="F2" s="1">
        <f t="shared" ref="F2:X2" si="0">SUM(F3:F999)</f>
        <v>3250</v>
      </c>
      <c r="G2" s="1">
        <f t="shared" si="0"/>
        <v>3250</v>
      </c>
      <c r="H2" s="1">
        <f t="shared" si="0"/>
        <v>477</v>
      </c>
      <c r="I2" s="1">
        <f t="shared" si="0"/>
        <v>882</v>
      </c>
      <c r="J2" s="1">
        <f t="shared" si="0"/>
        <v>517</v>
      </c>
      <c r="K2" s="1">
        <f t="shared" si="0"/>
        <v>245</v>
      </c>
      <c r="L2" s="1">
        <f t="shared" si="0"/>
        <v>28</v>
      </c>
      <c r="M2" s="1">
        <f t="shared" si="0"/>
        <v>92</v>
      </c>
      <c r="N2" s="1">
        <f t="shared" si="0"/>
        <v>1459</v>
      </c>
      <c r="O2" s="1">
        <f t="shared" si="0"/>
        <v>404</v>
      </c>
      <c r="P2" s="1">
        <f t="shared" si="0"/>
        <v>253</v>
      </c>
      <c r="Q2" s="1">
        <f t="shared" si="0"/>
        <v>36</v>
      </c>
      <c r="R2" s="1">
        <f t="shared" si="0"/>
        <v>43</v>
      </c>
      <c r="S2" s="1">
        <f t="shared" si="0"/>
        <v>84</v>
      </c>
      <c r="T2" s="1">
        <f t="shared" si="0"/>
        <v>7</v>
      </c>
      <c r="U2" s="1">
        <f t="shared" si="0"/>
        <v>566</v>
      </c>
      <c r="V2" s="1">
        <f t="shared" si="0"/>
        <v>17</v>
      </c>
      <c r="W2" s="1">
        <f t="shared" si="0"/>
        <v>10</v>
      </c>
      <c r="X2" s="1">
        <f t="shared" si="0"/>
        <v>6</v>
      </c>
      <c r="Y2" s="2" t="e">
        <f>AVERAGE(Y3:Y999)</f>
        <v>#DIV/0!</v>
      </c>
      <c r="Z2" s="2" t="e">
        <f>AVERAGE(Z3:Z999)</f>
        <v>#DIV/0!</v>
      </c>
      <c r="AA2" s="2" t="e">
        <f t="shared" ref="AA2:AC2" si="1">AVERAGE(AA3:AA999)</f>
        <v>#DIV/0!</v>
      </c>
      <c r="AB2" s="2" t="e">
        <f t="shared" si="1"/>
        <v>#DIV/0!</v>
      </c>
      <c r="AC2" s="2" t="e">
        <f t="shared" si="1"/>
        <v>#DIV/0!</v>
      </c>
      <c r="AD2" s="2" t="e">
        <f>AVERAGE(AD3:AD999)</f>
        <v>#DIV/0!</v>
      </c>
      <c r="AE2" s="2" t="e">
        <f t="shared" ref="AE2:AJ2" si="2">AVERAGE(AE3:AE999)</f>
        <v>#DIV/0!</v>
      </c>
      <c r="AF2" s="2" t="e">
        <f t="shared" si="2"/>
        <v>#DIV/0!</v>
      </c>
      <c r="AG2" s="2" t="e">
        <f t="shared" si="2"/>
        <v>#DIV/0!</v>
      </c>
      <c r="AH2" s="2" t="e">
        <f t="shared" si="2"/>
        <v>#DIV/0!</v>
      </c>
      <c r="AI2" s="2" t="e">
        <f t="shared" si="2"/>
        <v>#DIV/0!</v>
      </c>
      <c r="AJ2" s="2" t="e">
        <f t="shared" si="2"/>
        <v>#DIV/0!</v>
      </c>
      <c r="AK2" s="2">
        <f>IFERROR(0, AVERAGE(AK3:AK999))</f>
        <v>0</v>
      </c>
      <c r="AL2" s="2" t="e">
        <f t="shared" ref="AL2:AY2" si="3">AVERAGE(AL3:AL999)</f>
        <v>#DIV/0!</v>
      </c>
      <c r="AM2" s="2" t="e">
        <f t="shared" si="3"/>
        <v>#DIV/0!</v>
      </c>
      <c r="AN2" s="2" t="e">
        <f t="shared" si="3"/>
        <v>#DIV/0!</v>
      </c>
      <c r="AO2" s="2" t="e">
        <f t="shared" si="3"/>
        <v>#DIV/0!</v>
      </c>
      <c r="AP2" s="2">
        <f t="shared" si="3"/>
        <v>0.41136363636363638</v>
      </c>
      <c r="AQ2" s="2">
        <f t="shared" si="3"/>
        <v>-0.40162500000000007</v>
      </c>
      <c r="AR2" s="2" t="e">
        <f t="shared" si="3"/>
        <v>#DIV/0!</v>
      </c>
      <c r="AS2" s="2">
        <f t="shared" si="3"/>
        <v>8.4913610537190198</v>
      </c>
      <c r="AT2" s="2">
        <f t="shared" si="3"/>
        <v>8.4913610537190198</v>
      </c>
      <c r="AU2" s="2" t="e">
        <f t="shared" si="3"/>
        <v>#DIV/0!</v>
      </c>
      <c r="AV2" s="3" t="e">
        <f t="shared" si="3"/>
        <v>#DIV/0!</v>
      </c>
      <c r="AW2" s="2">
        <f t="shared" si="3"/>
        <v>38.159999999999961</v>
      </c>
      <c r="AX2" s="3" t="e">
        <f t="shared" si="3"/>
        <v>#DIV/0!</v>
      </c>
      <c r="AY2" s="3" t="e">
        <f t="shared" si="3"/>
        <v>#DIV/0!</v>
      </c>
      <c r="BE2">
        <f>SUM(BE3:BE999)</f>
        <v>89</v>
      </c>
      <c r="BF2">
        <f t="shared" ref="BF2:BG2" si="4">SUM(BF3:BF999)</f>
        <v>653</v>
      </c>
      <c r="BG2">
        <f t="shared" si="4"/>
        <v>274</v>
      </c>
      <c r="BH2">
        <f>SUM(BH3:BH999)</f>
        <v>2437</v>
      </c>
      <c r="BK2">
        <f>AVERAGE(BE3:BE999)</f>
        <v>1.0113636363636365</v>
      </c>
    </row>
    <row r="3" spans="1:63">
      <c r="A3" t="s">
        <v>292</v>
      </c>
      <c r="B3" s="1" t="s">
        <v>88</v>
      </c>
      <c r="C3" s="5">
        <f>AY3-D3</f>
        <v>-0.85829349184938353</v>
      </c>
      <c r="D3" s="5">
        <f>AT3/AW3</f>
        <v>1.388358824089956</v>
      </c>
      <c r="E3" s="1">
        <f>SUMIF(BatGame!$A:$A,B3,BatGame!$E:$E)</f>
        <v>108</v>
      </c>
      <c r="F3">
        <f t="shared" ref="F3:F66" si="5">E3-(R3+S3+W3+X3)</f>
        <v>101</v>
      </c>
      <c r="G3" s="1">
        <f>SUMIF(BatGame!$A:$A,B3,BatGame!$F:$F)</f>
        <v>101</v>
      </c>
      <c r="H3" s="1">
        <f>SUMIF(BatGame!$A:$A,B3,BatGame!$M:$M)</f>
        <v>27</v>
      </c>
      <c r="I3" s="1">
        <f>SUMIF(BatGame!$A:$A,B3,BatGame!$G:$G)</f>
        <v>46</v>
      </c>
      <c r="J3">
        <f>SUMIF(BatGame!$A:$A,B3,BatGame!$H:$H)</f>
        <v>16</v>
      </c>
      <c r="K3" s="1">
        <f>SUMIF(BatGame!$A:$A,B3,BatGame!$I:$I)</f>
        <v>19</v>
      </c>
      <c r="L3" s="1">
        <f>SUMIF(BatGame!$A:$A,B3,BatGame!$J:$J)</f>
        <v>1</v>
      </c>
      <c r="M3" s="1">
        <f>SUMIF(BatGame!$A:$A,B3,BatGame!$K:$K)</f>
        <v>10</v>
      </c>
      <c r="N3">
        <f>J3+(K3*2)+(L3*3)+(M3*4)</f>
        <v>97</v>
      </c>
      <c r="O3" s="1">
        <f>SUMIF(BatGame!$A:$A,B3,BatGame!$L:$L)</f>
        <v>31</v>
      </c>
      <c r="P3" s="1">
        <f>SUMIF(BatGame!$A:$A,B3,BatGame!$N:$N)</f>
        <v>10</v>
      </c>
      <c r="Q3" s="1">
        <f>SUMIF(BatGame!$A:$A,B3,BatGame!$AC:$AC)</f>
        <v>2</v>
      </c>
      <c r="R3" s="1">
        <f>SUMIF(BatGame!$A:$A,B3,BatGame!$O:$O)</f>
        <v>4</v>
      </c>
      <c r="S3" s="1">
        <f>SUMIF(BatGame!$A:$A,B3,BatGame!$Y:$Y)</f>
        <v>3</v>
      </c>
      <c r="T3" s="1">
        <f>SUMIF(BatGame!$A:$A,B3,BatGame!$X:$X)</f>
        <v>3</v>
      </c>
      <c r="U3" s="1">
        <f>SUMIF(BatGame!$A:$A,B3,BatGame!$P:$P)</f>
        <v>7</v>
      </c>
      <c r="V3" s="1">
        <f>SUMIF(BatGame!$A:$A,B3,BatGame!$AB:$AB)</f>
        <v>0</v>
      </c>
      <c r="W3" s="1">
        <f>SUMIF(BatGame!$A:$A,B3,BatGame!$Z:$Z)</f>
        <v>0</v>
      </c>
      <c r="X3" s="1">
        <f>SUMIF(BatGame!$A:$A,B3,BatGame!$AA:$AA)</f>
        <v>0</v>
      </c>
      <c r="Y3" s="2">
        <f>I3/G3</f>
        <v>0.45544554455445546</v>
      </c>
      <c r="Z3" s="2">
        <f>(I3+R3+S3)/(G3+R3+S3+X3)</f>
        <v>0.49074074074074076</v>
      </c>
      <c r="AA3" s="2">
        <f>N3/G3</f>
        <v>0.96039603960396036</v>
      </c>
      <c r="AB3" s="2">
        <f>Z3+AA3</f>
        <v>1.4511367803447011</v>
      </c>
      <c r="AC3" s="2">
        <f>H3/F3</f>
        <v>0.26732673267326734</v>
      </c>
      <c r="AD3" s="2">
        <f>(AL3/E3) / '[1]리그 상수'!$B$3 * 100</f>
        <v>70.86316700673963</v>
      </c>
      <c r="AE3" s="2">
        <f t="shared" ref="AE3:AE66" si="6">U3/E3*100</f>
        <v>6.481481481481481</v>
      </c>
      <c r="AF3" s="2">
        <f t="shared" ref="AF3:AF66" si="7">R3/E3*100</f>
        <v>3.7037037037037033</v>
      </c>
      <c r="AG3" s="2">
        <f t="shared" ref="AG3:AG66" si="8">R3/U3</f>
        <v>0.5714285714285714</v>
      </c>
      <c r="AH3" s="2">
        <f t="shared" ref="AH3:AH66" si="9">(I3-M3)/(G3-U3-M3+X3)</f>
        <v>0.42857142857142855</v>
      </c>
      <c r="AI3" s="2">
        <f t="shared" ref="AI3:AI66" si="10">AA3-Y3</f>
        <v>0.50495049504950495</v>
      </c>
      <c r="AJ3" s="2">
        <f t="shared" ref="AJ3:AJ66" si="11">Z3-Y3</f>
        <v>3.5295196186285294E-2</v>
      </c>
      <c r="AK3" s="2">
        <f>('[1]리그 상수'!$B$16 * '[1]2025 썸머시즌 타자'!R3 + '[1]리그 상수'!$B$17 * '[1]2025 썸머시즌 타자'!S3 + '[1]2025 썸머시즌 타자'!J3 * '[1]리그 상수'!$B$18 + '[1]리그 상수'!$B$19 * '[1]2025 썸머시즌 타자'!K3 + '[1]2025 썸머시즌 타자'!L3 * '[1]리그 상수'!$B$20 + '[1]리그 상수'!$B$21*'[1]2025 썸머시즌 타자'!M3) / ('[1]2025 썸머시즌 타자'!G3 + '[1]2025 썸머시즌 타자'!R3 - '[1]2025 썸머시즌 타자'!T3 +'[1]2025 썸머시즌 타자'!S3 +'[1]2025 썸머시즌 타자'!X3)</f>
        <v>0.36025676400610096</v>
      </c>
      <c r="AL3" s="2">
        <f>((AK3-$AK$2) / '[1]리그 상수'!$B$2 + '[1]리그 상수'!$B$3) * '[1]2025 썸머시즌 타자'!E3</f>
        <v>10.538127999791319</v>
      </c>
      <c r="AM3" s="2">
        <f>(Z3*AA3*E3)*27/BH3</f>
        <v>24.110995310057316</v>
      </c>
      <c r="AN3" s="2">
        <f>((AK3-'[1]리그 상수'!$B$1) / '[1]리그 상수'!$B$2)*'[1]2025 썸머시즌 타자'!E3</f>
        <v>0.87752035102752424</v>
      </c>
      <c r="AO3" s="2">
        <f>((AK3-'[1]리그 상수'!$B$1) / '[1]리그 상수'!$B$2) * '[1]2025 썸머시즌 타자'!E3</f>
        <v>0.87752035102752424</v>
      </c>
      <c r="AP3" s="2">
        <f>(P3 - (Q3*2)) * 0.2</f>
        <v>1.2000000000000002</v>
      </c>
      <c r="AQ3" s="2">
        <f>(H3 - ((S3+R3+I3) * 0.3 * M3 * 0.9)) * 0.3</f>
        <v>-34.83</v>
      </c>
      <c r="AR3" s="2">
        <f>AO3+AP3+AQ3</f>
        <v>-32.752479648972475</v>
      </c>
      <c r="AS3" s="2">
        <f>((BE3+BF3+BG3)-BE3*3-(AVERAGE(BE3:BE999))*0.02)</f>
        <v>52.979772727272724</v>
      </c>
      <c r="AT3" s="2">
        <f>AS3</f>
        <v>52.979772727272724</v>
      </c>
      <c r="AU3" s="2">
        <f>AR3+AT3</f>
        <v>20.227293078300249</v>
      </c>
      <c r="AV3" s="3">
        <f>AU3 + (E3 * ('[1]리그 상수'!$B$1 - '[1]리그 상수'!$F$1) / '[1]리그 상수'!$B$2)</f>
        <v>30.197761853692864</v>
      </c>
      <c r="AW3">
        <f>$H$2 / 10 * 0.8</f>
        <v>38.160000000000004</v>
      </c>
      <c r="AX3" s="3">
        <f>AR3/AW3</f>
        <v>-0.85829349184938342</v>
      </c>
      <c r="AY3" s="3">
        <f>AU3/AW3</f>
        <v>0.53006533224057251</v>
      </c>
      <c r="BE3" s="1">
        <f>SUMIF(BatGame!$A:$A,B3,BatGame!$AD:$AD)</f>
        <v>2</v>
      </c>
      <c r="BF3" s="1">
        <f>SUMIF(BatGame!$A:$A,B3,BatGame!$AE:$AE)</f>
        <v>44</v>
      </c>
      <c r="BG3" s="1">
        <f>SUMIF(BatGame!$A:$A,B3,BatGame!$AF:$AF)</f>
        <v>13</v>
      </c>
      <c r="BH3">
        <f>G3-I3+Q3+V3+X3+W3</f>
        <v>57</v>
      </c>
      <c r="BI3" s="4">
        <f>AV3/AW3</f>
        <v>0.79134596052654249</v>
      </c>
      <c r="BJ3" s="2">
        <f>E3*('[1]리그 상수'!$B$3 * 0.8)</f>
        <v>11.896875000000001</v>
      </c>
    </row>
    <row r="4" spans="1:63">
      <c r="A4" t="s">
        <v>221</v>
      </c>
      <c r="B4" s="1" t="s">
        <v>86</v>
      </c>
      <c r="C4" s="5">
        <f t="shared" ref="C4:C67" si="12">AY4-D4</f>
        <v>-0.18558756347311933</v>
      </c>
      <c r="D4" s="5">
        <f t="shared" ref="D4:D67" si="13">AT4/AW4</f>
        <v>0.20911949685534589</v>
      </c>
      <c r="E4" s="1">
        <f>SUMIF(BatGame!$A:$A,B4,BatGame!$E:$E)</f>
        <v>94</v>
      </c>
      <c r="F4">
        <f t="shared" si="5"/>
        <v>90</v>
      </c>
      <c r="G4" s="1">
        <f>SUMIF(BatGame!$A:$A,B4,BatGame!$F:$F)</f>
        <v>90</v>
      </c>
      <c r="H4" s="1">
        <f>SUMIF(BatGame!$A:$A,B4,BatGame!$M:$M)</f>
        <v>10</v>
      </c>
      <c r="I4" s="1">
        <f>SUMIF(BatGame!$A:$A,B4,BatGame!$G:$G)</f>
        <v>29</v>
      </c>
      <c r="J4">
        <f>SUMIF(BatGame!$A:$A,B4,BatGame!$H:$H)</f>
        <v>18</v>
      </c>
      <c r="K4" s="1">
        <f>SUMIF(BatGame!$A:$A,B4,BatGame!$I:$I)</f>
        <v>6</v>
      </c>
      <c r="L4" s="1">
        <f>SUMIF(BatGame!$A:$A,B4,BatGame!$J:$J)</f>
        <v>1</v>
      </c>
      <c r="M4" s="1">
        <f>SUMIF(BatGame!$A:$A,B4,BatGame!$K:$K)</f>
        <v>4</v>
      </c>
      <c r="N4">
        <f t="shared" ref="N4:N67" si="14">J4+(K4*2)+(L4*3)+(M4*4)</f>
        <v>49</v>
      </c>
      <c r="O4" s="1">
        <f>SUMIF(BatGame!$A:$A,B4,BatGame!$L:$L)</f>
        <v>15</v>
      </c>
      <c r="P4" s="1">
        <f>SUMIF(BatGame!$A:$A,B4,BatGame!$N:$N)</f>
        <v>4</v>
      </c>
      <c r="Q4" s="1">
        <f>SUMIF(BatGame!$A:$A,B4,BatGame!$AC:$AC)</f>
        <v>2</v>
      </c>
      <c r="R4" s="1">
        <f>SUMIF(BatGame!$A:$A,B4,BatGame!$O:$O)</f>
        <v>2</v>
      </c>
      <c r="S4" s="1">
        <f>SUMIF(BatGame!$A:$A,B4,BatGame!$Y:$Y)</f>
        <v>2</v>
      </c>
      <c r="T4" s="1">
        <f>SUMIF(BatGame!$A:$A,B4,BatGame!$X:$X)</f>
        <v>1</v>
      </c>
      <c r="U4" s="1">
        <f>SUMIF(BatGame!$A:$A,B4,BatGame!$P:$P)</f>
        <v>15</v>
      </c>
      <c r="V4" s="1">
        <f>SUMIF(BatGame!$A:$A,B4,BatGame!$AB:$AB)</f>
        <v>1</v>
      </c>
      <c r="W4" s="1">
        <f>SUMIF(BatGame!$A:$A,B4,BatGame!$Z:$Z)</f>
        <v>0</v>
      </c>
      <c r="X4" s="1">
        <f>SUMIF(BatGame!$A:$A,B4,BatGame!$AA:$AA)</f>
        <v>0</v>
      </c>
      <c r="Y4" s="2">
        <f t="shared" ref="Y4:Y67" si="15">I4/G4</f>
        <v>0.32222222222222224</v>
      </c>
      <c r="Z4" s="2">
        <f t="shared" ref="Z4:Z67" si="16">(I4+R4+S4)/(G4+R4+S4+X4)</f>
        <v>0.35106382978723405</v>
      </c>
      <c r="AA4" s="2">
        <f t="shared" ref="AA4:AA67" si="17">N4/G4</f>
        <v>0.5444444444444444</v>
      </c>
      <c r="AB4" s="2">
        <f t="shared" ref="AB4:AB67" si="18">Z4+AA4</f>
        <v>0.89550827423167845</v>
      </c>
      <c r="AC4" s="2">
        <f t="shared" ref="AC4:AC67" si="19">H4/F4</f>
        <v>0.1111111111111111</v>
      </c>
      <c r="AD4" s="2">
        <f>(AL4/E4) / '[1]리그 상수'!$B$3 * 100</f>
        <v>84.681490427307921</v>
      </c>
      <c r="AE4" s="2">
        <f t="shared" si="6"/>
        <v>15.957446808510639</v>
      </c>
      <c r="AF4" s="2">
        <f t="shared" si="7"/>
        <v>2.1276595744680851</v>
      </c>
      <c r="AG4" s="2">
        <f t="shared" si="8"/>
        <v>0.13333333333333333</v>
      </c>
      <c r="AH4" s="2">
        <f t="shared" si="9"/>
        <v>0.352112676056338</v>
      </c>
      <c r="AI4" s="2">
        <f t="shared" si="10"/>
        <v>0.22222222222222215</v>
      </c>
      <c r="AJ4" s="2">
        <f t="shared" si="11"/>
        <v>2.8841607565011806E-2</v>
      </c>
      <c r="AK4" s="2">
        <f>('[1]리그 상수'!$B$16 * '[1]2025 썸머시즌 타자'!R4 + '[1]리그 상수'!$B$17 * '[1]2025 썸머시즌 타자'!S4 + '[1]2025 썸머시즌 타자'!J4 * '[1]리그 상수'!$B$18 + '[1]리그 상수'!$B$19 * '[1]2025 썸머시즌 타자'!K4 + '[1]2025 썸머시즌 타자'!L4 * '[1]리그 상수'!$B$20 + '[1]리그 상수'!$B$21*'[1]2025 썸머시즌 타자'!M4) / ('[1]2025 썸머시즌 타자'!G4 + '[1]2025 썸머시즌 타자'!R4 - '[1]2025 썸머시즌 타자'!T4 +'[1]2025 썸머시즌 타자'!S4 +'[1]2025 썸머시즌 타자'!X4)</f>
        <v>0.33690546748768568</v>
      </c>
      <c r="AL4" s="2">
        <f>((AK4-$AK$2) / '[1]리그 상수'!$B$2 + '[1]리그 상수'!$B$3) * '[1]2025 썸머시즌 타자'!E4</f>
        <v>10.960629630112688</v>
      </c>
      <c r="AM4" s="2">
        <f t="shared" ref="AM4:AM67" si="20">(Z4*AA4*E4)*27/BH4</f>
        <v>7.5796874999999995</v>
      </c>
      <c r="AN4" s="2">
        <f>((AK4-'[1]리그 상수'!$B$1) / '[1]리그 상수'!$B$2)*'[1]2025 썸머시즌 타자'!E4</f>
        <v>0.60997857786576459</v>
      </c>
      <c r="AO4" s="2">
        <f>((AK4-'[1]리그 상수'!$B$1) / '[1]리그 상수'!$B$2) * '[1]2025 썸머시즌 타자'!E4</f>
        <v>0.60997857786576459</v>
      </c>
      <c r="AP4" s="2">
        <f t="shared" ref="AP4:AP67" si="21">(P4 - (Q4*2)) * 0.2</f>
        <v>0</v>
      </c>
      <c r="AQ4" s="2">
        <f t="shared" ref="AQ4:AQ67" si="22">(H4 - ((S4+R4+I4) * 0.3 * M4 * 0.9)) * 0.3</f>
        <v>-7.6920000000000002</v>
      </c>
      <c r="AR4" s="2">
        <f t="shared" ref="AR4:AR67" si="23">AO4+AP4+AQ4</f>
        <v>-7.0820214221342352</v>
      </c>
      <c r="AS4" s="2">
        <f t="shared" ref="AS4:AS67" si="24">((BE4+BF4+BG4)-BE4*3-(AVERAGE(BE4:BE1000))*0.02)</f>
        <v>7.98</v>
      </c>
      <c r="AT4" s="2">
        <f t="shared" ref="AT4:AT67" si="25">AS4</f>
        <v>7.98</v>
      </c>
      <c r="AU4" s="2">
        <f t="shared" ref="AU4:AU67" si="26">AR4+AT4</f>
        <v>0.89797857786576518</v>
      </c>
      <c r="AV4" s="3">
        <f>AU4 + (E4 * ('[1]리그 상수'!$B$1 - '[1]리그 상수'!$F$1) / '[1]리그 상수'!$B$2)</f>
        <v>9.5759791786704476</v>
      </c>
      <c r="AW4">
        <f t="shared" ref="AW4:AW67" si="27">$H$2 / 10 * 0.8</f>
        <v>38.160000000000004</v>
      </c>
      <c r="AX4" s="3">
        <f t="shared" ref="AX4:AX67" si="28">AR4/AW4</f>
        <v>-0.18558756347311936</v>
      </c>
      <c r="AY4" s="3">
        <f t="shared" ref="AY4:AY67" si="29">AU4/AW4</f>
        <v>2.3531933382226547E-2</v>
      </c>
      <c r="BE4" s="1">
        <v>1</v>
      </c>
      <c r="BF4" s="1">
        <v>7</v>
      </c>
      <c r="BG4" s="1">
        <v>3</v>
      </c>
      <c r="BH4">
        <f t="shared" ref="BH4:BH67" si="30">G4-I4+Q4+V4+X4+W4</f>
        <v>64</v>
      </c>
      <c r="BI4" s="4">
        <f t="shared" ref="BI4:BI67" si="31">AV4/AW4</f>
        <v>0.25094285059408927</v>
      </c>
      <c r="BJ4" s="2">
        <f>E4*('[1]리그 상수'!$B$3 * 0.8)</f>
        <v>10.354687500000001</v>
      </c>
    </row>
    <row r="5" spans="1:63">
      <c r="A5" t="s">
        <v>220</v>
      </c>
      <c r="B5" s="1" t="s">
        <v>89</v>
      </c>
      <c r="C5" s="5">
        <f t="shared" si="12"/>
        <v>1.2730176700112145E-2</v>
      </c>
      <c r="D5" s="5">
        <f t="shared" si="13"/>
        <v>0.20911949685534589</v>
      </c>
      <c r="E5" s="1">
        <f>SUMIF(BatGame!$A:$A,B5,BatGame!$E:$E)</f>
        <v>55</v>
      </c>
      <c r="F5">
        <f t="shared" si="5"/>
        <v>54</v>
      </c>
      <c r="G5" s="1">
        <f>SUMIF(BatGame!$A:$A,B5,BatGame!$F:$F)</f>
        <v>54</v>
      </c>
      <c r="H5" s="1">
        <f>SUMIF(BatGame!$A:$A,B5,BatGame!$M:$M)</f>
        <v>3</v>
      </c>
      <c r="I5" s="1">
        <f>SUMIF(BatGame!$A:$A,B5,BatGame!$G:$G)</f>
        <v>7</v>
      </c>
      <c r="J5">
        <f>SUMIF(BatGame!$A:$A,B5,BatGame!$H:$H)</f>
        <v>5</v>
      </c>
      <c r="K5" s="1">
        <f>SUMIF(BatGame!$A:$A,B5,BatGame!$I:$I)</f>
        <v>1</v>
      </c>
      <c r="L5" s="1">
        <f>SUMIF(BatGame!$A:$A,B5,BatGame!$J:$J)</f>
        <v>0</v>
      </c>
      <c r="M5" s="1">
        <f>SUMIF(BatGame!$A:$A,B5,BatGame!$K:$K)</f>
        <v>1</v>
      </c>
      <c r="N5">
        <f t="shared" si="14"/>
        <v>11</v>
      </c>
      <c r="O5" s="1">
        <f>SUMIF(BatGame!$A:$A,B5,BatGame!$L:$L)</f>
        <v>3</v>
      </c>
      <c r="P5" s="1">
        <f>SUMIF(BatGame!$A:$A,B5,BatGame!$N:$N)</f>
        <v>1</v>
      </c>
      <c r="Q5" s="1">
        <f>SUMIF(BatGame!$A:$A,B5,BatGame!$AC:$AC)</f>
        <v>0</v>
      </c>
      <c r="R5" s="1">
        <f>SUMIF(BatGame!$A:$A,B5,BatGame!$O:$O)</f>
        <v>1</v>
      </c>
      <c r="S5" s="1">
        <f>SUMIF(BatGame!$A:$A,B5,BatGame!$Y:$Y)</f>
        <v>0</v>
      </c>
      <c r="T5" s="1">
        <f>SUMIF(BatGame!$A:$A,B5,BatGame!$X:$X)</f>
        <v>0</v>
      </c>
      <c r="U5" s="1">
        <f>SUMIF(BatGame!$A:$A,B5,BatGame!$P:$P)</f>
        <v>10</v>
      </c>
      <c r="V5" s="1">
        <f>SUMIF(BatGame!$A:$A,B5,BatGame!$AB:$AB)</f>
        <v>1</v>
      </c>
      <c r="W5" s="1">
        <f>SUMIF(BatGame!$A:$A,B5,BatGame!$Z:$Z)</f>
        <v>0</v>
      </c>
      <c r="X5" s="1">
        <f>SUMIF(BatGame!$A:$A,B5,BatGame!$AA:$AA)</f>
        <v>0</v>
      </c>
      <c r="Y5" s="2">
        <f t="shared" si="15"/>
        <v>0.12962962962962962</v>
      </c>
      <c r="Z5" s="2">
        <f t="shared" si="16"/>
        <v>0.14545454545454545</v>
      </c>
      <c r="AA5" s="2">
        <f t="shared" si="17"/>
        <v>0.20370370370370369</v>
      </c>
      <c r="AB5" s="2">
        <f t="shared" si="18"/>
        <v>0.34915824915824911</v>
      </c>
      <c r="AC5" s="2">
        <f t="shared" si="19"/>
        <v>5.5555555555555552E-2</v>
      </c>
      <c r="AD5" s="2">
        <f>(AL5/E5) / '[1]리그 상수'!$B$3 * 100</f>
        <v>134.08286538169673</v>
      </c>
      <c r="AE5" s="2">
        <f t="shared" si="6"/>
        <v>18.181818181818183</v>
      </c>
      <c r="AF5" s="2">
        <f t="shared" si="7"/>
        <v>1.8181818181818181</v>
      </c>
      <c r="AG5" s="2">
        <f t="shared" si="8"/>
        <v>0.1</v>
      </c>
      <c r="AH5" s="2">
        <f t="shared" si="9"/>
        <v>0.13953488372093023</v>
      </c>
      <c r="AI5" s="2">
        <f t="shared" si="10"/>
        <v>7.407407407407407E-2</v>
      </c>
      <c r="AJ5" s="2">
        <f t="shared" si="11"/>
        <v>1.5824915824915825E-2</v>
      </c>
      <c r="AK5" s="2">
        <f>('[1]리그 상수'!$B$16 * '[1]2025 썸머시즌 타자'!R5 + '[1]리그 상수'!$B$17 * '[1]2025 썸머시즌 타자'!S5 + '[1]2025 썸머시즌 타자'!J5 * '[1]리그 상수'!$B$18 + '[1]리그 상수'!$B$19 * '[1]2025 썸머시즌 타자'!K5 + '[1]2025 썸머시즌 타자'!L5 * '[1]리그 상수'!$B$20 + '[1]리그 상수'!$B$21*'[1]2025 썸머시즌 타자'!M5) / ('[1]2025 썸머시즌 타자'!G5 + '[1]2025 썸머시즌 타자'!R5 - '[1]2025 썸머시즌 타자'!T5 +'[1]2025 썸머시즌 타자'!S5 +'[1]2025 썸머시즌 타자'!X5)</f>
        <v>0.29621471999961585</v>
      </c>
      <c r="AL5" s="2">
        <f>((AK5-$AK$2) / '[1]리그 상수'!$B$2 + '[1]리그 상수'!$B$3) * '[1]2025 썸머시즌 타자'!E5</f>
        <v>10.154420127295491</v>
      </c>
      <c r="AM5" s="2">
        <f t="shared" si="20"/>
        <v>0.91666666666666663</v>
      </c>
      <c r="AN5" s="2">
        <f>((AK5-'[1]리그 상수'!$B$1) / '[1]리그 상수'!$B$2)*'[1]2025 썸머시즌 타자'!E5</f>
        <v>3.3783542876278799E-2</v>
      </c>
      <c r="AO5" s="2">
        <f>((AK5-'[1]리그 상수'!$B$1) / '[1]리그 상수'!$B$2) * '[1]2025 썸머시즌 타자'!E5</f>
        <v>3.3783542876278799E-2</v>
      </c>
      <c r="AP5" s="2">
        <f t="shared" si="21"/>
        <v>0.2</v>
      </c>
      <c r="AQ5" s="2">
        <f t="shared" si="22"/>
        <v>0.25199999999999995</v>
      </c>
      <c r="AR5" s="2">
        <f t="shared" si="23"/>
        <v>0.48578354287627878</v>
      </c>
      <c r="AS5" s="2">
        <f t="shared" si="24"/>
        <v>7.98</v>
      </c>
      <c r="AT5" s="2">
        <f t="shared" si="25"/>
        <v>7.98</v>
      </c>
      <c r="AU5" s="2">
        <f t="shared" si="26"/>
        <v>8.4657835428762791</v>
      </c>
      <c r="AV5" s="3">
        <f>AU5 + (E5 * ('[1]리그 상수'!$B$1 - '[1]리그 상수'!$F$1) / '[1]리그 상수'!$B$2)</f>
        <v>13.543337085900296</v>
      </c>
      <c r="AW5">
        <f t="shared" si="27"/>
        <v>38.160000000000004</v>
      </c>
      <c r="AX5" s="3">
        <f t="shared" si="28"/>
        <v>1.2730176700112126E-2</v>
      </c>
      <c r="AY5" s="3">
        <f t="shared" si="29"/>
        <v>0.22184967355545804</v>
      </c>
      <c r="BE5" s="1">
        <v>1</v>
      </c>
      <c r="BF5" s="1">
        <v>7</v>
      </c>
      <c r="BG5" s="1">
        <v>3</v>
      </c>
      <c r="BH5">
        <f t="shared" si="30"/>
        <v>48</v>
      </c>
      <c r="BI5" s="4">
        <f t="shared" si="31"/>
        <v>0.35490925277516494</v>
      </c>
      <c r="BJ5" s="2">
        <f>E5*('[1]리그 상수'!$B$3 * 0.8)</f>
        <v>6.0585937500000009</v>
      </c>
    </row>
    <row r="6" spans="1:63">
      <c r="A6" t="s">
        <v>220</v>
      </c>
      <c r="B6" s="1" t="s">
        <v>85</v>
      </c>
      <c r="C6" s="5">
        <f t="shared" si="12"/>
        <v>-0.44581855983480995</v>
      </c>
      <c r="D6" s="5">
        <f t="shared" si="13"/>
        <v>0.20911949685534589</v>
      </c>
      <c r="E6" s="1">
        <f>SUMIF(BatGame!$A:$A,B6,BatGame!$E:$E)</f>
        <v>99</v>
      </c>
      <c r="F6">
        <f t="shared" si="5"/>
        <v>97</v>
      </c>
      <c r="G6" s="1">
        <f>SUMIF(BatGame!$A:$A,B6,BatGame!$F:$F)</f>
        <v>97</v>
      </c>
      <c r="H6" s="1">
        <f>SUMIF(BatGame!$A:$A,B6,BatGame!$M:$M)</f>
        <v>17</v>
      </c>
      <c r="I6" s="1">
        <f>SUMIF(BatGame!$A:$A,B6,BatGame!$G:$G)</f>
        <v>35</v>
      </c>
      <c r="J6">
        <f>SUMIF(BatGame!$A:$A,B6,BatGame!$H:$H)</f>
        <v>18</v>
      </c>
      <c r="K6" s="1">
        <f>SUMIF(BatGame!$A:$A,B6,BatGame!$I:$I)</f>
        <v>7</v>
      </c>
      <c r="L6" s="1">
        <f>SUMIF(BatGame!$A:$A,B6,BatGame!$J:$J)</f>
        <v>2</v>
      </c>
      <c r="M6" s="1">
        <f>SUMIF(BatGame!$A:$A,B6,BatGame!$K:$K)</f>
        <v>8</v>
      </c>
      <c r="N6">
        <f t="shared" si="14"/>
        <v>70</v>
      </c>
      <c r="O6" s="1">
        <f>SUMIF(BatGame!$A:$A,B6,BatGame!$L:$L)</f>
        <v>23</v>
      </c>
      <c r="P6" s="1">
        <f>SUMIF(BatGame!$A:$A,B6,BatGame!$N:$N)</f>
        <v>3</v>
      </c>
      <c r="Q6" s="1">
        <f>SUMIF(BatGame!$A:$A,B6,BatGame!$AC:$AC)</f>
        <v>0</v>
      </c>
      <c r="R6" s="1">
        <f>SUMIF(BatGame!$A:$A,B6,BatGame!$O:$O)</f>
        <v>1</v>
      </c>
      <c r="S6" s="1">
        <f>SUMIF(BatGame!$A:$A,B6,BatGame!$Y:$Y)</f>
        <v>1</v>
      </c>
      <c r="T6" s="1">
        <f>SUMIF(BatGame!$A:$A,B6,BatGame!$X:$X)</f>
        <v>1</v>
      </c>
      <c r="U6" s="1">
        <f>SUMIF(BatGame!$A:$A,B6,BatGame!$P:$P)</f>
        <v>10</v>
      </c>
      <c r="V6" s="1">
        <f>SUMIF(BatGame!$A:$A,B6,BatGame!$AB:$AB)</f>
        <v>2</v>
      </c>
      <c r="W6" s="1">
        <f>SUMIF(BatGame!$A:$A,B6,BatGame!$Z:$Z)</f>
        <v>0</v>
      </c>
      <c r="X6" s="1">
        <f>SUMIF(BatGame!$A:$A,B6,BatGame!$AA:$AA)</f>
        <v>0</v>
      </c>
      <c r="Y6" s="2">
        <f t="shared" si="15"/>
        <v>0.36082474226804123</v>
      </c>
      <c r="Z6" s="2">
        <f t="shared" si="16"/>
        <v>0.37373737373737376</v>
      </c>
      <c r="AA6" s="2">
        <f t="shared" si="17"/>
        <v>0.72164948453608246</v>
      </c>
      <c r="AB6" s="2">
        <f t="shared" si="18"/>
        <v>1.0953868582734563</v>
      </c>
      <c r="AC6" s="2">
        <f t="shared" si="19"/>
        <v>0.17525773195876287</v>
      </c>
      <c r="AD6" s="2">
        <f>(AL6/E6) / '[1]리그 상수'!$B$3 * 100</f>
        <v>80.137198360904534</v>
      </c>
      <c r="AE6" s="2">
        <f t="shared" si="6"/>
        <v>10.1010101010101</v>
      </c>
      <c r="AF6" s="2">
        <f t="shared" si="7"/>
        <v>1.0101010101010102</v>
      </c>
      <c r="AG6" s="2">
        <f t="shared" si="8"/>
        <v>0.1</v>
      </c>
      <c r="AH6" s="2">
        <f t="shared" si="9"/>
        <v>0.34177215189873417</v>
      </c>
      <c r="AI6" s="2">
        <f t="shared" si="10"/>
        <v>0.36082474226804123</v>
      </c>
      <c r="AJ6" s="2">
        <f t="shared" si="11"/>
        <v>1.2912631469332525E-2</v>
      </c>
      <c r="AK6" s="2">
        <f>('[1]리그 상수'!$B$16 * '[1]2025 썸머시즌 타자'!R6 + '[1]리그 상수'!$B$17 * '[1]2025 썸머시즌 타자'!S6 + '[1]2025 썸머시즌 타자'!J6 * '[1]리그 상수'!$B$18 + '[1]리그 상수'!$B$19 * '[1]2025 썸머시즌 타자'!K6 + '[1]2025 썸머시즌 타자'!L6 * '[1]리그 상수'!$B$20 + '[1]리그 상수'!$B$21*'[1]2025 썸머시즌 타자'!M6) / ('[1]2025 썸머시즌 타자'!G6 + '[1]2025 썸머시즌 타자'!R6 - '[1]2025 썸머시즌 타자'!T6 +'[1]2025 썸머시즌 타자'!S6 +'[1]2025 썸머시즌 타자'!X6)</f>
        <v>0.38950533296501211</v>
      </c>
      <c r="AL6" s="2">
        <f>((AK6-$AK$2) / '[1]리그 상수'!$B$2 + '[1]리그 상수'!$B$3) * '[1]2025 썸머시즌 타자'!E6</f>
        <v>10.924171405467446</v>
      </c>
      <c r="AM6" s="2">
        <f t="shared" si="20"/>
        <v>11.264497422680412</v>
      </c>
      <c r="AN6" s="2">
        <f>((AK6-'[1]리그 상수'!$B$1) / '[1]리그 상수'!$B$2)*'[1]2025 썸머시즌 타자'!E6</f>
        <v>1.2635637567036508</v>
      </c>
      <c r="AO6" s="2">
        <f>((AK6-'[1]리그 상수'!$B$1) / '[1]리그 상수'!$B$2) * '[1]2025 썸머시즌 타자'!E6</f>
        <v>1.2635637567036508</v>
      </c>
      <c r="AP6" s="2">
        <f t="shared" si="21"/>
        <v>0.60000000000000009</v>
      </c>
      <c r="AQ6" s="2">
        <f t="shared" si="22"/>
        <v>-18.876000000000001</v>
      </c>
      <c r="AR6" s="2">
        <f t="shared" si="23"/>
        <v>-17.012436243296349</v>
      </c>
      <c r="AS6" s="2">
        <f t="shared" si="24"/>
        <v>7.98</v>
      </c>
      <c r="AT6" s="2">
        <f t="shared" si="25"/>
        <v>7.98</v>
      </c>
      <c r="AU6" s="2">
        <f t="shared" si="26"/>
        <v>-9.032436243296349</v>
      </c>
      <c r="AV6" s="3">
        <f>AU6 + (E6 * ('[1]리그 상수'!$B$1 - '[1]리그 상수'!$F$1) / '[1]리그 상수'!$B$2)</f>
        <v>0.10716013414688064</v>
      </c>
      <c r="AW6">
        <f t="shared" si="27"/>
        <v>38.160000000000004</v>
      </c>
      <c r="AX6" s="3">
        <f t="shared" si="28"/>
        <v>-0.44581855983480995</v>
      </c>
      <c r="AY6" s="3">
        <f t="shared" si="29"/>
        <v>-0.23669906297946405</v>
      </c>
      <c r="BE6" s="1">
        <v>1</v>
      </c>
      <c r="BF6" s="1">
        <v>7</v>
      </c>
      <c r="BG6" s="1">
        <v>3</v>
      </c>
      <c r="BH6">
        <f t="shared" si="30"/>
        <v>64</v>
      </c>
      <c r="BI6" s="4">
        <f t="shared" si="31"/>
        <v>2.8081796160084023E-3</v>
      </c>
      <c r="BJ6" s="2">
        <f>E6*('[1]리그 상수'!$B$3 * 0.8)</f>
        <v>10.905468750000001</v>
      </c>
    </row>
    <row r="7" spans="1:63">
      <c r="A7" t="s">
        <v>220</v>
      </c>
      <c r="B7" s="1" t="s">
        <v>84</v>
      </c>
      <c r="C7" s="5">
        <f t="shared" si="12"/>
        <v>6.9498372998738595E-2</v>
      </c>
      <c r="D7" s="5">
        <f t="shared" si="13"/>
        <v>0.20911949685534589</v>
      </c>
      <c r="E7" s="1">
        <f>SUMIF(BatGame!$A:$A,B7,BatGame!$E:$E)</f>
        <v>57</v>
      </c>
      <c r="F7">
        <f t="shared" si="5"/>
        <v>57</v>
      </c>
      <c r="G7" s="1">
        <f>SUMIF(BatGame!$A:$A,B7,BatGame!$F:$F)</f>
        <v>57</v>
      </c>
      <c r="H7" s="1">
        <f>SUMIF(BatGame!$A:$A,B7,BatGame!$M:$M)</f>
        <v>10</v>
      </c>
      <c r="I7" s="1">
        <f>SUMIF(BatGame!$A:$A,B7,BatGame!$G:$G)</f>
        <v>14</v>
      </c>
      <c r="J7">
        <f>SUMIF(BatGame!$A:$A,B7,BatGame!$H:$H)</f>
        <v>9</v>
      </c>
      <c r="K7" s="1">
        <f>SUMIF(BatGame!$A:$A,B7,BatGame!$I:$I)</f>
        <v>3</v>
      </c>
      <c r="L7" s="1">
        <f>SUMIF(BatGame!$A:$A,B7,BatGame!$J:$J)</f>
        <v>0</v>
      </c>
      <c r="M7" s="1">
        <f>SUMIF(BatGame!$A:$A,B7,BatGame!$K:$K)</f>
        <v>2</v>
      </c>
      <c r="N7">
        <f t="shared" si="14"/>
        <v>23</v>
      </c>
      <c r="O7" s="1">
        <f>SUMIF(BatGame!$A:$A,B7,BatGame!$L:$L)</f>
        <v>4</v>
      </c>
      <c r="P7" s="1">
        <f>SUMIF(BatGame!$A:$A,B7,BatGame!$N:$N)</f>
        <v>3</v>
      </c>
      <c r="Q7" s="1">
        <f>SUMIF(BatGame!$A:$A,B7,BatGame!$AC:$AC)</f>
        <v>0</v>
      </c>
      <c r="R7" s="1">
        <f>SUMIF(BatGame!$A:$A,B7,BatGame!$O:$O)</f>
        <v>0</v>
      </c>
      <c r="S7" s="1">
        <f>SUMIF(BatGame!$A:$A,B7,BatGame!$Y:$Y)</f>
        <v>0</v>
      </c>
      <c r="T7" s="1">
        <f>SUMIF(BatGame!$A:$A,B7,BatGame!$X:$X)</f>
        <v>0</v>
      </c>
      <c r="U7" s="1">
        <f>SUMIF(BatGame!$A:$A,B7,BatGame!$P:$P)</f>
        <v>5</v>
      </c>
      <c r="V7" s="1">
        <f>SUMIF(BatGame!$A:$A,B7,BatGame!$AB:$AB)</f>
        <v>0</v>
      </c>
      <c r="W7" s="1">
        <f>SUMIF(BatGame!$A:$A,B7,BatGame!$Z:$Z)</f>
        <v>0</v>
      </c>
      <c r="X7" s="1">
        <f>SUMIF(BatGame!$A:$A,B7,BatGame!$AA:$AA)</f>
        <v>0</v>
      </c>
      <c r="Y7" s="2">
        <f t="shared" si="15"/>
        <v>0.24561403508771928</v>
      </c>
      <c r="Z7" s="2">
        <f t="shared" si="16"/>
        <v>0.24561403508771928</v>
      </c>
      <c r="AA7" s="2">
        <f t="shared" si="17"/>
        <v>0.40350877192982454</v>
      </c>
      <c r="AB7" s="2">
        <f t="shared" si="18"/>
        <v>0.64912280701754388</v>
      </c>
      <c r="AC7" s="2">
        <f t="shared" si="19"/>
        <v>0.17543859649122806</v>
      </c>
      <c r="AD7" s="2">
        <f>(AL7/E7) / '[1]리그 상수'!$B$3 * 100</f>
        <v>139.90545646252525</v>
      </c>
      <c r="AE7" s="2">
        <f t="shared" si="6"/>
        <v>8.7719298245614024</v>
      </c>
      <c r="AF7" s="2">
        <f t="shared" si="7"/>
        <v>0</v>
      </c>
      <c r="AG7" s="2">
        <f t="shared" si="8"/>
        <v>0</v>
      </c>
      <c r="AH7" s="2">
        <f t="shared" si="9"/>
        <v>0.24</v>
      </c>
      <c r="AI7" s="2">
        <f t="shared" si="10"/>
        <v>0.15789473684210525</v>
      </c>
      <c r="AJ7" s="2">
        <f t="shared" si="11"/>
        <v>0</v>
      </c>
      <c r="AK7" s="2">
        <f>('[1]리그 상수'!$B$16 * '[1]2025 썸머시즌 타자'!R7 + '[1]리그 상수'!$B$17 * '[1]2025 썸머시즌 타자'!S7 + '[1]2025 썸머시즌 타자'!J7 * '[1]리그 상수'!$B$18 + '[1]리그 상수'!$B$19 * '[1]2025 썸머시즌 타자'!K7 + '[1]2025 썸머시즌 타자'!L7 * '[1]리그 상수'!$B$20 + '[1]리그 상수'!$B$21*'[1]2025 썸머시즌 타자'!M7) / ('[1]2025 썸머시즌 타자'!G7 + '[1]2025 썸머시즌 타자'!R7 - '[1]2025 썸머시즌 타자'!T7 +'[1]2025 썸머시즌 타자'!S7 +'[1]2025 썸머시즌 타자'!X7)</f>
        <v>0.39378561134924306</v>
      </c>
      <c r="AL7" s="2">
        <f>((AK7-$AK$2) / '[1]리그 상수'!$B$2 + '[1]리그 상수'!$B$3) * '[1]2025 썸머시즌 타자'!E7</f>
        <v>10.980665562395659</v>
      </c>
      <c r="AM7" s="2">
        <f t="shared" si="20"/>
        <v>3.5471236230110148</v>
      </c>
      <c r="AN7" s="2">
        <f>((AK7-'[1]리그 상수'!$B$1) / '[1]리그 상수'!$B$2)*'[1]2025 썸머시즌 타자'!E7</f>
        <v>1.3200579136318651</v>
      </c>
      <c r="AO7" s="2">
        <f>((AK7-'[1]리그 상수'!$B$1) / '[1]리그 상수'!$B$2) * '[1]2025 썸머시즌 타자'!E7</f>
        <v>1.3200579136318651</v>
      </c>
      <c r="AP7" s="2">
        <f t="shared" si="21"/>
        <v>0.60000000000000009</v>
      </c>
      <c r="AQ7" s="2">
        <f t="shared" si="22"/>
        <v>0.73199999999999987</v>
      </c>
      <c r="AR7" s="2">
        <f t="shared" si="23"/>
        <v>2.6520579136318649</v>
      </c>
      <c r="AS7" s="2">
        <f t="shared" si="24"/>
        <v>7.98</v>
      </c>
      <c r="AT7" s="2">
        <f t="shared" si="25"/>
        <v>7.98</v>
      </c>
      <c r="AU7" s="2">
        <f t="shared" si="26"/>
        <v>10.632057913631865</v>
      </c>
      <c r="AV7" s="3">
        <f>AU7 + (E7 * ('[1]리그 상수'!$B$1 - '[1]리그 상수'!$F$1) / '[1]리그 상수'!$B$2)</f>
        <v>15.894249767311301</v>
      </c>
      <c r="AW7">
        <f t="shared" si="27"/>
        <v>38.160000000000004</v>
      </c>
      <c r="AX7" s="3">
        <f t="shared" si="28"/>
        <v>6.9498372998738595E-2</v>
      </c>
      <c r="AY7" s="3">
        <f t="shared" si="29"/>
        <v>0.27861786985408449</v>
      </c>
      <c r="BE7" s="1">
        <v>1</v>
      </c>
      <c r="BF7" s="1">
        <v>7</v>
      </c>
      <c r="BG7" s="1">
        <v>3</v>
      </c>
      <c r="BH7">
        <f t="shared" si="30"/>
        <v>43</v>
      </c>
      <c r="BI7" s="4">
        <f t="shared" si="31"/>
        <v>0.41651597922723532</v>
      </c>
      <c r="BJ7" s="2">
        <f>E7*('[1]리그 상수'!$B$3 * 0.8)</f>
        <v>6.2789062500000004</v>
      </c>
    </row>
    <row r="8" spans="1:63">
      <c r="A8" t="s">
        <v>220</v>
      </c>
      <c r="B8" s="1" t="s">
        <v>127</v>
      </c>
      <c r="C8" s="5">
        <f t="shared" si="12"/>
        <v>4.4630054884131604E-2</v>
      </c>
      <c r="D8" s="5">
        <f t="shared" si="13"/>
        <v>0.20911949685534589</v>
      </c>
      <c r="E8" s="1">
        <f>SUMIF(BatGame!$A:$A,B8,BatGame!$E:$E)</f>
        <v>45</v>
      </c>
      <c r="F8">
        <f t="shared" si="5"/>
        <v>43</v>
      </c>
      <c r="G8" s="1">
        <f>SUMIF(BatGame!$A:$A,B8,BatGame!$F:$F)</f>
        <v>43</v>
      </c>
      <c r="H8" s="1">
        <f>SUMIF(BatGame!$A:$A,B8,BatGame!$M:$M)</f>
        <v>6</v>
      </c>
      <c r="I8" s="1">
        <f>SUMIF(BatGame!$A:$A,B8,BatGame!$G:$G)</f>
        <v>7</v>
      </c>
      <c r="J8">
        <f>SUMIF(BatGame!$A:$A,B8,BatGame!$H:$H)</f>
        <v>3</v>
      </c>
      <c r="K8" s="1">
        <f>SUMIF(BatGame!$A:$A,B8,BatGame!$I:$I)</f>
        <v>3</v>
      </c>
      <c r="L8" s="1">
        <f>SUMIF(BatGame!$A:$A,B8,BatGame!$J:$J)</f>
        <v>0</v>
      </c>
      <c r="M8" s="1">
        <f>SUMIF(BatGame!$A:$A,B8,BatGame!$K:$K)</f>
        <v>1</v>
      </c>
      <c r="N8">
        <f t="shared" si="14"/>
        <v>13</v>
      </c>
      <c r="O8" s="1">
        <f>SUMIF(BatGame!$A:$A,B8,BatGame!$L:$L)</f>
        <v>6</v>
      </c>
      <c r="P8" s="1">
        <f>SUMIF(BatGame!$A:$A,B8,BatGame!$N:$N)</f>
        <v>4</v>
      </c>
      <c r="Q8" s="1">
        <f>SUMIF(BatGame!$A:$A,B8,BatGame!$AC:$AC)</f>
        <v>0</v>
      </c>
      <c r="R8" s="1">
        <f>SUMIF(BatGame!$A:$A,B8,BatGame!$O:$O)</f>
        <v>1</v>
      </c>
      <c r="S8" s="1">
        <f>SUMIF(BatGame!$A:$A,B8,BatGame!$Y:$Y)</f>
        <v>1</v>
      </c>
      <c r="T8" s="1">
        <f>SUMIF(BatGame!$A:$A,B8,BatGame!$X:$X)</f>
        <v>0</v>
      </c>
      <c r="U8" s="1">
        <f>SUMIF(BatGame!$A:$A,B8,BatGame!$P:$P)</f>
        <v>14</v>
      </c>
      <c r="V8" s="1">
        <f>SUMIF(BatGame!$A:$A,B8,BatGame!$AB:$AB)</f>
        <v>0</v>
      </c>
      <c r="W8" s="1">
        <f>SUMIF(BatGame!$A:$A,B8,BatGame!$Z:$Z)</f>
        <v>0</v>
      </c>
      <c r="X8" s="1">
        <f>SUMIF(BatGame!$A:$A,B8,BatGame!$AA:$AA)</f>
        <v>0</v>
      </c>
      <c r="Y8" s="2">
        <f t="shared" si="15"/>
        <v>0.16279069767441862</v>
      </c>
      <c r="Z8" s="2">
        <f t="shared" si="16"/>
        <v>0.2</v>
      </c>
      <c r="AA8" s="2">
        <f t="shared" si="17"/>
        <v>0.30232558139534882</v>
      </c>
      <c r="AB8" s="2">
        <f t="shared" si="18"/>
        <v>0.50232558139534889</v>
      </c>
      <c r="AC8" s="2">
        <f t="shared" si="19"/>
        <v>0.13953488372093023</v>
      </c>
      <c r="AD8" s="2">
        <f>(AL8/E8) / '[1]리그 상수'!$B$3 * 100</f>
        <v>145.7753425700003</v>
      </c>
      <c r="AE8" s="2">
        <f t="shared" si="6"/>
        <v>31.111111111111111</v>
      </c>
      <c r="AF8" s="2">
        <f t="shared" si="7"/>
        <v>2.2222222222222223</v>
      </c>
      <c r="AG8" s="2">
        <f t="shared" si="8"/>
        <v>7.1428571428571425E-2</v>
      </c>
      <c r="AH8" s="2">
        <f t="shared" si="9"/>
        <v>0.21428571428571427</v>
      </c>
      <c r="AI8" s="2">
        <f t="shared" si="10"/>
        <v>0.1395348837209302</v>
      </c>
      <c r="AJ8" s="2">
        <f t="shared" si="11"/>
        <v>3.7209302325581395E-2</v>
      </c>
      <c r="AK8" s="2">
        <f>('[1]리그 상수'!$B$16 * '[1]2025 썸머시즌 타자'!R8 + '[1]리그 상수'!$B$17 * '[1]2025 썸머시즌 타자'!S8 + '[1]2025 썸머시즌 타자'!J8 * '[1]리그 상수'!$B$18 + '[1]리그 상수'!$B$19 * '[1]2025 썸머시즌 타자'!K8 + '[1]2025 썸머시즌 타자'!L8 * '[1]리그 상수'!$B$20 + '[1]리그 상수'!$B$21*'[1]2025 썸머시즌 타자'!M8) / ('[1]2025 썸머시즌 타자'!G8 + '[1]2025 썸머시즌 타자'!R8 - '[1]2025 썸머시즌 타자'!T8 +'[1]2025 썸머시즌 타자'!S8 +'[1]2025 썸머시즌 타자'!X8)</f>
        <v>0.2804131095310245</v>
      </c>
      <c r="AL8" s="2">
        <f>((AK8-$AK$2) / '[1]리그 상수'!$B$2 + '[1]리그 상수'!$B$3) * '[1]2025 썸머시즌 타자'!E8</f>
        <v>9.0326616074868369</v>
      </c>
      <c r="AM8" s="2">
        <f t="shared" si="20"/>
        <v>2.0406976744186043</v>
      </c>
      <c r="AN8" s="2">
        <f>((AK8-'[1]리그 상수'!$B$1) / '[1]리그 상수'!$B$2)*'[1]2025 썸머시즌 타자'!E8</f>
        <v>-0.167917105621539</v>
      </c>
      <c r="AO8" s="2">
        <f>((AK8-'[1]리그 상수'!$B$1) / '[1]리그 상수'!$B$2) * '[1]2025 썸머시즌 타자'!E8</f>
        <v>-0.167917105621539</v>
      </c>
      <c r="AP8" s="2">
        <f t="shared" si="21"/>
        <v>0.8</v>
      </c>
      <c r="AQ8" s="2">
        <f t="shared" si="22"/>
        <v>1.071</v>
      </c>
      <c r="AR8" s="2">
        <f t="shared" si="23"/>
        <v>1.7030828943784611</v>
      </c>
      <c r="AS8" s="2">
        <f t="shared" si="24"/>
        <v>7.98</v>
      </c>
      <c r="AT8" s="2">
        <f t="shared" si="25"/>
        <v>7.98</v>
      </c>
      <c r="AU8" s="2">
        <f t="shared" si="26"/>
        <v>9.6830828943784617</v>
      </c>
      <c r="AV8" s="3">
        <f>AU8 + (E8 * ('[1]리그 상수'!$B$1 - '[1]리그 상수'!$F$1) / '[1]리그 상수'!$B$2)</f>
        <v>13.837444884125386</v>
      </c>
      <c r="AW8">
        <f t="shared" si="27"/>
        <v>38.160000000000004</v>
      </c>
      <c r="AX8" s="3">
        <f t="shared" si="28"/>
        <v>4.4630054884131576E-2</v>
      </c>
      <c r="AY8" s="3">
        <f t="shared" si="29"/>
        <v>0.2537495517394775</v>
      </c>
      <c r="BE8" s="1">
        <v>1</v>
      </c>
      <c r="BF8" s="1">
        <v>7</v>
      </c>
      <c r="BG8" s="1">
        <v>3</v>
      </c>
      <c r="BH8">
        <f t="shared" si="30"/>
        <v>36</v>
      </c>
      <c r="BI8" s="4">
        <f t="shared" si="31"/>
        <v>0.36261648019196502</v>
      </c>
      <c r="BJ8" s="2">
        <f>E8*('[1]리그 상수'!$B$3 * 0.8)</f>
        <v>4.9570312500000009</v>
      </c>
    </row>
    <row r="9" spans="1:63">
      <c r="A9" t="s">
        <v>220</v>
      </c>
      <c r="B9" s="1" t="s">
        <v>142</v>
      </c>
      <c r="C9" s="5">
        <f t="shared" si="12"/>
        <v>0.21945636666562499</v>
      </c>
      <c r="D9" s="5">
        <f t="shared" si="13"/>
        <v>0.20911949685534589</v>
      </c>
      <c r="E9" s="1">
        <f>SUMIF(BatGame!$A:$A,B9,BatGame!$E:$E)</f>
        <v>34</v>
      </c>
      <c r="F9">
        <f t="shared" si="5"/>
        <v>34</v>
      </c>
      <c r="G9" s="1">
        <f>SUMIF(BatGame!$A:$A,B9,BatGame!$F:$F)</f>
        <v>34</v>
      </c>
      <c r="H9" s="1">
        <f>SUMIF(BatGame!$A:$A,B9,BatGame!$M:$M)</f>
        <v>4</v>
      </c>
      <c r="I9" s="1">
        <f>SUMIF(BatGame!$A:$A,B9,BatGame!$G:$G)</f>
        <v>9</v>
      </c>
      <c r="J9">
        <f>SUMIF(BatGame!$A:$A,B9,BatGame!$H:$H)</f>
        <v>5</v>
      </c>
      <c r="K9" s="1">
        <f>SUMIF(BatGame!$A:$A,B9,BatGame!$I:$I)</f>
        <v>4</v>
      </c>
      <c r="L9" s="1">
        <f>SUMIF(BatGame!$A:$A,B9,BatGame!$J:$J)</f>
        <v>0</v>
      </c>
      <c r="M9" s="1">
        <f>SUMIF(BatGame!$A:$A,B9,BatGame!$K:$K)</f>
        <v>0</v>
      </c>
      <c r="N9">
        <f t="shared" si="14"/>
        <v>13</v>
      </c>
      <c r="O9" s="1">
        <f>SUMIF(BatGame!$A:$A,B9,BatGame!$L:$L)</f>
        <v>2</v>
      </c>
      <c r="P9" s="1">
        <f>SUMIF(BatGame!$A:$A,B9,BatGame!$N:$N)</f>
        <v>0</v>
      </c>
      <c r="Q9" s="1">
        <f>SUMIF(BatGame!$A:$A,B9,BatGame!$AC:$AC)</f>
        <v>0</v>
      </c>
      <c r="R9" s="1">
        <f>SUMIF(BatGame!$A:$A,B9,BatGame!$O:$O)</f>
        <v>0</v>
      </c>
      <c r="S9" s="1">
        <f>SUMIF(BatGame!$A:$A,B9,BatGame!$Y:$Y)</f>
        <v>0</v>
      </c>
      <c r="T9" s="1">
        <f>SUMIF(BatGame!$A:$A,B9,BatGame!$X:$X)</f>
        <v>0</v>
      </c>
      <c r="U9" s="1">
        <f>SUMIF(BatGame!$A:$A,B9,BatGame!$P:$P)</f>
        <v>7</v>
      </c>
      <c r="V9" s="1">
        <f>SUMIF(BatGame!$A:$A,B9,BatGame!$AB:$AB)</f>
        <v>0</v>
      </c>
      <c r="W9" s="1">
        <f>SUMIF(BatGame!$A:$A,B9,BatGame!$Z:$Z)</f>
        <v>0</v>
      </c>
      <c r="X9" s="1">
        <f>SUMIF(BatGame!$A:$A,B9,BatGame!$AA:$AA)</f>
        <v>0</v>
      </c>
      <c r="Y9" s="2">
        <f t="shared" si="15"/>
        <v>0.26470588235294118</v>
      </c>
      <c r="Z9" s="2">
        <f t="shared" si="16"/>
        <v>0.26470588235294118</v>
      </c>
      <c r="AA9" s="2">
        <f t="shared" si="17"/>
        <v>0.38235294117647056</v>
      </c>
      <c r="AB9" s="2">
        <f t="shared" si="18"/>
        <v>0.64705882352941169</v>
      </c>
      <c r="AC9" s="2">
        <f t="shared" si="19"/>
        <v>0.11764705882352941</v>
      </c>
      <c r="AD9" s="2">
        <f>(AL9/E9) / '[1]리그 상수'!$B$3 * 100</f>
        <v>364.51061573210262</v>
      </c>
      <c r="AE9" s="2">
        <f t="shared" si="6"/>
        <v>20.588235294117645</v>
      </c>
      <c r="AF9" s="2">
        <f t="shared" si="7"/>
        <v>0</v>
      </c>
      <c r="AG9" s="2">
        <f t="shared" si="8"/>
        <v>0</v>
      </c>
      <c r="AH9" s="2">
        <f t="shared" si="9"/>
        <v>0.33333333333333331</v>
      </c>
      <c r="AI9" s="2">
        <f t="shared" si="10"/>
        <v>0.11764705882352938</v>
      </c>
      <c r="AJ9" s="2">
        <f t="shared" si="11"/>
        <v>0</v>
      </c>
      <c r="AK9" s="2">
        <f>('[1]리그 상수'!$B$16 * '[1]2025 썸머시즌 타자'!R9 + '[1]리그 상수'!$B$17 * '[1]2025 썸머시즌 타자'!S9 + '[1]2025 썸머시즌 타자'!J9 * '[1]리그 상수'!$B$18 + '[1]리그 상수'!$B$19 * '[1]2025 썸머시즌 타자'!K9 + '[1]2025 썸머시즌 타자'!L9 * '[1]리그 상수'!$B$20 + '[1]리그 상수'!$B$21*'[1]2025 썸머시즌 타자'!M9) / ('[1]2025 썸머시즌 타자'!G9 + '[1]2025 썸머시즌 타자'!R9 - '[1]2025 썸머시즌 타자'!T9 +'[1]2025 썸머시즌 타자'!S9 +'[1]2025 썸머시즌 타자'!X9)</f>
        <v>0.82470263768168928</v>
      </c>
      <c r="AL9" s="2">
        <f>((AK9-$AK$2) / '[1]리그 상수'!$B$2 + '[1]리그 상수'!$B$3) * '[1]2025 썸머시즌 타자'!E9</f>
        <v>17.065077068551755</v>
      </c>
      <c r="AM9" s="2">
        <f t="shared" si="20"/>
        <v>3.716470588235294</v>
      </c>
      <c r="AN9" s="2">
        <f>((AK9-'[1]리그 상수'!$B$1) / '[1]리그 상수'!$B$2)*'[1]2025 썸머시즌 타자'!E9</f>
        <v>7.1744549519602518</v>
      </c>
      <c r="AO9" s="2">
        <f>((AK9-'[1]리그 상수'!$B$1) / '[1]리그 상수'!$B$2) * '[1]2025 썸머시즌 타자'!E9</f>
        <v>7.1744549519602518</v>
      </c>
      <c r="AP9" s="2">
        <f t="shared" si="21"/>
        <v>0</v>
      </c>
      <c r="AQ9" s="2">
        <f t="shared" si="22"/>
        <v>1.2</v>
      </c>
      <c r="AR9" s="2">
        <f t="shared" si="23"/>
        <v>8.3744549519602511</v>
      </c>
      <c r="AS9" s="2">
        <f t="shared" si="24"/>
        <v>7.98</v>
      </c>
      <c r="AT9" s="2">
        <f t="shared" si="25"/>
        <v>7.98</v>
      </c>
      <c r="AU9" s="2">
        <f t="shared" si="26"/>
        <v>16.35445495196025</v>
      </c>
      <c r="AV9" s="3">
        <f>AU9 + (E9 * ('[1]리그 상수'!$B$1 - '[1]리그 상수'!$F$1) / '[1]리그 상수'!$B$2)</f>
        <v>19.49330623310237</v>
      </c>
      <c r="AW9">
        <f t="shared" si="27"/>
        <v>38.160000000000004</v>
      </c>
      <c r="AX9" s="3">
        <f t="shared" si="28"/>
        <v>0.21945636666562501</v>
      </c>
      <c r="AY9" s="3">
        <f t="shared" si="29"/>
        <v>0.42857586352097088</v>
      </c>
      <c r="BE9" s="1">
        <v>1</v>
      </c>
      <c r="BF9" s="1">
        <v>7</v>
      </c>
      <c r="BG9" s="1">
        <v>3</v>
      </c>
      <c r="BH9">
        <f t="shared" si="30"/>
        <v>25</v>
      </c>
      <c r="BI9" s="4">
        <f t="shared" si="31"/>
        <v>0.51083087612951694</v>
      </c>
      <c r="BJ9" s="2">
        <f>E9*('[1]리그 상수'!$B$3 * 0.8)</f>
        <v>3.7453125000000003</v>
      </c>
    </row>
    <row r="10" spans="1:63">
      <c r="A10" t="s">
        <v>220</v>
      </c>
      <c r="B10" s="1" t="s">
        <v>135</v>
      </c>
      <c r="C10" s="5">
        <f t="shared" si="12"/>
        <v>-7.1165786670643327E-4</v>
      </c>
      <c r="D10" s="5">
        <f t="shared" si="13"/>
        <v>0.20911949685534589</v>
      </c>
      <c r="E10" s="1">
        <f>SUMIF(BatGame!$A:$A,B10,BatGame!$E:$E)</f>
        <v>16</v>
      </c>
      <c r="F10">
        <f t="shared" si="5"/>
        <v>10</v>
      </c>
      <c r="G10" s="1">
        <f>SUMIF(BatGame!$A:$A,B10,BatGame!$F:$F)</f>
        <v>10</v>
      </c>
      <c r="H10" s="1">
        <f>SUMIF(BatGame!$A:$A,B10,BatGame!$M:$M)</f>
        <v>1</v>
      </c>
      <c r="I10" s="1">
        <f>SUMIF(BatGame!$A:$A,B10,BatGame!$G:$G)</f>
        <v>1</v>
      </c>
      <c r="J10">
        <f>SUMIF(BatGame!$A:$A,B10,BatGame!$H:$H)</f>
        <v>1</v>
      </c>
      <c r="K10" s="1">
        <f>SUMIF(BatGame!$A:$A,B10,BatGame!$I:$I)</f>
        <v>0</v>
      </c>
      <c r="L10" s="1">
        <f>SUMIF(BatGame!$A:$A,B10,BatGame!$J:$J)</f>
        <v>0</v>
      </c>
      <c r="M10" s="1">
        <f>SUMIF(BatGame!$A:$A,B10,BatGame!$K:$K)</f>
        <v>0</v>
      </c>
      <c r="N10">
        <f t="shared" si="14"/>
        <v>1</v>
      </c>
      <c r="O10" s="1">
        <f>SUMIF(BatGame!$A:$A,B10,BatGame!$L:$L)</f>
        <v>0</v>
      </c>
      <c r="P10" s="1">
        <f>SUMIF(BatGame!$A:$A,B10,BatGame!$N:$N)</f>
        <v>6</v>
      </c>
      <c r="Q10" s="1">
        <f>SUMIF(BatGame!$A:$A,B10,BatGame!$AC:$AC)</f>
        <v>0</v>
      </c>
      <c r="R10" s="1">
        <f>SUMIF(BatGame!$A:$A,B10,BatGame!$O:$O)</f>
        <v>3</v>
      </c>
      <c r="S10" s="1">
        <f>SUMIF(BatGame!$A:$A,B10,BatGame!$Y:$Y)</f>
        <v>3</v>
      </c>
      <c r="T10" s="1">
        <f>SUMIF(BatGame!$A:$A,B10,BatGame!$X:$X)</f>
        <v>0</v>
      </c>
      <c r="U10" s="1">
        <f>SUMIF(BatGame!$A:$A,B10,BatGame!$P:$P)</f>
        <v>1</v>
      </c>
      <c r="V10" s="1">
        <f>SUMIF(BatGame!$A:$A,B10,BatGame!$AB:$AB)</f>
        <v>0</v>
      </c>
      <c r="W10" s="1">
        <f>SUMIF(BatGame!$A:$A,B10,BatGame!$Z:$Z)</f>
        <v>0</v>
      </c>
      <c r="X10" s="1">
        <f>SUMIF(BatGame!$A:$A,B10,BatGame!$AA:$AA)</f>
        <v>0</v>
      </c>
      <c r="Y10" s="2">
        <f t="shared" si="15"/>
        <v>0.1</v>
      </c>
      <c r="Z10" s="2">
        <f t="shared" si="16"/>
        <v>0.4375</v>
      </c>
      <c r="AA10" s="2">
        <f t="shared" si="17"/>
        <v>0.1</v>
      </c>
      <c r="AB10" s="2">
        <f t="shared" si="18"/>
        <v>0.53749999999999998</v>
      </c>
      <c r="AC10" s="2">
        <f t="shared" si="19"/>
        <v>0.1</v>
      </c>
      <c r="AD10" s="2">
        <f>(AL10/E10) / '[1]리그 상수'!$B$3 * 100</f>
        <v>348.29716193656094</v>
      </c>
      <c r="AE10" s="2">
        <f t="shared" si="6"/>
        <v>6.25</v>
      </c>
      <c r="AF10" s="2">
        <f t="shared" si="7"/>
        <v>18.75</v>
      </c>
      <c r="AG10" s="2">
        <f t="shared" si="8"/>
        <v>3</v>
      </c>
      <c r="AH10" s="2">
        <f t="shared" si="9"/>
        <v>0.1111111111111111</v>
      </c>
      <c r="AI10" s="2">
        <f t="shared" si="10"/>
        <v>0</v>
      </c>
      <c r="AJ10" s="2">
        <f t="shared" si="11"/>
        <v>0.33750000000000002</v>
      </c>
      <c r="AK10" s="2">
        <f>('[1]리그 상수'!$B$16 * '[1]2025 썸머시즌 타자'!R10 + '[1]리그 상수'!$B$17 * '[1]2025 썸머시즌 타자'!S10 + '[1]2025 썸머시즌 타자'!J10 * '[1]리그 상수'!$B$18 + '[1]리그 상수'!$B$19 * '[1]2025 썸머시즌 타자'!K10 + '[1]2025 썸머시즌 타자'!L10 * '[1]리그 상수'!$B$20 + '[1]리그 상수'!$B$21*'[1]2025 썸머시즌 타자'!M10) / ('[1]2025 썸머시즌 타자'!G10 + '[1]2025 썸머시즌 타자'!R10 - '[1]2025 썸머시즌 타자'!T10 +'[1]2025 썸머시즌 타자'!S10 +'[1]2025 썸머시즌 타자'!X10)</f>
        <v>0.17228120496529384</v>
      </c>
      <c r="AL10" s="2">
        <f>((AK10-$AK$2) / '[1]리그 상수'!$B$2 + '[1]리그 상수'!$B$3) * '[1]2025 썸머시즌 타자'!E10</f>
        <v>7.6734218489148587</v>
      </c>
      <c r="AM10" s="2">
        <f t="shared" si="20"/>
        <v>2.1</v>
      </c>
      <c r="AN10" s="2">
        <f>((AK10-'[1]리그 상수'!$B$1) / '[1]리그 상수'!$B$2)*'[1]2025 썸머시즌 타자'!E10</f>
        <v>-1.5271568641935176</v>
      </c>
      <c r="AO10" s="2">
        <f>((AK10-'[1]리그 상수'!$B$1) / '[1]리그 상수'!$B$2) * '[1]2025 썸머시즌 타자'!E10</f>
        <v>-1.5271568641935176</v>
      </c>
      <c r="AP10" s="2">
        <f t="shared" si="21"/>
        <v>1.2000000000000002</v>
      </c>
      <c r="AQ10" s="2">
        <f t="shared" si="22"/>
        <v>0.3</v>
      </c>
      <c r="AR10" s="2">
        <f t="shared" si="23"/>
        <v>-2.7156864193517427E-2</v>
      </c>
      <c r="AS10" s="2">
        <f t="shared" si="24"/>
        <v>7.98</v>
      </c>
      <c r="AT10" s="2">
        <f t="shared" si="25"/>
        <v>7.98</v>
      </c>
      <c r="AU10" s="2">
        <f t="shared" si="26"/>
        <v>7.9528431358064831</v>
      </c>
      <c r="AV10" s="3">
        <f>AU10 + (E10 * ('[1]리그 상수'!$B$1 - '[1]리그 상수'!$F$1) / '[1]리그 상수'!$B$2)</f>
        <v>9.4299496210498326</v>
      </c>
      <c r="AW10">
        <f t="shared" si="27"/>
        <v>38.160000000000004</v>
      </c>
      <c r="AX10" s="3">
        <f t="shared" si="28"/>
        <v>-7.1165786670643143E-4</v>
      </c>
      <c r="AY10" s="3">
        <f t="shared" si="29"/>
        <v>0.20840783898863946</v>
      </c>
      <c r="BE10" s="1">
        <v>1</v>
      </c>
      <c r="BF10" s="1">
        <v>7</v>
      </c>
      <c r="BG10" s="1">
        <v>3</v>
      </c>
      <c r="BH10">
        <f t="shared" si="30"/>
        <v>9</v>
      </c>
      <c r="BI10" s="4">
        <f t="shared" si="31"/>
        <v>0.24711608021619055</v>
      </c>
      <c r="BJ10" s="2">
        <f>E10*('[1]리그 상수'!$B$3 * 0.8)</f>
        <v>1.7625000000000002</v>
      </c>
    </row>
    <row r="11" spans="1:63">
      <c r="A11" t="s">
        <v>220</v>
      </c>
      <c r="B11" s="1" t="s">
        <v>122</v>
      </c>
      <c r="C11" s="5">
        <f t="shared" si="12"/>
        <v>8.4309426718827268E-2</v>
      </c>
      <c r="D11" s="5">
        <f t="shared" si="13"/>
        <v>0.20911949685534589</v>
      </c>
      <c r="E11" s="1">
        <f>SUMIF(BatGame!$A:$A,B11,BatGame!$E:$E)</f>
        <v>38</v>
      </c>
      <c r="F11">
        <f t="shared" si="5"/>
        <v>38</v>
      </c>
      <c r="G11" s="1">
        <f>SUMIF(BatGame!$A:$A,B11,BatGame!$F:$F)</f>
        <v>38</v>
      </c>
      <c r="H11" s="1">
        <f>SUMIF(BatGame!$A:$A,B11,BatGame!$M:$M)</f>
        <v>7</v>
      </c>
      <c r="I11" s="1">
        <f>SUMIF(BatGame!$A:$A,B11,BatGame!$G:$G)</f>
        <v>7</v>
      </c>
      <c r="J11">
        <f>SUMIF(BatGame!$A:$A,B11,BatGame!$H:$H)</f>
        <v>5</v>
      </c>
      <c r="K11" s="1">
        <f>SUMIF(BatGame!$A:$A,B11,BatGame!$I:$I)</f>
        <v>1</v>
      </c>
      <c r="L11" s="1">
        <f>SUMIF(BatGame!$A:$A,B11,BatGame!$J:$J)</f>
        <v>1</v>
      </c>
      <c r="M11" s="1">
        <f>SUMIF(BatGame!$A:$A,B11,BatGame!$K:$K)</f>
        <v>0</v>
      </c>
      <c r="N11">
        <f t="shared" si="14"/>
        <v>10</v>
      </c>
      <c r="O11" s="1">
        <f>SUMIF(BatGame!$A:$A,B11,BatGame!$L:$L)</f>
        <v>0</v>
      </c>
      <c r="P11" s="1">
        <f>SUMIF(BatGame!$A:$A,B11,BatGame!$N:$N)</f>
        <v>1</v>
      </c>
      <c r="Q11" s="1">
        <f>SUMIF(BatGame!$A:$A,B11,BatGame!$AC:$AC)</f>
        <v>0</v>
      </c>
      <c r="R11" s="1">
        <f>SUMIF(BatGame!$A:$A,B11,BatGame!$O:$O)</f>
        <v>0</v>
      </c>
      <c r="S11" s="1">
        <f>SUMIF(BatGame!$A:$A,B11,BatGame!$Y:$Y)</f>
        <v>0</v>
      </c>
      <c r="T11" s="1">
        <f>SUMIF(BatGame!$A:$A,B11,BatGame!$X:$X)</f>
        <v>0</v>
      </c>
      <c r="U11" s="1">
        <f>SUMIF(BatGame!$A:$A,B11,BatGame!$P:$P)</f>
        <v>9</v>
      </c>
      <c r="V11" s="1">
        <f>SUMIF(BatGame!$A:$A,B11,BatGame!$AB:$AB)</f>
        <v>0</v>
      </c>
      <c r="W11" s="1">
        <f>SUMIF(BatGame!$A:$A,B11,BatGame!$Z:$Z)</f>
        <v>0</v>
      </c>
      <c r="X11" s="1">
        <f>SUMIF(BatGame!$A:$A,B11,BatGame!$AA:$AA)</f>
        <v>0</v>
      </c>
      <c r="Y11" s="2">
        <f t="shared" si="15"/>
        <v>0.18421052631578946</v>
      </c>
      <c r="Z11" s="2">
        <f t="shared" si="16"/>
        <v>0.18421052631578946</v>
      </c>
      <c r="AA11" s="2">
        <f t="shared" si="17"/>
        <v>0.26315789473684209</v>
      </c>
      <c r="AB11" s="2">
        <f t="shared" si="18"/>
        <v>0.44736842105263153</v>
      </c>
      <c r="AC11" s="2">
        <f t="shared" si="19"/>
        <v>0.18421052631578946</v>
      </c>
      <c r="AD11" s="2">
        <f>(AL11/E11) / '[1]리그 상수'!$B$3 * 100</f>
        <v>184.57604779896315</v>
      </c>
      <c r="AE11" s="2">
        <f t="shared" si="6"/>
        <v>23.684210526315788</v>
      </c>
      <c r="AF11" s="2">
        <f t="shared" si="7"/>
        <v>0</v>
      </c>
      <c r="AG11" s="2">
        <f t="shared" si="8"/>
        <v>0</v>
      </c>
      <c r="AH11" s="2">
        <f t="shared" si="9"/>
        <v>0.2413793103448276</v>
      </c>
      <c r="AI11" s="2">
        <f t="shared" si="10"/>
        <v>7.8947368421052627E-2</v>
      </c>
      <c r="AJ11" s="2">
        <f t="shared" si="11"/>
        <v>0</v>
      </c>
      <c r="AK11" s="2">
        <f>('[1]리그 상수'!$B$16 * '[1]2025 썸머시즌 타자'!R11 + '[1]리그 상수'!$B$17 * '[1]2025 썸머시즌 타자'!S11 + '[1]2025 썸머시즌 타자'!J11 * '[1]리그 상수'!$B$18 + '[1]리그 상수'!$B$19 * '[1]2025 썸머시즌 타자'!K11 + '[1]2025 썸머시즌 타자'!L11 * '[1]리그 상수'!$B$20 + '[1]리그 상수'!$B$21*'[1]2025 썸머시즌 타자'!M11) / ('[1]2025 썸머시즌 타자'!G11 + '[1]2025 썸머시즌 타자'!R11 - '[1]2025 썸머시즌 타자'!T11 +'[1]2025 썸머시즌 타자'!S11 +'[1]2025 썸머시즌 타자'!X11)</f>
        <v>0.37058199695051758</v>
      </c>
      <c r="AL11" s="2">
        <f>((AK11-$AK$2) / '[1]리그 상수'!$B$2 + '[1]리그 상수'!$B$3) * '[1]2025 썸머시즌 타자'!E11</f>
        <v>9.6577975010434045</v>
      </c>
      <c r="AM11" s="2">
        <f t="shared" si="20"/>
        <v>1.6044142614601016</v>
      </c>
      <c r="AN11" s="2">
        <f>((AK11-'[1]리그 상수'!$B$1) / '[1]리그 상수'!$B$2)*'[1]2025 썸머시즌 타자'!E11</f>
        <v>0.91724772359044826</v>
      </c>
      <c r="AO11" s="2">
        <f>((AK11-'[1]리그 상수'!$B$1) / '[1]리그 상수'!$B$2) * '[1]2025 썸머시즌 타자'!E11</f>
        <v>0.91724772359044826</v>
      </c>
      <c r="AP11" s="2">
        <f t="shared" si="21"/>
        <v>0.2</v>
      </c>
      <c r="AQ11" s="2">
        <f t="shared" si="22"/>
        <v>2.1</v>
      </c>
      <c r="AR11" s="2">
        <f t="shared" si="23"/>
        <v>3.2172477235904484</v>
      </c>
      <c r="AS11" s="2">
        <f t="shared" si="24"/>
        <v>7.98</v>
      </c>
      <c r="AT11" s="2">
        <f t="shared" si="25"/>
        <v>7.98</v>
      </c>
      <c r="AU11" s="2">
        <f t="shared" si="26"/>
        <v>11.197247723590449</v>
      </c>
      <c r="AV11" s="3">
        <f>AU11 + (E11 * ('[1]리그 상수'!$B$1 - '[1]리그 상수'!$F$1) / '[1]리그 상수'!$B$2)</f>
        <v>14.705375626043406</v>
      </c>
      <c r="AW11">
        <f t="shared" si="27"/>
        <v>38.160000000000004</v>
      </c>
      <c r="AX11" s="3">
        <f t="shared" si="28"/>
        <v>8.4309426718827254E-2</v>
      </c>
      <c r="AY11" s="3">
        <f t="shared" si="29"/>
        <v>0.29342892357417316</v>
      </c>
      <c r="BE11" s="1">
        <v>1</v>
      </c>
      <c r="BF11" s="1">
        <v>7</v>
      </c>
      <c r="BG11" s="1">
        <v>3</v>
      </c>
      <c r="BH11">
        <f t="shared" si="30"/>
        <v>31</v>
      </c>
      <c r="BI11" s="4">
        <f t="shared" si="31"/>
        <v>0.38536099648960703</v>
      </c>
      <c r="BJ11" s="2">
        <f>E11*('[1]리그 상수'!$B$3 * 0.8)</f>
        <v>4.1859375000000005</v>
      </c>
    </row>
    <row r="12" spans="1:63">
      <c r="A12" t="s">
        <v>220</v>
      </c>
      <c r="B12" s="1" t="s">
        <v>109</v>
      </c>
      <c r="C12" s="5">
        <f t="shared" si="12"/>
        <v>6.8625566212265926E-2</v>
      </c>
      <c r="D12" s="5">
        <f t="shared" si="13"/>
        <v>0.20911949685534589</v>
      </c>
      <c r="E12" s="1">
        <f>SUMIF(BatGame!$A:$A,B12,BatGame!$E:$E)</f>
        <v>55</v>
      </c>
      <c r="F12">
        <f t="shared" si="5"/>
        <v>51</v>
      </c>
      <c r="G12" s="1">
        <f>SUMIF(BatGame!$A:$A,B12,BatGame!$F:$F)</f>
        <v>51</v>
      </c>
      <c r="H12" s="1">
        <f>SUMIF(BatGame!$A:$A,B12,BatGame!$M:$M)</f>
        <v>7</v>
      </c>
      <c r="I12" s="1">
        <f>SUMIF(BatGame!$A:$A,B12,BatGame!$G:$G)</f>
        <v>10</v>
      </c>
      <c r="J12">
        <f>SUMIF(BatGame!$A:$A,B12,BatGame!$H:$H)</f>
        <v>5</v>
      </c>
      <c r="K12" s="1">
        <f>SUMIF(BatGame!$A:$A,B12,BatGame!$I:$I)</f>
        <v>5</v>
      </c>
      <c r="L12" s="1">
        <f>SUMIF(BatGame!$A:$A,B12,BatGame!$J:$J)</f>
        <v>0</v>
      </c>
      <c r="M12" s="1">
        <f>SUMIF(BatGame!$A:$A,B12,BatGame!$K:$K)</f>
        <v>0</v>
      </c>
      <c r="N12">
        <f t="shared" si="14"/>
        <v>15</v>
      </c>
      <c r="O12" s="1">
        <f>SUMIF(BatGame!$A:$A,B12,BatGame!$L:$L)</f>
        <v>6</v>
      </c>
      <c r="P12" s="1">
        <f>SUMIF(BatGame!$A:$A,B12,BatGame!$N:$N)</f>
        <v>4</v>
      </c>
      <c r="Q12" s="1">
        <f>SUMIF(BatGame!$A:$A,B12,BatGame!$AC:$AC)</f>
        <v>1</v>
      </c>
      <c r="R12" s="1">
        <f>SUMIF(BatGame!$A:$A,B12,BatGame!$O:$O)</f>
        <v>1</v>
      </c>
      <c r="S12" s="1">
        <f>SUMIF(BatGame!$A:$A,B12,BatGame!$Y:$Y)</f>
        <v>3</v>
      </c>
      <c r="T12" s="1">
        <f>SUMIF(BatGame!$A:$A,B12,BatGame!$X:$X)</f>
        <v>0</v>
      </c>
      <c r="U12" s="1">
        <f>SUMIF(BatGame!$A:$A,B12,BatGame!$P:$P)</f>
        <v>2</v>
      </c>
      <c r="V12" s="1">
        <f>SUMIF(BatGame!$A:$A,B12,BatGame!$AB:$AB)</f>
        <v>0</v>
      </c>
      <c r="W12" s="1">
        <f>SUMIF(BatGame!$A:$A,B12,BatGame!$Z:$Z)</f>
        <v>0</v>
      </c>
      <c r="X12" s="1">
        <f>SUMIF(BatGame!$A:$A,B12,BatGame!$AA:$AA)</f>
        <v>0</v>
      </c>
      <c r="Y12" s="2">
        <f t="shared" si="15"/>
        <v>0.19607843137254902</v>
      </c>
      <c r="Z12" s="2">
        <f t="shared" si="16"/>
        <v>0.25454545454545452</v>
      </c>
      <c r="AA12" s="2">
        <f t="shared" si="17"/>
        <v>0.29411764705882354</v>
      </c>
      <c r="AB12" s="2">
        <f t="shared" si="18"/>
        <v>0.548663101604278</v>
      </c>
      <c r="AC12" s="2">
        <f t="shared" si="19"/>
        <v>0.13725490196078433</v>
      </c>
      <c r="AD12" s="2">
        <f>(AL12/E12) / '[1]리그 상수'!$B$3 * 100</f>
        <v>120.01881924419486</v>
      </c>
      <c r="AE12" s="2">
        <f t="shared" si="6"/>
        <v>3.6363636363636362</v>
      </c>
      <c r="AF12" s="2">
        <f t="shared" si="7"/>
        <v>1.8181818181818181</v>
      </c>
      <c r="AG12" s="2">
        <f t="shared" si="8"/>
        <v>0.5</v>
      </c>
      <c r="AH12" s="2">
        <f t="shared" si="9"/>
        <v>0.20408163265306123</v>
      </c>
      <c r="AI12" s="2">
        <f t="shared" si="10"/>
        <v>9.8039215686274522E-2</v>
      </c>
      <c r="AJ12" s="2">
        <f t="shared" si="11"/>
        <v>5.8467023172905502E-2</v>
      </c>
      <c r="AK12" s="2">
        <f>('[1]리그 상수'!$B$16 * '[1]2025 썸머시즌 타자'!R12 + '[1]리그 상수'!$B$17 * '[1]2025 썸머시즌 타자'!S12 + '[1]2025 썸머시즌 타자'!J12 * '[1]리그 상수'!$B$18 + '[1]리그 상수'!$B$19 * '[1]2025 썸머시즌 타자'!K12 + '[1]2025 썸머시즌 타자'!L12 * '[1]리그 상수'!$B$20 + '[1]리그 상수'!$B$21*'[1]2025 썸머시즌 타자'!M12) / ('[1]2025 썸머시즌 타자'!G12 + '[1]2025 썸머시즌 타자'!R12 - '[1]2025 썸머시즌 타자'!T12 +'[1]2025 썸머시즌 타자'!S12 +'[1]2025 썸머시즌 타자'!X12)</f>
        <v>0.3034607623691909</v>
      </c>
      <c r="AL12" s="2">
        <f>((AK12-$AK$2) / '[1]리그 상수'!$B$2 + '[1]리그 상수'!$B$3) * '[1]2025 썸머시즌 타자'!E12</f>
        <v>9.089315851940734</v>
      </c>
      <c r="AM12" s="2">
        <f t="shared" si="20"/>
        <v>2.6470588235294112</v>
      </c>
      <c r="AN12" s="2">
        <f>((AK12-'[1]리그 상수'!$B$1) / '[1]리그 상수'!$B$2)*'[1]2025 썸머시즌 타자'!E12</f>
        <v>0.11875160666006791</v>
      </c>
      <c r="AO12" s="2">
        <f>((AK12-'[1]리그 상수'!$B$1) / '[1]리그 상수'!$B$2) * '[1]2025 썸머시즌 타자'!E12</f>
        <v>0.11875160666006791</v>
      </c>
      <c r="AP12" s="2">
        <f t="shared" si="21"/>
        <v>0.4</v>
      </c>
      <c r="AQ12" s="2">
        <f t="shared" si="22"/>
        <v>2.1</v>
      </c>
      <c r="AR12" s="2">
        <f t="shared" si="23"/>
        <v>2.618751606660068</v>
      </c>
      <c r="AS12" s="2">
        <f t="shared" si="24"/>
        <v>7.98</v>
      </c>
      <c r="AT12" s="2">
        <f t="shared" si="25"/>
        <v>7.98</v>
      </c>
      <c r="AU12" s="2">
        <f t="shared" si="26"/>
        <v>10.598751606660068</v>
      </c>
      <c r="AV12" s="3">
        <f>AU12 + (E12 * ('[1]리그 상수'!$B$1 - '[1]리그 상수'!$F$1) / '[1]리그 상수'!$B$2)</f>
        <v>15.676305149684085</v>
      </c>
      <c r="AW12">
        <f t="shared" si="27"/>
        <v>38.160000000000004</v>
      </c>
      <c r="AX12" s="3">
        <f t="shared" si="28"/>
        <v>6.8625566212265926E-2</v>
      </c>
      <c r="AY12" s="3">
        <f t="shared" si="29"/>
        <v>0.27774506306761182</v>
      </c>
      <c r="BE12" s="1">
        <v>1</v>
      </c>
      <c r="BF12" s="1">
        <v>7</v>
      </c>
      <c r="BG12" s="1">
        <v>3</v>
      </c>
      <c r="BH12">
        <f t="shared" si="30"/>
        <v>42</v>
      </c>
      <c r="BI12" s="4">
        <f t="shared" si="31"/>
        <v>0.41080464228731872</v>
      </c>
      <c r="BJ12" s="2">
        <f>E12*('[1]리그 상수'!$B$3 * 0.8)</f>
        <v>6.0585937500000009</v>
      </c>
    </row>
    <row r="13" spans="1:63">
      <c r="A13" t="s">
        <v>220</v>
      </c>
      <c r="B13" s="1" t="s">
        <v>101</v>
      </c>
      <c r="C13" s="5">
        <f t="shared" si="12"/>
        <v>0.1093281359195831</v>
      </c>
      <c r="D13" s="5">
        <f t="shared" si="13"/>
        <v>0.20911949685534589</v>
      </c>
      <c r="E13" s="1">
        <f>SUMIF(BatGame!$A:$A,B13,BatGame!$E:$E)</f>
        <v>63</v>
      </c>
      <c r="F13">
        <f t="shared" si="5"/>
        <v>63</v>
      </c>
      <c r="G13" s="1">
        <f>SUMIF(BatGame!$A:$A,B13,BatGame!$F:$F)</f>
        <v>63</v>
      </c>
      <c r="H13" s="1">
        <f>SUMIF(BatGame!$A:$A,B13,BatGame!$M:$M)</f>
        <v>10</v>
      </c>
      <c r="I13" s="1">
        <f>SUMIF(BatGame!$A:$A,B13,BatGame!$G:$G)</f>
        <v>12</v>
      </c>
      <c r="J13">
        <f>SUMIF(BatGame!$A:$A,B13,BatGame!$H:$H)</f>
        <v>6</v>
      </c>
      <c r="K13" s="1">
        <f>SUMIF(BatGame!$A:$A,B13,BatGame!$I:$I)</f>
        <v>5</v>
      </c>
      <c r="L13" s="1">
        <f>SUMIF(BatGame!$A:$A,B13,BatGame!$J:$J)</f>
        <v>0</v>
      </c>
      <c r="M13" s="1">
        <f>SUMIF(BatGame!$A:$A,B13,BatGame!$K:$K)</f>
        <v>1</v>
      </c>
      <c r="N13">
        <f t="shared" si="14"/>
        <v>20</v>
      </c>
      <c r="O13" s="1">
        <f>SUMIF(BatGame!$A:$A,B13,BatGame!$L:$L)</f>
        <v>6</v>
      </c>
      <c r="P13" s="1">
        <f>SUMIF(BatGame!$A:$A,B13,BatGame!$N:$N)</f>
        <v>12</v>
      </c>
      <c r="Q13" s="1">
        <f>SUMIF(BatGame!$A:$A,B13,BatGame!$AC:$AC)</f>
        <v>0</v>
      </c>
      <c r="R13" s="1">
        <f>SUMIF(BatGame!$A:$A,B13,BatGame!$O:$O)</f>
        <v>0</v>
      </c>
      <c r="S13" s="1">
        <f>SUMIF(BatGame!$A:$A,B13,BatGame!$Y:$Y)</f>
        <v>0</v>
      </c>
      <c r="T13" s="1">
        <f>SUMIF(BatGame!$A:$A,B13,BatGame!$X:$X)</f>
        <v>0</v>
      </c>
      <c r="U13" s="1">
        <f>SUMIF(BatGame!$A:$A,B13,BatGame!$P:$P)</f>
        <v>23</v>
      </c>
      <c r="V13" s="1">
        <f>SUMIF(BatGame!$A:$A,B13,BatGame!$AB:$AB)</f>
        <v>0</v>
      </c>
      <c r="W13" s="1">
        <f>SUMIF(BatGame!$A:$A,B13,BatGame!$Z:$Z)</f>
        <v>0</v>
      </c>
      <c r="X13" s="1">
        <f>SUMIF(BatGame!$A:$A,B13,BatGame!$AA:$AA)</f>
        <v>0</v>
      </c>
      <c r="Y13" s="2">
        <f t="shared" si="15"/>
        <v>0.19047619047619047</v>
      </c>
      <c r="Z13" s="2">
        <f t="shared" si="16"/>
        <v>0.19047619047619047</v>
      </c>
      <c r="AA13" s="2">
        <f t="shared" si="17"/>
        <v>0.31746031746031744</v>
      </c>
      <c r="AB13" s="2">
        <f t="shared" si="18"/>
        <v>0.50793650793650791</v>
      </c>
      <c r="AC13" s="2">
        <f t="shared" si="19"/>
        <v>0.15873015873015872</v>
      </c>
      <c r="AD13" s="2">
        <f>(AL13/E13) / '[1]리그 상수'!$B$3 * 100</f>
        <v>103.10941516283754</v>
      </c>
      <c r="AE13" s="2">
        <f t="shared" si="6"/>
        <v>36.507936507936506</v>
      </c>
      <c r="AF13" s="2">
        <f t="shared" si="7"/>
        <v>0</v>
      </c>
      <c r="AG13" s="2">
        <f t="shared" si="8"/>
        <v>0</v>
      </c>
      <c r="AH13" s="2">
        <f t="shared" si="9"/>
        <v>0.28205128205128205</v>
      </c>
      <c r="AI13" s="2">
        <f t="shared" si="10"/>
        <v>0.12698412698412698</v>
      </c>
      <c r="AJ13" s="2">
        <f t="shared" si="11"/>
        <v>0</v>
      </c>
      <c r="AK13" s="2">
        <f>('[1]리그 상수'!$B$16 * '[1]2025 썸머시즌 타자'!R13 + '[1]리그 상수'!$B$17 * '[1]2025 썸머시즌 타자'!S13 + '[1]2025 썸머시즌 타자'!J13 * '[1]리그 상수'!$B$18 + '[1]리그 상수'!$B$19 * '[1]2025 썸머시즌 타자'!K13 + '[1]2025 썸머시즌 타자'!L13 * '[1]리그 상수'!$B$20 + '[1]리그 상수'!$B$21*'[1]2025 썸머시즌 타자'!M13) / ('[1]2025 썸머시즌 타자'!G13 + '[1]2025 썸머시즌 타자'!R13 - '[1]2025 썸머시즌 타자'!T13 +'[1]2025 썸머시즌 타자'!S13 +'[1]2025 썸머시즌 타자'!X13)</f>
        <v>0.27340278179274891</v>
      </c>
      <c r="AL13" s="2">
        <f>((AK13-$AK$2) / '[1]리그 상수'!$B$2 + '[1]리그 상수'!$B$3) * '[1]2025 썸머시즌 타자'!E13</f>
        <v>8.9445403797996654</v>
      </c>
      <c r="AM13" s="2">
        <f t="shared" si="20"/>
        <v>2.0168067226890756</v>
      </c>
      <c r="AN13" s="2">
        <f>((AK13-'[1]리그 상수'!$B$1) / '[1]리그 상수'!$B$2)*'[1]2025 썸머시즌 타자'!E13</f>
        <v>-0.25603833330870968</v>
      </c>
      <c r="AO13" s="2">
        <f>((AK13-'[1]리그 상수'!$B$1) / '[1]리그 상수'!$B$2) * '[1]2025 썸머시즌 타자'!E13</f>
        <v>-0.25603833330870968</v>
      </c>
      <c r="AP13" s="2">
        <f t="shared" si="21"/>
        <v>2.4000000000000004</v>
      </c>
      <c r="AQ13" s="2">
        <f t="shared" si="22"/>
        <v>2.028</v>
      </c>
      <c r="AR13" s="2">
        <f t="shared" si="23"/>
        <v>4.1719616666912902</v>
      </c>
      <c r="AS13" s="2">
        <f t="shared" si="24"/>
        <v>7.98</v>
      </c>
      <c r="AT13" s="2">
        <f t="shared" si="25"/>
        <v>7.98</v>
      </c>
      <c r="AU13" s="2">
        <f t="shared" si="26"/>
        <v>12.151961666691291</v>
      </c>
      <c r="AV13" s="3">
        <f>AU13 + (E13 * ('[1]리그 상수'!$B$1 - '[1]리그 상수'!$F$1) / '[1]리그 상수'!$B$2)</f>
        <v>17.968068452336983</v>
      </c>
      <c r="AW13">
        <f t="shared" si="27"/>
        <v>38.160000000000004</v>
      </c>
      <c r="AX13" s="3">
        <f t="shared" si="28"/>
        <v>0.10932813591958307</v>
      </c>
      <c r="AY13" s="3">
        <f t="shared" si="29"/>
        <v>0.31844763277492899</v>
      </c>
      <c r="BE13" s="1">
        <v>1</v>
      </c>
      <c r="BF13" s="1">
        <v>7</v>
      </c>
      <c r="BG13" s="1">
        <v>3</v>
      </c>
      <c r="BH13">
        <f t="shared" si="30"/>
        <v>51</v>
      </c>
      <c r="BI13" s="4">
        <f t="shared" si="31"/>
        <v>0.47086133260841145</v>
      </c>
      <c r="BJ13" s="2">
        <f>E13*('[1]리그 상수'!$B$3 * 0.8)</f>
        <v>6.9398437500000005</v>
      </c>
    </row>
    <row r="14" spans="1:63">
      <c r="A14" t="s">
        <v>220</v>
      </c>
      <c r="B14" s="1" t="s">
        <v>92</v>
      </c>
      <c r="C14" s="5">
        <f t="shared" si="12"/>
        <v>3.4570922043367369E-2</v>
      </c>
      <c r="D14" s="5">
        <f t="shared" si="13"/>
        <v>0.20911949685534589</v>
      </c>
      <c r="E14" s="1">
        <f>SUMIF(BatGame!$A:$A,B14,BatGame!$E:$E)</f>
        <v>40</v>
      </c>
      <c r="F14">
        <f t="shared" si="5"/>
        <v>40</v>
      </c>
      <c r="G14" s="1">
        <f>SUMIF(BatGame!$A:$A,B14,BatGame!$F:$F)</f>
        <v>40</v>
      </c>
      <c r="H14" s="1">
        <f>SUMIF(BatGame!$A:$A,B14,BatGame!$M:$M)</f>
        <v>6</v>
      </c>
      <c r="I14" s="1">
        <f>SUMIF(BatGame!$A:$A,B14,BatGame!$G:$G)</f>
        <v>11</v>
      </c>
      <c r="J14">
        <f>SUMIF(BatGame!$A:$A,B14,BatGame!$H:$H)</f>
        <v>7</v>
      </c>
      <c r="K14" s="1">
        <f>SUMIF(BatGame!$A:$A,B14,BatGame!$I:$I)</f>
        <v>3</v>
      </c>
      <c r="L14" s="1">
        <f>SUMIF(BatGame!$A:$A,B14,BatGame!$J:$J)</f>
        <v>0</v>
      </c>
      <c r="M14" s="1">
        <f>SUMIF(BatGame!$A:$A,B14,BatGame!$K:$K)</f>
        <v>1</v>
      </c>
      <c r="N14">
        <f t="shared" si="14"/>
        <v>17</v>
      </c>
      <c r="O14" s="1">
        <f>SUMIF(BatGame!$A:$A,B14,BatGame!$L:$L)</f>
        <v>3</v>
      </c>
      <c r="P14" s="1">
        <f>SUMIF(BatGame!$A:$A,B14,BatGame!$N:$N)</f>
        <v>0</v>
      </c>
      <c r="Q14" s="1">
        <f>SUMIF(BatGame!$A:$A,B14,BatGame!$AC:$AC)</f>
        <v>1</v>
      </c>
      <c r="R14" s="1">
        <f>SUMIF(BatGame!$A:$A,B14,BatGame!$O:$O)</f>
        <v>0</v>
      </c>
      <c r="S14" s="1">
        <f>SUMIF(BatGame!$A:$A,B14,BatGame!$Y:$Y)</f>
        <v>0</v>
      </c>
      <c r="T14" s="1">
        <f>SUMIF(BatGame!$A:$A,B14,BatGame!$X:$X)</f>
        <v>0</v>
      </c>
      <c r="U14" s="1">
        <f>SUMIF(BatGame!$A:$A,B14,BatGame!$P:$P)</f>
        <v>4</v>
      </c>
      <c r="V14" s="1">
        <f>SUMIF(BatGame!$A:$A,B14,BatGame!$AB:$AB)</f>
        <v>0</v>
      </c>
      <c r="W14" s="1">
        <f>SUMIF(BatGame!$A:$A,B14,BatGame!$Z:$Z)</f>
        <v>0</v>
      </c>
      <c r="X14" s="1">
        <f>SUMIF(BatGame!$A:$A,B14,BatGame!$AA:$AA)</f>
        <v>0</v>
      </c>
      <c r="Y14" s="2">
        <f t="shared" si="15"/>
        <v>0.27500000000000002</v>
      </c>
      <c r="Z14" s="2">
        <f t="shared" si="16"/>
        <v>0.27500000000000002</v>
      </c>
      <c r="AA14" s="2">
        <f t="shared" si="17"/>
        <v>0.42499999999999999</v>
      </c>
      <c r="AB14" s="2">
        <f t="shared" si="18"/>
        <v>0.7</v>
      </c>
      <c r="AC14" s="2">
        <f t="shared" si="19"/>
        <v>0.15</v>
      </c>
      <c r="AD14" s="2">
        <f>(AL14/E14) / '[1]리그 상수'!$B$3 * 100</f>
        <v>144.1711185308848</v>
      </c>
      <c r="AE14" s="2">
        <f t="shared" si="6"/>
        <v>10</v>
      </c>
      <c r="AF14" s="2">
        <f t="shared" si="7"/>
        <v>0</v>
      </c>
      <c r="AG14" s="2">
        <f t="shared" si="8"/>
        <v>0</v>
      </c>
      <c r="AH14" s="2">
        <f t="shared" si="9"/>
        <v>0.2857142857142857</v>
      </c>
      <c r="AI14" s="2">
        <f t="shared" si="10"/>
        <v>0.14999999999999997</v>
      </c>
      <c r="AJ14" s="2">
        <f t="shared" si="11"/>
        <v>0</v>
      </c>
      <c r="AK14" s="2">
        <f>('[1]리그 상수'!$B$16 * '[1]2025 썸머시즌 타자'!R14 + '[1]리그 상수'!$B$17 * '[1]2025 썸머시즌 타자'!S14 + '[1]2025 썸머시즌 타자'!J14 * '[1]리그 상수'!$B$18 + '[1]리그 상수'!$B$19 * '[1]2025 썸머시즌 타자'!K14 + '[1]2025 썸머시즌 타자'!L14 * '[1]리그 상수'!$B$20 + '[1]리그 상수'!$B$21*'[1]2025 썸머시즌 타자'!M14) / ('[1]2025 썸머시즌 타자'!G14 + '[1]2025 썸머시즌 타자'!R14 - '[1]2025 썸머시즌 타자'!T14 +'[1]2025 썸머시즌 타자'!S14 +'[1]2025 썸머시즌 타자'!X14)</f>
        <v>0.3769406448048504</v>
      </c>
      <c r="AL14" s="2">
        <f>((AK14-$AK$2) / '[1]리그 상수'!$B$2 + '[1]리그 상수'!$B$3) * '[1]2025 썸머시즌 타자'!E14</f>
        <v>7.9406748878338895</v>
      </c>
      <c r="AM14" s="2">
        <f t="shared" si="20"/>
        <v>4.2075000000000005</v>
      </c>
      <c r="AN14" s="2">
        <f>((AK14-'[1]리그 상수'!$B$1) / '[1]리그 상수'!$B$2)*'[1]2025 썸머시즌 타자'!E14</f>
        <v>0.81022638517489809</v>
      </c>
      <c r="AO14" s="2">
        <f>((AK14-'[1]리그 상수'!$B$1) / '[1]리그 상수'!$B$2) * '[1]2025 썸머시즌 타자'!E14</f>
        <v>0.81022638517489809</v>
      </c>
      <c r="AP14" s="2">
        <f t="shared" si="21"/>
        <v>-0.4</v>
      </c>
      <c r="AQ14" s="2">
        <f t="shared" si="22"/>
        <v>0.90900000000000003</v>
      </c>
      <c r="AR14" s="2">
        <f t="shared" si="23"/>
        <v>1.3192263851748982</v>
      </c>
      <c r="AS14" s="2">
        <f t="shared" si="24"/>
        <v>7.98</v>
      </c>
      <c r="AT14" s="2">
        <f t="shared" si="25"/>
        <v>7.98</v>
      </c>
      <c r="AU14" s="2">
        <f t="shared" si="26"/>
        <v>9.2992263851748991</v>
      </c>
      <c r="AV14" s="3">
        <f>AU14 + (E14 * ('[1]리그 상수'!$B$1 - '[1]리그 상수'!$F$1) / '[1]리그 상수'!$B$2)</f>
        <v>12.991992598283275</v>
      </c>
      <c r="AW14">
        <f t="shared" si="27"/>
        <v>38.160000000000004</v>
      </c>
      <c r="AX14" s="3">
        <f t="shared" si="28"/>
        <v>3.4570922043367348E-2</v>
      </c>
      <c r="AY14" s="3">
        <f t="shared" si="29"/>
        <v>0.24369041889871326</v>
      </c>
      <c r="BE14" s="1">
        <v>1</v>
      </c>
      <c r="BF14" s="1">
        <v>7</v>
      </c>
      <c r="BG14" s="1">
        <v>3</v>
      </c>
      <c r="BH14">
        <f t="shared" si="30"/>
        <v>30</v>
      </c>
      <c r="BI14" s="4">
        <f t="shared" si="31"/>
        <v>0.34046102196759104</v>
      </c>
      <c r="BJ14" s="2">
        <f>E14*('[1]리그 상수'!$B$3 * 0.8)</f>
        <v>4.40625</v>
      </c>
    </row>
    <row r="15" spans="1:63">
      <c r="A15" t="s">
        <v>220</v>
      </c>
      <c r="B15" s="1" t="s">
        <v>90</v>
      </c>
      <c r="C15" s="5">
        <f t="shared" si="12"/>
        <v>2.8548792646780036E-2</v>
      </c>
      <c r="D15" s="5">
        <f t="shared" si="13"/>
        <v>0.20911949685534589</v>
      </c>
      <c r="E15" s="1">
        <f>SUMIF(BatGame!$A:$A,B15,BatGame!$E:$E)</f>
        <v>69</v>
      </c>
      <c r="F15">
        <f t="shared" si="5"/>
        <v>69</v>
      </c>
      <c r="G15" s="1">
        <f>SUMIF(BatGame!$A:$A,B15,BatGame!$F:$F)</f>
        <v>69</v>
      </c>
      <c r="H15" s="1">
        <f>SUMIF(BatGame!$A:$A,B15,BatGame!$M:$M)</f>
        <v>11</v>
      </c>
      <c r="I15" s="1">
        <f>SUMIF(BatGame!$A:$A,B15,BatGame!$G:$G)</f>
        <v>17</v>
      </c>
      <c r="J15">
        <f>SUMIF(BatGame!$A:$A,B15,BatGame!$H:$H)</f>
        <v>8</v>
      </c>
      <c r="K15" s="1">
        <f>SUMIF(BatGame!$A:$A,B15,BatGame!$I:$I)</f>
        <v>6</v>
      </c>
      <c r="L15" s="1">
        <f>SUMIF(BatGame!$A:$A,B15,BatGame!$J:$J)</f>
        <v>1</v>
      </c>
      <c r="M15" s="1">
        <f>SUMIF(BatGame!$A:$A,B15,BatGame!$K:$K)</f>
        <v>2</v>
      </c>
      <c r="N15">
        <f t="shared" si="14"/>
        <v>31</v>
      </c>
      <c r="O15" s="1">
        <f>SUMIF(BatGame!$A:$A,B15,BatGame!$L:$L)</f>
        <v>5</v>
      </c>
      <c r="P15" s="1">
        <f>SUMIF(BatGame!$A:$A,B15,BatGame!$N:$N)</f>
        <v>7</v>
      </c>
      <c r="Q15" s="1">
        <f>SUMIF(BatGame!$A:$A,B15,BatGame!$AC:$AC)</f>
        <v>0</v>
      </c>
      <c r="R15" s="1">
        <f>SUMIF(BatGame!$A:$A,B15,BatGame!$O:$O)</f>
        <v>0</v>
      </c>
      <c r="S15" s="1">
        <f>SUMIF(BatGame!$A:$A,B15,BatGame!$Y:$Y)</f>
        <v>0</v>
      </c>
      <c r="T15" s="1">
        <f>SUMIF(BatGame!$A:$A,B15,BatGame!$X:$X)</f>
        <v>0</v>
      </c>
      <c r="U15" s="1">
        <f>SUMIF(BatGame!$A:$A,B15,BatGame!$P:$P)</f>
        <v>7</v>
      </c>
      <c r="V15" s="1">
        <f>SUMIF(BatGame!$A:$A,B15,BatGame!$AB:$AB)</f>
        <v>0</v>
      </c>
      <c r="W15" s="1">
        <f>SUMIF(BatGame!$A:$A,B15,BatGame!$Z:$Z)</f>
        <v>0</v>
      </c>
      <c r="X15" s="1">
        <f>SUMIF(BatGame!$A:$A,B15,BatGame!$AA:$AA)</f>
        <v>0</v>
      </c>
      <c r="Y15" s="2">
        <f t="shared" si="15"/>
        <v>0.24637681159420291</v>
      </c>
      <c r="Z15" s="2">
        <f t="shared" si="16"/>
        <v>0.24637681159420291</v>
      </c>
      <c r="AA15" s="2">
        <f t="shared" si="17"/>
        <v>0.44927536231884058</v>
      </c>
      <c r="AB15" s="2">
        <f t="shared" si="18"/>
        <v>0.69565217391304346</v>
      </c>
      <c r="AC15" s="2">
        <f t="shared" si="19"/>
        <v>0.15942028985507245</v>
      </c>
      <c r="AD15" s="2">
        <f>(AL15/E15) / '[1]리그 상수'!$B$3 * 100</f>
        <v>78.138733638189265</v>
      </c>
      <c r="AE15" s="2">
        <f t="shared" si="6"/>
        <v>10.144927536231885</v>
      </c>
      <c r="AF15" s="2">
        <f t="shared" si="7"/>
        <v>0</v>
      </c>
      <c r="AG15" s="2">
        <f t="shared" si="8"/>
        <v>0</v>
      </c>
      <c r="AH15" s="2">
        <f t="shared" si="9"/>
        <v>0.25</v>
      </c>
      <c r="AI15" s="2">
        <f t="shared" si="10"/>
        <v>0.20289855072463767</v>
      </c>
      <c r="AJ15" s="2">
        <f t="shared" si="11"/>
        <v>0</v>
      </c>
      <c r="AK15" s="2">
        <f>('[1]리그 상수'!$B$16 * '[1]2025 썸머시즌 타자'!R15 + '[1]리그 상수'!$B$17 * '[1]2025 썸머시즌 타자'!S15 + '[1]2025 썸머시즌 타자'!J15 * '[1]리그 상수'!$B$18 + '[1]리그 상수'!$B$19 * '[1]2025 썸머시즌 타자'!K15 + '[1]2025 썸머시즌 타자'!L15 * '[1]리그 상수'!$B$20 + '[1]리그 상수'!$B$21*'[1]2025 썸머시즌 타자'!M15) / ('[1]2025 썸머시즌 타자'!G15 + '[1]2025 썸머시즌 타자'!R15 - '[1]2025 썸머시즌 타자'!T15 +'[1]2025 썸머시즌 타자'!S15 +'[1]2025 썸머시즌 타자'!X15)</f>
        <v>0.21805640435220763</v>
      </c>
      <c r="AL15" s="2">
        <f>((AK15-$AK$2) / '[1]리그 상수'!$B$2 + '[1]리그 상수'!$B$3) * '[1]2025 썸머시즌 타자'!E15</f>
        <v>7.423942769198665</v>
      </c>
      <c r="AM15" s="2">
        <f t="shared" si="20"/>
        <v>3.9657190635451509</v>
      </c>
      <c r="AN15" s="2">
        <f>((AK15-'[1]리그 상수'!$B$1) / '[1]리그 상수'!$B$2)*'[1]2025 썸머시즌 타자'!E15</f>
        <v>-0.85657807259887386</v>
      </c>
      <c r="AO15" s="2">
        <f>((AK15-'[1]리그 상수'!$B$1) / '[1]리그 상수'!$B$2) * '[1]2025 썸머시즌 타자'!E15</f>
        <v>-0.85657807259887386</v>
      </c>
      <c r="AP15" s="2">
        <f t="shared" si="21"/>
        <v>1.4000000000000001</v>
      </c>
      <c r="AQ15" s="2">
        <f t="shared" si="22"/>
        <v>0.54600000000000004</v>
      </c>
      <c r="AR15" s="2">
        <f t="shared" si="23"/>
        <v>1.0894219274011263</v>
      </c>
      <c r="AS15" s="2">
        <f t="shared" si="24"/>
        <v>7.98</v>
      </c>
      <c r="AT15" s="2">
        <f t="shared" si="25"/>
        <v>7.98</v>
      </c>
      <c r="AU15" s="2">
        <f t="shared" si="26"/>
        <v>9.0694219274011267</v>
      </c>
      <c r="AV15" s="3">
        <f>AU15 + (E15 * ('[1]리그 상수'!$B$1 - '[1]리그 상수'!$F$1) / '[1]리그 상수'!$B$2)</f>
        <v>15.439443645013075</v>
      </c>
      <c r="AW15">
        <f t="shared" si="27"/>
        <v>38.160000000000004</v>
      </c>
      <c r="AX15" s="3">
        <f t="shared" si="28"/>
        <v>2.8548792646780036E-2</v>
      </c>
      <c r="AY15" s="3">
        <f t="shared" si="29"/>
        <v>0.23766828950212593</v>
      </c>
      <c r="BE15" s="1">
        <v>1</v>
      </c>
      <c r="BF15" s="1">
        <v>7</v>
      </c>
      <c r="BG15" s="1">
        <v>3</v>
      </c>
      <c r="BH15">
        <f t="shared" si="30"/>
        <v>52</v>
      </c>
      <c r="BI15" s="4">
        <f t="shared" si="31"/>
        <v>0.40459757979594008</v>
      </c>
      <c r="BJ15" s="2">
        <f>E15*('[1]리그 상수'!$B$3 * 0.8)</f>
        <v>7.6007812500000007</v>
      </c>
    </row>
    <row r="16" spans="1:63">
      <c r="A16" t="s">
        <v>220</v>
      </c>
      <c r="B16" s="14" t="s">
        <v>99</v>
      </c>
      <c r="C16" s="5">
        <f t="shared" si="12"/>
        <v>0.10530977916530479</v>
      </c>
      <c r="D16" s="5">
        <f t="shared" si="13"/>
        <v>0.20911949685534589</v>
      </c>
      <c r="E16" s="1">
        <f>SUMIF(BatGame!$A:$A,B16,BatGame!$E:$E)</f>
        <v>91</v>
      </c>
      <c r="F16">
        <f t="shared" si="5"/>
        <v>88</v>
      </c>
      <c r="G16" s="1">
        <f>SUMIF(BatGame!$A:$A,B16,BatGame!$F:$F)</f>
        <v>88</v>
      </c>
      <c r="H16" s="1">
        <f>SUMIF(BatGame!$A:$A,B16,BatGame!$M:$M)</f>
        <v>16</v>
      </c>
      <c r="I16" s="1">
        <f>SUMIF(BatGame!$A:$A,B16,BatGame!$G:$G)</f>
        <v>20</v>
      </c>
      <c r="J16">
        <f>SUMIF(BatGame!$A:$A,B16,BatGame!$H:$H)</f>
        <v>8</v>
      </c>
      <c r="K16" s="1">
        <f>SUMIF(BatGame!$A:$A,B16,BatGame!$I:$I)</f>
        <v>9</v>
      </c>
      <c r="L16" s="1">
        <f>SUMIF(BatGame!$A:$A,B16,BatGame!$J:$J)</f>
        <v>1</v>
      </c>
      <c r="M16" s="1">
        <f>SUMIF(BatGame!$A:$A,B16,BatGame!$K:$K)</f>
        <v>2</v>
      </c>
      <c r="N16">
        <f t="shared" si="14"/>
        <v>37</v>
      </c>
      <c r="O16" s="1">
        <f>SUMIF(BatGame!$A:$A,B16,BatGame!$L:$L)</f>
        <v>11</v>
      </c>
      <c r="P16" s="1">
        <f>SUMIF(BatGame!$A:$A,B16,BatGame!$N:$N)</f>
        <v>17</v>
      </c>
      <c r="Q16" s="1">
        <f>SUMIF(BatGame!$A:$A,B16,BatGame!$AC:$AC)</f>
        <v>0</v>
      </c>
      <c r="R16" s="1">
        <f>SUMIF(BatGame!$A:$A,B16,BatGame!$O:$O)</f>
        <v>0</v>
      </c>
      <c r="S16" s="1">
        <f>SUMIF(BatGame!$A:$A,B16,BatGame!$Y:$Y)</f>
        <v>3</v>
      </c>
      <c r="T16" s="1">
        <f>SUMIF(BatGame!$A:$A,B16,BatGame!$X:$X)</f>
        <v>0</v>
      </c>
      <c r="U16" s="1">
        <f>SUMIF(BatGame!$A:$A,B16,BatGame!$P:$P)</f>
        <v>27</v>
      </c>
      <c r="V16" s="1">
        <f>SUMIF(BatGame!$A:$A,B16,BatGame!$AB:$AB)</f>
        <v>1</v>
      </c>
      <c r="W16" s="1">
        <f>SUMIF(BatGame!$A:$A,B16,BatGame!$Z:$Z)</f>
        <v>0</v>
      </c>
      <c r="X16" s="1">
        <f>SUMIF(BatGame!$A:$A,B16,BatGame!$AA:$AA)</f>
        <v>0</v>
      </c>
      <c r="Y16" s="2">
        <f t="shared" si="15"/>
        <v>0.22727272727272727</v>
      </c>
      <c r="Z16" s="2">
        <f t="shared" si="16"/>
        <v>0.25274725274725274</v>
      </c>
      <c r="AA16" s="2">
        <f t="shared" si="17"/>
        <v>0.42045454545454547</v>
      </c>
      <c r="AB16" s="2">
        <f t="shared" si="18"/>
        <v>0.67320179820179815</v>
      </c>
      <c r="AC16" s="2">
        <f t="shared" si="19"/>
        <v>0.18181818181818182</v>
      </c>
      <c r="AD16" s="2">
        <f>(AL16/E16) / '[1]리그 상수'!$B$3 * 100</f>
        <v>58.778550331137978</v>
      </c>
      <c r="AE16" s="2">
        <f t="shared" si="6"/>
        <v>29.670329670329672</v>
      </c>
      <c r="AF16" s="2">
        <f t="shared" si="7"/>
        <v>0</v>
      </c>
      <c r="AG16" s="2">
        <f t="shared" si="8"/>
        <v>0</v>
      </c>
      <c r="AH16" s="2">
        <f t="shared" si="9"/>
        <v>0.30508474576271188</v>
      </c>
      <c r="AI16" s="2">
        <f t="shared" si="10"/>
        <v>0.1931818181818182</v>
      </c>
      <c r="AJ16" s="2">
        <f t="shared" si="11"/>
        <v>2.5474525474525472E-2</v>
      </c>
      <c r="AK16" s="2">
        <f>('[1]리그 상수'!$B$16 * '[1]2025 썸머시즌 타자'!R16 + '[1]리그 상수'!$B$17 * '[1]2025 썸머시즌 타자'!S16 + '[1]2025 썸머시즌 타자'!J16 * '[1]리그 상수'!$B$18 + '[1]리그 상수'!$B$19 * '[1]2025 썸머시즌 타자'!K16 + '[1]2025 썸머시즌 타자'!L16 * '[1]리그 상수'!$B$20 + '[1]리그 상수'!$B$21*'[1]2025 썸머시즌 타자'!M16) / ('[1]2025 썸머시즌 타자'!G16 + '[1]2025 썸머시즌 타자'!R16 - '[1]2025 썸머시즌 타자'!T16 +'[1]2025 썸머시즌 타자'!S16 +'[1]2025 썸머시즌 타자'!X16)</f>
        <v>0.25115162872178382</v>
      </c>
      <c r="AL16" s="2">
        <f>((AK16-$AK$2) / '[1]리그 상수'!$B$2 + '[1]리그 상수'!$B$3) * '[1]2025 썸머시즌 타자'!E16</f>
        <v>7.3651130790901504</v>
      </c>
      <c r="AM16" s="2">
        <f t="shared" si="20"/>
        <v>3.7840909090909087</v>
      </c>
      <c r="AN16" s="2">
        <f>((AK16-'[1]리그 상수'!$B$1) / '[1]리그 상수'!$B$2)*'[1]2025 썸머시즌 타자'!E16</f>
        <v>-0.45537882705196953</v>
      </c>
      <c r="AO16" s="2">
        <f>((AK16-'[1]리그 상수'!$B$1) / '[1]리그 상수'!$B$2) * '[1]2025 썸머시즌 타자'!E16</f>
        <v>-0.45537882705196953</v>
      </c>
      <c r="AP16" s="2">
        <f t="shared" si="21"/>
        <v>3.4000000000000004</v>
      </c>
      <c r="AQ16" s="2">
        <f t="shared" si="22"/>
        <v>1.0740000000000001</v>
      </c>
      <c r="AR16" s="2">
        <f t="shared" si="23"/>
        <v>4.0186211729480306</v>
      </c>
      <c r="AS16" s="2">
        <f t="shared" si="24"/>
        <v>7.98</v>
      </c>
      <c r="AT16" s="2">
        <f t="shared" si="25"/>
        <v>7.98</v>
      </c>
      <c r="AU16" s="2">
        <f t="shared" si="26"/>
        <v>11.998621172948031</v>
      </c>
      <c r="AV16" s="3">
        <f>AU16 + (E16 * ('[1]리그 상수'!$B$1 - '[1]리그 상수'!$F$1) / '[1]리그 상수'!$B$2)</f>
        <v>20.399664307769587</v>
      </c>
      <c r="AW16">
        <f t="shared" si="27"/>
        <v>38.160000000000004</v>
      </c>
      <c r="AX16" s="3">
        <f t="shared" si="28"/>
        <v>0.10530977916530478</v>
      </c>
      <c r="AY16" s="3">
        <f t="shared" si="29"/>
        <v>0.31442927602065068</v>
      </c>
      <c r="BE16" s="1">
        <v>1</v>
      </c>
      <c r="BF16" s="1">
        <v>7</v>
      </c>
      <c r="BG16" s="1">
        <v>3</v>
      </c>
      <c r="BH16">
        <f t="shared" si="30"/>
        <v>69</v>
      </c>
      <c r="BI16" s="4">
        <f t="shared" si="31"/>
        <v>0.53458239800234764</v>
      </c>
      <c r="BJ16" s="2">
        <f>E16*('[1]리그 상수'!$B$3 * 0.8)</f>
        <v>10.024218750000001</v>
      </c>
    </row>
    <row r="17" spans="1:62">
      <c r="A17" t="s">
        <v>220</v>
      </c>
      <c r="B17" s="1" t="s">
        <v>94</v>
      </c>
      <c r="C17" s="5">
        <f t="shared" si="12"/>
        <v>-4.1410725744988636E-2</v>
      </c>
      <c r="D17" s="5">
        <f t="shared" si="13"/>
        <v>0.20911949685534589</v>
      </c>
      <c r="E17" s="1">
        <f>SUMIF(BatGame!$A:$A,B17,BatGame!$E:$E)</f>
        <v>99</v>
      </c>
      <c r="F17">
        <f t="shared" si="5"/>
        <v>96</v>
      </c>
      <c r="G17" s="1">
        <f>SUMIF(BatGame!$A:$A,B17,BatGame!$F:$F)</f>
        <v>96</v>
      </c>
      <c r="H17" s="1">
        <f>SUMIF(BatGame!$A:$A,B17,BatGame!$M:$M)</f>
        <v>10</v>
      </c>
      <c r="I17" s="1">
        <f>SUMIF(BatGame!$A:$A,B17,BatGame!$G:$G)</f>
        <v>30</v>
      </c>
      <c r="J17">
        <f>SUMIF(BatGame!$A:$A,B17,BatGame!$H:$H)</f>
        <v>18</v>
      </c>
      <c r="K17" s="1">
        <f>SUMIF(BatGame!$A:$A,B17,BatGame!$I:$I)</f>
        <v>10</v>
      </c>
      <c r="L17" s="1">
        <f>SUMIF(BatGame!$A:$A,B17,BatGame!$J:$J)</f>
        <v>1</v>
      </c>
      <c r="M17" s="1">
        <f>SUMIF(BatGame!$A:$A,B17,BatGame!$K:$K)</f>
        <v>1</v>
      </c>
      <c r="N17">
        <f t="shared" si="14"/>
        <v>45</v>
      </c>
      <c r="O17" s="1">
        <f>SUMIF(BatGame!$A:$A,B17,BatGame!$L:$L)</f>
        <v>10</v>
      </c>
      <c r="P17" s="1">
        <f>SUMIF(BatGame!$A:$A,B17,BatGame!$N:$N)</f>
        <v>2</v>
      </c>
      <c r="Q17" s="1">
        <f>SUMIF(BatGame!$A:$A,B17,BatGame!$AC:$AC)</f>
        <v>1</v>
      </c>
      <c r="R17" s="1">
        <f>SUMIF(BatGame!$A:$A,B17,BatGame!$O:$O)</f>
        <v>1</v>
      </c>
      <c r="S17" s="1">
        <f>SUMIF(BatGame!$A:$A,B17,BatGame!$Y:$Y)</f>
        <v>2</v>
      </c>
      <c r="T17" s="1">
        <f>SUMIF(BatGame!$A:$A,B17,BatGame!$X:$X)</f>
        <v>0</v>
      </c>
      <c r="U17" s="1">
        <f>SUMIF(BatGame!$A:$A,B17,BatGame!$P:$P)</f>
        <v>12</v>
      </c>
      <c r="V17" s="1">
        <f>SUMIF(BatGame!$A:$A,B17,BatGame!$AB:$AB)</f>
        <v>1</v>
      </c>
      <c r="W17" s="1">
        <f>SUMIF(BatGame!$A:$A,B17,BatGame!$Z:$Z)</f>
        <v>0</v>
      </c>
      <c r="X17" s="1">
        <f>SUMIF(BatGame!$A:$A,B17,BatGame!$AA:$AA)</f>
        <v>0</v>
      </c>
      <c r="Y17" s="2">
        <f t="shared" si="15"/>
        <v>0.3125</v>
      </c>
      <c r="Z17" s="2">
        <f t="shared" si="16"/>
        <v>0.33333333333333331</v>
      </c>
      <c r="AA17" s="2">
        <f t="shared" si="17"/>
        <v>0.46875</v>
      </c>
      <c r="AB17" s="2">
        <f t="shared" si="18"/>
        <v>0.80208333333333326</v>
      </c>
      <c r="AC17" s="2">
        <f t="shared" si="19"/>
        <v>0.10416666666666667</v>
      </c>
      <c r="AD17" s="2">
        <f>(AL17/E17) / '[1]리그 상수'!$B$3 * 100</f>
        <v>41.690966425524024</v>
      </c>
      <c r="AE17" s="2">
        <f t="shared" si="6"/>
        <v>12.121212121212121</v>
      </c>
      <c r="AF17" s="2">
        <f t="shared" si="7"/>
        <v>1.0101010101010102</v>
      </c>
      <c r="AG17" s="2">
        <f t="shared" si="8"/>
        <v>8.3333333333333329E-2</v>
      </c>
      <c r="AH17" s="2">
        <f t="shared" si="9"/>
        <v>0.3493975903614458</v>
      </c>
      <c r="AI17" s="2">
        <f t="shared" si="10"/>
        <v>0.15625</v>
      </c>
      <c r="AJ17" s="2">
        <f t="shared" si="11"/>
        <v>2.0833333333333315E-2</v>
      </c>
      <c r="AK17" s="2">
        <f>('[1]리그 상수'!$B$16 * '[1]2025 썸머시즌 타자'!R17 + '[1]리그 상수'!$B$17 * '[1]2025 썸머시즌 타자'!S17 + '[1]2025 썸머시즌 타자'!J17 * '[1]리그 상수'!$B$18 + '[1]리그 상수'!$B$19 * '[1]2025 썸머시즌 타자'!K17 + '[1]2025 썸머시즌 타자'!L17 * '[1]리그 상수'!$B$20 + '[1]리그 상수'!$B$21*'[1]2025 썸머시즌 타자'!M17) / ('[1]2025 썸머시즌 타자'!G17 + '[1]2025 썸머시즌 타자'!R17 - '[1]2025 썸머시즌 타자'!T17 +'[1]2025 썸머시즌 타자'!S17 +'[1]2025 썸머시즌 타자'!X17)</f>
        <v>0.10986047852859318</v>
      </c>
      <c r="AL17" s="2">
        <f>((AK17-$AK$2) / '[1]리그 상수'!$B$2 + '[1]리그 상수'!$B$3) * '[1]2025 썸머시즌 타자'!E17</f>
        <v>5.6832441438856431</v>
      </c>
      <c r="AM17" s="2">
        <f t="shared" si="20"/>
        <v>6.1420036764705879</v>
      </c>
      <c r="AN17" s="2">
        <f>((AK17-'[1]리그 상수'!$B$1) / '[1]리그 상수'!$B$2)*'[1]2025 썸머시즌 타자'!E17</f>
        <v>-1.9072332944287671</v>
      </c>
      <c r="AO17" s="2">
        <f>((AK17-'[1]리그 상수'!$B$1) / '[1]리그 상수'!$B$2) * '[1]2025 썸머시즌 타자'!E17</f>
        <v>-1.9072332944287671</v>
      </c>
      <c r="AP17" s="2">
        <f t="shared" si="21"/>
        <v>0</v>
      </c>
      <c r="AQ17" s="2">
        <f t="shared" si="22"/>
        <v>0.32699999999999996</v>
      </c>
      <c r="AR17" s="2">
        <f t="shared" si="23"/>
        <v>-1.5802332944287671</v>
      </c>
      <c r="AS17" s="2">
        <f t="shared" si="24"/>
        <v>7.98</v>
      </c>
      <c r="AT17" s="2">
        <f t="shared" si="25"/>
        <v>7.98</v>
      </c>
      <c r="AU17" s="2">
        <f t="shared" si="26"/>
        <v>6.3997667055712331</v>
      </c>
      <c r="AV17" s="3">
        <f>AU17 + (E17 * ('[1]리그 상수'!$B$1 - '[1]리그 상수'!$F$1) / '[1]리그 상수'!$B$2)</f>
        <v>15.539363083014463</v>
      </c>
      <c r="AW17">
        <f t="shared" si="27"/>
        <v>38.160000000000004</v>
      </c>
      <c r="AX17" s="3">
        <f t="shared" si="28"/>
        <v>-4.141072574498865E-2</v>
      </c>
      <c r="AY17" s="3">
        <f t="shared" si="29"/>
        <v>0.16770877111035726</v>
      </c>
      <c r="BE17" s="1">
        <v>1</v>
      </c>
      <c r="BF17" s="1">
        <v>7</v>
      </c>
      <c r="BG17" s="1">
        <v>3</v>
      </c>
      <c r="BH17">
        <f t="shared" si="30"/>
        <v>68</v>
      </c>
      <c r="BI17" s="4">
        <f t="shared" si="31"/>
        <v>0.40721601370582972</v>
      </c>
      <c r="BJ17" s="2">
        <f>E17*('[1]리그 상수'!$B$3 * 0.8)</f>
        <v>10.905468750000001</v>
      </c>
    </row>
    <row r="18" spans="1:62">
      <c r="A18" t="s">
        <v>220</v>
      </c>
      <c r="B18" s="1" t="s">
        <v>102</v>
      </c>
      <c r="C18" s="5">
        <f t="shared" si="12"/>
        <v>-1.1865655962537386E-2</v>
      </c>
      <c r="D18" s="5">
        <f t="shared" si="13"/>
        <v>0.20911949685534589</v>
      </c>
      <c r="E18" s="1">
        <f>SUMIF(BatGame!$A:$A,B18,BatGame!$E:$E)</f>
        <v>34</v>
      </c>
      <c r="F18">
        <f t="shared" si="5"/>
        <v>34</v>
      </c>
      <c r="G18" s="1">
        <f>SUMIF(BatGame!$A:$A,B18,BatGame!$F:$F)</f>
        <v>34</v>
      </c>
      <c r="H18" s="1">
        <f>SUMIF(BatGame!$A:$A,B18,BatGame!$M:$M)</f>
        <v>3</v>
      </c>
      <c r="I18" s="1">
        <f>SUMIF(BatGame!$A:$A,B18,BatGame!$G:$G)</f>
        <v>7</v>
      </c>
      <c r="J18">
        <f>SUMIF(BatGame!$A:$A,B18,BatGame!$H:$H)</f>
        <v>4</v>
      </c>
      <c r="K18" s="1">
        <f>SUMIF(BatGame!$A:$A,B18,BatGame!$I:$I)</f>
        <v>2</v>
      </c>
      <c r="L18" s="1">
        <f>SUMIF(BatGame!$A:$A,B18,BatGame!$J:$J)</f>
        <v>0</v>
      </c>
      <c r="M18" s="1">
        <f>SUMIF(BatGame!$A:$A,B18,BatGame!$K:$K)</f>
        <v>1</v>
      </c>
      <c r="N18">
        <f t="shared" si="14"/>
        <v>12</v>
      </c>
      <c r="O18" s="1">
        <f>SUMIF(BatGame!$A:$A,B18,BatGame!$L:$L)</f>
        <v>4</v>
      </c>
      <c r="P18" s="1">
        <f>SUMIF(BatGame!$A:$A,B18,BatGame!$N:$N)</f>
        <v>0</v>
      </c>
      <c r="Q18" s="1">
        <f>SUMIF(BatGame!$A:$A,B18,BatGame!$AC:$AC)</f>
        <v>1</v>
      </c>
      <c r="R18" s="1">
        <f>SUMIF(BatGame!$A:$A,B18,BatGame!$O:$O)</f>
        <v>0</v>
      </c>
      <c r="S18" s="1">
        <f>SUMIF(BatGame!$A:$A,B18,BatGame!$Y:$Y)</f>
        <v>0</v>
      </c>
      <c r="T18" s="1">
        <f>SUMIF(BatGame!$A:$A,B18,BatGame!$X:$X)</f>
        <v>0</v>
      </c>
      <c r="U18" s="1">
        <f>SUMIF(BatGame!$A:$A,B18,BatGame!$P:$P)</f>
        <v>3</v>
      </c>
      <c r="V18" s="1">
        <f>SUMIF(BatGame!$A:$A,B18,BatGame!$AB:$AB)</f>
        <v>1</v>
      </c>
      <c r="W18" s="1">
        <f>SUMIF(BatGame!$A:$A,B18,BatGame!$Z:$Z)</f>
        <v>0</v>
      </c>
      <c r="X18" s="1">
        <f>SUMIF(BatGame!$A:$A,B18,BatGame!$AA:$AA)</f>
        <v>0</v>
      </c>
      <c r="Y18" s="2">
        <f t="shared" si="15"/>
        <v>0.20588235294117646</v>
      </c>
      <c r="Z18" s="2">
        <f t="shared" si="16"/>
        <v>0.20588235294117646</v>
      </c>
      <c r="AA18" s="2">
        <f t="shared" si="17"/>
        <v>0.35294117647058826</v>
      </c>
      <c r="AB18" s="2">
        <f t="shared" si="18"/>
        <v>0.55882352941176472</v>
      </c>
      <c r="AC18" s="2">
        <f t="shared" si="19"/>
        <v>8.8235294117647065E-2</v>
      </c>
      <c r="AD18" s="2">
        <f>(AL18/E18) / '[1]리그 상수'!$B$3 * 100</f>
        <v>168.63164097024452</v>
      </c>
      <c r="AE18" s="2">
        <f t="shared" si="6"/>
        <v>8.8235294117647065</v>
      </c>
      <c r="AF18" s="2">
        <f t="shared" si="7"/>
        <v>0</v>
      </c>
      <c r="AG18" s="2">
        <f t="shared" si="8"/>
        <v>0</v>
      </c>
      <c r="AH18" s="2">
        <f t="shared" si="9"/>
        <v>0.2</v>
      </c>
      <c r="AI18" s="2">
        <f t="shared" si="10"/>
        <v>0.1470588235294118</v>
      </c>
      <c r="AJ18" s="2">
        <f t="shared" si="11"/>
        <v>0</v>
      </c>
      <c r="AK18" s="2">
        <f>('[1]리그 상수'!$B$16 * '[1]2025 썸머시즌 타자'!R18 + '[1]리그 상수'!$B$17 * '[1]2025 썸머시즌 타자'!S18 + '[1]2025 썸머시즌 타자'!J18 * '[1]리그 상수'!$B$18 + '[1]리그 상수'!$B$19 * '[1]2025 썸머시즌 타자'!K18 + '[1]2025 썸머시즌 타자'!L18 * '[1]리그 상수'!$B$20 + '[1]리그 상수'!$B$21*'[1]2025 썸머시즌 타자'!M18) / ('[1]2025 썸머시즌 타자'!G18 + '[1]2025 썸머시즌 타자'!R18 - '[1]2025 썸머시즌 타자'!T18 +'[1]2025 썸머시즌 타자'!S18 +'[1]2025 썸머시즌 타자'!X18)</f>
        <v>0.25967022197667472</v>
      </c>
      <c r="AL18" s="2">
        <f>((AK18-$AK$2) / '[1]리그 상수'!$B$2 + '[1]리그 상수'!$B$3) * '[1]2025 썸머시즌 타자'!E18</f>
        <v>7.8947274102671114</v>
      </c>
      <c r="AM18" s="2">
        <f t="shared" si="20"/>
        <v>2.3002028397565923</v>
      </c>
      <c r="AN18" s="2">
        <f>((AK18-'[1]리그 상수'!$B$1) / '[1]리그 상수'!$B$2)*'[1]2025 썸머시즌 타자'!E18</f>
        <v>-0.38579343153042678</v>
      </c>
      <c r="AO18" s="2">
        <f>((AK18-'[1]리그 상수'!$B$1) / '[1]리그 상수'!$B$2) * '[1]2025 썸머시즌 타자'!E18</f>
        <v>-0.38579343153042678</v>
      </c>
      <c r="AP18" s="2">
        <f t="shared" si="21"/>
        <v>-0.4</v>
      </c>
      <c r="AQ18" s="2">
        <f t="shared" si="22"/>
        <v>0.33299999999999996</v>
      </c>
      <c r="AR18" s="2">
        <f t="shared" si="23"/>
        <v>-0.45279343153042684</v>
      </c>
      <c r="AS18" s="2">
        <f t="shared" si="24"/>
        <v>7.98</v>
      </c>
      <c r="AT18" s="2">
        <f t="shared" si="25"/>
        <v>7.98</v>
      </c>
      <c r="AU18" s="2">
        <f t="shared" si="26"/>
        <v>7.5272065684695733</v>
      </c>
      <c r="AV18" s="3">
        <f>AU18 + (E18 * ('[1]리그 상수'!$B$1 - '[1]리그 상수'!$F$1) / '[1]리그 상수'!$B$2)</f>
        <v>10.666057849611693</v>
      </c>
      <c r="AW18">
        <f t="shared" si="27"/>
        <v>38.160000000000004</v>
      </c>
      <c r="AX18" s="3">
        <f t="shared" si="28"/>
        <v>-1.1865655962537389E-2</v>
      </c>
      <c r="AY18" s="3">
        <f t="shared" si="29"/>
        <v>0.19725384089280851</v>
      </c>
      <c r="BE18" s="1">
        <v>1</v>
      </c>
      <c r="BF18" s="1">
        <v>7</v>
      </c>
      <c r="BG18" s="1">
        <v>3</v>
      </c>
      <c r="BH18">
        <f t="shared" si="30"/>
        <v>29</v>
      </c>
      <c r="BI18" s="4">
        <f t="shared" si="31"/>
        <v>0.27950885350135463</v>
      </c>
      <c r="BJ18" s="2">
        <f>E18*('[1]리그 상수'!$B$3 * 0.8)</f>
        <v>3.7453125000000003</v>
      </c>
    </row>
    <row r="19" spans="1:62">
      <c r="A19" t="s">
        <v>220</v>
      </c>
      <c r="B19" s="1" t="s">
        <v>132</v>
      </c>
      <c r="C19" s="5">
        <f t="shared" si="12"/>
        <v>-4.4080124785545044E-2</v>
      </c>
      <c r="D19" s="5">
        <f t="shared" si="13"/>
        <v>0.20911949685534589</v>
      </c>
      <c r="E19" s="1">
        <f>SUMIF(BatGame!$A:$A,B19,BatGame!$E:$E)</f>
        <v>35</v>
      </c>
      <c r="F19">
        <f t="shared" si="5"/>
        <v>35</v>
      </c>
      <c r="G19" s="1">
        <f>SUMIF(BatGame!$A:$A,B19,BatGame!$F:$F)</f>
        <v>35</v>
      </c>
      <c r="H19" s="1">
        <f>SUMIF(BatGame!$A:$A,B19,BatGame!$M:$M)</f>
        <v>4</v>
      </c>
      <c r="I19" s="1">
        <f>SUMIF(BatGame!$A:$A,B19,BatGame!$G:$G)</f>
        <v>13</v>
      </c>
      <c r="J19">
        <f>SUMIF(BatGame!$A:$A,B19,BatGame!$H:$H)</f>
        <v>10</v>
      </c>
      <c r="K19" s="1">
        <f>SUMIF(BatGame!$A:$A,B19,BatGame!$I:$I)</f>
        <v>2</v>
      </c>
      <c r="L19" s="1">
        <f>SUMIF(BatGame!$A:$A,B19,BatGame!$J:$J)</f>
        <v>0</v>
      </c>
      <c r="M19" s="1">
        <f>SUMIF(BatGame!$A:$A,B19,BatGame!$K:$K)</f>
        <v>1</v>
      </c>
      <c r="N19">
        <f t="shared" si="14"/>
        <v>18</v>
      </c>
      <c r="O19" s="1">
        <f>SUMIF(BatGame!$A:$A,B19,BatGame!$L:$L)</f>
        <v>5</v>
      </c>
      <c r="P19" s="1">
        <f>SUMIF(BatGame!$A:$A,B19,BatGame!$N:$N)</f>
        <v>0</v>
      </c>
      <c r="Q19" s="1">
        <f>SUMIF(BatGame!$A:$A,B19,BatGame!$AC:$AC)</f>
        <v>1</v>
      </c>
      <c r="R19" s="1">
        <f>SUMIF(BatGame!$A:$A,B19,BatGame!$O:$O)</f>
        <v>0</v>
      </c>
      <c r="S19" s="1">
        <f>SUMIF(BatGame!$A:$A,B19,BatGame!$Y:$Y)</f>
        <v>0</v>
      </c>
      <c r="T19" s="1">
        <f>SUMIF(BatGame!$A:$A,B19,BatGame!$X:$X)</f>
        <v>0</v>
      </c>
      <c r="U19" s="1">
        <f>SUMIF(BatGame!$A:$A,B19,BatGame!$P:$P)</f>
        <v>3</v>
      </c>
      <c r="V19" s="1">
        <f>SUMIF(BatGame!$A:$A,B19,BatGame!$AB:$AB)</f>
        <v>0</v>
      </c>
      <c r="W19" s="1">
        <f>SUMIF(BatGame!$A:$A,B19,BatGame!$Z:$Z)</f>
        <v>0</v>
      </c>
      <c r="X19" s="1">
        <f>SUMIF(BatGame!$A:$A,B19,BatGame!$AA:$AA)</f>
        <v>0</v>
      </c>
      <c r="Y19" s="2">
        <f t="shared" si="15"/>
        <v>0.37142857142857144</v>
      </c>
      <c r="Z19" s="2">
        <f t="shared" si="16"/>
        <v>0.37142857142857144</v>
      </c>
      <c r="AA19" s="2">
        <f t="shared" si="17"/>
        <v>0.51428571428571423</v>
      </c>
      <c r="AB19" s="2">
        <f t="shared" si="18"/>
        <v>0.88571428571428568</v>
      </c>
      <c r="AC19" s="2">
        <f t="shared" si="19"/>
        <v>0.11428571428571428</v>
      </c>
      <c r="AD19" s="2">
        <f>(AL19/E19) / '[1]리그 상수'!$B$3 * 100</f>
        <v>146.93803958979254</v>
      </c>
      <c r="AE19" s="2">
        <f t="shared" si="6"/>
        <v>8.5714285714285712</v>
      </c>
      <c r="AF19" s="2">
        <f t="shared" si="7"/>
        <v>0</v>
      </c>
      <c r="AG19" s="2">
        <f t="shared" si="8"/>
        <v>0</v>
      </c>
      <c r="AH19" s="2">
        <f t="shared" si="9"/>
        <v>0.38709677419354838</v>
      </c>
      <c r="AI19" s="2">
        <f t="shared" si="10"/>
        <v>0.14285714285714279</v>
      </c>
      <c r="AJ19" s="2">
        <f t="shared" si="11"/>
        <v>0</v>
      </c>
      <c r="AK19" s="2">
        <f>('[1]리그 상수'!$B$16 * '[1]2025 썸머시즌 타자'!R19 + '[1]리그 상수'!$B$17 * '[1]2025 썸머시즌 타자'!S19 + '[1]2025 썸머시즌 타자'!J19 * '[1]리그 상수'!$B$18 + '[1]리그 상수'!$B$19 * '[1]2025 썸머시즌 타자'!K19 + '[1]2025 썸머시즌 타자'!L19 * '[1]리그 상수'!$B$20 + '[1]리그 상수'!$B$21*'[1]2025 썸머시즌 타자'!M19) / ('[1]2025 썸머시즌 타자'!G19 + '[1]2025 썸머시즌 타자'!R19 - '[1]2025 썸머시즌 타자'!T19 +'[1]2025 썸머시즌 타자'!S19 +'[1]2025 썸머시즌 타자'!X19)</f>
        <v>0.17086408577051468</v>
      </c>
      <c r="AL19" s="2">
        <f>((AK19-$AK$2) / '[1]리그 상수'!$B$2 + '[1]리그 상수'!$B$3) * '[1]2025 썸머시즌 타자'!E19</f>
        <v>7.0814377478088488</v>
      </c>
      <c r="AM19" s="2">
        <f t="shared" si="20"/>
        <v>7.8484472049689433</v>
      </c>
      <c r="AN19" s="2">
        <f>((AK19-'[1]리그 상수'!$B$1) / '[1]리그 상수'!$B$2)*'[1]2025 썸머시즌 타자'!E19</f>
        <v>-1.4290975618163997</v>
      </c>
      <c r="AO19" s="2">
        <f>((AK19-'[1]리그 상수'!$B$1) / '[1]리그 상수'!$B$2) * '[1]2025 썸머시즌 타자'!E19</f>
        <v>-1.4290975618163997</v>
      </c>
      <c r="AP19" s="2">
        <f t="shared" si="21"/>
        <v>-0.4</v>
      </c>
      <c r="AQ19" s="2">
        <f t="shared" si="22"/>
        <v>0.14700000000000005</v>
      </c>
      <c r="AR19" s="2">
        <f t="shared" si="23"/>
        <v>-1.6820975618163996</v>
      </c>
      <c r="AS19" s="2">
        <f t="shared" si="24"/>
        <v>7.98</v>
      </c>
      <c r="AT19" s="2">
        <f t="shared" si="25"/>
        <v>7.98</v>
      </c>
      <c r="AU19" s="2">
        <f t="shared" si="26"/>
        <v>6.2979024381836011</v>
      </c>
      <c r="AV19" s="3">
        <f>AU19 + (E19 * ('[1]리그 상수'!$B$1 - '[1]리그 상수'!$F$1) / '[1]리그 상수'!$B$2)</f>
        <v>9.5290728746534299</v>
      </c>
      <c r="AW19">
        <f t="shared" si="27"/>
        <v>38.160000000000004</v>
      </c>
      <c r="AX19" s="3">
        <f t="shared" si="28"/>
        <v>-4.4080124785545058E-2</v>
      </c>
      <c r="AY19" s="3">
        <f t="shared" si="29"/>
        <v>0.16503937206980085</v>
      </c>
      <c r="BE19" s="1">
        <v>1</v>
      </c>
      <c r="BF19" s="1">
        <v>7</v>
      </c>
      <c r="BG19" s="1">
        <v>3</v>
      </c>
      <c r="BH19">
        <f t="shared" si="30"/>
        <v>23</v>
      </c>
      <c r="BI19" s="4">
        <f t="shared" si="31"/>
        <v>0.24971364975506891</v>
      </c>
      <c r="BJ19" s="2">
        <f>E19*('[1]리그 상수'!$B$3 * 0.8)</f>
        <v>3.8554687500000004</v>
      </c>
    </row>
    <row r="20" spans="1:62">
      <c r="A20" t="s">
        <v>220</v>
      </c>
      <c r="B20" s="1" t="s">
        <v>143</v>
      </c>
      <c r="C20" s="5">
        <f t="shared" si="12"/>
        <v>1.1034101844849514E-2</v>
      </c>
      <c r="D20" s="5">
        <f t="shared" si="13"/>
        <v>0.20911949685534589</v>
      </c>
      <c r="E20" s="1">
        <f>SUMIF(BatGame!$A:$A,B20,BatGame!$E:$E)</f>
        <v>20</v>
      </c>
      <c r="F20">
        <f t="shared" si="5"/>
        <v>20</v>
      </c>
      <c r="G20" s="1">
        <f>SUMIF(BatGame!$A:$A,B20,BatGame!$F:$F)</f>
        <v>20</v>
      </c>
      <c r="H20" s="1">
        <f>SUMIF(BatGame!$A:$A,B20,BatGame!$M:$M)</f>
        <v>3</v>
      </c>
      <c r="I20" s="1">
        <f>SUMIF(BatGame!$A:$A,B20,BatGame!$G:$G)</f>
        <v>6</v>
      </c>
      <c r="J20">
        <f>SUMIF(BatGame!$A:$A,B20,BatGame!$H:$H)</f>
        <v>4</v>
      </c>
      <c r="K20" s="1">
        <f>SUMIF(BatGame!$A:$A,B20,BatGame!$I:$I)</f>
        <v>1</v>
      </c>
      <c r="L20" s="1">
        <f>SUMIF(BatGame!$A:$A,B20,BatGame!$J:$J)</f>
        <v>0</v>
      </c>
      <c r="M20" s="1">
        <f>SUMIF(BatGame!$A:$A,B20,BatGame!$K:$K)</f>
        <v>1</v>
      </c>
      <c r="N20">
        <f t="shared" si="14"/>
        <v>10</v>
      </c>
      <c r="O20" s="1">
        <f>SUMIF(BatGame!$A:$A,B20,BatGame!$L:$L)</f>
        <v>2</v>
      </c>
      <c r="P20" s="1">
        <f>SUMIF(BatGame!$A:$A,B20,BatGame!$N:$N)</f>
        <v>3</v>
      </c>
      <c r="Q20" s="1">
        <f>SUMIF(BatGame!$A:$A,B20,BatGame!$AC:$AC)</f>
        <v>0</v>
      </c>
      <c r="R20" s="1">
        <f>SUMIF(BatGame!$A:$A,B20,BatGame!$O:$O)</f>
        <v>0</v>
      </c>
      <c r="S20" s="1">
        <f>SUMIF(BatGame!$A:$A,B20,BatGame!$Y:$Y)</f>
        <v>0</v>
      </c>
      <c r="T20" s="1">
        <f>SUMIF(BatGame!$A:$A,B20,BatGame!$X:$X)</f>
        <v>0</v>
      </c>
      <c r="U20" s="1">
        <f>SUMIF(BatGame!$A:$A,B20,BatGame!$P:$P)</f>
        <v>2</v>
      </c>
      <c r="V20" s="1">
        <f>SUMIF(BatGame!$A:$A,B20,BatGame!$AB:$AB)</f>
        <v>0</v>
      </c>
      <c r="W20" s="1">
        <f>SUMIF(BatGame!$A:$A,B20,BatGame!$Z:$Z)</f>
        <v>0</v>
      </c>
      <c r="X20" s="1">
        <f>SUMIF(BatGame!$A:$A,B20,BatGame!$AA:$AA)</f>
        <v>0</v>
      </c>
      <c r="Y20" s="2">
        <f t="shared" si="15"/>
        <v>0.3</v>
      </c>
      <c r="Z20" s="2">
        <f t="shared" si="16"/>
        <v>0.3</v>
      </c>
      <c r="AA20" s="2">
        <f t="shared" si="17"/>
        <v>0.5</v>
      </c>
      <c r="AB20" s="2">
        <f t="shared" si="18"/>
        <v>0.8</v>
      </c>
      <c r="AC20" s="2">
        <f t="shared" si="19"/>
        <v>0.15</v>
      </c>
      <c r="AD20" s="2">
        <f>(AL20/E20) / '[1]리그 상수'!$B$3 * 100</f>
        <v>279.15191986644408</v>
      </c>
      <c r="AE20" s="2">
        <f t="shared" si="6"/>
        <v>10</v>
      </c>
      <c r="AF20" s="2">
        <f t="shared" si="7"/>
        <v>0</v>
      </c>
      <c r="AG20" s="2">
        <f t="shared" si="8"/>
        <v>0</v>
      </c>
      <c r="AH20" s="2">
        <f t="shared" si="9"/>
        <v>0.29411764705882354</v>
      </c>
      <c r="AI20" s="2">
        <f t="shared" si="10"/>
        <v>0.2</v>
      </c>
      <c r="AJ20" s="2">
        <f t="shared" si="11"/>
        <v>0</v>
      </c>
      <c r="AK20" s="2">
        <f>('[1]리그 상수'!$B$16 * '[1]2025 썸머시즌 타자'!R20 + '[1]리그 상수'!$B$17 * '[1]2025 썸머시즌 타자'!S20 + '[1]2025 썸머시즌 타자'!J20 * '[1]리그 상수'!$B$18 + '[1]리그 상수'!$B$19 * '[1]2025 썸머시즌 타자'!K20 + '[1]2025 썸머시즌 타자'!L20 * '[1]리그 상수'!$B$20 + '[1]리그 상수'!$B$21*'[1]2025 썸머시즌 타자'!M20) / ('[1]2025 썸머시즌 타자'!G20 + '[1]2025 썸머시즌 타자'!R20 - '[1]2025 썸머시즌 타자'!T20 +'[1]2025 썸머시즌 타자'!S20 +'[1]2025 썸머시즌 타자'!X20)</f>
        <v>0.24136014222190921</v>
      </c>
      <c r="AL20" s="2">
        <f>((AK20-$AK$2) / '[1]리그 상수'!$B$2 + '[1]리그 상수'!$B$3) * '[1]2025 썸머시즌 타자'!E20</f>
        <v>7.6875821681969949</v>
      </c>
      <c r="AM20" s="2">
        <f t="shared" si="20"/>
        <v>5.7857142857142856</v>
      </c>
      <c r="AN20" s="2">
        <f>((AK20-'[1]리그 상수'!$B$1) / '[1]리그 상수'!$B$2)*'[1]2025 썸머시즌 타자'!E20</f>
        <v>-0.59293867360054342</v>
      </c>
      <c r="AO20" s="2">
        <f>((AK20-'[1]리그 상수'!$B$1) / '[1]리그 상수'!$B$2) * '[1]2025 썸머시즌 타자'!E20</f>
        <v>-0.59293867360054342</v>
      </c>
      <c r="AP20" s="2">
        <f t="shared" si="21"/>
        <v>0.60000000000000009</v>
      </c>
      <c r="AQ20" s="2">
        <f t="shared" si="22"/>
        <v>0.41400000000000003</v>
      </c>
      <c r="AR20" s="2">
        <f t="shared" si="23"/>
        <v>0.4210613263994567</v>
      </c>
      <c r="AS20" s="2">
        <f t="shared" si="24"/>
        <v>7.98</v>
      </c>
      <c r="AT20" s="2">
        <f t="shared" si="25"/>
        <v>7.98</v>
      </c>
      <c r="AU20" s="2">
        <f t="shared" si="26"/>
        <v>8.4010613263994571</v>
      </c>
      <c r="AV20" s="3">
        <f>AU20 + (E20 * ('[1]리그 상수'!$B$1 - '[1]리그 상수'!$F$1) / '[1]리그 상수'!$B$2)</f>
        <v>10.247444432953644</v>
      </c>
      <c r="AW20">
        <f t="shared" si="27"/>
        <v>38.160000000000004</v>
      </c>
      <c r="AX20" s="3">
        <f t="shared" si="28"/>
        <v>1.1034101844849493E-2</v>
      </c>
      <c r="AY20" s="3">
        <f t="shared" si="29"/>
        <v>0.22015359870019541</v>
      </c>
      <c r="BE20" s="1">
        <v>1</v>
      </c>
      <c r="BF20" s="1">
        <v>7</v>
      </c>
      <c r="BG20" s="1">
        <v>3</v>
      </c>
      <c r="BH20">
        <f t="shared" si="30"/>
        <v>14</v>
      </c>
      <c r="BI20" s="4">
        <f t="shared" si="31"/>
        <v>0.26853890023463428</v>
      </c>
      <c r="BJ20" s="2">
        <f>E20*('[1]리그 상수'!$B$3 * 0.8)</f>
        <v>2.203125</v>
      </c>
    </row>
    <row r="21" spans="1:62">
      <c r="A21" t="s">
        <v>220</v>
      </c>
      <c r="B21" s="1" t="s">
        <v>146</v>
      </c>
      <c r="C21" s="5">
        <f t="shared" si="12"/>
        <v>-1.2287807743987689E-2</v>
      </c>
      <c r="D21" s="5">
        <f t="shared" si="13"/>
        <v>0.20911949685534589</v>
      </c>
      <c r="E21" s="1">
        <f>SUMIF(BatGame!$A:$A,B21,BatGame!$E:$E)</f>
        <v>8</v>
      </c>
      <c r="F21">
        <f t="shared" si="5"/>
        <v>8</v>
      </c>
      <c r="G21" s="1">
        <f>SUMIF(BatGame!$A:$A,B21,BatGame!$F:$F)</f>
        <v>8</v>
      </c>
      <c r="H21" s="1">
        <f>SUMIF(BatGame!$A:$A,B21,BatGame!$M:$M)</f>
        <v>0</v>
      </c>
      <c r="I21" s="1">
        <f>SUMIF(BatGame!$A:$A,B21,BatGame!$G:$G)</f>
        <v>0</v>
      </c>
      <c r="J21">
        <f>SUMIF(BatGame!$A:$A,B21,BatGame!$H:$H)</f>
        <v>0</v>
      </c>
      <c r="K21" s="1">
        <f>SUMIF(BatGame!$A:$A,B21,BatGame!$I:$I)</f>
        <v>0</v>
      </c>
      <c r="L21" s="1">
        <f>SUMIF(BatGame!$A:$A,B21,BatGame!$J:$J)</f>
        <v>0</v>
      </c>
      <c r="M21" s="1">
        <f>SUMIF(BatGame!$A:$A,B21,BatGame!$K:$K)</f>
        <v>0</v>
      </c>
      <c r="N21">
        <f t="shared" si="14"/>
        <v>0</v>
      </c>
      <c r="O21" s="1">
        <f>SUMIF(BatGame!$A:$A,B21,BatGame!$L:$L)</f>
        <v>0</v>
      </c>
      <c r="P21" s="1">
        <f>SUMIF(BatGame!$A:$A,B21,BatGame!$N:$N)</f>
        <v>1</v>
      </c>
      <c r="Q21" s="1">
        <f>SUMIF(BatGame!$A:$A,B21,BatGame!$AC:$AC)</f>
        <v>1</v>
      </c>
      <c r="R21" s="1">
        <f>SUMIF(BatGame!$A:$A,B21,BatGame!$O:$O)</f>
        <v>0</v>
      </c>
      <c r="S21" s="1">
        <f>SUMIF(BatGame!$A:$A,B21,BatGame!$Y:$Y)</f>
        <v>0</v>
      </c>
      <c r="T21" s="1">
        <f>SUMIF(BatGame!$A:$A,B21,BatGame!$X:$X)</f>
        <v>0</v>
      </c>
      <c r="U21" s="1">
        <f>SUMIF(BatGame!$A:$A,B21,BatGame!$P:$P)</f>
        <v>2</v>
      </c>
      <c r="V21" s="1">
        <f>SUMIF(BatGame!$A:$A,B21,BatGame!$AB:$AB)</f>
        <v>0</v>
      </c>
      <c r="W21" s="1">
        <f>SUMIF(BatGame!$A:$A,B21,BatGame!$Z:$Z)</f>
        <v>0</v>
      </c>
      <c r="X21" s="1">
        <f>SUMIF(BatGame!$A:$A,B21,BatGame!$AA:$AA)</f>
        <v>0</v>
      </c>
      <c r="Y21" s="2">
        <f t="shared" si="15"/>
        <v>0</v>
      </c>
      <c r="Z21" s="2">
        <f t="shared" si="16"/>
        <v>0</v>
      </c>
      <c r="AA21" s="2">
        <f t="shared" si="17"/>
        <v>0</v>
      </c>
      <c r="AB21" s="2">
        <f t="shared" si="18"/>
        <v>0</v>
      </c>
      <c r="AC21" s="2">
        <f t="shared" si="19"/>
        <v>0</v>
      </c>
      <c r="AD21" s="2">
        <f>(AL21/E21) / '[1]리그 상수'!$B$3 * 100</f>
        <v>664.65358931552589</v>
      </c>
      <c r="AE21" s="2">
        <f t="shared" si="6"/>
        <v>25</v>
      </c>
      <c r="AF21" s="2">
        <f t="shared" si="7"/>
        <v>0</v>
      </c>
      <c r="AG21" s="2">
        <f t="shared" si="8"/>
        <v>0</v>
      </c>
      <c r="AH21" s="2">
        <f t="shared" si="9"/>
        <v>0</v>
      </c>
      <c r="AI21" s="2">
        <f t="shared" si="10"/>
        <v>0</v>
      </c>
      <c r="AJ21" s="2">
        <f t="shared" si="11"/>
        <v>0</v>
      </c>
      <c r="AK21" s="2">
        <f>('[1]리그 상수'!$B$16 * '[1]2025 썸머시즌 타자'!R21 + '[1]리그 상수'!$B$17 * '[1]2025 썸머시즌 타자'!S21 + '[1]2025 썸머시즌 타자'!J21 * '[1]리그 상수'!$B$18 + '[1]리그 상수'!$B$19 * '[1]2025 썸머시즌 타자'!K21 + '[1]2025 썸머시즌 타자'!L21 * '[1]리그 상수'!$B$20 + '[1]리그 상수'!$B$21*'[1]2025 썸머시즌 타자'!M21) / ('[1]2025 썸머시즌 타자'!G21 + '[1]2025 썸머시즌 타자'!R21 - '[1]2025 썸머시즌 타자'!T21 +'[1]2025 썸머시즌 타자'!S21 +'[1]2025 썸머시즌 타자'!X21)</f>
        <v>0.26784166252838831</v>
      </c>
      <c r="AL21" s="2">
        <f>((AK21-$AK$2) / '[1]리그 상수'!$B$2 + '[1]리그 상수'!$B$3) * '[1]2025 썸머시즌 타자'!E21</f>
        <v>7.3215746948038403</v>
      </c>
      <c r="AM21" s="2">
        <f t="shared" si="20"/>
        <v>0</v>
      </c>
      <c r="AN21" s="2">
        <f>((AK21-'[1]리그 상수'!$B$1) / '[1]리그 상수'!$B$2)*'[1]2025 썸머시즌 타자'!E21</f>
        <v>-0.26890274351057014</v>
      </c>
      <c r="AO21" s="2">
        <f>((AK21-'[1]리그 상수'!$B$1) / '[1]리그 상수'!$B$2) * '[1]2025 썸머시즌 타자'!E21</f>
        <v>-0.26890274351057014</v>
      </c>
      <c r="AP21" s="2">
        <f t="shared" si="21"/>
        <v>-0.2</v>
      </c>
      <c r="AQ21" s="2">
        <f t="shared" si="22"/>
        <v>0</v>
      </c>
      <c r="AR21" s="2">
        <f t="shared" si="23"/>
        <v>-0.46890274351057015</v>
      </c>
      <c r="AS21" s="2">
        <f t="shared" si="24"/>
        <v>7.98</v>
      </c>
      <c r="AT21" s="2">
        <f t="shared" si="25"/>
        <v>7.98</v>
      </c>
      <c r="AU21" s="2">
        <f t="shared" si="26"/>
        <v>7.5110972564894301</v>
      </c>
      <c r="AV21" s="3">
        <f>AU21 + (E21 * ('[1]리그 상수'!$B$1 - '[1]리그 상수'!$F$1) / '[1]리그 상수'!$B$2)</f>
        <v>8.2496504991111053</v>
      </c>
      <c r="AW21">
        <f t="shared" si="27"/>
        <v>38.160000000000004</v>
      </c>
      <c r="AX21" s="3">
        <f t="shared" si="28"/>
        <v>-1.2287807743987687E-2</v>
      </c>
      <c r="AY21" s="3">
        <f t="shared" si="29"/>
        <v>0.1968316891113582</v>
      </c>
      <c r="BE21" s="1">
        <v>1</v>
      </c>
      <c r="BF21" s="1">
        <v>7</v>
      </c>
      <c r="BG21" s="1">
        <v>3</v>
      </c>
      <c r="BH21">
        <f t="shared" si="30"/>
        <v>9</v>
      </c>
      <c r="BI21" s="4">
        <f t="shared" si="31"/>
        <v>0.21618580972513377</v>
      </c>
      <c r="BJ21" s="2">
        <f>E21*('[1]리그 상수'!$B$3 * 0.8)</f>
        <v>0.88125000000000009</v>
      </c>
    </row>
    <row r="22" spans="1:62">
      <c r="A22" t="s">
        <v>220</v>
      </c>
      <c r="B22" s="1" t="s">
        <v>111</v>
      </c>
      <c r="C22" s="5">
        <f t="shared" si="12"/>
        <v>4.4935591485108645E-2</v>
      </c>
      <c r="D22" s="5">
        <f t="shared" si="13"/>
        <v>0.20911949685534589</v>
      </c>
      <c r="E22" s="1">
        <f>SUMIF(BatGame!$A:$A,B22,BatGame!$E:$E)</f>
        <v>77</v>
      </c>
      <c r="F22">
        <f t="shared" si="5"/>
        <v>75</v>
      </c>
      <c r="G22" s="1">
        <f>SUMIF(BatGame!$A:$A,B22,BatGame!$F:$F)</f>
        <v>75</v>
      </c>
      <c r="H22" s="1">
        <f>SUMIF(BatGame!$A:$A,B22,BatGame!$M:$M)</f>
        <v>8</v>
      </c>
      <c r="I22" s="1">
        <f>SUMIF(BatGame!$A:$A,B22,BatGame!$G:$G)</f>
        <v>18</v>
      </c>
      <c r="J22">
        <f>SUMIF(BatGame!$A:$A,B22,BatGame!$H:$H)</f>
        <v>12</v>
      </c>
      <c r="K22" s="1">
        <f>SUMIF(BatGame!$A:$A,B22,BatGame!$I:$I)</f>
        <v>5</v>
      </c>
      <c r="L22" s="1">
        <f>SUMIF(BatGame!$A:$A,B22,BatGame!$J:$J)</f>
        <v>1</v>
      </c>
      <c r="M22" s="1">
        <f>SUMIF(BatGame!$A:$A,B22,BatGame!$K:$K)</f>
        <v>0</v>
      </c>
      <c r="N22">
        <f t="shared" si="14"/>
        <v>25</v>
      </c>
      <c r="O22" s="1">
        <f>SUMIF(BatGame!$A:$A,B22,BatGame!$L:$L)</f>
        <v>8</v>
      </c>
      <c r="P22" s="1">
        <f>SUMIF(BatGame!$A:$A,B22,BatGame!$N:$N)</f>
        <v>2</v>
      </c>
      <c r="Q22" s="1">
        <f>SUMIF(BatGame!$A:$A,B22,BatGame!$AC:$AC)</f>
        <v>1</v>
      </c>
      <c r="R22" s="1">
        <f>SUMIF(BatGame!$A:$A,B22,BatGame!$O:$O)</f>
        <v>0</v>
      </c>
      <c r="S22" s="1">
        <f>SUMIF(BatGame!$A:$A,B22,BatGame!$Y:$Y)</f>
        <v>1</v>
      </c>
      <c r="T22" s="1">
        <f>SUMIF(BatGame!$A:$A,B22,BatGame!$X:$X)</f>
        <v>0</v>
      </c>
      <c r="U22" s="1">
        <f>SUMIF(BatGame!$A:$A,B22,BatGame!$P:$P)</f>
        <v>16</v>
      </c>
      <c r="V22" s="1">
        <f>SUMIF(BatGame!$A:$A,B22,BatGame!$AB:$AB)</f>
        <v>0</v>
      </c>
      <c r="W22" s="1">
        <f>SUMIF(BatGame!$A:$A,B22,BatGame!$Z:$Z)</f>
        <v>1</v>
      </c>
      <c r="X22" s="1">
        <f>SUMIF(BatGame!$A:$A,B22,BatGame!$AA:$AA)</f>
        <v>0</v>
      </c>
      <c r="Y22" s="2">
        <f t="shared" si="15"/>
        <v>0.24</v>
      </c>
      <c r="Z22" s="2">
        <f t="shared" si="16"/>
        <v>0.25</v>
      </c>
      <c r="AA22" s="2">
        <f t="shared" si="17"/>
        <v>0.33333333333333331</v>
      </c>
      <c r="AB22" s="2">
        <f t="shared" si="18"/>
        <v>0.58333333333333326</v>
      </c>
      <c r="AC22" s="2">
        <f t="shared" si="19"/>
        <v>0.10666666666666667</v>
      </c>
      <c r="AD22" s="2">
        <f>(AL22/E22) / '[1]리그 상수'!$B$3 * 100</f>
        <v>73.805693471803664</v>
      </c>
      <c r="AE22" s="2">
        <f t="shared" si="6"/>
        <v>20.779220779220779</v>
      </c>
      <c r="AF22" s="2">
        <f t="shared" si="7"/>
        <v>0</v>
      </c>
      <c r="AG22" s="2">
        <f t="shared" si="8"/>
        <v>0</v>
      </c>
      <c r="AH22" s="2">
        <f t="shared" si="9"/>
        <v>0.30508474576271188</v>
      </c>
      <c r="AI22" s="2">
        <f t="shared" si="10"/>
        <v>9.3333333333333324E-2</v>
      </c>
      <c r="AJ22" s="2">
        <f t="shared" si="11"/>
        <v>1.0000000000000009E-2</v>
      </c>
      <c r="AK22" s="2">
        <f>('[1]리그 상수'!$B$16 * '[1]2025 썸머시즌 타자'!R22 + '[1]리그 상수'!$B$17 * '[1]2025 썸머시즌 타자'!S22 + '[1]2025 썸머시즌 타자'!J22 * '[1]리그 상수'!$B$18 + '[1]리그 상수'!$B$19 * '[1]2025 썸머시즌 타자'!K22 + '[1]2025 썸머시즌 타자'!L22 * '[1]리그 상수'!$B$20 + '[1]리그 상수'!$B$21*'[1]2025 썸머시즌 타자'!M22) / ('[1]2025 썸머시즌 타자'!G22 + '[1]2025 썸머시즌 타자'!R22 - '[1]2025 썸머시즌 타자'!T22 +'[1]2025 썸머시즌 타자'!S22 +'[1]2025 썸머시즌 타자'!X22)</f>
        <v>0.23483689513483058</v>
      </c>
      <c r="AL22" s="2">
        <f>((AK22-$AK$2) / '[1]리그 상수'!$B$2 + '[1]리그 상수'!$B$3) * '[1]2025 썸머시즌 타자'!E22</f>
        <v>7.8252774806969949</v>
      </c>
      <c r="AM22" s="2">
        <f t="shared" si="20"/>
        <v>2.9364406779661012</v>
      </c>
      <c r="AN22" s="2">
        <f>((AK22-'[1]리그 상수'!$B$1) / '[1]리그 상수'!$B$2)*'[1]2025 썸머시즌 타자'!E22</f>
        <v>-0.68525782892825293</v>
      </c>
      <c r="AO22" s="2">
        <f>((AK22-'[1]리그 상수'!$B$1) / '[1]리그 상수'!$B$2) * '[1]2025 썸머시즌 타자'!E22</f>
        <v>-0.68525782892825293</v>
      </c>
      <c r="AP22" s="2">
        <f t="shared" si="21"/>
        <v>0</v>
      </c>
      <c r="AQ22" s="2">
        <f t="shared" si="22"/>
        <v>2.4</v>
      </c>
      <c r="AR22" s="2">
        <f t="shared" si="23"/>
        <v>1.714742171071747</v>
      </c>
      <c r="AS22" s="2">
        <f t="shared" si="24"/>
        <v>7.98</v>
      </c>
      <c r="AT22" s="2">
        <f t="shared" si="25"/>
        <v>7.98</v>
      </c>
      <c r="AU22" s="2">
        <f t="shared" si="26"/>
        <v>9.6947421710717467</v>
      </c>
      <c r="AV22" s="3">
        <f>AU22 + (E22 * ('[1]리그 상수'!$B$1 - '[1]리그 상수'!$F$1) / '[1]리그 상수'!$B$2)</f>
        <v>16.80331713130537</v>
      </c>
      <c r="AW22">
        <f t="shared" si="27"/>
        <v>38.160000000000004</v>
      </c>
      <c r="AX22" s="3">
        <f t="shared" si="28"/>
        <v>4.4935591485108672E-2</v>
      </c>
      <c r="AY22" s="3">
        <f t="shared" si="29"/>
        <v>0.25405508834045454</v>
      </c>
      <c r="BE22" s="1">
        <v>1</v>
      </c>
      <c r="BF22" s="1">
        <v>7</v>
      </c>
      <c r="BG22" s="1">
        <v>3</v>
      </c>
      <c r="BH22">
        <f t="shared" si="30"/>
        <v>59</v>
      </c>
      <c r="BI22" s="4">
        <f t="shared" si="31"/>
        <v>0.44033849924804425</v>
      </c>
      <c r="BJ22" s="2">
        <f>E22*('[1]리그 상수'!$B$3 * 0.8)</f>
        <v>8.4820312500000004</v>
      </c>
    </row>
    <row r="23" spans="1:62">
      <c r="A23" t="s">
        <v>220</v>
      </c>
      <c r="B23" s="1" t="s">
        <v>106</v>
      </c>
      <c r="C23" s="5">
        <f t="shared" si="12"/>
        <v>-5.3140469573347587E-2</v>
      </c>
      <c r="D23" s="5">
        <f t="shared" si="13"/>
        <v>0.20911949685534589</v>
      </c>
      <c r="E23" s="1">
        <f>SUMIF(BatGame!$A:$A,B23,BatGame!$E:$E)</f>
        <v>72</v>
      </c>
      <c r="F23">
        <f t="shared" si="5"/>
        <v>71</v>
      </c>
      <c r="G23" s="1">
        <f>SUMIF(BatGame!$A:$A,B23,BatGame!$F:$F)</f>
        <v>71</v>
      </c>
      <c r="H23" s="1">
        <f>SUMIF(BatGame!$A:$A,B23,BatGame!$M:$M)</f>
        <v>11</v>
      </c>
      <c r="I23" s="1">
        <f>SUMIF(BatGame!$A:$A,B23,BatGame!$G:$G)</f>
        <v>20</v>
      </c>
      <c r="J23">
        <f>SUMIF(BatGame!$A:$A,B23,BatGame!$H:$H)</f>
        <v>8</v>
      </c>
      <c r="K23" s="1">
        <f>SUMIF(BatGame!$A:$A,B23,BatGame!$I:$I)</f>
        <v>6</v>
      </c>
      <c r="L23" s="1">
        <f>SUMIF(BatGame!$A:$A,B23,BatGame!$J:$J)</f>
        <v>3</v>
      </c>
      <c r="M23" s="1">
        <f>SUMIF(BatGame!$A:$A,B23,BatGame!$K:$K)</f>
        <v>3</v>
      </c>
      <c r="N23">
        <f t="shared" si="14"/>
        <v>41</v>
      </c>
      <c r="O23" s="1">
        <f>SUMIF(BatGame!$A:$A,B23,BatGame!$L:$L)</f>
        <v>10</v>
      </c>
      <c r="P23" s="1">
        <f>SUMIF(BatGame!$A:$A,B23,BatGame!$N:$N)</f>
        <v>3</v>
      </c>
      <c r="Q23" s="1">
        <f>SUMIF(BatGame!$A:$A,B23,BatGame!$AC:$AC)</f>
        <v>1</v>
      </c>
      <c r="R23" s="1">
        <f>SUMIF(BatGame!$A:$A,B23,BatGame!$O:$O)</f>
        <v>0</v>
      </c>
      <c r="S23" s="1">
        <f>SUMIF(BatGame!$A:$A,B23,BatGame!$Y:$Y)</f>
        <v>1</v>
      </c>
      <c r="T23" s="1">
        <f>SUMIF(BatGame!$A:$A,B23,BatGame!$X:$X)</f>
        <v>0</v>
      </c>
      <c r="U23" s="1">
        <f>SUMIF(BatGame!$A:$A,B23,BatGame!$P:$P)</f>
        <v>15</v>
      </c>
      <c r="V23" s="1">
        <f>SUMIF(BatGame!$A:$A,B23,BatGame!$AB:$AB)</f>
        <v>0</v>
      </c>
      <c r="W23" s="1">
        <f>SUMIF(BatGame!$A:$A,B23,BatGame!$Z:$Z)</f>
        <v>0</v>
      </c>
      <c r="X23" s="1">
        <f>SUMIF(BatGame!$A:$A,B23,BatGame!$AA:$AA)</f>
        <v>0</v>
      </c>
      <c r="Y23" s="2">
        <f t="shared" si="15"/>
        <v>0.28169014084507044</v>
      </c>
      <c r="Z23" s="2">
        <f t="shared" si="16"/>
        <v>0.29166666666666669</v>
      </c>
      <c r="AA23" s="2">
        <f t="shared" si="17"/>
        <v>0.57746478873239437</v>
      </c>
      <c r="AB23" s="2">
        <f t="shared" si="18"/>
        <v>0.869131455399061</v>
      </c>
      <c r="AC23" s="2">
        <f t="shared" si="19"/>
        <v>0.15492957746478872</v>
      </c>
      <c r="AD23" s="2">
        <f>(AL23/E23) / '[1]리그 상수'!$B$3 * 100</f>
        <v>53.716842886291971</v>
      </c>
      <c r="AE23" s="2">
        <f t="shared" si="6"/>
        <v>20.833333333333336</v>
      </c>
      <c r="AF23" s="2">
        <f t="shared" si="7"/>
        <v>0</v>
      </c>
      <c r="AG23" s="2">
        <f t="shared" si="8"/>
        <v>0</v>
      </c>
      <c r="AH23" s="2">
        <f t="shared" si="9"/>
        <v>0.32075471698113206</v>
      </c>
      <c r="AI23" s="2">
        <f t="shared" si="10"/>
        <v>0.29577464788732394</v>
      </c>
      <c r="AJ23" s="2">
        <f t="shared" si="11"/>
        <v>9.9765258215962493E-3</v>
      </c>
      <c r="AK23" s="2">
        <f>('[1]리그 상수'!$B$16 * '[1]2025 썸머시즌 타자'!R23 + '[1]리그 상수'!$B$17 * '[1]2025 썸머시즌 타자'!S23 + '[1]2025 썸머시즌 타자'!J23 * '[1]리그 상수'!$B$18 + '[1]리그 상수'!$B$19 * '[1]2025 썸머시즌 타자'!K23 + '[1]2025 썸머시즌 타자'!L23 * '[1]리그 상수'!$B$20 + '[1]리그 상수'!$B$21*'[1]2025 썸머시즌 타자'!M23) / ('[1]2025 썸머시즌 타자'!G23 + '[1]2025 썸머시즌 타자'!R23 - '[1]2025 썸머시즌 타자'!T23 +'[1]2025 썸머시즌 타자'!S23 +'[1]2025 썸머시즌 타자'!X23)</f>
        <v>0.23969558951693051</v>
      </c>
      <c r="AL23" s="2">
        <f>((AK23-$AK$2) / '[1]리그 상수'!$B$2 + '[1]리그 상수'!$B$3) * '[1]2025 썸머시즌 타자'!E23</f>
        <v>5.3255213767737892</v>
      </c>
      <c r="AM23" s="2">
        <f t="shared" si="20"/>
        <v>6.296587215601301</v>
      </c>
      <c r="AN23" s="2">
        <f>((AK23-'[1]리그 상수'!$B$1) / '[1]리그 상수'!$B$2)*'[1]2025 썸머시즌 타자'!E23</f>
        <v>-0.42484031891894553</v>
      </c>
      <c r="AO23" s="2">
        <f>((AK23-'[1]리그 상수'!$B$1) / '[1]리그 상수'!$B$2) * '[1]2025 썸머시즌 타자'!E23</f>
        <v>-0.42484031891894553</v>
      </c>
      <c r="AP23" s="2">
        <f t="shared" si="21"/>
        <v>0.2</v>
      </c>
      <c r="AQ23" s="2">
        <f t="shared" si="22"/>
        <v>-1.8029999999999993</v>
      </c>
      <c r="AR23" s="2">
        <f t="shared" si="23"/>
        <v>-2.0278403189189449</v>
      </c>
      <c r="AS23" s="2">
        <f t="shared" si="24"/>
        <v>7.98</v>
      </c>
      <c r="AT23" s="2">
        <f t="shared" si="25"/>
        <v>7.98</v>
      </c>
      <c r="AU23" s="2">
        <f t="shared" si="26"/>
        <v>5.9521596810810555</v>
      </c>
      <c r="AV23" s="3">
        <f>AU23 + (E23 * ('[1]리그 상수'!$B$1 - '[1]리그 상수'!$F$1) / '[1]리그 상수'!$B$2)</f>
        <v>12.599138864676132</v>
      </c>
      <c r="AW23">
        <f t="shared" si="27"/>
        <v>38.160000000000004</v>
      </c>
      <c r="AX23" s="3">
        <f t="shared" si="28"/>
        <v>-5.3140469573347608E-2</v>
      </c>
      <c r="AY23" s="3">
        <f t="shared" si="29"/>
        <v>0.15597902728199831</v>
      </c>
      <c r="BE23" s="1">
        <v>1</v>
      </c>
      <c r="BF23" s="1">
        <v>7</v>
      </c>
      <c r="BG23" s="1">
        <v>3</v>
      </c>
      <c r="BH23">
        <f t="shared" si="30"/>
        <v>52</v>
      </c>
      <c r="BI23" s="4">
        <f t="shared" si="31"/>
        <v>0.33016611280597824</v>
      </c>
      <c r="BJ23" s="2">
        <f>E23*('[1]리그 상수'!$B$3 * 0.8)</f>
        <v>7.9312500000000004</v>
      </c>
    </row>
    <row r="24" spans="1:62">
      <c r="A24" t="s">
        <v>220</v>
      </c>
      <c r="B24" s="1" t="s">
        <v>83</v>
      </c>
      <c r="C24" s="5">
        <f t="shared" si="12"/>
        <v>-2.5112301147086347E-2</v>
      </c>
      <c r="D24" s="5">
        <f t="shared" si="13"/>
        <v>0.20911949685534589</v>
      </c>
      <c r="E24" s="1">
        <f>SUMIF(BatGame!$A:$A,B24,BatGame!$E:$E)</f>
        <v>79</v>
      </c>
      <c r="F24">
        <f t="shared" si="5"/>
        <v>77</v>
      </c>
      <c r="G24" s="1">
        <f>SUMIF(BatGame!$A:$A,B24,BatGame!$F:$F)</f>
        <v>77</v>
      </c>
      <c r="H24" s="1">
        <f>SUMIF(BatGame!$A:$A,B24,BatGame!$M:$M)</f>
        <v>9</v>
      </c>
      <c r="I24" s="1">
        <f>SUMIF(BatGame!$A:$A,B24,BatGame!$G:$G)</f>
        <v>26</v>
      </c>
      <c r="J24">
        <f>SUMIF(BatGame!$A:$A,B24,BatGame!$H:$H)</f>
        <v>20</v>
      </c>
      <c r="K24" s="1">
        <f>SUMIF(BatGame!$A:$A,B24,BatGame!$I:$I)</f>
        <v>4</v>
      </c>
      <c r="L24" s="1">
        <f>SUMIF(BatGame!$A:$A,B24,BatGame!$J:$J)</f>
        <v>0</v>
      </c>
      <c r="M24" s="1">
        <f>SUMIF(BatGame!$A:$A,B24,BatGame!$K:$K)</f>
        <v>2</v>
      </c>
      <c r="N24">
        <f t="shared" si="14"/>
        <v>36</v>
      </c>
      <c r="O24" s="1">
        <f>SUMIF(BatGame!$A:$A,B24,BatGame!$L:$L)</f>
        <v>9</v>
      </c>
      <c r="P24" s="1">
        <f>SUMIF(BatGame!$A:$A,B24,BatGame!$N:$N)</f>
        <v>9</v>
      </c>
      <c r="Q24" s="1">
        <f>SUMIF(BatGame!$A:$A,B24,BatGame!$AC:$AC)</f>
        <v>2</v>
      </c>
      <c r="R24" s="1">
        <f>SUMIF(BatGame!$A:$A,B24,BatGame!$O:$O)</f>
        <v>0</v>
      </c>
      <c r="S24" s="1">
        <f>SUMIF(BatGame!$A:$A,B24,BatGame!$Y:$Y)</f>
        <v>1</v>
      </c>
      <c r="T24" s="1">
        <f>SUMIF(BatGame!$A:$A,B24,BatGame!$X:$X)</f>
        <v>0</v>
      </c>
      <c r="U24" s="1">
        <f>SUMIF(BatGame!$A:$A,B24,BatGame!$P:$P)</f>
        <v>12</v>
      </c>
      <c r="V24" s="1">
        <f>SUMIF(BatGame!$A:$A,B24,BatGame!$AB:$AB)</f>
        <v>0</v>
      </c>
      <c r="W24" s="1">
        <f>SUMIF(BatGame!$A:$A,B24,BatGame!$Z:$Z)</f>
        <v>0</v>
      </c>
      <c r="X24" s="1">
        <f>SUMIF(BatGame!$A:$A,B24,BatGame!$AA:$AA)</f>
        <v>1</v>
      </c>
      <c r="Y24" s="2">
        <f t="shared" si="15"/>
        <v>0.33766233766233766</v>
      </c>
      <c r="Z24" s="2">
        <f t="shared" si="16"/>
        <v>0.34177215189873417</v>
      </c>
      <c r="AA24" s="2">
        <f t="shared" si="17"/>
        <v>0.46753246753246752</v>
      </c>
      <c r="AB24" s="2">
        <f t="shared" si="18"/>
        <v>0.80930461943120169</v>
      </c>
      <c r="AC24" s="2">
        <f t="shared" si="19"/>
        <v>0.11688311688311688</v>
      </c>
      <c r="AD24" s="2">
        <f>(AL24/E24) / '[1]리그 상수'!$B$3 * 100</f>
        <v>81.966822341032525</v>
      </c>
      <c r="AE24" s="2">
        <f t="shared" si="6"/>
        <v>15.18987341772152</v>
      </c>
      <c r="AF24" s="2">
        <f t="shared" si="7"/>
        <v>0</v>
      </c>
      <c r="AG24" s="2">
        <f t="shared" si="8"/>
        <v>0</v>
      </c>
      <c r="AH24" s="2">
        <f t="shared" si="9"/>
        <v>0.375</v>
      </c>
      <c r="AI24" s="2">
        <f t="shared" si="10"/>
        <v>0.12987012987012986</v>
      </c>
      <c r="AJ24" s="2">
        <f t="shared" si="11"/>
        <v>4.1098142363965029E-3</v>
      </c>
      <c r="AK24" s="2">
        <f>('[1]리그 상수'!$B$16 * '[1]2025 썸머시즌 타자'!R24 + '[1]리그 상수'!$B$17 * '[1]2025 썸머시즌 타자'!S24 + '[1]2025 썸머시즌 타자'!J24 * '[1]리그 상수'!$B$18 + '[1]리그 상수'!$B$19 * '[1]2025 썸머시즌 타자'!K24 + '[1]2025 썸머시즌 타자'!L24 * '[1]리그 상수'!$B$20 + '[1]리그 상수'!$B$21*'[1]2025 썸머시즌 타자'!M24) / ('[1]2025 썸머시즌 타자'!G24 + '[1]2025 썸머시즌 타자'!R24 - '[1]2025 썸머시즌 타자'!T24 +'[1]2025 썸머시즌 타자'!S24 +'[1]2025 썸머시즌 타자'!X24)</f>
        <v>0.27115563564102774</v>
      </c>
      <c r="AL24" s="2">
        <f>((AK24-$AK$2) / '[1]리그 상수'!$B$2 + '[1]리그 상수'!$B$3) * '[1]2025 썸머시즌 타자'!E24</f>
        <v>8.9162933013355605</v>
      </c>
      <c r="AM24" s="2">
        <f t="shared" si="20"/>
        <v>6.3116883116883109</v>
      </c>
      <c r="AN24" s="2">
        <f>((AK24-'[1]리그 상수'!$B$1) / '[1]리그 상수'!$B$2)*'[1]2025 썸머시즌 타자'!E24</f>
        <v>-0.2842854117728158</v>
      </c>
      <c r="AO24" s="2">
        <f>((AK24-'[1]리그 상수'!$B$1) / '[1]리그 상수'!$B$2) * '[1]2025 썸머시즌 타자'!E24</f>
        <v>-0.2842854117728158</v>
      </c>
      <c r="AP24" s="2">
        <f t="shared" si="21"/>
        <v>1</v>
      </c>
      <c r="AQ24" s="2">
        <f t="shared" si="22"/>
        <v>-1.6739999999999999</v>
      </c>
      <c r="AR24" s="2">
        <f t="shared" si="23"/>
        <v>-0.95828541177281568</v>
      </c>
      <c r="AS24" s="2">
        <f t="shared" si="24"/>
        <v>7.98</v>
      </c>
      <c r="AT24" s="2">
        <f t="shared" si="25"/>
        <v>7.98</v>
      </c>
      <c r="AU24" s="2">
        <f t="shared" si="26"/>
        <v>7.0217145882271845</v>
      </c>
      <c r="AV24" s="3">
        <f>AU24 + (E24 * ('[1]리그 상수'!$B$1 - '[1]리그 상수'!$F$1) / '[1]리그 상수'!$B$2)</f>
        <v>14.314927859116228</v>
      </c>
      <c r="AW24">
        <f t="shared" si="27"/>
        <v>38.160000000000004</v>
      </c>
      <c r="AX24" s="3">
        <f t="shared" si="28"/>
        <v>-2.5112301147086361E-2</v>
      </c>
      <c r="AY24" s="3">
        <f t="shared" si="29"/>
        <v>0.18400719570825955</v>
      </c>
      <c r="BE24" s="1">
        <v>1</v>
      </c>
      <c r="BF24" s="1">
        <v>7</v>
      </c>
      <c r="BG24" s="1">
        <v>3</v>
      </c>
      <c r="BH24">
        <f t="shared" si="30"/>
        <v>54</v>
      </c>
      <c r="BI24" s="4">
        <f t="shared" si="31"/>
        <v>0.37512913676929316</v>
      </c>
      <c r="BJ24" s="2">
        <f>E24*('[1]리그 상수'!$B$3 * 0.8)</f>
        <v>8.7023437500000007</v>
      </c>
    </row>
    <row r="25" spans="1:62">
      <c r="A25" t="s">
        <v>220</v>
      </c>
      <c r="B25" s="1" t="s">
        <v>96</v>
      </c>
      <c r="C25" s="5">
        <f t="shared" si="12"/>
        <v>0.13772738633536571</v>
      </c>
      <c r="D25" s="5">
        <f t="shared" si="13"/>
        <v>0.20911949685534589</v>
      </c>
      <c r="E25" s="1">
        <f>SUMIF(BatGame!$A:$A,B25,BatGame!$E:$E)</f>
        <v>74</v>
      </c>
      <c r="F25">
        <f t="shared" si="5"/>
        <v>71</v>
      </c>
      <c r="G25" s="1">
        <f>SUMIF(BatGame!$A:$A,B25,BatGame!$F:$F)</f>
        <v>71</v>
      </c>
      <c r="H25" s="1">
        <f>SUMIF(BatGame!$A:$A,B25,BatGame!$M:$M)</f>
        <v>11</v>
      </c>
      <c r="I25" s="1">
        <f>SUMIF(BatGame!$A:$A,B25,BatGame!$G:$G)</f>
        <v>15</v>
      </c>
      <c r="J25">
        <f>SUMIF(BatGame!$A:$A,B25,BatGame!$H:$H)</f>
        <v>11</v>
      </c>
      <c r="K25" s="1">
        <f>SUMIF(BatGame!$A:$A,B25,BatGame!$I:$I)</f>
        <v>4</v>
      </c>
      <c r="L25" s="1">
        <f>SUMIF(BatGame!$A:$A,B25,BatGame!$J:$J)</f>
        <v>0</v>
      </c>
      <c r="M25" s="1">
        <f>SUMIF(BatGame!$A:$A,B25,BatGame!$K:$K)</f>
        <v>0</v>
      </c>
      <c r="N25">
        <f t="shared" si="14"/>
        <v>19</v>
      </c>
      <c r="O25" s="1">
        <f>SUMIF(BatGame!$A:$A,B25,BatGame!$L:$L)</f>
        <v>5</v>
      </c>
      <c r="P25" s="1">
        <f>SUMIF(BatGame!$A:$A,B25,BatGame!$N:$N)</f>
        <v>4</v>
      </c>
      <c r="Q25" s="1">
        <f>SUMIF(BatGame!$A:$A,B25,BatGame!$AC:$AC)</f>
        <v>1</v>
      </c>
      <c r="R25" s="1">
        <f>SUMIF(BatGame!$A:$A,B25,BatGame!$O:$O)</f>
        <v>2</v>
      </c>
      <c r="S25" s="1">
        <f>SUMIF(BatGame!$A:$A,B25,BatGame!$Y:$Y)</f>
        <v>1</v>
      </c>
      <c r="T25" s="1">
        <f>SUMIF(BatGame!$A:$A,B25,BatGame!$X:$X)</f>
        <v>0</v>
      </c>
      <c r="U25" s="1">
        <f>SUMIF(BatGame!$A:$A,B25,BatGame!$P:$P)</f>
        <v>22</v>
      </c>
      <c r="V25" s="1">
        <f>SUMIF(BatGame!$A:$A,B25,BatGame!$AB:$AB)</f>
        <v>0</v>
      </c>
      <c r="W25" s="1">
        <f>SUMIF(BatGame!$A:$A,B25,BatGame!$Z:$Z)</f>
        <v>0</v>
      </c>
      <c r="X25" s="1">
        <f>SUMIF(BatGame!$A:$A,B25,BatGame!$AA:$AA)</f>
        <v>0</v>
      </c>
      <c r="Y25" s="2">
        <f t="shared" si="15"/>
        <v>0.21126760563380281</v>
      </c>
      <c r="Z25" s="2">
        <f t="shared" si="16"/>
        <v>0.24324324324324326</v>
      </c>
      <c r="AA25" s="2">
        <f t="shared" si="17"/>
        <v>0.26760563380281688</v>
      </c>
      <c r="AB25" s="2">
        <f t="shared" si="18"/>
        <v>0.51084887704606019</v>
      </c>
      <c r="AC25" s="2">
        <f t="shared" si="19"/>
        <v>0.15492957746478872</v>
      </c>
      <c r="AD25" s="2">
        <f>(AL25/E25) / '[1]리그 상수'!$B$3 * 100</f>
        <v>98.790506700356445</v>
      </c>
      <c r="AE25" s="2">
        <f t="shared" si="6"/>
        <v>29.72972972972973</v>
      </c>
      <c r="AF25" s="2">
        <f t="shared" si="7"/>
        <v>2.7027027027027026</v>
      </c>
      <c r="AG25" s="2">
        <f t="shared" si="8"/>
        <v>9.0909090909090912E-2</v>
      </c>
      <c r="AH25" s="2">
        <f t="shared" si="9"/>
        <v>0.30612244897959184</v>
      </c>
      <c r="AI25" s="2">
        <f t="shared" si="10"/>
        <v>5.6338028169014065E-2</v>
      </c>
      <c r="AJ25" s="2">
        <f t="shared" si="11"/>
        <v>3.1975637609440444E-2</v>
      </c>
      <c r="AK25" s="2">
        <f>('[1]리그 상수'!$B$16 * '[1]2025 썸머시즌 타자'!R25 + '[1]리그 상수'!$B$17 * '[1]2025 썸머시즌 타자'!S25 + '[1]2025 썸머시즌 타자'!J25 * '[1]리그 상수'!$B$18 + '[1]리그 상수'!$B$19 * '[1]2025 썸머시즌 타자'!K25 + '[1]2025 썸머시즌 타자'!L25 * '[1]리그 상수'!$B$20 + '[1]리그 상수'!$B$21*'[1]2025 썸머시즌 타자'!M25) / ('[1]2025 썸머시즌 타자'!G25 + '[1]2025 썸머시즌 타자'!R25 - '[1]2025 썸머시즌 타자'!T25 +'[1]2025 썸머시즌 타자'!S25 +'[1]2025 썸머시즌 타자'!X25)</f>
        <v>0.42756510562479499</v>
      </c>
      <c r="AL25" s="2">
        <f>((AK25-$AK$2) / '[1]리그 상수'!$B$2 + '[1]리그 상수'!$B$3) * '[1]2025 썸머시즌 타자'!E25</f>
        <v>10.066212372182806</v>
      </c>
      <c r="AM25" s="2">
        <f t="shared" si="20"/>
        <v>2.2816901408450705</v>
      </c>
      <c r="AN25" s="2">
        <f>((AK25-'[1]리그 상수'!$B$1) / '[1]리그 상수'!$B$2)*'[1]2025 썸머시즌 타자'!E25</f>
        <v>1.5556770625575567</v>
      </c>
      <c r="AO25" s="2">
        <f>((AK25-'[1]리그 상수'!$B$1) / '[1]리그 상수'!$B$2) * '[1]2025 썸머시즌 타자'!E25</f>
        <v>1.5556770625575567</v>
      </c>
      <c r="AP25" s="2">
        <f t="shared" si="21"/>
        <v>0.4</v>
      </c>
      <c r="AQ25" s="2">
        <f t="shared" si="22"/>
        <v>3.3</v>
      </c>
      <c r="AR25" s="2">
        <f t="shared" si="23"/>
        <v>5.255677062557556</v>
      </c>
      <c r="AS25" s="2">
        <f t="shared" si="24"/>
        <v>7.98</v>
      </c>
      <c r="AT25" s="2">
        <f t="shared" si="25"/>
        <v>7.98</v>
      </c>
      <c r="AU25" s="2">
        <f t="shared" si="26"/>
        <v>13.235677062557556</v>
      </c>
      <c r="AV25" s="3">
        <f>AU25 + (E25 * ('[1]리그 상수'!$B$1 - '[1]리그 상수'!$F$1) / '[1]리그 상수'!$B$2)</f>
        <v>20.067294556808051</v>
      </c>
      <c r="AW25">
        <f t="shared" si="27"/>
        <v>38.160000000000004</v>
      </c>
      <c r="AX25" s="3">
        <f t="shared" si="28"/>
        <v>0.13772738633536571</v>
      </c>
      <c r="AY25" s="3">
        <f t="shared" si="29"/>
        <v>0.34684688319071161</v>
      </c>
      <c r="BE25" s="1">
        <v>1</v>
      </c>
      <c r="BF25" s="1">
        <v>7</v>
      </c>
      <c r="BG25" s="1">
        <v>3</v>
      </c>
      <c r="BH25">
        <f t="shared" si="30"/>
        <v>57</v>
      </c>
      <c r="BI25" s="4">
        <f t="shared" si="31"/>
        <v>0.52587249886813547</v>
      </c>
      <c r="BJ25" s="2">
        <f>E25*('[1]리그 상수'!$B$3 * 0.8)</f>
        <v>8.1515625000000007</v>
      </c>
    </row>
    <row r="26" spans="1:62">
      <c r="A26" t="s">
        <v>220</v>
      </c>
      <c r="B26" s="1" t="s">
        <v>115</v>
      </c>
      <c r="C26" s="5">
        <f t="shared" si="12"/>
        <v>-8.575610991799848E-2</v>
      </c>
      <c r="D26" s="5">
        <f t="shared" si="13"/>
        <v>0.20911949685534589</v>
      </c>
      <c r="E26" s="1">
        <f>SUMIF(BatGame!$A:$A,B26,BatGame!$E:$E)</f>
        <v>80</v>
      </c>
      <c r="F26">
        <f t="shared" si="5"/>
        <v>71</v>
      </c>
      <c r="G26" s="1">
        <f>SUMIF(BatGame!$A:$A,B26,BatGame!$F:$F)</f>
        <v>71</v>
      </c>
      <c r="H26" s="1">
        <f>SUMIF(BatGame!$A:$A,B26,BatGame!$M:$M)</f>
        <v>23</v>
      </c>
      <c r="I26" s="1">
        <f>SUMIF(BatGame!$A:$A,B26,BatGame!$G:$G)</f>
        <v>27</v>
      </c>
      <c r="J26">
        <f>SUMIF(BatGame!$A:$A,B26,BatGame!$H:$H)</f>
        <v>12</v>
      </c>
      <c r="K26" s="1">
        <f>SUMIF(BatGame!$A:$A,B26,BatGame!$I:$I)</f>
        <v>8</v>
      </c>
      <c r="L26" s="1">
        <f>SUMIF(BatGame!$A:$A,B26,BatGame!$J:$J)</f>
        <v>2</v>
      </c>
      <c r="M26" s="1">
        <f>SUMIF(BatGame!$A:$A,B26,BatGame!$K:$K)</f>
        <v>5</v>
      </c>
      <c r="N26">
        <f t="shared" si="14"/>
        <v>54</v>
      </c>
      <c r="O26" s="1">
        <f>SUMIF(BatGame!$A:$A,B26,BatGame!$L:$L)</f>
        <v>14</v>
      </c>
      <c r="P26" s="1">
        <f>SUMIF(BatGame!$A:$A,B26,BatGame!$N:$N)</f>
        <v>18</v>
      </c>
      <c r="Q26" s="1">
        <f>SUMIF(BatGame!$A:$A,B26,BatGame!$AC:$AC)</f>
        <v>1</v>
      </c>
      <c r="R26" s="1">
        <f>SUMIF(BatGame!$A:$A,B26,BatGame!$O:$O)</f>
        <v>1</v>
      </c>
      <c r="S26" s="1">
        <f>SUMIF(BatGame!$A:$A,B26,BatGame!$Y:$Y)</f>
        <v>6</v>
      </c>
      <c r="T26" s="1">
        <f>SUMIF(BatGame!$A:$A,B26,BatGame!$X:$X)</f>
        <v>0</v>
      </c>
      <c r="U26" s="1">
        <f>SUMIF(BatGame!$A:$A,B26,BatGame!$P:$P)</f>
        <v>12</v>
      </c>
      <c r="V26" s="1">
        <f>SUMIF(BatGame!$A:$A,B26,BatGame!$AB:$AB)</f>
        <v>1</v>
      </c>
      <c r="W26" s="1">
        <f>SUMIF(BatGame!$A:$A,B26,BatGame!$Z:$Z)</f>
        <v>2</v>
      </c>
      <c r="X26" s="1">
        <f>SUMIF(BatGame!$A:$A,B26,BatGame!$AA:$AA)</f>
        <v>0</v>
      </c>
      <c r="Y26" s="2">
        <f t="shared" si="15"/>
        <v>0.38028169014084506</v>
      </c>
      <c r="Z26" s="2">
        <f t="shared" si="16"/>
        <v>0.4358974358974359</v>
      </c>
      <c r="AA26" s="2">
        <f t="shared" si="17"/>
        <v>0.76056338028169013</v>
      </c>
      <c r="AB26" s="2">
        <f t="shared" si="18"/>
        <v>1.1964608161791261</v>
      </c>
      <c r="AC26" s="2">
        <f t="shared" si="19"/>
        <v>0.323943661971831</v>
      </c>
      <c r="AD26" s="2">
        <f>(AL26/E26) / '[1]리그 상수'!$B$3 * 100</f>
        <v>80.867696160267101</v>
      </c>
      <c r="AE26" s="2">
        <f t="shared" si="6"/>
        <v>15</v>
      </c>
      <c r="AF26" s="2">
        <f t="shared" si="7"/>
        <v>1.25</v>
      </c>
      <c r="AG26" s="2">
        <f t="shared" si="8"/>
        <v>8.3333333333333329E-2</v>
      </c>
      <c r="AH26" s="2">
        <f t="shared" si="9"/>
        <v>0.40740740740740738</v>
      </c>
      <c r="AI26" s="2">
        <f t="shared" si="10"/>
        <v>0.38028169014084506</v>
      </c>
      <c r="AJ26" s="2">
        <f t="shared" si="11"/>
        <v>5.561574575659084E-2</v>
      </c>
      <c r="AK26" s="2">
        <f>('[1]리그 상수'!$B$16 * '[1]2025 썸머시즌 타자'!R26 + '[1]리그 상수'!$B$17 * '[1]2025 썸머시즌 타자'!S26 + '[1]2025 썸머시즌 타자'!J26 * '[1]리그 상수'!$B$18 + '[1]리그 상수'!$B$19 * '[1]2025 썸머시즌 타자'!K26 + '[1]2025 썸머시즌 타자'!L26 * '[1]리그 상수'!$B$20 + '[1]리그 상수'!$B$21*'[1]2025 썸머시즌 타자'!M26) / ('[1]2025 썸머시즌 타자'!G26 + '[1]2025 썸머시즌 타자'!R26 - '[1]2025 썸머시즌 타자'!T26 +'[1]2025 썸머시즌 타자'!S26 +'[1]2025 썸머시즌 타자'!X26)</f>
        <v>0.32796187079174616</v>
      </c>
      <c r="AL26" s="2">
        <f>((AK26-$AK$2) / '[1]리그 상수'!$B$2 + '[1]리그 상수'!$B$3) * '[1]2025 썸머시즌 타자'!E26</f>
        <v>8.9080821551544229</v>
      </c>
      <c r="AM26" s="2">
        <f t="shared" si="20"/>
        <v>14.918743228602382</v>
      </c>
      <c r="AN26" s="2">
        <f>((AK26-'[1]리그 상수'!$B$1) / '[1]리그 상수'!$B$2)*'[1]2025 썸머시즌 타자'!E26</f>
        <v>0.39754684552917613</v>
      </c>
      <c r="AO26" s="2">
        <f>((AK26-'[1]리그 상수'!$B$1) / '[1]리그 상수'!$B$2) * '[1]2025 썸머시즌 타자'!E26</f>
        <v>0.39754684552917613</v>
      </c>
      <c r="AP26" s="2">
        <f t="shared" si="21"/>
        <v>3.2</v>
      </c>
      <c r="AQ26" s="2">
        <f t="shared" si="22"/>
        <v>-6.8699999999999992</v>
      </c>
      <c r="AR26" s="2">
        <f t="shared" si="23"/>
        <v>-3.2724531544708229</v>
      </c>
      <c r="AS26" s="2">
        <f t="shared" si="24"/>
        <v>7.98</v>
      </c>
      <c r="AT26" s="2">
        <f t="shared" si="25"/>
        <v>7.98</v>
      </c>
      <c r="AU26" s="2">
        <f t="shared" si="26"/>
        <v>4.707546845529178</v>
      </c>
      <c r="AV26" s="3">
        <f>AU26 + (E26 * ('[1]리그 상수'!$B$1 - '[1]리그 상수'!$F$1) / '[1]리그 상수'!$B$2)</f>
        <v>12.093079271745928</v>
      </c>
      <c r="AW26">
        <f t="shared" si="27"/>
        <v>38.160000000000004</v>
      </c>
      <c r="AX26" s="3">
        <f t="shared" si="28"/>
        <v>-8.5756109917998494E-2</v>
      </c>
      <c r="AY26" s="3">
        <f t="shared" si="29"/>
        <v>0.12336338693734741</v>
      </c>
      <c r="BE26" s="1">
        <v>1</v>
      </c>
      <c r="BF26" s="1">
        <v>7</v>
      </c>
      <c r="BG26" s="1">
        <v>3</v>
      </c>
      <c r="BH26">
        <f t="shared" si="30"/>
        <v>48</v>
      </c>
      <c r="BI26" s="4">
        <f t="shared" si="31"/>
        <v>0.31690459307510294</v>
      </c>
      <c r="BJ26" s="2">
        <f>E26*('[1]리그 상수'!$B$3 * 0.8)</f>
        <v>8.8125</v>
      </c>
    </row>
    <row r="27" spans="1:62">
      <c r="A27" t="s">
        <v>220</v>
      </c>
      <c r="B27" s="1" t="s">
        <v>104</v>
      </c>
      <c r="C27" s="5">
        <f t="shared" si="12"/>
        <v>-2.1139111986435449E-2</v>
      </c>
      <c r="D27" s="5">
        <f t="shared" si="13"/>
        <v>0.20911949685534589</v>
      </c>
      <c r="E27" s="1">
        <f>SUMIF(BatGame!$A:$A,B27,BatGame!$E:$E)</f>
        <v>74</v>
      </c>
      <c r="F27">
        <f t="shared" si="5"/>
        <v>70</v>
      </c>
      <c r="G27" s="1">
        <f>SUMIF(BatGame!$A:$A,B27,BatGame!$F:$F)</f>
        <v>70</v>
      </c>
      <c r="H27" s="1">
        <f>SUMIF(BatGame!$A:$A,B27,BatGame!$M:$M)</f>
        <v>14</v>
      </c>
      <c r="I27" s="1">
        <f>SUMIF(BatGame!$A:$A,B27,BatGame!$G:$G)</f>
        <v>21</v>
      </c>
      <c r="J27">
        <f>SUMIF(BatGame!$A:$A,B27,BatGame!$H:$H)</f>
        <v>10</v>
      </c>
      <c r="K27" s="1">
        <f>SUMIF(BatGame!$A:$A,B27,BatGame!$I:$I)</f>
        <v>7</v>
      </c>
      <c r="L27" s="1">
        <f>SUMIF(BatGame!$A:$A,B27,BatGame!$J:$J)</f>
        <v>1</v>
      </c>
      <c r="M27" s="1">
        <f>SUMIF(BatGame!$A:$A,B27,BatGame!$K:$K)</f>
        <v>3</v>
      </c>
      <c r="N27">
        <f t="shared" si="14"/>
        <v>39</v>
      </c>
      <c r="O27" s="1">
        <f>SUMIF(BatGame!$A:$A,B27,BatGame!$L:$L)</f>
        <v>6</v>
      </c>
      <c r="P27" s="1">
        <f>SUMIF(BatGame!$A:$A,B27,BatGame!$N:$N)</f>
        <v>3</v>
      </c>
      <c r="Q27" s="1">
        <f>SUMIF(BatGame!$A:$A,B27,BatGame!$AC:$AC)</f>
        <v>1</v>
      </c>
      <c r="R27" s="1">
        <f>SUMIF(BatGame!$A:$A,B27,BatGame!$O:$O)</f>
        <v>0</v>
      </c>
      <c r="S27" s="1">
        <f>SUMIF(BatGame!$A:$A,B27,BatGame!$Y:$Y)</f>
        <v>4</v>
      </c>
      <c r="T27" s="1">
        <f>SUMIF(BatGame!$A:$A,B27,BatGame!$X:$X)</f>
        <v>0</v>
      </c>
      <c r="U27" s="1">
        <f>SUMIF(BatGame!$A:$A,B27,BatGame!$P:$P)</f>
        <v>9</v>
      </c>
      <c r="V27" s="1">
        <f>SUMIF(BatGame!$A:$A,B27,BatGame!$AB:$AB)</f>
        <v>0</v>
      </c>
      <c r="W27" s="1">
        <f>SUMIF(BatGame!$A:$A,B27,BatGame!$Z:$Z)</f>
        <v>0</v>
      </c>
      <c r="X27" s="1">
        <f>SUMIF(BatGame!$A:$A,B27,BatGame!$AA:$AA)</f>
        <v>0</v>
      </c>
      <c r="Y27" s="2">
        <f t="shared" si="15"/>
        <v>0.3</v>
      </c>
      <c r="Z27" s="2">
        <f t="shared" si="16"/>
        <v>0.33783783783783783</v>
      </c>
      <c r="AA27" s="2">
        <f t="shared" si="17"/>
        <v>0.55714285714285716</v>
      </c>
      <c r="AB27" s="2">
        <f t="shared" si="18"/>
        <v>0.89498069498069499</v>
      </c>
      <c r="AC27" s="2">
        <f t="shared" si="19"/>
        <v>0.2</v>
      </c>
      <c r="AD27" s="2">
        <f>(AL27/E27) / '[1]리그 상수'!$B$3 * 100</f>
        <v>92.044849523981412</v>
      </c>
      <c r="AE27" s="2">
        <f t="shared" si="6"/>
        <v>12.162162162162163</v>
      </c>
      <c r="AF27" s="2">
        <f t="shared" si="7"/>
        <v>0</v>
      </c>
      <c r="AG27" s="2">
        <f t="shared" si="8"/>
        <v>0</v>
      </c>
      <c r="AH27" s="2">
        <f t="shared" si="9"/>
        <v>0.31034482758620691</v>
      </c>
      <c r="AI27" s="2">
        <f t="shared" si="10"/>
        <v>0.25714285714285717</v>
      </c>
      <c r="AJ27" s="2">
        <f t="shared" si="11"/>
        <v>3.783783783783784E-2</v>
      </c>
      <c r="AK27" s="2">
        <f>('[1]리그 상수'!$B$16 * '[1]2025 썸머시즌 타자'!R27 + '[1]리그 상수'!$B$17 * '[1]2025 썸머시즌 타자'!S27 + '[1]2025 썸머시즌 타자'!J27 * '[1]리그 상수'!$B$18 + '[1]리그 상수'!$B$19 * '[1]2025 썸머시즌 타자'!K27 + '[1]2025 썸머시즌 타자'!L27 * '[1]리그 상수'!$B$20 + '[1]리그 상수'!$B$21*'[1]2025 썸머시즌 타자'!M27) / ('[1]2025 썸머시즌 타자'!G27 + '[1]2025 썸머시즌 타자'!R27 - '[1]2025 썸머시즌 타자'!T27 +'[1]2025 썸머시즌 타자'!S27 +'[1]2025 썸머시즌 타자'!X27)</f>
        <v>0.36845099064257902</v>
      </c>
      <c r="AL27" s="2">
        <f>((AK27-$AK$2) / '[1]리그 상수'!$B$2 + '[1]리그 상수'!$B$3) * '[1]2025 썸머시즌 타자'!E27</f>
        <v>9.3788667962228711</v>
      </c>
      <c r="AM27" s="2">
        <f t="shared" si="20"/>
        <v>7.5214285714285714</v>
      </c>
      <c r="AN27" s="2">
        <f>((AK27-'[1]리그 상수'!$B$1) / '[1]리그 상수'!$B$2)*'[1]2025 썸머시즌 타자'!E27</f>
        <v>0.8683314865976236</v>
      </c>
      <c r="AO27" s="2">
        <f>((AK27-'[1]리그 상수'!$B$1) / '[1]리그 상수'!$B$2) * '[1]2025 썸머시즌 타자'!E27</f>
        <v>0.8683314865976236</v>
      </c>
      <c r="AP27" s="2">
        <f t="shared" si="21"/>
        <v>0.2</v>
      </c>
      <c r="AQ27" s="2">
        <f t="shared" si="22"/>
        <v>-1.875</v>
      </c>
      <c r="AR27" s="2">
        <f t="shared" si="23"/>
        <v>-0.80666851340237633</v>
      </c>
      <c r="AS27" s="2">
        <f t="shared" si="24"/>
        <v>7.98</v>
      </c>
      <c r="AT27" s="2">
        <f t="shared" si="25"/>
        <v>7.98</v>
      </c>
      <c r="AU27" s="2">
        <f t="shared" si="26"/>
        <v>7.1733314865976237</v>
      </c>
      <c r="AV27" s="3">
        <f>AU27 + (E27 * ('[1]리그 상수'!$B$1 - '[1]리그 상수'!$F$1) / '[1]리그 상수'!$B$2)</f>
        <v>14.00494898084812</v>
      </c>
      <c r="AW27">
        <f t="shared" si="27"/>
        <v>38.160000000000004</v>
      </c>
      <c r="AX27" s="3">
        <f t="shared" si="28"/>
        <v>-2.1139111986435435E-2</v>
      </c>
      <c r="AY27" s="3">
        <f t="shared" si="29"/>
        <v>0.18798038486891044</v>
      </c>
      <c r="BE27" s="1">
        <v>1</v>
      </c>
      <c r="BF27" s="1">
        <v>7</v>
      </c>
      <c r="BG27" s="1">
        <v>3</v>
      </c>
      <c r="BH27">
        <f t="shared" si="30"/>
        <v>50</v>
      </c>
      <c r="BI27" s="4">
        <f t="shared" si="31"/>
        <v>0.36700600054633437</v>
      </c>
      <c r="BJ27" s="2">
        <f>E27*('[1]리그 상수'!$B$3 * 0.8)</f>
        <v>8.1515625000000007</v>
      </c>
    </row>
    <row r="28" spans="1:62">
      <c r="A28" t="s">
        <v>220</v>
      </c>
      <c r="B28" s="1" t="s">
        <v>112</v>
      </c>
      <c r="C28" s="5">
        <f t="shared" si="12"/>
        <v>-0.11525638106680811</v>
      </c>
      <c r="D28" s="5">
        <f t="shared" si="13"/>
        <v>0.20911949685534589</v>
      </c>
      <c r="E28" s="1">
        <f>SUMIF(BatGame!$A:$A,B28,BatGame!$E:$E)</f>
        <v>32</v>
      </c>
      <c r="F28">
        <f t="shared" si="5"/>
        <v>32</v>
      </c>
      <c r="G28" s="1">
        <f>SUMIF(BatGame!$A:$A,B28,BatGame!$F:$F)</f>
        <v>32</v>
      </c>
      <c r="H28" s="1">
        <f>SUMIF(BatGame!$A:$A,B28,BatGame!$M:$M)</f>
        <v>6</v>
      </c>
      <c r="I28" s="1">
        <f>SUMIF(BatGame!$A:$A,B28,BatGame!$G:$G)</f>
        <v>12</v>
      </c>
      <c r="J28">
        <f>SUMIF(BatGame!$A:$A,B28,BatGame!$H:$H)</f>
        <v>4</v>
      </c>
      <c r="K28" s="1">
        <f>SUMIF(BatGame!$A:$A,B28,BatGame!$I:$I)</f>
        <v>2</v>
      </c>
      <c r="L28" s="1">
        <f>SUMIF(BatGame!$A:$A,B28,BatGame!$J:$J)</f>
        <v>1</v>
      </c>
      <c r="M28" s="1">
        <f>SUMIF(BatGame!$A:$A,B28,BatGame!$K:$K)</f>
        <v>5</v>
      </c>
      <c r="N28">
        <f t="shared" si="14"/>
        <v>31</v>
      </c>
      <c r="O28" s="1">
        <f>SUMIF(BatGame!$A:$A,B28,BatGame!$L:$L)</f>
        <v>13</v>
      </c>
      <c r="P28" s="1">
        <f>SUMIF(BatGame!$A:$A,B28,BatGame!$N:$N)</f>
        <v>1</v>
      </c>
      <c r="Q28" s="1">
        <f>SUMIF(BatGame!$A:$A,B28,BatGame!$AC:$AC)</f>
        <v>0</v>
      </c>
      <c r="R28" s="1">
        <f>SUMIF(BatGame!$A:$A,B28,BatGame!$O:$O)</f>
        <v>0</v>
      </c>
      <c r="S28" s="1">
        <f>SUMIF(BatGame!$A:$A,B28,BatGame!$Y:$Y)</f>
        <v>0</v>
      </c>
      <c r="T28" s="1">
        <f>SUMIF(BatGame!$A:$A,B28,BatGame!$X:$X)</f>
        <v>0</v>
      </c>
      <c r="U28" s="1">
        <f>SUMIF(BatGame!$A:$A,B28,BatGame!$P:$P)</f>
        <v>10</v>
      </c>
      <c r="V28" s="1">
        <f>SUMIF(BatGame!$A:$A,B28,BatGame!$AB:$AB)</f>
        <v>0</v>
      </c>
      <c r="W28" s="1">
        <f>SUMIF(BatGame!$A:$A,B28,BatGame!$Z:$Z)</f>
        <v>0</v>
      </c>
      <c r="X28" s="1">
        <f>SUMIF(BatGame!$A:$A,B28,BatGame!$AA:$AA)</f>
        <v>0</v>
      </c>
      <c r="Y28" s="2">
        <f t="shared" si="15"/>
        <v>0.375</v>
      </c>
      <c r="Z28" s="2">
        <f t="shared" si="16"/>
        <v>0.375</v>
      </c>
      <c r="AA28" s="2">
        <f t="shared" si="17"/>
        <v>0.96875</v>
      </c>
      <c r="AB28" s="2">
        <f t="shared" si="18"/>
        <v>1.34375</v>
      </c>
      <c r="AC28" s="2">
        <f t="shared" si="19"/>
        <v>0.1875</v>
      </c>
      <c r="AD28" s="2">
        <f>(AL28/E28) / '[1]리그 상수'!$B$3 * 100</f>
        <v>142.57721202003339</v>
      </c>
      <c r="AE28" s="2">
        <f t="shared" si="6"/>
        <v>31.25</v>
      </c>
      <c r="AF28" s="2">
        <f t="shared" si="7"/>
        <v>0</v>
      </c>
      <c r="AG28" s="2">
        <f t="shared" si="8"/>
        <v>0</v>
      </c>
      <c r="AH28" s="2">
        <f t="shared" si="9"/>
        <v>0.41176470588235292</v>
      </c>
      <c r="AI28" s="2">
        <f t="shared" si="10"/>
        <v>0.59375</v>
      </c>
      <c r="AJ28" s="2">
        <f t="shared" si="11"/>
        <v>0</v>
      </c>
      <c r="AK28" s="2">
        <f>('[1]리그 상수'!$B$16 * '[1]2025 썸머시즌 타자'!R28 + '[1]리그 상수'!$B$17 * '[1]2025 썸머시즌 타자'!S28 + '[1]2025 썸머시즌 타자'!J28 * '[1]리그 상수'!$B$18 + '[1]리그 상수'!$B$19 * '[1]2025 썸머시즌 타자'!K28 + '[1]2025 썸머시즌 타자'!L28 * '[1]리그 상수'!$B$20 + '[1]리그 상수'!$B$21*'[1]2025 썸머시즌 타자'!M28) / ('[1]2025 썸머시즌 타자'!G28 + '[1]2025 썸머시즌 타자'!R28 - '[1]2025 썸머시즌 타자'!T28 +'[1]2025 썸머시즌 타자'!S28 +'[1]2025 썸머시즌 타자'!X28)</f>
        <v>0.14980974344808159</v>
      </c>
      <c r="AL28" s="2">
        <f>((AK28-$AK$2) / '[1]리그 상수'!$B$2 + '[1]리그 상수'!$B$3) * '[1]2025 썸머시즌 타자'!E28</f>
        <v>6.2823084046327216</v>
      </c>
      <c r="AM28" s="2">
        <f t="shared" si="20"/>
        <v>15.69375</v>
      </c>
      <c r="AN28" s="2">
        <f>((AK28-'[1]리그 상수'!$B$1) / '[1]리그 상수'!$B$2)*'[1]2025 썸머시즌 타자'!E28</f>
        <v>-1.5381835015093981</v>
      </c>
      <c r="AO28" s="2">
        <f>((AK28-'[1]리그 상수'!$B$1) / '[1]리그 상수'!$B$2) * '[1]2025 썸머시즌 타자'!E28</f>
        <v>-1.5381835015093981</v>
      </c>
      <c r="AP28" s="2">
        <f t="shared" si="21"/>
        <v>0.2</v>
      </c>
      <c r="AQ28" s="2">
        <f t="shared" si="22"/>
        <v>-3.0599999999999996</v>
      </c>
      <c r="AR28" s="2">
        <f t="shared" si="23"/>
        <v>-4.398183501509398</v>
      </c>
      <c r="AS28" s="2">
        <f t="shared" si="24"/>
        <v>7.98</v>
      </c>
      <c r="AT28" s="2">
        <f t="shared" si="25"/>
        <v>7.98</v>
      </c>
      <c r="AU28" s="2">
        <f t="shared" si="26"/>
        <v>3.5818164984906025</v>
      </c>
      <c r="AV28" s="3">
        <f>AU28 + (E28 * ('[1]리그 상수'!$B$1 - '[1]리그 상수'!$F$1) / '[1]리그 상수'!$B$2)</f>
        <v>6.5360294689773033</v>
      </c>
      <c r="AW28">
        <f t="shared" si="27"/>
        <v>38.160000000000004</v>
      </c>
      <c r="AX28" s="3">
        <f t="shared" si="28"/>
        <v>-0.11525638106680811</v>
      </c>
      <c r="AY28" s="3">
        <f t="shared" si="29"/>
        <v>9.3863115788537788E-2</v>
      </c>
      <c r="BE28" s="1">
        <v>1</v>
      </c>
      <c r="BF28" s="1">
        <v>7</v>
      </c>
      <c r="BG28" s="1">
        <v>3</v>
      </c>
      <c r="BH28">
        <f t="shared" si="30"/>
        <v>20</v>
      </c>
      <c r="BI28" s="4">
        <f t="shared" si="31"/>
        <v>0.17127959824364</v>
      </c>
      <c r="BJ28" s="2">
        <f>E28*('[1]리그 상수'!$B$3 * 0.8)</f>
        <v>3.5250000000000004</v>
      </c>
    </row>
    <row r="29" spans="1:62">
      <c r="A29" t="s">
        <v>220</v>
      </c>
      <c r="B29" s="1" t="s">
        <v>134</v>
      </c>
      <c r="C29" s="5">
        <f t="shared" si="12"/>
        <v>2.168179095463843E-2</v>
      </c>
      <c r="D29" s="5">
        <f t="shared" si="13"/>
        <v>0.20911949685534589</v>
      </c>
      <c r="E29" s="1">
        <f>SUMIF(BatGame!$A:$A,B29,BatGame!$E:$E)</f>
        <v>25</v>
      </c>
      <c r="F29">
        <f t="shared" si="5"/>
        <v>23</v>
      </c>
      <c r="G29" s="1">
        <f>SUMIF(BatGame!$A:$A,B29,BatGame!$F:$F)</f>
        <v>23</v>
      </c>
      <c r="H29" s="1">
        <f>SUMIF(BatGame!$A:$A,B29,BatGame!$M:$M)</f>
        <v>3</v>
      </c>
      <c r="I29" s="1">
        <f>SUMIF(BatGame!$A:$A,B29,BatGame!$G:$G)</f>
        <v>8</v>
      </c>
      <c r="J29">
        <f>SUMIF(BatGame!$A:$A,B29,BatGame!$H:$H)</f>
        <v>3</v>
      </c>
      <c r="K29" s="1">
        <f>SUMIF(BatGame!$A:$A,B29,BatGame!$I:$I)</f>
        <v>3</v>
      </c>
      <c r="L29" s="1">
        <f>SUMIF(BatGame!$A:$A,B29,BatGame!$J:$J)</f>
        <v>1</v>
      </c>
      <c r="M29" s="1">
        <f>SUMIF(BatGame!$A:$A,B29,BatGame!$K:$K)</f>
        <v>1</v>
      </c>
      <c r="N29">
        <f t="shared" si="14"/>
        <v>16</v>
      </c>
      <c r="O29" s="1">
        <f>SUMIF(BatGame!$A:$A,B29,BatGame!$L:$L)</f>
        <v>8</v>
      </c>
      <c r="P29" s="1">
        <f>SUMIF(BatGame!$A:$A,B29,BatGame!$N:$N)</f>
        <v>2</v>
      </c>
      <c r="Q29" s="1">
        <f>SUMIF(BatGame!$A:$A,B29,BatGame!$AC:$AC)</f>
        <v>0</v>
      </c>
      <c r="R29" s="1">
        <f>SUMIF(BatGame!$A:$A,B29,BatGame!$O:$O)</f>
        <v>1</v>
      </c>
      <c r="S29" s="1">
        <f>SUMIF(BatGame!$A:$A,B29,BatGame!$Y:$Y)</f>
        <v>1</v>
      </c>
      <c r="T29" s="1">
        <f>SUMIF(BatGame!$A:$A,B29,BatGame!$X:$X)</f>
        <v>0</v>
      </c>
      <c r="U29" s="1">
        <f>SUMIF(BatGame!$A:$A,B29,BatGame!$P:$P)</f>
        <v>1</v>
      </c>
      <c r="V29" s="1">
        <f>SUMIF(BatGame!$A:$A,B29,BatGame!$AB:$AB)</f>
        <v>1</v>
      </c>
      <c r="W29" s="1">
        <f>SUMIF(BatGame!$A:$A,B29,BatGame!$Z:$Z)</f>
        <v>0</v>
      </c>
      <c r="X29" s="1">
        <f>SUMIF(BatGame!$A:$A,B29,BatGame!$AA:$AA)</f>
        <v>0</v>
      </c>
      <c r="Y29" s="2">
        <f t="shared" si="15"/>
        <v>0.34782608695652173</v>
      </c>
      <c r="Z29" s="2">
        <f t="shared" si="16"/>
        <v>0.4</v>
      </c>
      <c r="AA29" s="2">
        <f t="shared" si="17"/>
        <v>0.69565217391304346</v>
      </c>
      <c r="AB29" s="2">
        <f t="shared" si="18"/>
        <v>1.0956521739130434</v>
      </c>
      <c r="AC29" s="2">
        <f t="shared" si="19"/>
        <v>0.13043478260869565</v>
      </c>
      <c r="AD29" s="2">
        <f>(AL29/E29) / '[1]리그 상수'!$B$3 * 100</f>
        <v>243.66504173622707</v>
      </c>
      <c r="AE29" s="2">
        <f t="shared" si="6"/>
        <v>4</v>
      </c>
      <c r="AF29" s="2">
        <f t="shared" si="7"/>
        <v>4</v>
      </c>
      <c r="AG29" s="2">
        <f t="shared" si="8"/>
        <v>1</v>
      </c>
      <c r="AH29" s="2">
        <f t="shared" si="9"/>
        <v>0.33333333333333331</v>
      </c>
      <c r="AI29" s="2">
        <f t="shared" si="10"/>
        <v>0.34782608695652173</v>
      </c>
      <c r="AJ29" s="2">
        <f t="shared" si="11"/>
        <v>5.2173913043478293E-2</v>
      </c>
      <c r="AK29" s="2">
        <f>('[1]리그 상수'!$B$16 * '[1]2025 썸머시즌 타자'!R29 + '[1]리그 상수'!$B$17 * '[1]2025 썸머시즌 타자'!S29 + '[1]2025 썸머시즌 타자'!J29 * '[1]리그 상수'!$B$18 + '[1]리그 상수'!$B$19 * '[1]2025 썸머시즌 타자'!K29 + '[1]2025 썸머시즌 타자'!L29 * '[1]리그 상수'!$B$20 + '[1]리그 상수'!$B$21*'[1]2025 썸머시즌 타자'!M29) / ('[1]2025 썸머시즌 타자'!G29 + '[1]2025 썸머시즌 타자'!R29 - '[1]2025 썸머시즌 타자'!T29 +'[1]2025 썸머시즌 타자'!S29 +'[1]2025 썸머시즌 타자'!X29)</f>
        <v>0.32444510152470241</v>
      </c>
      <c r="AL29" s="2">
        <f>((AK29-$AK$2) / '[1]리그 상수'!$B$2 + '[1]리그 상수'!$B$3) * '[1]2025 썸머시즌 타자'!E29</f>
        <v>8.3878835167988317</v>
      </c>
      <c r="AM29" s="2">
        <f t="shared" si="20"/>
        <v>11.739130434782608</v>
      </c>
      <c r="AN29" s="2">
        <f>((AK29-'[1]리그 상수'!$B$1) / '[1]리그 상수'!$B$2)*'[1]2025 썸머시즌 타자'!E29</f>
        <v>0.33737714282900244</v>
      </c>
      <c r="AO29" s="2">
        <f>((AK29-'[1]리그 상수'!$B$1) / '[1]리그 상수'!$B$2) * '[1]2025 썸머시즌 타자'!E29</f>
        <v>0.33737714282900244</v>
      </c>
      <c r="AP29" s="2">
        <f t="shared" si="21"/>
        <v>0.4</v>
      </c>
      <c r="AQ29" s="2">
        <f t="shared" si="22"/>
        <v>8.9999999999999941E-2</v>
      </c>
      <c r="AR29" s="2">
        <f t="shared" si="23"/>
        <v>0.82737714282900243</v>
      </c>
      <c r="AS29" s="2">
        <f t="shared" si="24"/>
        <v>7.98</v>
      </c>
      <c r="AT29" s="2">
        <f t="shared" si="25"/>
        <v>7.98</v>
      </c>
      <c r="AU29" s="2">
        <f t="shared" si="26"/>
        <v>8.8073771428290026</v>
      </c>
      <c r="AV29" s="3">
        <f>AU29 + (E29 * ('[1]리그 상수'!$B$1 - '[1]리그 상수'!$F$1) / '[1]리그 상수'!$B$2)</f>
        <v>11.115356026021738</v>
      </c>
      <c r="AW29">
        <f t="shared" si="27"/>
        <v>38.160000000000004</v>
      </c>
      <c r="AX29" s="3">
        <f t="shared" si="28"/>
        <v>2.1681790954638427E-2</v>
      </c>
      <c r="AY29" s="3">
        <f t="shared" si="29"/>
        <v>0.23080128780998432</v>
      </c>
      <c r="BE29" s="1">
        <v>1</v>
      </c>
      <c r="BF29" s="1">
        <v>7</v>
      </c>
      <c r="BG29" s="1">
        <v>3</v>
      </c>
      <c r="BH29">
        <f t="shared" si="30"/>
        <v>16</v>
      </c>
      <c r="BI29" s="4">
        <f t="shared" si="31"/>
        <v>0.29128291472803292</v>
      </c>
      <c r="BJ29" s="2">
        <f>E29*('[1]리그 상수'!$B$3 * 0.8)</f>
        <v>2.7539062500000004</v>
      </c>
    </row>
    <row r="30" spans="1:62">
      <c r="A30" t="s">
        <v>220</v>
      </c>
      <c r="B30" s="1" t="s">
        <v>107</v>
      </c>
      <c r="C30" s="5">
        <f t="shared" si="12"/>
        <v>-3.0881918536587727E-3</v>
      </c>
      <c r="D30" s="5">
        <f t="shared" si="13"/>
        <v>0.20911949685534589</v>
      </c>
      <c r="E30" s="1">
        <f>SUMIF(BatGame!$A:$A,B30,BatGame!$E:$E)</f>
        <v>34</v>
      </c>
      <c r="F30">
        <f t="shared" si="5"/>
        <v>34</v>
      </c>
      <c r="G30" s="1">
        <f>SUMIF(BatGame!$A:$A,B30,BatGame!$F:$F)</f>
        <v>34</v>
      </c>
      <c r="H30" s="1">
        <f>SUMIF(BatGame!$A:$A,B30,BatGame!$M:$M)</f>
        <v>4</v>
      </c>
      <c r="I30" s="1">
        <f>SUMIF(BatGame!$A:$A,B30,BatGame!$G:$G)</f>
        <v>5</v>
      </c>
      <c r="J30">
        <f>SUMIF(BatGame!$A:$A,B30,BatGame!$H:$H)</f>
        <v>4</v>
      </c>
      <c r="K30" s="1">
        <f>SUMIF(BatGame!$A:$A,B30,BatGame!$I:$I)</f>
        <v>0</v>
      </c>
      <c r="L30" s="1">
        <f>SUMIF(BatGame!$A:$A,B30,BatGame!$J:$J)</f>
        <v>0</v>
      </c>
      <c r="M30" s="1">
        <f>SUMIF(BatGame!$A:$A,B30,BatGame!$K:$K)</f>
        <v>1</v>
      </c>
      <c r="N30">
        <f t="shared" si="14"/>
        <v>8</v>
      </c>
      <c r="O30" s="1">
        <f>SUMIF(BatGame!$A:$A,B30,BatGame!$L:$L)</f>
        <v>4</v>
      </c>
      <c r="P30" s="1">
        <f>SUMIF(BatGame!$A:$A,B30,BatGame!$N:$N)</f>
        <v>0</v>
      </c>
      <c r="Q30" s="1">
        <f>SUMIF(BatGame!$A:$A,B30,BatGame!$AC:$AC)</f>
        <v>0</v>
      </c>
      <c r="R30" s="1">
        <f>SUMIF(BatGame!$A:$A,B30,BatGame!$O:$O)</f>
        <v>0</v>
      </c>
      <c r="S30" s="1">
        <f>SUMIF(BatGame!$A:$A,B30,BatGame!$Y:$Y)</f>
        <v>0</v>
      </c>
      <c r="T30" s="1">
        <f>SUMIF(BatGame!$A:$A,B30,BatGame!$X:$X)</f>
        <v>0</v>
      </c>
      <c r="U30" s="1">
        <f>SUMIF(BatGame!$A:$A,B30,BatGame!$P:$P)</f>
        <v>6</v>
      </c>
      <c r="V30" s="1">
        <f>SUMIF(BatGame!$A:$A,B30,BatGame!$AB:$AB)</f>
        <v>0</v>
      </c>
      <c r="W30" s="1">
        <f>SUMIF(BatGame!$A:$A,B30,BatGame!$Z:$Z)</f>
        <v>0</v>
      </c>
      <c r="X30" s="1">
        <f>SUMIF(BatGame!$A:$A,B30,BatGame!$AA:$AA)</f>
        <v>0</v>
      </c>
      <c r="Y30" s="2">
        <f t="shared" si="15"/>
        <v>0.14705882352941177</v>
      </c>
      <c r="Z30" s="2">
        <f t="shared" si="16"/>
        <v>0.14705882352941177</v>
      </c>
      <c r="AA30" s="2">
        <f t="shared" si="17"/>
        <v>0.23529411764705882</v>
      </c>
      <c r="AB30" s="2">
        <f t="shared" si="18"/>
        <v>0.38235294117647056</v>
      </c>
      <c r="AC30" s="2">
        <f t="shared" si="19"/>
        <v>0.11764705882352941</v>
      </c>
      <c r="AD30" s="2">
        <f>(AL30/E30) / '[1]리그 상수'!$B$3 * 100</f>
        <v>132.80820976136698</v>
      </c>
      <c r="AE30" s="2">
        <f t="shared" si="6"/>
        <v>17.647058823529413</v>
      </c>
      <c r="AF30" s="2">
        <f t="shared" si="7"/>
        <v>0</v>
      </c>
      <c r="AG30" s="2">
        <f t="shared" si="8"/>
        <v>0</v>
      </c>
      <c r="AH30" s="2">
        <f t="shared" si="9"/>
        <v>0.14814814814814814</v>
      </c>
      <c r="AI30" s="2">
        <f t="shared" si="10"/>
        <v>8.8235294117647051E-2</v>
      </c>
      <c r="AJ30" s="2">
        <f t="shared" si="11"/>
        <v>0</v>
      </c>
      <c r="AK30" s="2">
        <f>('[1]리그 상수'!$B$16 * '[1]2025 썸머시즌 타자'!R30 + '[1]리그 상수'!$B$17 * '[1]2025 썸머시즌 타자'!S30 + '[1]2025 썸머시즌 타자'!J30 * '[1]리그 상수'!$B$18 + '[1]리그 상수'!$B$19 * '[1]2025 썸머시즌 타자'!K30 + '[1]2025 썸머시즌 타자'!L30 * '[1]리그 상수'!$B$20 + '[1]리그 상수'!$B$21*'[1]2025 썸머시즌 타자'!M30) / ('[1]2025 썸머시즌 타자'!G30 + '[1]2025 썸머시즌 타자'!R30 - '[1]2025 썸머시즌 타자'!T30 +'[1]2025 썸머시즌 타자'!S30 +'[1]2025 썸머시즌 타자'!X30)</f>
        <v>0.20006849608872831</v>
      </c>
      <c r="AL30" s="2">
        <f>((AK30-$AK$2) / '[1]리그 상수'!$B$2 + '[1]리그 상수'!$B$3) * '[1]2025 썸머시즌 타자'!E30</f>
        <v>6.2176031015233724</v>
      </c>
      <c r="AM30" s="2">
        <f t="shared" si="20"/>
        <v>1.0953346855983772</v>
      </c>
      <c r="AN30" s="2">
        <f>((AK30-'[1]리그 상수'!$B$1) / '[1]리그 상수'!$B$2)*'[1]2025 썸머시즌 타자'!E30</f>
        <v>-0.91284540113561907</v>
      </c>
      <c r="AO30" s="2">
        <f>((AK30-'[1]리그 상수'!$B$1) / '[1]리그 상수'!$B$2) * '[1]2025 썸머시즌 타자'!E30</f>
        <v>-0.91284540113561907</v>
      </c>
      <c r="AP30" s="2">
        <f t="shared" si="21"/>
        <v>0</v>
      </c>
      <c r="AQ30" s="2">
        <f t="shared" si="22"/>
        <v>0.79499999999999993</v>
      </c>
      <c r="AR30" s="2">
        <f t="shared" si="23"/>
        <v>-0.11784540113561914</v>
      </c>
      <c r="AS30" s="2">
        <f t="shared" si="24"/>
        <v>7.98</v>
      </c>
      <c r="AT30" s="2">
        <f t="shared" si="25"/>
        <v>7.98</v>
      </c>
      <c r="AU30" s="2">
        <f t="shared" si="26"/>
        <v>7.8621545988643815</v>
      </c>
      <c r="AV30" s="3">
        <f>AU30 + (E30 * ('[1]리그 상수'!$B$1 - '[1]리그 상수'!$F$1) / '[1]리그 상수'!$B$2)</f>
        <v>11.001005880006501</v>
      </c>
      <c r="AW30">
        <f t="shared" si="27"/>
        <v>38.160000000000004</v>
      </c>
      <c r="AX30" s="3">
        <f t="shared" si="28"/>
        <v>-3.0881918536587822E-3</v>
      </c>
      <c r="AY30" s="3">
        <f t="shared" si="29"/>
        <v>0.20603130500168712</v>
      </c>
      <c r="BE30" s="1">
        <v>1</v>
      </c>
      <c r="BF30" s="1">
        <v>7</v>
      </c>
      <c r="BG30" s="1">
        <v>3</v>
      </c>
      <c r="BH30">
        <f t="shared" si="30"/>
        <v>29</v>
      </c>
      <c r="BI30" s="4">
        <f t="shared" si="31"/>
        <v>0.28828631761023321</v>
      </c>
      <c r="BJ30" s="2">
        <f>E30*('[1]리그 상수'!$B$3 * 0.8)</f>
        <v>3.7453125000000003</v>
      </c>
    </row>
    <row r="31" spans="1:62">
      <c r="A31" t="s">
        <v>220</v>
      </c>
      <c r="B31" s="1" t="s">
        <v>119</v>
      </c>
      <c r="C31" s="5">
        <f t="shared" si="12"/>
        <v>-7.4591654968823029E-2</v>
      </c>
      <c r="D31" s="5">
        <f t="shared" si="13"/>
        <v>0.20911949685534589</v>
      </c>
      <c r="E31" s="1">
        <f>SUMIF(BatGame!$A:$A,B31,BatGame!$E:$E)</f>
        <v>85</v>
      </c>
      <c r="F31">
        <f t="shared" si="5"/>
        <v>84</v>
      </c>
      <c r="G31" s="1">
        <f>SUMIF(BatGame!$A:$A,B31,BatGame!$F:$F)</f>
        <v>84</v>
      </c>
      <c r="H31" s="1">
        <f>SUMIF(BatGame!$A:$A,B31,BatGame!$M:$M)</f>
        <v>11</v>
      </c>
      <c r="I31" s="1">
        <f>SUMIF(BatGame!$A:$A,B31,BatGame!$G:$G)</f>
        <v>22</v>
      </c>
      <c r="J31">
        <f>SUMIF(BatGame!$A:$A,B31,BatGame!$H:$H)</f>
        <v>10</v>
      </c>
      <c r="K31" s="1">
        <f>SUMIF(BatGame!$A:$A,B31,BatGame!$I:$I)</f>
        <v>9</v>
      </c>
      <c r="L31" s="1">
        <f>SUMIF(BatGame!$A:$A,B31,BatGame!$J:$J)</f>
        <v>0</v>
      </c>
      <c r="M31" s="1">
        <f>SUMIF(BatGame!$A:$A,B31,BatGame!$K:$K)</f>
        <v>3</v>
      </c>
      <c r="N31">
        <f t="shared" si="14"/>
        <v>40</v>
      </c>
      <c r="O31" s="1">
        <f>SUMIF(BatGame!$A:$A,B31,BatGame!$L:$L)</f>
        <v>8</v>
      </c>
      <c r="P31" s="1">
        <f>SUMIF(BatGame!$A:$A,B31,BatGame!$N:$N)</f>
        <v>3</v>
      </c>
      <c r="Q31" s="1">
        <f>SUMIF(BatGame!$A:$A,B31,BatGame!$AC:$AC)</f>
        <v>0</v>
      </c>
      <c r="R31" s="1">
        <f>SUMIF(BatGame!$A:$A,B31,BatGame!$O:$O)</f>
        <v>1</v>
      </c>
      <c r="S31" s="1">
        <f>SUMIF(BatGame!$A:$A,B31,BatGame!$Y:$Y)</f>
        <v>0</v>
      </c>
      <c r="T31" s="1">
        <f>SUMIF(BatGame!$A:$A,B31,BatGame!$X:$X)</f>
        <v>0</v>
      </c>
      <c r="U31" s="1">
        <f>SUMIF(BatGame!$A:$A,B31,BatGame!$P:$P)</f>
        <v>13</v>
      </c>
      <c r="V31" s="1">
        <f>SUMIF(BatGame!$A:$A,B31,BatGame!$AB:$AB)</f>
        <v>1</v>
      </c>
      <c r="W31" s="1">
        <f>SUMIF(BatGame!$A:$A,B31,BatGame!$Z:$Z)</f>
        <v>0</v>
      </c>
      <c r="X31" s="1">
        <f>SUMIF(BatGame!$A:$A,B31,BatGame!$AA:$AA)</f>
        <v>0</v>
      </c>
      <c r="Y31" s="2">
        <f t="shared" si="15"/>
        <v>0.26190476190476192</v>
      </c>
      <c r="Z31" s="2">
        <f t="shared" si="16"/>
        <v>0.27058823529411763</v>
      </c>
      <c r="AA31" s="2">
        <f t="shared" si="17"/>
        <v>0.47619047619047616</v>
      </c>
      <c r="AB31" s="2">
        <f t="shared" si="18"/>
        <v>0.74677871148459385</v>
      </c>
      <c r="AC31" s="2">
        <f t="shared" si="19"/>
        <v>0.13095238095238096</v>
      </c>
      <c r="AD31" s="2">
        <f>(AL31/E31) / '[1]리그 상수'!$B$3 * 100</f>
        <v>72.651369690756724</v>
      </c>
      <c r="AE31" s="2">
        <f t="shared" si="6"/>
        <v>15.294117647058824</v>
      </c>
      <c r="AF31" s="2">
        <f t="shared" si="7"/>
        <v>1.1764705882352942</v>
      </c>
      <c r="AG31" s="2">
        <f t="shared" si="8"/>
        <v>7.6923076923076927E-2</v>
      </c>
      <c r="AH31" s="2">
        <f t="shared" si="9"/>
        <v>0.27941176470588236</v>
      </c>
      <c r="AI31" s="2">
        <f t="shared" si="10"/>
        <v>0.21428571428571425</v>
      </c>
      <c r="AJ31" s="2">
        <f t="shared" si="11"/>
        <v>8.6834733893557114E-3</v>
      </c>
      <c r="AK31" s="2">
        <f>('[1]리그 상수'!$B$16 * '[1]2025 썸머시즌 타자'!R31 + '[1]리그 상수'!$B$17 * '[1]2025 썸머시즌 타자'!S31 + '[1]2025 썸머시즌 타자'!J31 * '[1]리그 상수'!$B$18 + '[1]리그 상수'!$B$19 * '[1]2025 썸머시즌 타자'!K31 + '[1]2025 썸머시즌 타자'!L31 * '[1]리그 상수'!$B$20 + '[1]리그 상수'!$B$21*'[1]2025 썸머시즌 타자'!M31) / ('[1]2025 썸머시즌 타자'!G31 + '[1]2025 썸머시즌 타자'!R31 - '[1]2025 썸머시즌 타자'!T31 +'[1]2025 썸머시즌 타자'!S31 +'[1]2025 썸머시즌 타자'!X31)</f>
        <v>0.20607974464565368</v>
      </c>
      <c r="AL31" s="2">
        <f>((AK31-$AK$2) / '[1]리그 상수'!$B$2 + '[1]리그 상수'!$B$3) * '[1]2025 썸머시즌 타자'!E31</f>
        <v>8.5031900951535082</v>
      </c>
      <c r="AM31" s="2">
        <f t="shared" si="20"/>
        <v>4.6938775510204076</v>
      </c>
      <c r="AN31" s="2">
        <f>((AK31-'[1]리그 상수'!$B$1) / '[1]리그 상수'!$B$2)*'[1]2025 썸머시즌 타자'!E31</f>
        <v>-1.1574175536102871</v>
      </c>
      <c r="AO31" s="2">
        <f>((AK31-'[1]리그 상수'!$B$1) / '[1]리그 상수'!$B$2) * '[1]2025 썸머시즌 타자'!E31</f>
        <v>-1.1574175536102871</v>
      </c>
      <c r="AP31" s="2">
        <f t="shared" si="21"/>
        <v>0.60000000000000009</v>
      </c>
      <c r="AQ31" s="2">
        <f t="shared" si="22"/>
        <v>-2.2889999999999997</v>
      </c>
      <c r="AR31" s="2">
        <f t="shared" si="23"/>
        <v>-2.8464175536102867</v>
      </c>
      <c r="AS31" s="2">
        <f t="shared" si="24"/>
        <v>7.98</v>
      </c>
      <c r="AT31" s="2">
        <f t="shared" si="25"/>
        <v>7.98</v>
      </c>
      <c r="AU31" s="2">
        <f t="shared" si="26"/>
        <v>5.1335824463897133</v>
      </c>
      <c r="AV31" s="3">
        <f>AU31 + (E31 * ('[1]리그 상수'!$B$1 - '[1]리그 상수'!$F$1) / '[1]리그 상수'!$B$2)</f>
        <v>12.980710649245012</v>
      </c>
      <c r="AW31">
        <f t="shared" si="27"/>
        <v>38.160000000000004</v>
      </c>
      <c r="AX31" s="3">
        <f t="shared" si="28"/>
        <v>-7.4591654968823015E-2</v>
      </c>
      <c r="AY31" s="3">
        <f t="shared" si="29"/>
        <v>0.13452784188652286</v>
      </c>
      <c r="BE31" s="1">
        <v>1</v>
      </c>
      <c r="BF31" s="1">
        <v>7</v>
      </c>
      <c r="BG31" s="1">
        <v>3</v>
      </c>
      <c r="BH31">
        <f t="shared" si="30"/>
        <v>63</v>
      </c>
      <c r="BI31" s="4">
        <f t="shared" si="31"/>
        <v>0.34016537340788811</v>
      </c>
      <c r="BJ31" s="2">
        <f>E31*('[1]리그 상수'!$B$3 * 0.8)</f>
        <v>9.3632812500000018</v>
      </c>
    </row>
    <row r="32" spans="1:62">
      <c r="A32" t="s">
        <v>220</v>
      </c>
      <c r="B32" s="1" t="s">
        <v>121</v>
      </c>
      <c r="C32" s="5">
        <f t="shared" si="12"/>
        <v>3.2143610535254774E-2</v>
      </c>
      <c r="D32" s="5">
        <f t="shared" si="13"/>
        <v>0.20911949685534589</v>
      </c>
      <c r="E32" s="1">
        <f>SUMIF(BatGame!$A:$A,B32,BatGame!$E:$E)</f>
        <v>34</v>
      </c>
      <c r="F32">
        <f t="shared" si="5"/>
        <v>31</v>
      </c>
      <c r="G32" s="1">
        <f>SUMIF(BatGame!$A:$A,B32,BatGame!$F:$F)</f>
        <v>31</v>
      </c>
      <c r="H32" s="1">
        <f>SUMIF(BatGame!$A:$A,B32,BatGame!$M:$M)</f>
        <v>3</v>
      </c>
      <c r="I32" s="1">
        <f>SUMIF(BatGame!$A:$A,B32,BatGame!$G:$G)</f>
        <v>6</v>
      </c>
      <c r="J32">
        <f>SUMIF(BatGame!$A:$A,B32,BatGame!$H:$H)</f>
        <v>5</v>
      </c>
      <c r="K32" s="1">
        <f>SUMIF(BatGame!$A:$A,B32,BatGame!$I:$I)</f>
        <v>1</v>
      </c>
      <c r="L32" s="1">
        <f>SUMIF(BatGame!$A:$A,B32,BatGame!$J:$J)</f>
        <v>0</v>
      </c>
      <c r="M32" s="1">
        <f>SUMIF(BatGame!$A:$A,B32,BatGame!$K:$K)</f>
        <v>0</v>
      </c>
      <c r="N32">
        <f t="shared" si="14"/>
        <v>7</v>
      </c>
      <c r="O32" s="1">
        <f>SUMIF(BatGame!$A:$A,B32,BatGame!$L:$L)</f>
        <v>1</v>
      </c>
      <c r="P32" s="1">
        <f>SUMIF(BatGame!$A:$A,B32,BatGame!$N:$N)</f>
        <v>4</v>
      </c>
      <c r="Q32" s="1">
        <f>SUMIF(BatGame!$A:$A,B32,BatGame!$AC:$AC)</f>
        <v>0</v>
      </c>
      <c r="R32" s="1">
        <f>SUMIF(BatGame!$A:$A,B32,BatGame!$O:$O)</f>
        <v>1</v>
      </c>
      <c r="S32" s="1">
        <f>SUMIF(BatGame!$A:$A,B32,BatGame!$Y:$Y)</f>
        <v>1</v>
      </c>
      <c r="T32" s="1">
        <f>SUMIF(BatGame!$A:$A,B32,BatGame!$X:$X)</f>
        <v>0</v>
      </c>
      <c r="U32" s="1">
        <f>SUMIF(BatGame!$A:$A,B32,BatGame!$P:$P)</f>
        <v>5</v>
      </c>
      <c r="V32" s="1">
        <f>SUMIF(BatGame!$A:$A,B32,BatGame!$AB:$AB)</f>
        <v>0</v>
      </c>
      <c r="W32" s="1">
        <f>SUMIF(BatGame!$A:$A,B32,BatGame!$Z:$Z)</f>
        <v>0</v>
      </c>
      <c r="X32" s="1">
        <f>SUMIF(BatGame!$A:$A,B32,BatGame!$AA:$AA)</f>
        <v>1</v>
      </c>
      <c r="Y32" s="2">
        <f t="shared" si="15"/>
        <v>0.19354838709677419</v>
      </c>
      <c r="Z32" s="2">
        <f t="shared" si="16"/>
        <v>0.23529411764705882</v>
      </c>
      <c r="AA32" s="2">
        <f t="shared" si="17"/>
        <v>0.22580645161290322</v>
      </c>
      <c r="AB32" s="2">
        <f t="shared" si="18"/>
        <v>0.46110056925996201</v>
      </c>
      <c r="AC32" s="2">
        <f t="shared" si="19"/>
        <v>9.6774193548387094E-2</v>
      </c>
      <c r="AD32" s="2">
        <f>(AL32/E32) / '[1]리그 상수'!$B$3 * 100</f>
        <v>152.02101541785328</v>
      </c>
      <c r="AE32" s="2">
        <f t="shared" si="6"/>
        <v>14.705882352941178</v>
      </c>
      <c r="AF32" s="2">
        <f t="shared" si="7"/>
        <v>2.9411764705882351</v>
      </c>
      <c r="AG32" s="2">
        <f t="shared" si="8"/>
        <v>0.2</v>
      </c>
      <c r="AH32" s="2">
        <f t="shared" si="9"/>
        <v>0.22222222222222221</v>
      </c>
      <c r="AI32" s="2">
        <f t="shared" si="10"/>
        <v>3.2258064516129031E-2</v>
      </c>
      <c r="AJ32" s="2">
        <f t="shared" si="11"/>
        <v>4.1745730550284632E-2</v>
      </c>
      <c r="AK32" s="2">
        <f>('[1]리그 상수'!$B$16 * '[1]2025 썸머시즌 타자'!R32 + '[1]리그 상수'!$B$17 * '[1]2025 썸머시즌 타자'!S32 + '[1]2025 썸머시즌 타자'!J32 * '[1]리그 상수'!$B$18 + '[1]리그 상수'!$B$19 * '[1]2025 썸머시즌 타자'!K32 + '[1]2025 썸머시즌 타자'!L32 * '[1]리그 상수'!$B$20 + '[1]리그 상수'!$B$21*'[1]2025 썸머시즌 타자'!M32) / ('[1]2025 썸머시즌 타자'!G32 + '[1]2025 썸머시즌 타자'!R32 - '[1]2025 썸머시즌 타자'!T32 +'[1]2025 썸머시즌 타자'!S32 +'[1]2025 썸머시즌 타자'!X32)</f>
        <v>0.24812238758588512</v>
      </c>
      <c r="AL32" s="2">
        <f>((AK32-$AK$2) / '[1]리그 상수'!$B$2 + '[1]리그 상수'!$B$3) * '[1]2025 썸머시즌 타자'!E32</f>
        <v>7.1170776163397322</v>
      </c>
      <c r="AM32" s="2">
        <f t="shared" si="20"/>
        <v>1.8759305210918114</v>
      </c>
      <c r="AN32" s="2">
        <f>((AK32-'[1]리그 상수'!$B$1) / '[1]리그 상수'!$B$2)*'[1]2025 썸머시즌 타자'!E32</f>
        <v>-0.47339982197467734</v>
      </c>
      <c r="AO32" s="2">
        <f>((AK32-'[1]리그 상수'!$B$1) / '[1]리그 상수'!$B$2) * '[1]2025 썸머시즌 타자'!E32</f>
        <v>-0.47339982197467734</v>
      </c>
      <c r="AP32" s="2">
        <f t="shared" si="21"/>
        <v>0.8</v>
      </c>
      <c r="AQ32" s="2">
        <f t="shared" si="22"/>
        <v>0.89999999999999991</v>
      </c>
      <c r="AR32" s="2">
        <f t="shared" si="23"/>
        <v>1.2266001780253226</v>
      </c>
      <c r="AS32" s="2">
        <f t="shared" si="24"/>
        <v>7.98</v>
      </c>
      <c r="AT32" s="2">
        <f t="shared" si="25"/>
        <v>7.98</v>
      </c>
      <c r="AU32" s="2">
        <f t="shared" si="26"/>
        <v>9.2066001780253224</v>
      </c>
      <c r="AV32" s="3">
        <f>AU32 + (E32 * ('[1]리그 상수'!$B$1 - '[1]리그 상수'!$F$1) / '[1]리그 상수'!$B$2)</f>
        <v>12.345451459167442</v>
      </c>
      <c r="AW32">
        <f t="shared" si="27"/>
        <v>38.160000000000004</v>
      </c>
      <c r="AX32" s="3">
        <f t="shared" si="28"/>
        <v>3.2143610535254781E-2</v>
      </c>
      <c r="AY32" s="3">
        <f t="shared" si="29"/>
        <v>0.24126310739060067</v>
      </c>
      <c r="BE32" s="1">
        <v>1</v>
      </c>
      <c r="BF32" s="1">
        <v>7</v>
      </c>
      <c r="BG32" s="1">
        <v>3</v>
      </c>
      <c r="BH32">
        <f t="shared" si="30"/>
        <v>26</v>
      </c>
      <c r="BI32" s="4">
        <f t="shared" si="31"/>
        <v>0.32351811999914676</v>
      </c>
      <c r="BJ32" s="2">
        <f>E32*('[1]리그 상수'!$B$3 * 0.8)</f>
        <v>3.7453125000000003</v>
      </c>
    </row>
    <row r="33" spans="1:62">
      <c r="A33" t="s">
        <v>220</v>
      </c>
      <c r="B33" s="1" t="s">
        <v>110</v>
      </c>
      <c r="C33" s="5">
        <f t="shared" si="12"/>
        <v>0.11286396399128115</v>
      </c>
      <c r="D33" s="5">
        <f t="shared" si="13"/>
        <v>0.20911949685534589</v>
      </c>
      <c r="E33" s="1">
        <f>SUMIF(BatGame!$A:$A,B33,BatGame!$E:$E)</f>
        <v>42</v>
      </c>
      <c r="F33">
        <f t="shared" si="5"/>
        <v>37</v>
      </c>
      <c r="G33" s="1">
        <f>SUMIF(BatGame!$A:$A,B33,BatGame!$F:$F)</f>
        <v>37</v>
      </c>
      <c r="H33" s="1">
        <f>SUMIF(BatGame!$A:$A,B33,BatGame!$M:$M)</f>
        <v>4</v>
      </c>
      <c r="I33" s="1">
        <f>SUMIF(BatGame!$A:$A,B33,BatGame!$G:$G)</f>
        <v>8</v>
      </c>
      <c r="J33">
        <f>SUMIF(BatGame!$A:$A,B33,BatGame!$H:$H)</f>
        <v>8</v>
      </c>
      <c r="K33" s="1">
        <f>SUMIF(BatGame!$A:$A,B33,BatGame!$I:$I)</f>
        <v>0</v>
      </c>
      <c r="L33" s="1">
        <f>SUMIF(BatGame!$A:$A,B33,BatGame!$J:$J)</f>
        <v>0</v>
      </c>
      <c r="M33" s="1">
        <f>SUMIF(BatGame!$A:$A,B33,BatGame!$K:$K)</f>
        <v>0</v>
      </c>
      <c r="N33">
        <f t="shared" si="14"/>
        <v>8</v>
      </c>
      <c r="O33" s="1">
        <f>SUMIF(BatGame!$A:$A,B33,BatGame!$L:$L)</f>
        <v>1</v>
      </c>
      <c r="P33" s="1">
        <f>SUMIF(BatGame!$A:$A,B33,BatGame!$N:$N)</f>
        <v>9</v>
      </c>
      <c r="Q33" s="1">
        <f>SUMIF(BatGame!$A:$A,B33,BatGame!$AC:$AC)</f>
        <v>3</v>
      </c>
      <c r="R33" s="1">
        <f>SUMIF(BatGame!$A:$A,B33,BatGame!$O:$O)</f>
        <v>2</v>
      </c>
      <c r="S33" s="1">
        <f>SUMIF(BatGame!$A:$A,B33,BatGame!$Y:$Y)</f>
        <v>2</v>
      </c>
      <c r="T33" s="1">
        <f>SUMIF(BatGame!$A:$A,B33,BatGame!$X:$X)</f>
        <v>0</v>
      </c>
      <c r="U33" s="1">
        <f>SUMIF(BatGame!$A:$A,B33,BatGame!$P:$P)</f>
        <v>5</v>
      </c>
      <c r="V33" s="1">
        <f>SUMIF(BatGame!$A:$A,B33,BatGame!$AB:$AB)</f>
        <v>0</v>
      </c>
      <c r="W33" s="1">
        <f>SUMIF(BatGame!$A:$A,B33,BatGame!$Z:$Z)</f>
        <v>1</v>
      </c>
      <c r="X33" s="1">
        <f>SUMIF(BatGame!$A:$A,B33,BatGame!$AA:$AA)</f>
        <v>0</v>
      </c>
      <c r="Y33" s="2">
        <f t="shared" si="15"/>
        <v>0.21621621621621623</v>
      </c>
      <c r="Z33" s="2">
        <f t="shared" si="16"/>
        <v>0.29268292682926828</v>
      </c>
      <c r="AA33" s="2">
        <f t="shared" si="17"/>
        <v>0.21621621621621623</v>
      </c>
      <c r="AB33" s="2">
        <f t="shared" si="18"/>
        <v>0.50889914304548456</v>
      </c>
      <c r="AC33" s="2">
        <f t="shared" si="19"/>
        <v>0.10810810810810811</v>
      </c>
      <c r="AD33" s="2">
        <f>(AL33/E33) / '[1]리그 상수'!$B$3 * 100</f>
        <v>170.62087606328004</v>
      </c>
      <c r="AE33" s="2">
        <f t="shared" si="6"/>
        <v>11.904761904761903</v>
      </c>
      <c r="AF33" s="2">
        <f t="shared" si="7"/>
        <v>4.7619047619047619</v>
      </c>
      <c r="AG33" s="2">
        <f t="shared" si="8"/>
        <v>0.4</v>
      </c>
      <c r="AH33" s="2">
        <f t="shared" si="9"/>
        <v>0.25</v>
      </c>
      <c r="AI33" s="2">
        <f t="shared" si="10"/>
        <v>0</v>
      </c>
      <c r="AJ33" s="2">
        <f t="shared" si="11"/>
        <v>7.6466710613052047E-2</v>
      </c>
      <c r="AK33" s="2">
        <f>('[1]리그 상수'!$B$16 * '[1]2025 썸머시즌 타자'!R33 + '[1]리그 상수'!$B$17 * '[1]2025 썸머시즌 타자'!S33 + '[1]2025 썸머시즌 타자'!J33 * '[1]리그 상수'!$B$18 + '[1]리그 상수'!$B$19 * '[1]2025 썸머시즌 타자'!K33 + '[1]2025 썸머시즌 타자'!L33 * '[1]리그 상수'!$B$20 + '[1]리그 상수'!$B$21*'[1]2025 썸머시즌 타자'!M33) / ('[1]2025 썸머시즌 타자'!G33 + '[1]2025 썸머시즌 타자'!R33 - '[1]2025 썸머시즌 타자'!T33 +'[1]2025 썸머시즌 타자'!S33 +'[1]2025 썸머시즌 타자'!X33)</f>
        <v>0.54306031999929572</v>
      </c>
      <c r="AL33" s="2">
        <f>((AK33-$AK$2) / '[1]리그 상수'!$B$2 + '[1]리그 상수'!$B$3) * '[1]2025 썸머시즌 타자'!E33</f>
        <v>9.8673518363939898</v>
      </c>
      <c r="AM33" s="2">
        <f t="shared" si="20"/>
        <v>2.1746269551147601</v>
      </c>
      <c r="AN33" s="2">
        <f>((AK33-'[1]리그 상수'!$B$1) / '[1]리그 상수'!$B$2)*'[1]2025 썸머시즌 타자'!E33</f>
        <v>2.506888865907289</v>
      </c>
      <c r="AO33" s="2">
        <f>((AK33-'[1]리그 상수'!$B$1) / '[1]리그 상수'!$B$2) * '[1]2025 썸머시즌 타자'!E33</f>
        <v>2.506888865907289</v>
      </c>
      <c r="AP33" s="2">
        <f t="shared" si="21"/>
        <v>0.60000000000000009</v>
      </c>
      <c r="AQ33" s="2">
        <f t="shared" si="22"/>
        <v>1.2</v>
      </c>
      <c r="AR33" s="2">
        <f t="shared" si="23"/>
        <v>4.3068888659072888</v>
      </c>
      <c r="AS33" s="2">
        <f t="shared" si="24"/>
        <v>7.98</v>
      </c>
      <c r="AT33" s="2">
        <f t="shared" si="25"/>
        <v>7.98</v>
      </c>
      <c r="AU33" s="2">
        <f t="shared" si="26"/>
        <v>12.28688886590729</v>
      </c>
      <c r="AV33" s="3">
        <f>AU33 + (E33 * ('[1]리그 상수'!$B$1 - '[1]리그 상수'!$F$1) / '[1]리그 상수'!$B$2)</f>
        <v>16.164293389671084</v>
      </c>
      <c r="AW33">
        <f t="shared" si="27"/>
        <v>38.160000000000004</v>
      </c>
      <c r="AX33" s="3">
        <f t="shared" si="28"/>
        <v>0.11286396399128114</v>
      </c>
      <c r="AY33" s="3">
        <f t="shared" si="29"/>
        <v>0.32198346084662705</v>
      </c>
      <c r="BE33" s="1">
        <v>1</v>
      </c>
      <c r="BF33" s="1">
        <v>7</v>
      </c>
      <c r="BG33" s="1">
        <v>3</v>
      </c>
      <c r="BH33">
        <f t="shared" si="30"/>
        <v>33</v>
      </c>
      <c r="BI33" s="4">
        <f t="shared" si="31"/>
        <v>0.42359259406894867</v>
      </c>
      <c r="BJ33" s="2">
        <f>E33*('[1]리그 상수'!$B$3 * 0.8)</f>
        <v>4.6265625000000004</v>
      </c>
    </row>
    <row r="34" spans="1:62">
      <c r="A34" t="s">
        <v>220</v>
      </c>
      <c r="B34" s="1" t="s">
        <v>138</v>
      </c>
      <c r="C34" s="5">
        <f t="shared" si="12"/>
        <v>-3.7151949804104578E-2</v>
      </c>
      <c r="D34" s="5">
        <f t="shared" si="13"/>
        <v>0.20911949685534589</v>
      </c>
      <c r="E34" s="1">
        <f>SUMIF(BatGame!$A:$A,B34,BatGame!$E:$E)</f>
        <v>33</v>
      </c>
      <c r="F34">
        <f t="shared" si="5"/>
        <v>32</v>
      </c>
      <c r="G34" s="1">
        <f>SUMIF(BatGame!$A:$A,B34,BatGame!$F:$F)</f>
        <v>32</v>
      </c>
      <c r="H34" s="1">
        <f>SUMIF(BatGame!$A:$A,B34,BatGame!$M:$M)</f>
        <v>3</v>
      </c>
      <c r="I34" s="1">
        <f>SUMIF(BatGame!$A:$A,B34,BatGame!$G:$G)</f>
        <v>11</v>
      </c>
      <c r="J34">
        <f>SUMIF(BatGame!$A:$A,B34,BatGame!$H:$H)</f>
        <v>5</v>
      </c>
      <c r="K34" s="1">
        <f>SUMIF(BatGame!$A:$A,B34,BatGame!$I:$I)</f>
        <v>4</v>
      </c>
      <c r="L34" s="1">
        <f>SUMIF(BatGame!$A:$A,B34,BatGame!$J:$J)</f>
        <v>0</v>
      </c>
      <c r="M34" s="1">
        <f>SUMIF(BatGame!$A:$A,B34,BatGame!$K:$K)</f>
        <v>2</v>
      </c>
      <c r="N34">
        <f t="shared" si="14"/>
        <v>21</v>
      </c>
      <c r="O34" s="1">
        <f>SUMIF(BatGame!$A:$A,B34,BatGame!$L:$L)</f>
        <v>9</v>
      </c>
      <c r="P34" s="1">
        <f>SUMIF(BatGame!$A:$A,B34,BatGame!$N:$N)</f>
        <v>0</v>
      </c>
      <c r="Q34" s="1">
        <f>SUMIF(BatGame!$A:$A,B34,BatGame!$AC:$AC)</f>
        <v>1</v>
      </c>
      <c r="R34" s="1">
        <f>SUMIF(BatGame!$A:$A,B34,BatGame!$O:$O)</f>
        <v>0</v>
      </c>
      <c r="S34" s="1">
        <f>SUMIF(BatGame!$A:$A,B34,BatGame!$Y:$Y)</f>
        <v>1</v>
      </c>
      <c r="T34" s="1">
        <f>SUMIF(BatGame!$A:$A,B34,BatGame!$X:$X)</f>
        <v>0</v>
      </c>
      <c r="U34" s="1">
        <f>SUMIF(BatGame!$A:$A,B34,BatGame!$P:$P)</f>
        <v>2</v>
      </c>
      <c r="V34" s="1">
        <f>SUMIF(BatGame!$A:$A,B34,BatGame!$AB:$AB)</f>
        <v>0</v>
      </c>
      <c r="W34" s="1">
        <f>SUMIF(BatGame!$A:$A,B34,BatGame!$Z:$Z)</f>
        <v>0</v>
      </c>
      <c r="X34" s="1">
        <f>SUMIF(BatGame!$A:$A,B34,BatGame!$AA:$AA)</f>
        <v>0</v>
      </c>
      <c r="Y34" s="2">
        <f t="shared" si="15"/>
        <v>0.34375</v>
      </c>
      <c r="Z34" s="2">
        <f t="shared" si="16"/>
        <v>0.36363636363636365</v>
      </c>
      <c r="AA34" s="2">
        <f t="shared" si="17"/>
        <v>0.65625</v>
      </c>
      <c r="AB34" s="2">
        <f t="shared" si="18"/>
        <v>1.0198863636363638</v>
      </c>
      <c r="AC34" s="2">
        <f t="shared" si="19"/>
        <v>9.375E-2</v>
      </c>
      <c r="AD34" s="2">
        <f>(AL34/E34) / '[1]리그 상수'!$B$3 * 100</f>
        <v>182.81035236981424</v>
      </c>
      <c r="AE34" s="2">
        <f t="shared" si="6"/>
        <v>6.0606060606060606</v>
      </c>
      <c r="AF34" s="2">
        <f t="shared" si="7"/>
        <v>0</v>
      </c>
      <c r="AG34" s="2">
        <f t="shared" si="8"/>
        <v>0</v>
      </c>
      <c r="AH34" s="2">
        <f t="shared" si="9"/>
        <v>0.32142857142857145</v>
      </c>
      <c r="AI34" s="2">
        <f t="shared" si="10"/>
        <v>0.3125</v>
      </c>
      <c r="AJ34" s="2">
        <f t="shared" si="11"/>
        <v>1.9886363636363646E-2</v>
      </c>
      <c r="AK34" s="2">
        <f>('[1]리그 상수'!$B$16 * '[1]2025 썸머시즌 타자'!R34 + '[1]리그 상수'!$B$17 * '[1]2025 썸머시즌 타자'!S34 + '[1]2025 썸머시즌 타자'!J34 * '[1]리그 상수'!$B$18 + '[1]리그 상수'!$B$19 * '[1]2025 썸머시즌 타자'!K34 + '[1]2025 썸머시즌 타자'!L34 * '[1]리그 상수'!$B$20 + '[1]리그 상수'!$B$21*'[1]2025 썸머시즌 타자'!M34) / ('[1]2025 썸머시즌 타자'!G34 + '[1]2025 썸머시즌 타자'!R34 - '[1]2025 썸머시즌 타자'!T34 +'[1]2025 썸머시즌 타자'!S34 +'[1]2025 썸머시즌 타자'!X34)</f>
        <v>0.29609455175620836</v>
      </c>
      <c r="AL34" s="2">
        <f>((AK34-$AK$2) / '[1]리그 상수'!$B$2 + '[1]리그 상수'!$B$3) * '[1]2025 썸머시즌 타자'!E34</f>
        <v>8.306802437272907</v>
      </c>
      <c r="AM34" s="2">
        <f t="shared" si="20"/>
        <v>9.6647727272727266</v>
      </c>
      <c r="AN34" s="2">
        <f>((AK34-'[1]리그 상수'!$B$1) / '[1]리그 상수'!$B$2)*'[1]2025 썸머시즌 타자'!E34</f>
        <v>2.6281595475368024E-2</v>
      </c>
      <c r="AO34" s="2">
        <f>((AK34-'[1]리그 상수'!$B$1) / '[1]리그 상수'!$B$2) * '[1]2025 썸머시즌 타자'!E34</f>
        <v>2.6281595475368024E-2</v>
      </c>
      <c r="AP34" s="2">
        <f t="shared" si="21"/>
        <v>-0.4</v>
      </c>
      <c r="AQ34" s="2">
        <f t="shared" si="22"/>
        <v>-1.0439999999999998</v>
      </c>
      <c r="AR34" s="2">
        <f t="shared" si="23"/>
        <v>-1.4177184045246318</v>
      </c>
      <c r="AS34" s="2">
        <f t="shared" si="24"/>
        <v>7.98</v>
      </c>
      <c r="AT34" s="2">
        <f t="shared" si="25"/>
        <v>7.98</v>
      </c>
      <c r="AU34" s="2">
        <f t="shared" si="26"/>
        <v>6.562281595475369</v>
      </c>
      <c r="AV34" s="3">
        <f>AU34 + (E34 * ('[1]리그 상수'!$B$1 - '[1]리그 상수'!$F$1) / '[1]리그 상수'!$B$2)</f>
        <v>9.6088137212897795</v>
      </c>
      <c r="AW34">
        <f t="shared" si="27"/>
        <v>38.160000000000004</v>
      </c>
      <c r="AX34" s="3">
        <f t="shared" si="28"/>
        <v>-3.7151949804104606E-2</v>
      </c>
      <c r="AY34" s="3">
        <f t="shared" si="29"/>
        <v>0.17196754705124132</v>
      </c>
      <c r="BE34" s="1">
        <v>1</v>
      </c>
      <c r="BF34" s="1">
        <v>7</v>
      </c>
      <c r="BG34" s="1">
        <v>3</v>
      </c>
      <c r="BH34">
        <f t="shared" si="30"/>
        <v>22</v>
      </c>
      <c r="BI34" s="4">
        <f t="shared" si="31"/>
        <v>0.2518032945830655</v>
      </c>
      <c r="BJ34" s="2">
        <f>E34*('[1]리그 상수'!$B$3 * 0.8)</f>
        <v>3.6351562500000005</v>
      </c>
    </row>
    <row r="35" spans="1:62">
      <c r="A35" t="s">
        <v>220</v>
      </c>
      <c r="B35" s="1" t="s">
        <v>118</v>
      </c>
      <c r="C35" s="5">
        <f t="shared" si="12"/>
        <v>2.1719641164513831E-2</v>
      </c>
      <c r="D35" s="5">
        <f t="shared" si="13"/>
        <v>0.20911949685534589</v>
      </c>
      <c r="E35" s="1">
        <f>SUMIF(BatGame!$A:$A,B35,BatGame!$E:$E)</f>
        <v>40</v>
      </c>
      <c r="F35">
        <f t="shared" si="5"/>
        <v>37</v>
      </c>
      <c r="G35" s="1">
        <f>SUMIF(BatGame!$A:$A,B35,BatGame!$F:$F)</f>
        <v>37</v>
      </c>
      <c r="H35" s="1">
        <f>SUMIF(BatGame!$A:$A,B35,BatGame!$M:$M)</f>
        <v>7</v>
      </c>
      <c r="I35" s="1">
        <f>SUMIF(BatGame!$A:$A,B35,BatGame!$G:$G)</f>
        <v>13</v>
      </c>
      <c r="J35">
        <f>SUMIF(BatGame!$A:$A,B35,BatGame!$H:$H)</f>
        <v>7</v>
      </c>
      <c r="K35" s="1">
        <f>SUMIF(BatGame!$A:$A,B35,BatGame!$I:$I)</f>
        <v>5</v>
      </c>
      <c r="L35" s="1">
        <f>SUMIF(BatGame!$A:$A,B35,BatGame!$J:$J)</f>
        <v>0</v>
      </c>
      <c r="M35" s="1">
        <f>SUMIF(BatGame!$A:$A,B35,BatGame!$K:$K)</f>
        <v>1</v>
      </c>
      <c r="N35">
        <f t="shared" si="14"/>
        <v>21</v>
      </c>
      <c r="O35" s="1">
        <f>SUMIF(BatGame!$A:$A,B35,BatGame!$L:$L)</f>
        <v>5</v>
      </c>
      <c r="P35" s="1">
        <f>SUMIF(BatGame!$A:$A,B35,BatGame!$N:$N)</f>
        <v>0</v>
      </c>
      <c r="Q35" s="1">
        <f>SUMIF(BatGame!$A:$A,B35,BatGame!$AC:$AC)</f>
        <v>0</v>
      </c>
      <c r="R35" s="1">
        <f>SUMIF(BatGame!$A:$A,B35,BatGame!$O:$O)</f>
        <v>2</v>
      </c>
      <c r="S35" s="1">
        <f>SUMIF(BatGame!$A:$A,B35,BatGame!$Y:$Y)</f>
        <v>1</v>
      </c>
      <c r="T35" s="1">
        <f>SUMIF(BatGame!$A:$A,B35,BatGame!$X:$X)</f>
        <v>0</v>
      </c>
      <c r="U35" s="1">
        <f>SUMIF(BatGame!$A:$A,B35,BatGame!$P:$P)</f>
        <v>1</v>
      </c>
      <c r="V35" s="1">
        <f>SUMIF(BatGame!$A:$A,B35,BatGame!$AB:$AB)</f>
        <v>0</v>
      </c>
      <c r="W35" s="1">
        <f>SUMIF(BatGame!$A:$A,B35,BatGame!$Z:$Z)</f>
        <v>0</v>
      </c>
      <c r="X35" s="1">
        <f>SUMIF(BatGame!$A:$A,B35,BatGame!$AA:$AA)</f>
        <v>0</v>
      </c>
      <c r="Y35" s="2">
        <f t="shared" si="15"/>
        <v>0.35135135135135137</v>
      </c>
      <c r="Z35" s="2">
        <f t="shared" si="16"/>
        <v>0.4</v>
      </c>
      <c r="AA35" s="2">
        <f t="shared" si="17"/>
        <v>0.56756756756756754</v>
      </c>
      <c r="AB35" s="2">
        <f t="shared" si="18"/>
        <v>0.96756756756756757</v>
      </c>
      <c r="AC35" s="2">
        <f t="shared" si="19"/>
        <v>0.1891891891891892</v>
      </c>
      <c r="AD35" s="2">
        <f>(AL35/E35) / '[1]리그 상수'!$B$3 * 100</f>
        <v>142.43973288814692</v>
      </c>
      <c r="AE35" s="2">
        <f t="shared" si="6"/>
        <v>2.5</v>
      </c>
      <c r="AF35" s="2">
        <f t="shared" si="7"/>
        <v>5</v>
      </c>
      <c r="AG35" s="2">
        <f t="shared" si="8"/>
        <v>2</v>
      </c>
      <c r="AH35" s="2">
        <f t="shared" si="9"/>
        <v>0.34285714285714286</v>
      </c>
      <c r="AI35" s="2">
        <f t="shared" si="10"/>
        <v>0.21621621621621617</v>
      </c>
      <c r="AJ35" s="2">
        <f t="shared" si="11"/>
        <v>4.8648648648648651E-2</v>
      </c>
      <c r="AK35" s="2">
        <f>('[1]리그 상수'!$B$16 * '[1]2025 썸머시즌 타자'!R35 + '[1]리그 상수'!$B$17 * '[1]2025 썸머시즌 타자'!S35 + '[1]2025 썸머시즌 타자'!J35 * '[1]리그 상수'!$B$18 + '[1]리그 상수'!$B$19 * '[1]2025 썸머시즌 타자'!K35 + '[1]2025 썸머시즌 타자'!L35 * '[1]리그 상수'!$B$20 + '[1]리그 상수'!$B$21*'[1]2025 썸머시즌 타자'!M35) / ('[1]2025 썸머시즌 타자'!G35 + '[1]2025 썸머시즌 타자'!R35 - '[1]2025 썸머시즌 타자'!T35 +'[1]2025 썸머시즌 타자'!S35 +'[1]2025 썸머시즌 타자'!X35)</f>
        <v>0.2960945517562083</v>
      </c>
      <c r="AL35" s="2">
        <f>((AK35-$AK$2) / '[1]리그 상수'!$B$2 + '[1]리그 상수'!$B$3) * '[1]2025 썸머시즌 타자'!E35</f>
        <v>7.8453134129799666</v>
      </c>
      <c r="AM35" s="2">
        <f t="shared" si="20"/>
        <v>10.216216216216216</v>
      </c>
      <c r="AN35" s="2">
        <f>((AK35-'[1]리그 상수'!$B$1) / '[1]리그 상수'!$B$2)*'[1]2025 썸머시즌 타자'!E35</f>
        <v>2.4821506837846983E-2</v>
      </c>
      <c r="AO35" s="2">
        <f>((AK35-'[1]리그 상수'!$B$1) / '[1]리그 상수'!$B$2) * '[1]2025 썸머시즌 타자'!E35</f>
        <v>2.4821506837846983E-2</v>
      </c>
      <c r="AP35" s="2">
        <f t="shared" si="21"/>
        <v>0</v>
      </c>
      <c r="AQ35" s="2">
        <f t="shared" si="22"/>
        <v>0.80399999999999994</v>
      </c>
      <c r="AR35" s="2">
        <f t="shared" si="23"/>
        <v>0.82882150683784694</v>
      </c>
      <c r="AS35" s="2">
        <f t="shared" si="24"/>
        <v>7.98</v>
      </c>
      <c r="AT35" s="2">
        <f t="shared" si="25"/>
        <v>7.98</v>
      </c>
      <c r="AU35" s="2">
        <f t="shared" si="26"/>
        <v>8.8088215068378481</v>
      </c>
      <c r="AV35" s="3">
        <f>AU35 + (E35 * ('[1]리그 상수'!$B$1 - '[1]리그 상수'!$F$1) / '[1]리그 상수'!$B$2)</f>
        <v>12.501587719946224</v>
      </c>
      <c r="AW35">
        <f t="shared" si="27"/>
        <v>38.160000000000004</v>
      </c>
      <c r="AX35" s="3">
        <f t="shared" si="28"/>
        <v>2.1719641164513807E-2</v>
      </c>
      <c r="AY35" s="3">
        <f t="shared" si="29"/>
        <v>0.23083913801985972</v>
      </c>
      <c r="BE35" s="1">
        <v>1</v>
      </c>
      <c r="BF35" s="1">
        <v>7</v>
      </c>
      <c r="BG35" s="1">
        <v>3</v>
      </c>
      <c r="BH35">
        <f t="shared" si="30"/>
        <v>24</v>
      </c>
      <c r="BI35" s="4">
        <f t="shared" si="31"/>
        <v>0.32760974108873753</v>
      </c>
      <c r="BJ35" s="2">
        <f>E35*('[1]리그 상수'!$B$3 * 0.8)</f>
        <v>4.40625</v>
      </c>
    </row>
    <row r="36" spans="1:62">
      <c r="A36" t="s">
        <v>220</v>
      </c>
      <c r="B36" s="1" t="s">
        <v>116</v>
      </c>
      <c r="C36" s="5">
        <f t="shared" si="12"/>
        <v>-4.9637697665265434E-2</v>
      </c>
      <c r="D36" s="5">
        <f t="shared" si="13"/>
        <v>0.20911949685534589</v>
      </c>
      <c r="E36" s="1">
        <f>SUMIF(BatGame!$A:$A,B36,BatGame!$E:$E)</f>
        <v>41</v>
      </c>
      <c r="F36">
        <f t="shared" si="5"/>
        <v>37</v>
      </c>
      <c r="G36" s="1">
        <f>SUMIF(BatGame!$A:$A,B36,BatGame!$F:$F)</f>
        <v>37</v>
      </c>
      <c r="H36" s="1">
        <f>SUMIF(BatGame!$A:$A,B36,BatGame!$M:$M)</f>
        <v>6</v>
      </c>
      <c r="I36" s="1">
        <f>SUMIF(BatGame!$A:$A,B36,BatGame!$G:$G)</f>
        <v>10</v>
      </c>
      <c r="J36">
        <f>SUMIF(BatGame!$A:$A,B36,BatGame!$H:$H)</f>
        <v>2</v>
      </c>
      <c r="K36" s="1">
        <f>SUMIF(BatGame!$A:$A,B36,BatGame!$I:$I)</f>
        <v>5</v>
      </c>
      <c r="L36" s="1">
        <f>SUMIF(BatGame!$A:$A,B36,BatGame!$J:$J)</f>
        <v>0</v>
      </c>
      <c r="M36" s="1">
        <f>SUMIF(BatGame!$A:$A,B36,BatGame!$K:$K)</f>
        <v>3</v>
      </c>
      <c r="N36">
        <f t="shared" si="14"/>
        <v>24</v>
      </c>
      <c r="O36" s="1">
        <f>SUMIF(BatGame!$A:$A,B36,BatGame!$L:$L)</f>
        <v>8</v>
      </c>
      <c r="P36" s="1">
        <f>SUMIF(BatGame!$A:$A,B36,BatGame!$N:$N)</f>
        <v>0</v>
      </c>
      <c r="Q36" s="1">
        <f>SUMIF(BatGame!$A:$A,B36,BatGame!$AC:$AC)</f>
        <v>0</v>
      </c>
      <c r="R36" s="1">
        <f>SUMIF(BatGame!$A:$A,B36,BatGame!$O:$O)</f>
        <v>1</v>
      </c>
      <c r="S36" s="1">
        <f>SUMIF(BatGame!$A:$A,B36,BatGame!$Y:$Y)</f>
        <v>3</v>
      </c>
      <c r="T36" s="1">
        <f>SUMIF(BatGame!$A:$A,B36,BatGame!$X:$X)</f>
        <v>0</v>
      </c>
      <c r="U36" s="1">
        <f>SUMIF(BatGame!$A:$A,B36,BatGame!$P:$P)</f>
        <v>6</v>
      </c>
      <c r="V36" s="1">
        <f>SUMIF(BatGame!$A:$A,B36,BatGame!$AB:$AB)</f>
        <v>1</v>
      </c>
      <c r="W36" s="1">
        <f>SUMIF(BatGame!$A:$A,B36,BatGame!$Z:$Z)</f>
        <v>0</v>
      </c>
      <c r="X36" s="1">
        <f>SUMIF(BatGame!$A:$A,B36,BatGame!$AA:$AA)</f>
        <v>0</v>
      </c>
      <c r="Y36" s="2">
        <f t="shared" si="15"/>
        <v>0.27027027027027029</v>
      </c>
      <c r="Z36" s="2">
        <f t="shared" si="16"/>
        <v>0.34146341463414637</v>
      </c>
      <c r="AA36" s="2">
        <f t="shared" si="17"/>
        <v>0.64864864864864868</v>
      </c>
      <c r="AB36" s="2">
        <f t="shared" si="18"/>
        <v>0.99011206328279511</v>
      </c>
      <c r="AC36" s="2">
        <f t="shared" si="19"/>
        <v>0.16216216216216217</v>
      </c>
      <c r="AD36" s="2">
        <f>(AL36/E36) / '[1]리그 상수'!$B$3 * 100</f>
        <v>141.49916294870079</v>
      </c>
      <c r="AE36" s="2">
        <f t="shared" si="6"/>
        <v>14.634146341463413</v>
      </c>
      <c r="AF36" s="2">
        <f t="shared" si="7"/>
        <v>2.4390243902439024</v>
      </c>
      <c r="AG36" s="2">
        <f t="shared" si="8"/>
        <v>0.16666666666666666</v>
      </c>
      <c r="AH36" s="2">
        <f t="shared" si="9"/>
        <v>0.25</v>
      </c>
      <c r="AI36" s="2">
        <f t="shared" si="10"/>
        <v>0.3783783783783784</v>
      </c>
      <c r="AJ36" s="2">
        <f t="shared" si="11"/>
        <v>7.1193144363876082E-2</v>
      </c>
      <c r="AK36" s="2">
        <f>('[1]리그 상수'!$B$16 * '[1]2025 썸머시즌 타자'!R36 + '[1]리그 상수'!$B$17 * '[1]2025 썸머시즌 타자'!S36 + '[1]2025 썸머시즌 타자'!J36 * '[1]리그 상수'!$B$18 + '[1]리그 상수'!$B$19 * '[1]2025 썸머시즌 타자'!K36 + '[1]2025 썸머시즌 타자'!L36 * '[1]리그 상수'!$B$20 + '[1]리그 상수'!$B$21*'[1]2025 썸머시즌 타자'!M36) / ('[1]2025 썸머시즌 타자'!G36 + '[1]2025 썸머시즌 타자'!R36 - '[1]2025 썸머시즌 타자'!T36 +'[1]2025 썸머시즌 타자'!S36 +'[1]2025 썸머시즌 타자'!X36)</f>
        <v>0.2679454268528545</v>
      </c>
      <c r="AL36" s="2">
        <f>((AK36-$AK$2) / '[1]리그 상수'!$B$2 + '[1]리그 상수'!$B$3) * '[1]2025 썸머시즌 타자'!E36</f>
        <v>7.9883462988910088</v>
      </c>
      <c r="AM36" s="2">
        <f t="shared" si="20"/>
        <v>8.7567567567567579</v>
      </c>
      <c r="AN36" s="2">
        <f>((AK36-'[1]리그 상수'!$B$1) / '[1]리그 상수'!$B$2)*'[1]2025 썸머시즌 타자'!E36</f>
        <v>-0.2921745429065295</v>
      </c>
      <c r="AO36" s="2">
        <f>((AK36-'[1]리그 상수'!$B$1) / '[1]리그 상수'!$B$2) * '[1]2025 썸머시즌 타자'!E36</f>
        <v>-0.2921745429065295</v>
      </c>
      <c r="AP36" s="2">
        <f t="shared" si="21"/>
        <v>0</v>
      </c>
      <c r="AQ36" s="2">
        <f t="shared" si="22"/>
        <v>-1.6020000000000005</v>
      </c>
      <c r="AR36" s="2">
        <f t="shared" si="23"/>
        <v>-1.89417454290653</v>
      </c>
      <c r="AS36" s="2">
        <f t="shared" si="24"/>
        <v>7.98</v>
      </c>
      <c r="AT36" s="2">
        <f t="shared" si="25"/>
        <v>7.98</v>
      </c>
      <c r="AU36" s="2">
        <f t="shared" si="26"/>
        <v>6.0858254570934704</v>
      </c>
      <c r="AV36" s="3">
        <f>AU36 + (E36 * ('[1]리그 상수'!$B$1 - '[1]리그 상수'!$F$1) / '[1]리그 상수'!$B$2)</f>
        <v>9.8709108255295561</v>
      </c>
      <c r="AW36">
        <f t="shared" si="27"/>
        <v>38.160000000000004</v>
      </c>
      <c r="AX36" s="3">
        <f t="shared" si="28"/>
        <v>-4.9637697665265455E-2</v>
      </c>
      <c r="AY36" s="3">
        <f t="shared" si="29"/>
        <v>0.15948179919008046</v>
      </c>
      <c r="BE36" s="1">
        <v>1</v>
      </c>
      <c r="BF36" s="1">
        <v>7</v>
      </c>
      <c r="BG36" s="1">
        <v>3</v>
      </c>
      <c r="BH36">
        <f t="shared" si="30"/>
        <v>28</v>
      </c>
      <c r="BI36" s="4">
        <f t="shared" si="31"/>
        <v>0.25867166733568014</v>
      </c>
      <c r="BJ36" s="2">
        <f>E36*('[1]리그 상수'!$B$3 * 0.8)</f>
        <v>4.5164062500000002</v>
      </c>
    </row>
    <row r="37" spans="1:62">
      <c r="A37" t="s">
        <v>220</v>
      </c>
      <c r="B37" s="1" t="s">
        <v>117</v>
      </c>
      <c r="C37" s="5">
        <f t="shared" si="12"/>
        <v>0.11078710255679389</v>
      </c>
      <c r="D37" s="5">
        <f t="shared" si="13"/>
        <v>0.20911949685534589</v>
      </c>
      <c r="E37" s="1">
        <f>SUMIF(BatGame!$A:$A,B37,BatGame!$E:$E)</f>
        <v>38</v>
      </c>
      <c r="F37">
        <f t="shared" si="5"/>
        <v>34</v>
      </c>
      <c r="G37" s="1">
        <f>SUMIF(BatGame!$A:$A,B37,BatGame!$F:$F)</f>
        <v>34</v>
      </c>
      <c r="H37" s="1">
        <f>SUMIF(BatGame!$A:$A,B37,BatGame!$M:$M)</f>
        <v>5</v>
      </c>
      <c r="I37" s="1">
        <f>SUMIF(BatGame!$A:$A,B37,BatGame!$G:$G)</f>
        <v>10</v>
      </c>
      <c r="J37">
        <f>SUMIF(BatGame!$A:$A,B37,BatGame!$H:$H)</f>
        <v>8</v>
      </c>
      <c r="K37" s="1">
        <f>SUMIF(BatGame!$A:$A,B37,BatGame!$I:$I)</f>
        <v>2</v>
      </c>
      <c r="L37" s="1">
        <f>SUMIF(BatGame!$A:$A,B37,BatGame!$J:$J)</f>
        <v>0</v>
      </c>
      <c r="M37" s="1">
        <f>SUMIF(BatGame!$A:$A,B37,BatGame!$K:$K)</f>
        <v>0</v>
      </c>
      <c r="N37">
        <f t="shared" si="14"/>
        <v>12</v>
      </c>
      <c r="O37" s="1">
        <f>SUMIF(BatGame!$A:$A,B37,BatGame!$L:$L)</f>
        <v>2</v>
      </c>
      <c r="P37" s="1">
        <f>SUMIF(BatGame!$A:$A,B37,BatGame!$N:$N)</f>
        <v>7</v>
      </c>
      <c r="Q37" s="1">
        <f>SUMIF(BatGame!$A:$A,B37,BatGame!$AC:$AC)</f>
        <v>0</v>
      </c>
      <c r="R37" s="1">
        <f>SUMIF(BatGame!$A:$A,B37,BatGame!$O:$O)</f>
        <v>0</v>
      </c>
      <c r="S37" s="1">
        <f>SUMIF(BatGame!$A:$A,B37,BatGame!$Y:$Y)</f>
        <v>0</v>
      </c>
      <c r="T37" s="1">
        <f>SUMIF(BatGame!$A:$A,B37,BatGame!$X:$X)</f>
        <v>0</v>
      </c>
      <c r="U37" s="1">
        <f>SUMIF(BatGame!$A:$A,B37,BatGame!$P:$P)</f>
        <v>4</v>
      </c>
      <c r="V37" s="1">
        <f>SUMIF(BatGame!$A:$A,B37,BatGame!$AB:$AB)</f>
        <v>1</v>
      </c>
      <c r="W37" s="1">
        <f>SUMIF(BatGame!$A:$A,B37,BatGame!$Z:$Z)</f>
        <v>4</v>
      </c>
      <c r="X37" s="1">
        <f>SUMIF(BatGame!$A:$A,B37,BatGame!$AA:$AA)</f>
        <v>0</v>
      </c>
      <c r="Y37" s="2">
        <f t="shared" si="15"/>
        <v>0.29411764705882354</v>
      </c>
      <c r="Z37" s="2">
        <f t="shared" si="16"/>
        <v>0.29411764705882354</v>
      </c>
      <c r="AA37" s="2">
        <f t="shared" si="17"/>
        <v>0.35294117647058826</v>
      </c>
      <c r="AB37" s="2">
        <f t="shared" si="18"/>
        <v>0.6470588235294118</v>
      </c>
      <c r="AC37" s="2">
        <f t="shared" si="19"/>
        <v>0.14705882352941177</v>
      </c>
      <c r="AD37" s="2">
        <f>(AL37/E37) / '[1]리그 상수'!$B$3 * 100</f>
        <v>205.60706440558823</v>
      </c>
      <c r="AE37" s="2">
        <f t="shared" si="6"/>
        <v>10.526315789473683</v>
      </c>
      <c r="AF37" s="2">
        <f t="shared" si="7"/>
        <v>0</v>
      </c>
      <c r="AG37" s="2">
        <f t="shared" si="8"/>
        <v>0</v>
      </c>
      <c r="AH37" s="2">
        <f t="shared" si="9"/>
        <v>0.33333333333333331</v>
      </c>
      <c r="AI37" s="2">
        <f t="shared" si="10"/>
        <v>5.8823529411764719E-2</v>
      </c>
      <c r="AJ37" s="2">
        <f t="shared" si="11"/>
        <v>0</v>
      </c>
      <c r="AK37" s="2">
        <f>('[1]리그 상수'!$B$16 * '[1]2025 썸머시즌 타자'!R37 + '[1]리그 상수'!$B$17 * '[1]2025 썸머시즌 타자'!S37 + '[1]2025 썸머시즌 타자'!J37 * '[1]리그 상수'!$B$18 + '[1]리그 상수'!$B$19 * '[1]2025 썸머시즌 타자'!K37 + '[1]2025 썸머시즌 타자'!L37 * '[1]리그 상수'!$B$20 + '[1]리그 상수'!$B$21*'[1]2025 썸머시즌 타자'!M37) / ('[1]2025 썸머시즌 타자'!G37 + '[1]2025 썸머시즌 타자'!R37 - '[1]2025 썸머시즌 타자'!T37 +'[1]2025 썸머시즌 타자'!S37 +'[1]2025 썸머시즌 타자'!X37)</f>
        <v>0.39681312532833324</v>
      </c>
      <c r="AL37" s="2">
        <f>((AK37-$AK$2) / '[1]리그 상수'!$B$2 + '[1]리그 상수'!$B$3) * '[1]2025 썸머시즌 타자'!E37</f>
        <v>10.758229014503339</v>
      </c>
      <c r="AM37" s="2">
        <f t="shared" si="20"/>
        <v>3.6725927693592655</v>
      </c>
      <c r="AN37" s="2">
        <f>((AK37-'[1]리그 상수'!$B$1) / '[1]리그 상수'!$B$2)*'[1]2025 썸머시즌 타자'!E37</f>
        <v>1.3276358335672545</v>
      </c>
      <c r="AO37" s="2">
        <f>((AK37-'[1]리그 상수'!$B$1) / '[1]리그 상수'!$B$2) * '[1]2025 썸머시즌 타자'!E37</f>
        <v>1.3276358335672545</v>
      </c>
      <c r="AP37" s="2">
        <f t="shared" si="21"/>
        <v>1.4000000000000001</v>
      </c>
      <c r="AQ37" s="2">
        <f t="shared" si="22"/>
        <v>1.5</v>
      </c>
      <c r="AR37" s="2">
        <f t="shared" si="23"/>
        <v>4.2276358335672546</v>
      </c>
      <c r="AS37" s="2">
        <f t="shared" si="24"/>
        <v>7.98</v>
      </c>
      <c r="AT37" s="2">
        <f t="shared" si="25"/>
        <v>7.98</v>
      </c>
      <c r="AU37" s="2">
        <f t="shared" si="26"/>
        <v>12.207635833567256</v>
      </c>
      <c r="AV37" s="3">
        <f>AU37 + (E37 * ('[1]리그 상수'!$B$1 - '[1]리그 상수'!$F$1) / '[1]리그 상수'!$B$2)</f>
        <v>15.715763736020213</v>
      </c>
      <c r="AW37">
        <f t="shared" si="27"/>
        <v>38.160000000000004</v>
      </c>
      <c r="AX37" s="3">
        <f t="shared" si="28"/>
        <v>0.11078710255679387</v>
      </c>
      <c r="AY37" s="3">
        <f t="shared" si="29"/>
        <v>0.31990659941213978</v>
      </c>
      <c r="BE37" s="1">
        <v>1</v>
      </c>
      <c r="BF37" s="1">
        <v>7</v>
      </c>
      <c r="BG37" s="1">
        <v>3</v>
      </c>
      <c r="BH37">
        <f t="shared" si="30"/>
        <v>29</v>
      </c>
      <c r="BI37" s="4">
        <f t="shared" si="31"/>
        <v>0.41183867232757365</v>
      </c>
      <c r="BJ37" s="2">
        <f>E37*('[1]리그 상수'!$B$3 * 0.8)</f>
        <v>4.1859375000000005</v>
      </c>
    </row>
    <row r="38" spans="1:62">
      <c r="A38" t="s">
        <v>220</v>
      </c>
      <c r="B38" s="1" t="s">
        <v>128</v>
      </c>
      <c r="C38" s="5">
        <f t="shared" si="12"/>
        <v>1.1489258028090005E-2</v>
      </c>
      <c r="D38" s="5">
        <f t="shared" si="13"/>
        <v>0.20911949685534589</v>
      </c>
      <c r="E38" s="1">
        <f>SUMIF(BatGame!$A:$A,B38,BatGame!$E:$E)</f>
        <v>18</v>
      </c>
      <c r="F38">
        <f t="shared" si="5"/>
        <v>18</v>
      </c>
      <c r="G38" s="1">
        <f>SUMIF(BatGame!$A:$A,B38,BatGame!$F:$F)</f>
        <v>18</v>
      </c>
      <c r="H38" s="1">
        <f>SUMIF(BatGame!$A:$A,B38,BatGame!$M:$M)</f>
        <v>2</v>
      </c>
      <c r="I38" s="1">
        <f>SUMIF(BatGame!$A:$A,B38,BatGame!$G:$G)</f>
        <v>1</v>
      </c>
      <c r="J38">
        <f>SUMIF(BatGame!$A:$A,B38,BatGame!$H:$H)</f>
        <v>0</v>
      </c>
      <c r="K38" s="1">
        <f>SUMIF(BatGame!$A:$A,B38,BatGame!$I:$I)</f>
        <v>1</v>
      </c>
      <c r="L38" s="1">
        <f>SUMIF(BatGame!$A:$A,B38,BatGame!$J:$J)</f>
        <v>0</v>
      </c>
      <c r="M38" s="1">
        <f>SUMIF(BatGame!$A:$A,B38,BatGame!$K:$K)</f>
        <v>0</v>
      </c>
      <c r="N38">
        <f t="shared" si="14"/>
        <v>2</v>
      </c>
      <c r="O38" s="1">
        <f>SUMIF(BatGame!$A:$A,B38,BatGame!$L:$L)</f>
        <v>1</v>
      </c>
      <c r="P38" s="1">
        <f>SUMIF(BatGame!$A:$A,B38,BatGame!$N:$N)</f>
        <v>2</v>
      </c>
      <c r="Q38" s="1">
        <f>SUMIF(BatGame!$A:$A,B38,BatGame!$AC:$AC)</f>
        <v>0</v>
      </c>
      <c r="R38" s="1">
        <f>SUMIF(BatGame!$A:$A,B38,BatGame!$O:$O)</f>
        <v>0</v>
      </c>
      <c r="S38" s="1">
        <f>SUMIF(BatGame!$A:$A,B38,BatGame!$Y:$Y)</f>
        <v>0</v>
      </c>
      <c r="T38" s="1">
        <f>SUMIF(BatGame!$A:$A,B38,BatGame!$X:$X)</f>
        <v>0</v>
      </c>
      <c r="U38" s="1">
        <f>SUMIF(BatGame!$A:$A,B38,BatGame!$P:$P)</f>
        <v>3</v>
      </c>
      <c r="V38" s="1">
        <f>SUMIF(BatGame!$A:$A,B38,BatGame!$AB:$AB)</f>
        <v>0</v>
      </c>
      <c r="W38" s="1">
        <f>SUMIF(BatGame!$A:$A,B38,BatGame!$Z:$Z)</f>
        <v>0</v>
      </c>
      <c r="X38" s="1">
        <f>SUMIF(BatGame!$A:$A,B38,BatGame!$AA:$AA)</f>
        <v>0</v>
      </c>
      <c r="Y38" s="2">
        <f t="shared" si="15"/>
        <v>5.5555555555555552E-2</v>
      </c>
      <c r="Z38" s="2">
        <f t="shared" si="16"/>
        <v>5.5555555555555552E-2</v>
      </c>
      <c r="AA38" s="2">
        <f t="shared" si="17"/>
        <v>0.1111111111111111</v>
      </c>
      <c r="AB38" s="2">
        <f t="shared" si="18"/>
        <v>0.16666666666666666</v>
      </c>
      <c r="AC38" s="2">
        <f t="shared" si="19"/>
        <v>0.1111111111111111</v>
      </c>
      <c r="AD38" s="2">
        <f>(AL38/E38) / '[1]리그 상수'!$B$3 * 100</f>
        <v>329.99508985564177</v>
      </c>
      <c r="AE38" s="2">
        <f t="shared" si="6"/>
        <v>16.666666666666664</v>
      </c>
      <c r="AF38" s="2">
        <f t="shared" si="7"/>
        <v>0</v>
      </c>
      <c r="AG38" s="2">
        <f t="shared" si="8"/>
        <v>0</v>
      </c>
      <c r="AH38" s="2">
        <f t="shared" si="9"/>
        <v>6.6666666666666666E-2</v>
      </c>
      <c r="AI38" s="2">
        <f t="shared" si="10"/>
        <v>5.5555555555555552E-2</v>
      </c>
      <c r="AJ38" s="2">
        <f t="shared" si="11"/>
        <v>0</v>
      </c>
      <c r="AK38" s="2">
        <f>('[1]리그 상수'!$B$16 * '[1]2025 썸머시즌 타자'!R38 + '[1]리그 상수'!$B$17 * '[1]2025 썸머시즌 타자'!S38 + '[1]2025 썸머시즌 타자'!J38 * '[1]리그 상수'!$B$18 + '[1]리그 상수'!$B$19 * '[1]2025 썸머시즌 타자'!K38 + '[1]2025 썸머시즌 타자'!L38 * '[1]리그 상수'!$B$20 + '[1]리그 상수'!$B$21*'[1]2025 썸머시즌 타자'!M38) / ('[1]2025 썸머시즌 타자'!G38 + '[1]2025 썸머시즌 타자'!R38 - '[1]2025 썸머시즌 타자'!T38 +'[1]2025 썸머시즌 타자'!S38 +'[1]2025 썸머시즌 타자'!X38)</f>
        <v>0.24674545979684026</v>
      </c>
      <c r="AL38" s="2">
        <f>((AK38-$AK$2) / '[1]리그 상수'!$B$2 + '[1]리그 상수'!$B$3) * '[1]2025 썸머시즌 타자'!E38</f>
        <v>8.1789798638048712</v>
      </c>
      <c r="AM38" s="2">
        <f t="shared" si="20"/>
        <v>0.17647058823529413</v>
      </c>
      <c r="AN38" s="2">
        <f>((AK38-'[1]리그 상수'!$B$1) / '[1]리그 상수'!$B$2)*'[1]2025 썸머시즌 타자'!E38</f>
        <v>-0.56156991364808628</v>
      </c>
      <c r="AO38" s="2">
        <f>((AK38-'[1]리그 상수'!$B$1) / '[1]리그 상수'!$B$2) * '[1]2025 썸머시즌 타자'!E38</f>
        <v>-0.56156991364808628</v>
      </c>
      <c r="AP38" s="2">
        <f t="shared" si="21"/>
        <v>0.4</v>
      </c>
      <c r="AQ38" s="2">
        <f t="shared" si="22"/>
        <v>0.6</v>
      </c>
      <c r="AR38" s="2">
        <f t="shared" si="23"/>
        <v>0.43843008635191372</v>
      </c>
      <c r="AS38" s="2">
        <f t="shared" si="24"/>
        <v>7.98</v>
      </c>
      <c r="AT38" s="2">
        <f t="shared" si="25"/>
        <v>7.98</v>
      </c>
      <c r="AU38" s="2">
        <f t="shared" si="26"/>
        <v>8.4184300863519148</v>
      </c>
      <c r="AV38" s="3">
        <f>AU38 + (E38 * ('[1]리그 상수'!$B$1 - '[1]리그 상수'!$F$1) / '[1]리그 상수'!$B$2)</f>
        <v>10.080174882250684</v>
      </c>
      <c r="AW38">
        <f t="shared" si="27"/>
        <v>38.160000000000004</v>
      </c>
      <c r="AX38" s="3">
        <f t="shared" si="28"/>
        <v>1.148925802808998E-2</v>
      </c>
      <c r="AY38" s="3">
        <f t="shared" si="29"/>
        <v>0.2206087548834359</v>
      </c>
      <c r="BE38" s="1">
        <v>1</v>
      </c>
      <c r="BF38" s="1">
        <v>7</v>
      </c>
      <c r="BG38" s="1">
        <v>3</v>
      </c>
      <c r="BH38">
        <f t="shared" si="30"/>
        <v>17</v>
      </c>
      <c r="BI38" s="4">
        <f t="shared" si="31"/>
        <v>0.2641555262644309</v>
      </c>
      <c r="BJ38" s="2">
        <f>E38*('[1]리그 상수'!$B$3 * 0.8)</f>
        <v>1.9828125000000001</v>
      </c>
    </row>
    <row r="39" spans="1:62">
      <c r="A39" t="s">
        <v>220</v>
      </c>
      <c r="B39" s="1" t="s">
        <v>139</v>
      </c>
      <c r="C39" s="5">
        <f t="shared" si="12"/>
        <v>5.0408132979672754E-2</v>
      </c>
      <c r="D39" s="5">
        <f t="shared" si="13"/>
        <v>0.20911949685534589</v>
      </c>
      <c r="E39" s="1">
        <f>SUMIF(BatGame!$A:$A,B39,BatGame!$E:$E)</f>
        <v>23</v>
      </c>
      <c r="F39">
        <f t="shared" si="5"/>
        <v>23</v>
      </c>
      <c r="G39" s="1">
        <f>SUMIF(BatGame!$A:$A,B39,BatGame!$F:$F)</f>
        <v>23</v>
      </c>
      <c r="H39" s="1">
        <f>SUMIF(BatGame!$A:$A,B39,BatGame!$M:$M)</f>
        <v>5</v>
      </c>
      <c r="I39" s="1">
        <f>SUMIF(BatGame!$A:$A,B39,BatGame!$G:$G)</f>
        <v>8</v>
      </c>
      <c r="J39">
        <f>SUMIF(BatGame!$A:$A,B39,BatGame!$H:$H)</f>
        <v>6</v>
      </c>
      <c r="K39" s="1">
        <f>SUMIF(BatGame!$A:$A,B39,BatGame!$I:$I)</f>
        <v>1</v>
      </c>
      <c r="L39" s="1">
        <f>SUMIF(BatGame!$A:$A,B39,BatGame!$J:$J)</f>
        <v>0</v>
      </c>
      <c r="M39" s="1">
        <f>SUMIF(BatGame!$A:$A,B39,BatGame!$K:$K)</f>
        <v>1</v>
      </c>
      <c r="N39">
        <f t="shared" si="14"/>
        <v>12</v>
      </c>
      <c r="O39" s="1">
        <f>SUMIF(BatGame!$A:$A,B39,BatGame!$L:$L)</f>
        <v>4</v>
      </c>
      <c r="P39" s="1">
        <f>SUMIF(BatGame!$A:$A,B39,BatGame!$N:$N)</f>
        <v>0</v>
      </c>
      <c r="Q39" s="1">
        <f>SUMIF(BatGame!$A:$A,B39,BatGame!$AC:$AC)</f>
        <v>0</v>
      </c>
      <c r="R39" s="1">
        <f>SUMIF(BatGame!$A:$A,B39,BatGame!$O:$O)</f>
        <v>0</v>
      </c>
      <c r="S39" s="1">
        <f>SUMIF(BatGame!$A:$A,B39,BatGame!$Y:$Y)</f>
        <v>0</v>
      </c>
      <c r="T39" s="1">
        <f>SUMIF(BatGame!$A:$A,B39,BatGame!$X:$X)</f>
        <v>0</v>
      </c>
      <c r="U39" s="1">
        <f>SUMIF(BatGame!$A:$A,B39,BatGame!$P:$P)</f>
        <v>1</v>
      </c>
      <c r="V39" s="1">
        <f>SUMIF(BatGame!$A:$A,B39,BatGame!$AB:$AB)</f>
        <v>1</v>
      </c>
      <c r="W39" s="1">
        <f>SUMIF(BatGame!$A:$A,B39,BatGame!$Z:$Z)</f>
        <v>0</v>
      </c>
      <c r="X39" s="1">
        <f>SUMIF(BatGame!$A:$A,B39,BatGame!$AA:$AA)</f>
        <v>0</v>
      </c>
      <c r="Y39" s="2">
        <f t="shared" si="15"/>
        <v>0.34782608695652173</v>
      </c>
      <c r="Z39" s="2">
        <f t="shared" si="16"/>
        <v>0.34782608695652173</v>
      </c>
      <c r="AA39" s="2">
        <f t="shared" si="17"/>
        <v>0.52173913043478259</v>
      </c>
      <c r="AB39" s="2">
        <f t="shared" si="18"/>
        <v>0.86956521739130432</v>
      </c>
      <c r="AC39" s="2">
        <f t="shared" si="19"/>
        <v>0.21739130434782608</v>
      </c>
      <c r="AD39" s="2">
        <f>(AL39/E39) / '[1]리그 상수'!$B$3 * 100</f>
        <v>324.35043913769323</v>
      </c>
      <c r="AE39" s="2">
        <f t="shared" si="6"/>
        <v>4.3478260869565215</v>
      </c>
      <c r="AF39" s="2">
        <f t="shared" si="7"/>
        <v>0</v>
      </c>
      <c r="AG39" s="2">
        <f t="shared" si="8"/>
        <v>0</v>
      </c>
      <c r="AH39" s="2">
        <f t="shared" si="9"/>
        <v>0.33333333333333331</v>
      </c>
      <c r="AI39" s="2">
        <f t="shared" si="10"/>
        <v>0.17391304347826086</v>
      </c>
      <c r="AJ39" s="2">
        <f t="shared" si="11"/>
        <v>0</v>
      </c>
      <c r="AK39" s="2">
        <f>('[1]리그 상수'!$B$16 * '[1]2025 썸머시즌 타자'!R39 + '[1]리그 상수'!$B$17 * '[1]2025 썸머시즌 타자'!S39 + '[1]2025 썸머시즌 타자'!J39 * '[1]리그 상수'!$B$18 + '[1]리그 상수'!$B$19 * '[1]2025 썸머시즌 타자'!K39 + '[1]2025 썸머시즌 타자'!L39 * '[1]리그 상수'!$B$20 + '[1]리그 상수'!$B$21*'[1]2025 썸머시즌 타자'!M39) / ('[1]2025 썸머시즌 타자'!G39 + '[1]2025 썸머시즌 타자'!R39 - '[1]2025 썸머시즌 타자'!T39 +'[1]2025 썸머시즌 타자'!S39 +'[1]2025 썸머시즌 타자'!X39)</f>
        <v>0.37901865092364645</v>
      </c>
      <c r="AL39" s="2">
        <f>((AK39-$AK$2) / '[1]리그 상수'!$B$2 + '[1]리그 상수'!$B$3) * '[1]2025 썸머시즌 타자'!E39</f>
        <v>10.272153067612688</v>
      </c>
      <c r="AM39" s="2">
        <f t="shared" si="20"/>
        <v>7.0434782608695654</v>
      </c>
      <c r="AN39" s="2">
        <f>((AK39-'[1]리그 상수'!$B$1) / '[1]리그 상수'!$B$2)*'[1]2025 썸머시즌 타자'!E39</f>
        <v>1.0715743545043124</v>
      </c>
      <c r="AO39" s="2">
        <f>((AK39-'[1]리그 상수'!$B$1) / '[1]리그 상수'!$B$2) * '[1]2025 썸머시즌 타자'!E39</f>
        <v>1.0715743545043124</v>
      </c>
      <c r="AP39" s="2">
        <f t="shared" si="21"/>
        <v>0</v>
      </c>
      <c r="AQ39" s="2">
        <f t="shared" si="22"/>
        <v>0.85199999999999998</v>
      </c>
      <c r="AR39" s="2">
        <f t="shared" si="23"/>
        <v>1.9235743545043125</v>
      </c>
      <c r="AS39" s="2">
        <f t="shared" si="24"/>
        <v>7.98</v>
      </c>
      <c r="AT39" s="2">
        <f t="shared" si="25"/>
        <v>7.98</v>
      </c>
      <c r="AU39" s="2">
        <f t="shared" si="26"/>
        <v>9.9035743545043129</v>
      </c>
      <c r="AV39" s="3">
        <f>AU39 + (E39 * ('[1]리그 상수'!$B$1 - '[1]리그 상수'!$F$1) / '[1]리그 상수'!$B$2)</f>
        <v>12.026914927041629</v>
      </c>
      <c r="AW39">
        <f t="shared" si="27"/>
        <v>38.160000000000004</v>
      </c>
      <c r="AX39" s="3">
        <f t="shared" si="28"/>
        <v>5.0408132979672754E-2</v>
      </c>
      <c r="AY39" s="3">
        <f t="shared" si="29"/>
        <v>0.25952762983501865</v>
      </c>
      <c r="BE39" s="1">
        <v>1</v>
      </c>
      <c r="BF39" s="1">
        <v>7</v>
      </c>
      <c r="BG39" s="1">
        <v>3</v>
      </c>
      <c r="BH39">
        <f t="shared" si="30"/>
        <v>16</v>
      </c>
      <c r="BI39" s="4">
        <f t="shared" si="31"/>
        <v>0.31517072659962336</v>
      </c>
      <c r="BJ39" s="2">
        <f>E39*('[1]리그 상수'!$B$3 * 0.8)</f>
        <v>2.5335937500000001</v>
      </c>
    </row>
    <row r="40" spans="1:62">
      <c r="B40" s="1"/>
      <c r="E40" s="1"/>
      <c r="G40" s="1"/>
      <c r="H40" s="1"/>
      <c r="I40" s="1"/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AM40" s="2"/>
      <c r="AV40" s="3"/>
      <c r="AX40" s="3"/>
      <c r="AY40" s="3"/>
      <c r="BE40" s="1"/>
      <c r="BF40" s="1"/>
      <c r="BG40" s="1"/>
      <c r="BJ40" s="2"/>
    </row>
    <row r="41" spans="1:62">
      <c r="A41" t="s">
        <v>220</v>
      </c>
      <c r="B41" s="1" t="s">
        <v>140</v>
      </c>
      <c r="C41" s="5">
        <f t="shared" si="12"/>
        <v>6.44429408324875E-2</v>
      </c>
      <c r="D41" s="5">
        <f t="shared" si="13"/>
        <v>0.20911949685534589</v>
      </c>
      <c r="E41" s="1">
        <f>SUMIF(BatGame!$A:$A,B41,BatGame!$E:$E)</f>
        <v>30</v>
      </c>
      <c r="F41">
        <f t="shared" si="5"/>
        <v>28</v>
      </c>
      <c r="G41" s="1">
        <f>SUMIF(BatGame!$A:$A,B41,BatGame!$F:$F)</f>
        <v>28</v>
      </c>
      <c r="H41" s="1">
        <f>SUMIF(BatGame!$A:$A,B41,BatGame!$M:$M)</f>
        <v>2</v>
      </c>
      <c r="I41" s="1">
        <f>SUMIF(BatGame!$A:$A,B41,BatGame!$G:$G)</f>
        <v>8</v>
      </c>
      <c r="J41">
        <f>SUMIF(BatGame!$A:$A,B41,BatGame!$H:$H)</f>
        <v>7</v>
      </c>
      <c r="K41" s="1">
        <f>SUMIF(BatGame!$A:$A,B41,BatGame!$I:$I)</f>
        <v>1</v>
      </c>
      <c r="L41" s="1">
        <f>SUMIF(BatGame!$A:$A,B41,BatGame!$J:$J)</f>
        <v>0</v>
      </c>
      <c r="M41" s="1">
        <f>SUMIF(BatGame!$A:$A,B41,BatGame!$K:$K)</f>
        <v>0</v>
      </c>
      <c r="N41">
        <f t="shared" si="14"/>
        <v>9</v>
      </c>
      <c r="O41" s="1">
        <f>SUMIF(BatGame!$A:$A,B41,BatGame!$L:$L)</f>
        <v>1</v>
      </c>
      <c r="P41" s="1">
        <f>SUMIF(BatGame!$A:$A,B41,BatGame!$N:$N)</f>
        <v>5</v>
      </c>
      <c r="Q41" s="1">
        <f>SUMIF(BatGame!$A:$A,B41,BatGame!$AC:$AC)</f>
        <v>0</v>
      </c>
      <c r="R41" s="1">
        <f>SUMIF(BatGame!$A:$A,B41,BatGame!$O:$O)</f>
        <v>0</v>
      </c>
      <c r="S41" s="1">
        <f>SUMIF(BatGame!$A:$A,B41,BatGame!$Y:$Y)</f>
        <v>1</v>
      </c>
      <c r="T41" s="1">
        <f>SUMIF(BatGame!$A:$A,B41,BatGame!$X:$X)</f>
        <v>0</v>
      </c>
      <c r="U41" s="1">
        <f>SUMIF(BatGame!$A:$A,B41,BatGame!$P:$P)</f>
        <v>2</v>
      </c>
      <c r="V41" s="1">
        <f>SUMIF(BatGame!$A:$A,B41,BatGame!$AB:$AB)</f>
        <v>0</v>
      </c>
      <c r="W41" s="1">
        <f>SUMIF(BatGame!$A:$A,B41,BatGame!$Z:$Z)</f>
        <v>1</v>
      </c>
      <c r="X41" s="1">
        <f>SUMIF(BatGame!$A:$A,B41,BatGame!$AA:$AA)</f>
        <v>0</v>
      </c>
      <c r="Y41" s="2">
        <f t="shared" si="15"/>
        <v>0.2857142857142857</v>
      </c>
      <c r="Z41" s="2">
        <f t="shared" si="16"/>
        <v>0.31034482758620691</v>
      </c>
      <c r="AA41" s="2">
        <f t="shared" si="17"/>
        <v>0.32142857142857145</v>
      </c>
      <c r="AB41" s="2">
        <f t="shared" si="18"/>
        <v>0.63177339901477836</v>
      </c>
      <c r="AC41" s="2">
        <f t="shared" si="19"/>
        <v>7.1428571428571425E-2</v>
      </c>
      <c r="AD41" s="2">
        <f>(AL41/E41) / '[1]리그 상수'!$B$3 * 100</f>
        <v>198.98052309404562</v>
      </c>
      <c r="AE41" s="2">
        <f t="shared" si="6"/>
        <v>6.666666666666667</v>
      </c>
      <c r="AF41" s="2">
        <f t="shared" si="7"/>
        <v>0</v>
      </c>
      <c r="AG41" s="2">
        <f t="shared" si="8"/>
        <v>0</v>
      </c>
      <c r="AH41" s="2">
        <f t="shared" si="9"/>
        <v>0.30769230769230771</v>
      </c>
      <c r="AI41" s="2">
        <f t="shared" si="10"/>
        <v>3.5714285714285754E-2</v>
      </c>
      <c r="AJ41" s="2">
        <f t="shared" si="11"/>
        <v>2.4630541871921208E-2</v>
      </c>
      <c r="AK41" s="2">
        <f>('[1]리그 상수'!$B$16 * '[1]2025 썸머시즌 타자'!R41 + '[1]리그 상수'!$B$17 * '[1]2025 썸머시즌 타자'!S41 + '[1]2025 썸머시즌 타자'!J41 * '[1]리그 상수'!$B$18 + '[1]리그 상수'!$B$19 * '[1]2025 썸머시즌 타자'!K41 + '[1]2025 썸머시즌 타자'!L41 * '[1]리그 상수'!$B$20 + '[1]리그 상수'!$B$21*'[1]2025 썸머시즌 타자'!M41) / ('[1]2025 썸머시즌 타자'!G41 + '[1]2025 썸머시즌 타자'!R41 - '[1]2025 썸머시즌 타자'!T41 +'[1]2025 썸머시즌 타자'!S41 +'[1]2025 썸머시즌 타자'!X41)</f>
        <v>0.37920591310295654</v>
      </c>
      <c r="AL41" s="2">
        <f>((AK41-$AK$2) / '[1]리그 상수'!$B$2 + '[1]리그 상수'!$B$3) * '[1]2025 썸머시즌 타자'!E41</f>
        <v>8.2196055926544247</v>
      </c>
      <c r="AM41" s="2">
        <f t="shared" si="20"/>
        <v>3.8476425052779737</v>
      </c>
      <c r="AN41" s="2">
        <f>((AK41-'[1]리그 상수'!$B$1) / '[1]리그 상수'!$B$2)*'[1]2025 썸머시즌 타자'!E41</f>
        <v>0.85914262216772352</v>
      </c>
      <c r="AO41" s="2">
        <f>((AK41-'[1]리그 상수'!$B$1) / '[1]리그 상수'!$B$2) * '[1]2025 썸머시즌 타자'!E41</f>
        <v>0.85914262216772352</v>
      </c>
      <c r="AP41" s="2">
        <f t="shared" si="21"/>
        <v>1</v>
      </c>
      <c r="AQ41" s="2">
        <f t="shared" si="22"/>
        <v>0.6</v>
      </c>
      <c r="AR41" s="2">
        <f t="shared" si="23"/>
        <v>2.4591426221677235</v>
      </c>
      <c r="AS41" s="2">
        <f t="shared" si="24"/>
        <v>7.98</v>
      </c>
      <c r="AT41" s="2">
        <f t="shared" si="25"/>
        <v>7.98</v>
      </c>
      <c r="AU41" s="2">
        <f t="shared" si="26"/>
        <v>10.439142622167724</v>
      </c>
      <c r="AV41" s="3">
        <f>AU41 + (E41 * ('[1]리그 상수'!$B$1 - '[1]리그 상수'!$F$1) / '[1]리그 상수'!$B$2)</f>
        <v>13.208717281999006</v>
      </c>
      <c r="AW41">
        <f t="shared" si="27"/>
        <v>38.160000000000004</v>
      </c>
      <c r="AX41" s="3">
        <f t="shared" si="28"/>
        <v>6.4442940832487514E-2</v>
      </c>
      <c r="AY41" s="3">
        <f t="shared" si="29"/>
        <v>0.27356243768783339</v>
      </c>
      <c r="BE41" s="1">
        <v>1</v>
      </c>
      <c r="BF41" s="1">
        <v>7</v>
      </c>
      <c r="BG41" s="1">
        <v>3</v>
      </c>
      <c r="BH41">
        <f t="shared" si="30"/>
        <v>21</v>
      </c>
      <c r="BI41" s="4">
        <f t="shared" si="31"/>
        <v>0.3461403899894917</v>
      </c>
      <c r="BJ41" s="2">
        <f>E41*('[1]리그 상수'!$B$3 * 0.8)</f>
        <v>3.3046875000000004</v>
      </c>
    </row>
    <row r="42" spans="1:62">
      <c r="A42" t="s">
        <v>220</v>
      </c>
      <c r="B42" s="1" t="s">
        <v>126</v>
      </c>
      <c r="C42" s="5">
        <f t="shared" si="12"/>
        <v>-0.11538832704245588</v>
      </c>
      <c r="D42" s="5">
        <f t="shared" si="13"/>
        <v>0.20911949685534589</v>
      </c>
      <c r="E42" s="1">
        <f>SUMIF(BatGame!$A:$A,B42,BatGame!$E:$E)</f>
        <v>76</v>
      </c>
      <c r="F42">
        <f t="shared" si="5"/>
        <v>75</v>
      </c>
      <c r="G42" s="1">
        <f>SUMIF(BatGame!$A:$A,B42,BatGame!$F:$F)</f>
        <v>75</v>
      </c>
      <c r="H42" s="1">
        <f>SUMIF(BatGame!$A:$A,B42,BatGame!$M:$M)</f>
        <v>12</v>
      </c>
      <c r="I42" s="1">
        <f>SUMIF(BatGame!$A:$A,B42,BatGame!$G:$G)</f>
        <v>27</v>
      </c>
      <c r="J42">
        <f>SUMIF(BatGame!$A:$A,B42,BatGame!$H:$H)</f>
        <v>13</v>
      </c>
      <c r="K42" s="1">
        <f>SUMIF(BatGame!$A:$A,B42,BatGame!$I:$I)</f>
        <v>9</v>
      </c>
      <c r="L42" s="1">
        <f>SUMIF(BatGame!$A:$A,B42,BatGame!$J:$J)</f>
        <v>2</v>
      </c>
      <c r="M42" s="1">
        <f>SUMIF(BatGame!$A:$A,B42,BatGame!$K:$K)</f>
        <v>3</v>
      </c>
      <c r="N42">
        <f t="shared" si="14"/>
        <v>49</v>
      </c>
      <c r="O42" s="1">
        <f>SUMIF(BatGame!$A:$A,B42,BatGame!$L:$L)</f>
        <v>10</v>
      </c>
      <c r="P42" s="1">
        <f>SUMIF(BatGame!$A:$A,B42,BatGame!$N:$N)</f>
        <v>0</v>
      </c>
      <c r="Q42" s="1">
        <f>SUMIF(BatGame!$A:$A,B42,BatGame!$AC:$AC)</f>
        <v>0</v>
      </c>
      <c r="R42" s="1">
        <f>SUMIF(BatGame!$A:$A,B42,BatGame!$O:$O)</f>
        <v>0</v>
      </c>
      <c r="S42" s="1">
        <f>SUMIF(BatGame!$A:$A,B42,BatGame!$Y:$Y)</f>
        <v>1</v>
      </c>
      <c r="T42" s="1">
        <f>SUMIF(BatGame!$A:$A,B42,BatGame!$X:$X)</f>
        <v>0</v>
      </c>
      <c r="U42" s="1">
        <f>SUMIF(BatGame!$A:$A,B42,BatGame!$P:$P)</f>
        <v>16</v>
      </c>
      <c r="V42" s="1">
        <f>SUMIF(BatGame!$A:$A,B42,BatGame!$AB:$AB)</f>
        <v>0</v>
      </c>
      <c r="W42" s="1">
        <f>SUMIF(BatGame!$A:$A,B42,BatGame!$Z:$Z)</f>
        <v>0</v>
      </c>
      <c r="X42" s="1">
        <f>SUMIF(BatGame!$A:$A,B42,BatGame!$AA:$AA)</f>
        <v>0</v>
      </c>
      <c r="Y42" s="2">
        <f t="shared" si="15"/>
        <v>0.36</v>
      </c>
      <c r="Z42" s="2">
        <f t="shared" si="16"/>
        <v>0.36842105263157893</v>
      </c>
      <c r="AA42" s="2">
        <f t="shared" si="17"/>
        <v>0.65333333333333332</v>
      </c>
      <c r="AB42" s="2">
        <f t="shared" si="18"/>
        <v>1.0217543859649123</v>
      </c>
      <c r="AC42" s="2">
        <f t="shared" si="19"/>
        <v>0.16</v>
      </c>
      <c r="AD42" s="2">
        <f>(AL42/E42) / '[1]리그 상수'!$B$3 * 100</f>
        <v>63.271593005886992</v>
      </c>
      <c r="AE42" s="2">
        <f t="shared" si="6"/>
        <v>21.052631578947366</v>
      </c>
      <c r="AF42" s="2">
        <f t="shared" si="7"/>
        <v>0</v>
      </c>
      <c r="AG42" s="2">
        <f t="shared" si="8"/>
        <v>0</v>
      </c>
      <c r="AH42" s="2">
        <f t="shared" si="9"/>
        <v>0.42857142857142855</v>
      </c>
      <c r="AI42" s="2">
        <f t="shared" si="10"/>
        <v>0.29333333333333333</v>
      </c>
      <c r="AJ42" s="2">
        <f t="shared" si="11"/>
        <v>8.4210526315789402E-3</v>
      </c>
      <c r="AK42" s="2">
        <f>('[1]리그 상수'!$B$16 * '[1]2025 썸머시즌 타자'!R42 + '[1]리그 상수'!$B$17 * '[1]2025 썸머시즌 타자'!S42 + '[1]2025 썸머시즌 타자'!J42 * '[1]리그 상수'!$B$18 + '[1]리그 상수'!$B$19 * '[1]2025 썸머시즌 타자'!K42 + '[1]2025 썸머시즌 타자'!L42 * '[1]리그 상수'!$B$20 + '[1]리그 상수'!$B$21*'[1]2025 썸머시즌 타자'!M42) / ('[1]2025 썸머시즌 타자'!G42 + '[1]2025 썸머시즌 타자'!R42 - '[1]2025 썸머시즌 타자'!T42 +'[1]2025 썸머시즌 타자'!S42 +'[1]2025 썸머시즌 타자'!X42)</f>
        <v>0.18153415970767534</v>
      </c>
      <c r="AL42" s="2">
        <f>((AK42-$AK$2) / '[1]리그 상수'!$B$2 + '[1]리그 상수'!$B$3) * '[1]2025 썸머시즌 타자'!E42</f>
        <v>6.6212733462020026</v>
      </c>
      <c r="AM42" s="2">
        <f t="shared" si="20"/>
        <v>10.290000000000001</v>
      </c>
      <c r="AN42" s="2">
        <f>((AK42-'[1]리그 상수'!$B$1) / '[1]리그 상수'!$B$2)*'[1]2025 썸머시즌 타자'!E42</f>
        <v>-1.1992185599401162</v>
      </c>
      <c r="AO42" s="2">
        <f>((AK42-'[1]리그 상수'!$B$1) / '[1]리그 상수'!$B$2) * '[1]2025 썸머시즌 타자'!E42</f>
        <v>-1.1992185599401162</v>
      </c>
      <c r="AP42" s="2">
        <f t="shared" si="21"/>
        <v>0</v>
      </c>
      <c r="AQ42" s="2">
        <f t="shared" si="22"/>
        <v>-3.2040000000000011</v>
      </c>
      <c r="AR42" s="2">
        <f t="shared" si="23"/>
        <v>-4.4032185599401172</v>
      </c>
      <c r="AS42" s="2">
        <f t="shared" si="24"/>
        <v>7.98</v>
      </c>
      <c r="AT42" s="2">
        <f t="shared" si="25"/>
        <v>7.98</v>
      </c>
      <c r="AU42" s="2">
        <f t="shared" si="26"/>
        <v>3.5767814400598832</v>
      </c>
      <c r="AV42" s="3">
        <f>AU42 + (E42 * ('[1]리그 상수'!$B$1 - '[1]리그 상수'!$F$1) / '[1]리그 상수'!$B$2)</f>
        <v>10.593037244965796</v>
      </c>
      <c r="AW42">
        <f t="shared" si="27"/>
        <v>38.160000000000004</v>
      </c>
      <c r="AX42" s="3">
        <f t="shared" si="28"/>
        <v>-0.11538832704245588</v>
      </c>
      <c r="AY42" s="3">
        <f t="shared" si="29"/>
        <v>9.3731169812890008E-2</v>
      </c>
      <c r="BE42" s="1">
        <v>1</v>
      </c>
      <c r="BF42" s="1">
        <v>7</v>
      </c>
      <c r="BG42" s="1">
        <v>3</v>
      </c>
      <c r="BH42">
        <f t="shared" si="30"/>
        <v>48</v>
      </c>
      <c r="BI42" s="4">
        <f t="shared" si="31"/>
        <v>0.27759531564375772</v>
      </c>
      <c r="BJ42" s="2">
        <f>E42*('[1]리그 상수'!$B$3 * 0.8)</f>
        <v>8.3718750000000011</v>
      </c>
    </row>
    <row r="43" spans="1:62">
      <c r="A43" t="s">
        <v>220</v>
      </c>
      <c r="B43" s="1" t="s">
        <v>114</v>
      </c>
      <c r="C43" s="5">
        <f t="shared" si="12"/>
        <v>-2.2734551618299514E-2</v>
      </c>
      <c r="D43" s="5">
        <f t="shared" si="13"/>
        <v>0.20911949685534589</v>
      </c>
      <c r="E43" s="1">
        <f>SUMIF(BatGame!$A:$A,B43,BatGame!$E:$E)</f>
        <v>34</v>
      </c>
      <c r="F43">
        <f t="shared" si="5"/>
        <v>33</v>
      </c>
      <c r="G43" s="1">
        <f>SUMIF(BatGame!$A:$A,B43,BatGame!$F:$F)</f>
        <v>33</v>
      </c>
      <c r="H43" s="1">
        <f>SUMIF(BatGame!$A:$A,B43,BatGame!$M:$M)</f>
        <v>4</v>
      </c>
      <c r="I43" s="1">
        <f>SUMIF(BatGame!$A:$A,B43,BatGame!$G:$G)</f>
        <v>9</v>
      </c>
      <c r="J43">
        <f>SUMIF(BatGame!$A:$A,B43,BatGame!$H:$H)</f>
        <v>5</v>
      </c>
      <c r="K43" s="1">
        <f>SUMIF(BatGame!$A:$A,B43,BatGame!$I:$I)</f>
        <v>3</v>
      </c>
      <c r="L43" s="1">
        <f>SUMIF(BatGame!$A:$A,B43,BatGame!$J:$J)</f>
        <v>0</v>
      </c>
      <c r="M43" s="1">
        <f>SUMIF(BatGame!$A:$A,B43,BatGame!$K:$K)</f>
        <v>1</v>
      </c>
      <c r="N43">
        <f t="shared" si="14"/>
        <v>15</v>
      </c>
      <c r="O43" s="1">
        <f>SUMIF(BatGame!$A:$A,B43,BatGame!$L:$L)</f>
        <v>6</v>
      </c>
      <c r="P43" s="1">
        <f>SUMIF(BatGame!$A:$A,B43,BatGame!$N:$N)</f>
        <v>0</v>
      </c>
      <c r="Q43" s="1">
        <f>SUMIF(BatGame!$A:$A,B43,BatGame!$AC:$AC)</f>
        <v>0</v>
      </c>
      <c r="R43" s="1">
        <f>SUMIF(BatGame!$A:$A,B43,BatGame!$O:$O)</f>
        <v>0</v>
      </c>
      <c r="S43" s="1">
        <f>SUMIF(BatGame!$A:$A,B43,BatGame!$Y:$Y)</f>
        <v>1</v>
      </c>
      <c r="T43" s="1">
        <f>SUMIF(BatGame!$A:$A,B43,BatGame!$X:$X)</f>
        <v>0</v>
      </c>
      <c r="U43" s="1">
        <f>SUMIF(BatGame!$A:$A,B43,BatGame!$P:$P)</f>
        <v>2</v>
      </c>
      <c r="V43" s="1">
        <f>SUMIF(BatGame!$A:$A,B43,BatGame!$AB:$AB)</f>
        <v>0</v>
      </c>
      <c r="W43" s="1">
        <f>SUMIF(BatGame!$A:$A,B43,BatGame!$Z:$Z)</f>
        <v>0</v>
      </c>
      <c r="X43" s="1">
        <f>SUMIF(BatGame!$A:$A,B43,BatGame!$AA:$AA)</f>
        <v>0</v>
      </c>
      <c r="Y43" s="2">
        <f t="shared" si="15"/>
        <v>0.27272727272727271</v>
      </c>
      <c r="Z43" s="2">
        <f t="shared" si="16"/>
        <v>0.29411764705882354</v>
      </c>
      <c r="AA43" s="2">
        <f t="shared" si="17"/>
        <v>0.45454545454545453</v>
      </c>
      <c r="AB43" s="2">
        <f t="shared" si="18"/>
        <v>0.74866310160427807</v>
      </c>
      <c r="AC43" s="2">
        <f t="shared" si="19"/>
        <v>0.12121212121212122</v>
      </c>
      <c r="AD43" s="2">
        <f>(AL43/E43) / '[1]리그 상수'!$B$3 * 100</f>
        <v>135.2715309830109</v>
      </c>
      <c r="AE43" s="2">
        <f t="shared" si="6"/>
        <v>5.8823529411764701</v>
      </c>
      <c r="AF43" s="2">
        <f t="shared" si="7"/>
        <v>0</v>
      </c>
      <c r="AG43" s="2">
        <f t="shared" si="8"/>
        <v>0</v>
      </c>
      <c r="AH43" s="2">
        <f t="shared" si="9"/>
        <v>0.26666666666666666</v>
      </c>
      <c r="AI43" s="2">
        <f t="shared" si="10"/>
        <v>0.18181818181818182</v>
      </c>
      <c r="AJ43" s="2">
        <f t="shared" si="11"/>
        <v>2.1390374331550832E-2</v>
      </c>
      <c r="AK43" s="2">
        <f>('[1]리그 상수'!$B$16 * '[1]2025 썸머시즌 타자'!R43 + '[1]리그 상수'!$B$17 * '[1]2025 썸머시즌 타자'!S43 + '[1]2025 썸머시즌 타자'!J43 * '[1]리그 상수'!$B$18 + '[1]리그 상수'!$B$19 * '[1]2025 썸머시즌 타자'!K43 + '[1]2025 썸머시즌 타자'!L43 * '[1]리그 상수'!$B$20 + '[1]리그 상수'!$B$21*'[1]2025 썸머시즌 타자'!M43) / ('[1]2025 썸머시즌 타자'!G43 + '[1]2025 썸머시즌 타자'!R43 - '[1]2025 썸머시즌 타자'!T43 +'[1]2025 썸머시즌 타자'!S43 +'[1]2025 썸머시즌 타자'!X43)</f>
        <v>0.17250818942506366</v>
      </c>
      <c r="AL43" s="2">
        <f>((AK43-$AK$2) / '[1]리그 상수'!$B$2 + '[1]리그 상수'!$B$3) * '[1]2025 썸머시즌 타자'!E43</f>
        <v>6.3329269485601003</v>
      </c>
      <c r="AM43" s="2">
        <f t="shared" si="20"/>
        <v>5.1136363636363642</v>
      </c>
      <c r="AN43" s="2">
        <f>((AK43-'[1]리그 상수'!$B$1) / '[1]리그 상수'!$B$2)*'[1]2025 썸머시즌 타자'!E43</f>
        <v>-1.2575504897543099</v>
      </c>
      <c r="AO43" s="2">
        <f>((AK43-'[1]리그 상수'!$B$1) / '[1]리그 상수'!$B$2) * '[1]2025 썸머시즌 타자'!E43</f>
        <v>-1.2575504897543099</v>
      </c>
      <c r="AP43" s="2">
        <f t="shared" si="21"/>
        <v>0</v>
      </c>
      <c r="AQ43" s="2">
        <f t="shared" si="22"/>
        <v>0.38999999999999996</v>
      </c>
      <c r="AR43" s="2">
        <f t="shared" si="23"/>
        <v>-0.86755048975431004</v>
      </c>
      <c r="AS43" s="2">
        <f t="shared" si="24"/>
        <v>7.98</v>
      </c>
      <c r="AT43" s="2">
        <f t="shared" si="25"/>
        <v>7.98</v>
      </c>
      <c r="AU43" s="2">
        <f t="shared" si="26"/>
        <v>7.1124495102456908</v>
      </c>
      <c r="AV43" s="3">
        <f>AU43 + (E43 * ('[1]리그 상수'!$B$1 - '[1]리그 상수'!$F$1) / '[1]리그 상수'!$B$2)</f>
        <v>10.251300791387811</v>
      </c>
      <c r="AW43">
        <f t="shared" si="27"/>
        <v>38.160000000000004</v>
      </c>
      <c r="AX43" s="3">
        <f t="shared" si="28"/>
        <v>-2.2734551618299528E-2</v>
      </c>
      <c r="AY43" s="3">
        <f t="shared" si="29"/>
        <v>0.18638494523704638</v>
      </c>
      <c r="BE43" s="1">
        <v>1</v>
      </c>
      <c r="BF43" s="1">
        <v>7</v>
      </c>
      <c r="BG43" s="1">
        <v>3</v>
      </c>
      <c r="BH43">
        <f t="shared" si="30"/>
        <v>24</v>
      </c>
      <c r="BI43" s="4">
        <f t="shared" si="31"/>
        <v>0.26863995784559253</v>
      </c>
      <c r="BJ43" s="2">
        <f>E43*('[1]리그 상수'!$B$3 * 0.8)</f>
        <v>3.7453125000000003</v>
      </c>
    </row>
    <row r="44" spans="1:62">
      <c r="A44" t="s">
        <v>220</v>
      </c>
      <c r="B44" s="1" t="s">
        <v>87</v>
      </c>
      <c r="C44" s="5">
        <f t="shared" si="12"/>
        <v>5.5781031532520509E-3</v>
      </c>
      <c r="D44" s="5">
        <f t="shared" si="13"/>
        <v>0.20911949685534589</v>
      </c>
      <c r="E44" s="1">
        <f>SUMIF(BatGame!$A:$A,B44,BatGame!$E:$E)</f>
        <v>40</v>
      </c>
      <c r="F44">
        <f t="shared" si="5"/>
        <v>39</v>
      </c>
      <c r="G44" s="1">
        <f>SUMIF(BatGame!$A:$A,B44,BatGame!$F:$F)</f>
        <v>39</v>
      </c>
      <c r="H44" s="1">
        <f>SUMIF(BatGame!$A:$A,B44,BatGame!$M:$M)</f>
        <v>5</v>
      </c>
      <c r="I44" s="1">
        <f>SUMIF(BatGame!$A:$A,B44,BatGame!$G:$G)</f>
        <v>11</v>
      </c>
      <c r="J44">
        <f>SUMIF(BatGame!$A:$A,B44,BatGame!$H:$H)</f>
        <v>7</v>
      </c>
      <c r="K44" s="1">
        <f>SUMIF(BatGame!$A:$A,B44,BatGame!$I:$I)</f>
        <v>3</v>
      </c>
      <c r="L44" s="1">
        <f>SUMIF(BatGame!$A:$A,B44,BatGame!$J:$J)</f>
        <v>0</v>
      </c>
      <c r="M44" s="1">
        <f>SUMIF(BatGame!$A:$A,B44,BatGame!$K:$K)</f>
        <v>1</v>
      </c>
      <c r="N44">
        <f t="shared" si="14"/>
        <v>17</v>
      </c>
      <c r="O44" s="1">
        <f>SUMIF(BatGame!$A:$A,B44,BatGame!$L:$L)</f>
        <v>2</v>
      </c>
      <c r="P44" s="1">
        <f>SUMIF(BatGame!$A:$A,B44,BatGame!$N:$N)</f>
        <v>0</v>
      </c>
      <c r="Q44" s="1">
        <f>SUMIF(BatGame!$A:$A,B44,BatGame!$AC:$AC)</f>
        <v>0</v>
      </c>
      <c r="R44" s="1">
        <f>SUMIF(BatGame!$A:$A,B44,BatGame!$O:$O)</f>
        <v>0</v>
      </c>
      <c r="S44" s="1">
        <f>SUMIF(BatGame!$A:$A,B44,BatGame!$Y:$Y)</f>
        <v>0</v>
      </c>
      <c r="T44" s="1">
        <f>SUMIF(BatGame!$A:$A,B44,BatGame!$X:$X)</f>
        <v>0</v>
      </c>
      <c r="U44" s="1">
        <f>SUMIF(BatGame!$A:$A,B44,BatGame!$P:$P)</f>
        <v>4</v>
      </c>
      <c r="V44" s="1">
        <f>SUMIF(BatGame!$A:$A,B44,BatGame!$AB:$AB)</f>
        <v>1</v>
      </c>
      <c r="W44" s="1">
        <f>SUMIF(BatGame!$A:$A,B44,BatGame!$Z:$Z)</f>
        <v>1</v>
      </c>
      <c r="X44" s="1">
        <f>SUMIF(BatGame!$A:$A,B44,BatGame!$AA:$AA)</f>
        <v>0</v>
      </c>
      <c r="Y44" s="2">
        <f t="shared" si="15"/>
        <v>0.28205128205128205</v>
      </c>
      <c r="Z44" s="2">
        <f t="shared" si="16"/>
        <v>0.28205128205128205</v>
      </c>
      <c r="AA44" s="2">
        <f t="shared" si="17"/>
        <v>0.4358974358974359</v>
      </c>
      <c r="AB44" s="2">
        <f t="shared" si="18"/>
        <v>0.71794871794871795</v>
      </c>
      <c r="AC44" s="2">
        <f t="shared" si="19"/>
        <v>0.12820512820512819</v>
      </c>
      <c r="AD44" s="2">
        <f>(AL44/E44) / '[1]리그 상수'!$B$3 * 100</f>
        <v>55.449916527545909</v>
      </c>
      <c r="AE44" s="2">
        <f t="shared" si="6"/>
        <v>10</v>
      </c>
      <c r="AF44" s="2">
        <f t="shared" si="7"/>
        <v>0</v>
      </c>
      <c r="AG44" s="2">
        <f t="shared" si="8"/>
        <v>0</v>
      </c>
      <c r="AH44" s="2">
        <f t="shared" si="9"/>
        <v>0.29411764705882354</v>
      </c>
      <c r="AI44" s="2">
        <f t="shared" si="10"/>
        <v>0.15384615384615385</v>
      </c>
      <c r="AJ44" s="2">
        <f t="shared" si="11"/>
        <v>0</v>
      </c>
      <c r="AK44" s="2">
        <f>('[1]리그 상수'!$B$16 * '[1]2025 썸머시즌 타자'!R44 + '[1]리그 상수'!$B$17 * '[1]2025 썸머시즌 타자'!S44 + '[1]2025 썸머시즌 타자'!J44 * '[1]리그 상수'!$B$18 + '[1]리그 상수'!$B$19 * '[1]2025 썸머시즌 타자'!K44 + '[1]2025 썸머시즌 타자'!L44 * '[1]리그 상수'!$B$20 + '[1]리그 상수'!$B$21*'[1]2025 썸머시즌 타자'!M44) / ('[1]2025 썸머시즌 타자'!G44 + '[1]2025 썸머시즌 타자'!R44 - '[1]2025 썸머시즌 타자'!T44 +'[1]2025 썸머시즌 타자'!S44 +'[1]2025 썸머시즌 타자'!X44)</f>
        <v>0.20973364082731424</v>
      </c>
      <c r="AL44" s="2">
        <f>((AK44-$AK$2) / '[1]리그 상수'!$B$2 + '[1]리그 상수'!$B$3) * '[1]2025 썸머시즌 타자'!E44</f>
        <v>3.0540774337437395</v>
      </c>
      <c r="AM44" s="2">
        <f t="shared" si="20"/>
        <v>4.4260355029585803</v>
      </c>
      <c r="AN44" s="2">
        <f>((AK44-'[1]리그 상수'!$B$1) / '[1]리그 상수'!$B$2)*'[1]2025 썸머시즌 타자'!E44</f>
        <v>-0.39613958367190127</v>
      </c>
      <c r="AO44" s="2">
        <f>((AK44-'[1]리그 상수'!$B$1) / '[1]리그 상수'!$B$2) * '[1]2025 썸머시즌 타자'!E44</f>
        <v>-0.39613958367190127</v>
      </c>
      <c r="AP44" s="2">
        <f t="shared" si="21"/>
        <v>0</v>
      </c>
      <c r="AQ44" s="2">
        <f t="shared" si="22"/>
        <v>0.6090000000000001</v>
      </c>
      <c r="AR44" s="2">
        <f t="shared" si="23"/>
        <v>0.21286041632809882</v>
      </c>
      <c r="AS44" s="2">
        <f t="shared" si="24"/>
        <v>7.98</v>
      </c>
      <c r="AT44" s="2">
        <f t="shared" si="25"/>
        <v>7.98</v>
      </c>
      <c r="AU44" s="2">
        <f t="shared" si="26"/>
        <v>8.1928604163280987</v>
      </c>
      <c r="AV44" s="3">
        <f>AU44 + (E44 * ('[1]리그 상수'!$B$1 - '[1]리그 상수'!$F$1) / '[1]리그 상수'!$B$2)</f>
        <v>11.885626629436475</v>
      </c>
      <c r="AW44">
        <f t="shared" si="27"/>
        <v>38.160000000000004</v>
      </c>
      <c r="AX44" s="3">
        <f t="shared" si="28"/>
        <v>5.5781031532520647E-3</v>
      </c>
      <c r="AY44" s="3">
        <f t="shared" si="29"/>
        <v>0.21469760000859794</v>
      </c>
      <c r="BE44" s="1">
        <v>1</v>
      </c>
      <c r="BF44" s="1">
        <v>7</v>
      </c>
      <c r="BG44" s="1">
        <v>3</v>
      </c>
      <c r="BH44">
        <f t="shared" si="30"/>
        <v>30</v>
      </c>
      <c r="BI44" s="4">
        <f t="shared" si="31"/>
        <v>0.31146820307747575</v>
      </c>
      <c r="BJ44" s="2">
        <f>E44*('[1]리그 상수'!$B$3 * 0.8)</f>
        <v>4.40625</v>
      </c>
    </row>
    <row r="45" spans="1:62">
      <c r="A45" t="s">
        <v>220</v>
      </c>
      <c r="B45" s="1" t="s">
        <v>93</v>
      </c>
      <c r="C45" s="5">
        <f t="shared" si="12"/>
        <v>3.7418121339482052E-2</v>
      </c>
      <c r="D45" s="5">
        <f t="shared" si="13"/>
        <v>0.20911949685534589</v>
      </c>
      <c r="E45" s="1">
        <f>SUMIF(BatGame!$A:$A,B45,BatGame!$E:$E)</f>
        <v>31</v>
      </c>
      <c r="F45">
        <f t="shared" si="5"/>
        <v>31</v>
      </c>
      <c r="G45" s="1">
        <f>SUMIF(BatGame!$A:$A,B45,BatGame!$F:$F)</f>
        <v>31</v>
      </c>
      <c r="H45" s="1">
        <f>SUMIF(BatGame!$A:$A,B45,BatGame!$M:$M)</f>
        <v>7</v>
      </c>
      <c r="I45" s="1">
        <f>SUMIF(BatGame!$A:$A,B45,BatGame!$G:$G)</f>
        <v>11</v>
      </c>
      <c r="J45">
        <f>SUMIF(BatGame!$A:$A,B45,BatGame!$H:$H)</f>
        <v>6</v>
      </c>
      <c r="K45" s="1">
        <f>SUMIF(BatGame!$A:$A,B45,BatGame!$I:$I)</f>
        <v>3</v>
      </c>
      <c r="L45" s="1">
        <f>SUMIF(BatGame!$A:$A,B45,BatGame!$J:$J)</f>
        <v>1</v>
      </c>
      <c r="M45" s="1">
        <f>SUMIF(BatGame!$A:$A,B45,BatGame!$K:$K)</f>
        <v>1</v>
      </c>
      <c r="N45">
        <f t="shared" si="14"/>
        <v>19</v>
      </c>
      <c r="O45" s="1">
        <f>SUMIF(BatGame!$A:$A,B45,BatGame!$L:$L)</f>
        <v>5</v>
      </c>
      <c r="P45" s="1">
        <f>SUMIF(BatGame!$A:$A,B45,BatGame!$N:$N)</f>
        <v>0</v>
      </c>
      <c r="Q45" s="1">
        <f>SUMIF(BatGame!$A:$A,B45,BatGame!$AC:$AC)</f>
        <v>0</v>
      </c>
      <c r="R45" s="1">
        <f>SUMIF(BatGame!$A:$A,B45,BatGame!$O:$O)</f>
        <v>0</v>
      </c>
      <c r="S45" s="1">
        <f>SUMIF(BatGame!$A:$A,B45,BatGame!$Y:$Y)</f>
        <v>0</v>
      </c>
      <c r="T45" s="1">
        <f>SUMIF(BatGame!$A:$A,B45,BatGame!$X:$X)</f>
        <v>0</v>
      </c>
      <c r="U45" s="1">
        <f>SUMIF(BatGame!$A:$A,B45,BatGame!$P:$P)</f>
        <v>2</v>
      </c>
      <c r="V45" s="1">
        <f>SUMIF(BatGame!$A:$A,B45,BatGame!$AB:$AB)</f>
        <v>0</v>
      </c>
      <c r="W45" s="1">
        <f>SUMIF(BatGame!$A:$A,B45,BatGame!$Z:$Z)</f>
        <v>0</v>
      </c>
      <c r="X45" s="1">
        <f>SUMIF(BatGame!$A:$A,B45,BatGame!$AA:$AA)</f>
        <v>0</v>
      </c>
      <c r="Y45" s="2">
        <f t="shared" si="15"/>
        <v>0.35483870967741937</v>
      </c>
      <c r="Z45" s="2">
        <f t="shared" si="16"/>
        <v>0.35483870967741937</v>
      </c>
      <c r="AA45" s="2">
        <f t="shared" si="17"/>
        <v>0.61290322580645162</v>
      </c>
      <c r="AB45" s="2">
        <f t="shared" si="18"/>
        <v>0.967741935483871</v>
      </c>
      <c r="AC45" s="2">
        <f t="shared" si="19"/>
        <v>0.22580645161290322</v>
      </c>
      <c r="AD45" s="2">
        <f>(AL45/E45) / '[1]리그 상수'!$B$3 * 100</f>
        <v>177.56217351499811</v>
      </c>
      <c r="AE45" s="2">
        <f t="shared" si="6"/>
        <v>6.4516129032258061</v>
      </c>
      <c r="AF45" s="2">
        <f t="shared" si="7"/>
        <v>0</v>
      </c>
      <c r="AG45" s="2">
        <f t="shared" si="8"/>
        <v>0</v>
      </c>
      <c r="AH45" s="2">
        <f t="shared" si="9"/>
        <v>0.35714285714285715</v>
      </c>
      <c r="AI45" s="2">
        <f t="shared" si="10"/>
        <v>0.25806451612903225</v>
      </c>
      <c r="AJ45" s="2">
        <f t="shared" si="11"/>
        <v>0</v>
      </c>
      <c r="AK45" s="2">
        <f>('[1]리그 상수'!$B$16 * '[1]2025 썸머시즌 타자'!R45 + '[1]리그 상수'!$B$17 * '[1]2025 썸머시즌 타자'!S45 + '[1]2025 썸머시즌 타자'!J45 * '[1]리그 상수'!$B$18 + '[1]리그 상수'!$B$19 * '[1]2025 썸머시즌 타자'!K45 + '[1]2025 썸머시즌 타자'!L45 * '[1]리그 상수'!$B$20 + '[1]리그 상수'!$B$21*'[1]2025 썸머시즌 타자'!M45) / ('[1]2025 썸머시즌 타자'!G45 + '[1]2025 썸머시즌 타자'!R45 - '[1]2025 썸머시즌 타자'!T45 +'[1]2025 썸머시즌 타자'!S45 +'[1]2025 썸머시즌 타자'!X45)</f>
        <v>0.31553677213752185</v>
      </c>
      <c r="AL45" s="2">
        <f>((AK45-$AK$2) / '[1]리그 상수'!$B$2 + '[1]리그 상수'!$B$3) * '[1]2025 썸머시즌 타자'!E45</f>
        <v>7.5793384808013355</v>
      </c>
      <c r="AM45" s="2">
        <f t="shared" si="20"/>
        <v>9.1016129032258064</v>
      </c>
      <c r="AN45" s="2">
        <f>((AK45-'[1]리그 상수'!$B$1) / '[1]리그 상수'!$B$2)*'[1]2025 썸머시즌 타자'!E45</f>
        <v>0.2188755103146349</v>
      </c>
      <c r="AO45" s="2">
        <f>((AK45-'[1]리그 상수'!$B$1) / '[1]리그 상수'!$B$2) * '[1]2025 썸머시즌 타자'!E45</f>
        <v>0.2188755103146349</v>
      </c>
      <c r="AP45" s="2">
        <f t="shared" si="21"/>
        <v>0</v>
      </c>
      <c r="AQ45" s="2">
        <f t="shared" si="22"/>
        <v>1.2090000000000001</v>
      </c>
      <c r="AR45" s="2">
        <f t="shared" si="23"/>
        <v>1.427875510314635</v>
      </c>
      <c r="AS45" s="2">
        <f t="shared" si="24"/>
        <v>7.98</v>
      </c>
      <c r="AT45" s="2">
        <f t="shared" si="25"/>
        <v>7.98</v>
      </c>
      <c r="AU45" s="2">
        <f t="shared" si="26"/>
        <v>9.4078755103146356</v>
      </c>
      <c r="AV45" s="3">
        <f>AU45 + (E45 * ('[1]리그 상수'!$B$1 - '[1]리그 상수'!$F$1) / '[1]리그 상수'!$B$2)</f>
        <v>12.269769325473627</v>
      </c>
      <c r="AW45">
        <f t="shared" si="27"/>
        <v>38.160000000000004</v>
      </c>
      <c r="AX45" s="3">
        <f t="shared" si="28"/>
        <v>3.7418121339482045E-2</v>
      </c>
      <c r="AY45" s="3">
        <f t="shared" si="29"/>
        <v>0.24653761819482795</v>
      </c>
      <c r="BE45" s="1">
        <v>1</v>
      </c>
      <c r="BF45" s="1">
        <v>7</v>
      </c>
      <c r="BG45" s="1">
        <v>3</v>
      </c>
      <c r="BH45">
        <f t="shared" si="30"/>
        <v>20</v>
      </c>
      <c r="BI45" s="4">
        <f t="shared" si="31"/>
        <v>0.32153483557320822</v>
      </c>
      <c r="BJ45" s="2">
        <f>E45*('[1]리그 상수'!$B$3 * 0.8)</f>
        <v>3.4148437500000002</v>
      </c>
    </row>
    <row r="46" spans="1:62">
      <c r="A46" t="s">
        <v>220</v>
      </c>
      <c r="B46" s="1" t="s">
        <v>97</v>
      </c>
      <c r="C46" s="5">
        <f t="shared" si="12"/>
        <v>-2.2375378815695374E-2</v>
      </c>
      <c r="D46" s="5">
        <f t="shared" si="13"/>
        <v>0.20911949685534589</v>
      </c>
      <c r="E46" s="1">
        <f>SUMIF(BatGame!$A:$A,B46,BatGame!$E:$E)</f>
        <v>36</v>
      </c>
      <c r="F46">
        <f t="shared" si="5"/>
        <v>33</v>
      </c>
      <c r="G46" s="1">
        <f>SUMIF(BatGame!$A:$A,B46,BatGame!$F:$F)</f>
        <v>33</v>
      </c>
      <c r="H46" s="1">
        <f>SUMIF(BatGame!$A:$A,B46,BatGame!$M:$M)</f>
        <v>4</v>
      </c>
      <c r="I46" s="1">
        <f>SUMIF(BatGame!$A:$A,B46,BatGame!$G:$G)</f>
        <v>6</v>
      </c>
      <c r="J46">
        <f>SUMIF(BatGame!$A:$A,B46,BatGame!$H:$H)</f>
        <v>2</v>
      </c>
      <c r="K46" s="1">
        <f>SUMIF(BatGame!$A:$A,B46,BatGame!$I:$I)</f>
        <v>2</v>
      </c>
      <c r="L46" s="1">
        <f>SUMIF(BatGame!$A:$A,B46,BatGame!$J:$J)</f>
        <v>1</v>
      </c>
      <c r="M46" s="1">
        <f>SUMIF(BatGame!$A:$A,B46,BatGame!$K:$K)</f>
        <v>1</v>
      </c>
      <c r="N46">
        <f t="shared" si="14"/>
        <v>13</v>
      </c>
      <c r="O46" s="1">
        <f>SUMIF(BatGame!$A:$A,B46,BatGame!$L:$L)</f>
        <v>3</v>
      </c>
      <c r="P46" s="1">
        <f>SUMIF(BatGame!$A:$A,B46,BatGame!$N:$N)</f>
        <v>0</v>
      </c>
      <c r="Q46" s="1">
        <f>SUMIF(BatGame!$A:$A,B46,BatGame!$AC:$AC)</f>
        <v>0</v>
      </c>
      <c r="R46" s="1">
        <f>SUMIF(BatGame!$A:$A,B46,BatGame!$O:$O)</f>
        <v>1</v>
      </c>
      <c r="S46" s="1">
        <f>SUMIF(BatGame!$A:$A,B46,BatGame!$Y:$Y)</f>
        <v>2</v>
      </c>
      <c r="T46" s="1">
        <f>SUMIF(BatGame!$A:$A,B46,BatGame!$X:$X)</f>
        <v>0</v>
      </c>
      <c r="U46" s="1">
        <f>SUMIF(BatGame!$A:$A,B46,BatGame!$P:$P)</f>
        <v>1</v>
      </c>
      <c r="V46" s="1">
        <f>SUMIF(BatGame!$A:$A,B46,BatGame!$AB:$AB)</f>
        <v>1</v>
      </c>
      <c r="W46" s="1">
        <f>SUMIF(BatGame!$A:$A,B46,BatGame!$Z:$Z)</f>
        <v>0</v>
      </c>
      <c r="X46" s="1">
        <f>SUMIF(BatGame!$A:$A,B46,BatGame!$AA:$AA)</f>
        <v>0</v>
      </c>
      <c r="Y46" s="2">
        <f t="shared" si="15"/>
        <v>0.18181818181818182</v>
      </c>
      <c r="Z46" s="2">
        <f t="shared" si="16"/>
        <v>0.25</v>
      </c>
      <c r="AA46" s="2">
        <f t="shared" si="17"/>
        <v>0.39393939393939392</v>
      </c>
      <c r="AB46" s="2">
        <f t="shared" si="18"/>
        <v>0.64393939393939392</v>
      </c>
      <c r="AC46" s="2">
        <f t="shared" si="19"/>
        <v>0.12121212121212122</v>
      </c>
      <c r="AD46" s="2">
        <f>(AL46/E46) / '[1]리그 상수'!$B$3 * 100</f>
        <v>75.357076609163428</v>
      </c>
      <c r="AE46" s="2">
        <f t="shared" si="6"/>
        <v>2.7777777777777777</v>
      </c>
      <c r="AF46" s="2">
        <f t="shared" si="7"/>
        <v>2.7777777777777777</v>
      </c>
      <c r="AG46" s="2">
        <f t="shared" si="8"/>
        <v>1</v>
      </c>
      <c r="AH46" s="2">
        <f t="shared" si="9"/>
        <v>0.16129032258064516</v>
      </c>
      <c r="AI46" s="2">
        <f t="shared" si="10"/>
        <v>0.2121212121212121</v>
      </c>
      <c r="AJ46" s="2">
        <f t="shared" si="11"/>
        <v>6.8181818181818177E-2</v>
      </c>
      <c r="AK46" s="2">
        <f>('[1]리그 상수'!$B$16 * '[1]2025 썸머시즌 타자'!R46 + '[1]리그 상수'!$B$17 * '[1]2025 썸머시즌 타자'!S46 + '[1]2025 썸머시즌 타자'!J46 * '[1]리그 상수'!$B$18 + '[1]리그 상수'!$B$19 * '[1]2025 썸머시즌 타자'!K46 + '[1]2025 썸머시즌 타자'!L46 * '[1]리그 상수'!$B$20 + '[1]리그 상수'!$B$21*'[1]2025 썸머시즌 타자'!M46) / ('[1]2025 썸머시즌 타자'!G46 + '[1]2025 썸머시즌 타자'!R46 - '[1]2025 썸머시즌 타자'!T46 +'[1]2025 썸머시즌 타자'!S46 +'[1]2025 썸머시즌 타자'!X46)</f>
        <v>0.10214300689641927</v>
      </c>
      <c r="AL46" s="2">
        <f>((AK46-$AK$2) / '[1]리그 상수'!$B$2 + '[1]리그 상수'!$B$3) * '[1]2025 썸머시즌 타자'!E46</f>
        <v>3.7354738366026714</v>
      </c>
      <c r="AM46" s="2">
        <f t="shared" si="20"/>
        <v>3.4188311688311686</v>
      </c>
      <c r="AN46" s="2">
        <f>((AK46-'[1]리그 상수'!$B$1) / '[1]리그 상수'!$B$2)*'[1]2025 썸머시즌 타자'!E46</f>
        <v>-1.3248444556069356</v>
      </c>
      <c r="AO46" s="2">
        <f>((AK46-'[1]리그 상수'!$B$1) / '[1]리그 상수'!$B$2) * '[1]2025 썸머시즌 타자'!E46</f>
        <v>-1.3248444556069356</v>
      </c>
      <c r="AP46" s="2">
        <f t="shared" si="21"/>
        <v>0</v>
      </c>
      <c r="AQ46" s="2">
        <f t="shared" si="22"/>
        <v>0.47100000000000009</v>
      </c>
      <c r="AR46" s="2">
        <f t="shared" si="23"/>
        <v>-0.85384445560693556</v>
      </c>
      <c r="AS46" s="2">
        <f t="shared" si="24"/>
        <v>7.98</v>
      </c>
      <c r="AT46" s="2">
        <f t="shared" si="25"/>
        <v>7.98</v>
      </c>
      <c r="AU46" s="2">
        <f t="shared" si="26"/>
        <v>7.1261555443930646</v>
      </c>
      <c r="AV46" s="3">
        <f>AU46 + (E46 * ('[1]리그 상수'!$B$1 - '[1]리그 상수'!$F$1) / '[1]리그 상수'!$B$2)</f>
        <v>10.449645136190604</v>
      </c>
      <c r="AW46">
        <f t="shared" si="27"/>
        <v>38.160000000000004</v>
      </c>
      <c r="AX46" s="3">
        <f t="shared" si="28"/>
        <v>-2.2375378815695374E-2</v>
      </c>
      <c r="AY46" s="3">
        <f t="shared" si="29"/>
        <v>0.18674411803965052</v>
      </c>
      <c r="BE46" s="1">
        <v>1</v>
      </c>
      <c r="BF46" s="1">
        <v>7</v>
      </c>
      <c r="BG46" s="1">
        <v>3</v>
      </c>
      <c r="BH46">
        <f t="shared" si="30"/>
        <v>28</v>
      </c>
      <c r="BI46" s="4">
        <f t="shared" si="31"/>
        <v>0.27383766080164051</v>
      </c>
      <c r="BJ46" s="2">
        <f>E46*('[1]리그 상수'!$B$3 * 0.8)</f>
        <v>3.9656250000000002</v>
      </c>
    </row>
    <row r="47" spans="1:62">
      <c r="A47" t="s">
        <v>220</v>
      </c>
      <c r="B47" s="16" t="s">
        <v>263</v>
      </c>
      <c r="C47" s="5">
        <f t="shared" si="12"/>
        <v>8.8294677218834522E-2</v>
      </c>
      <c r="D47" s="5">
        <f t="shared" si="13"/>
        <v>0.20911949685534589</v>
      </c>
      <c r="E47" s="1">
        <f>SUMIF(BatGame!$A:$A,B47,BatGame!$E:$E)</f>
        <v>36</v>
      </c>
      <c r="F47">
        <f t="shared" si="5"/>
        <v>33</v>
      </c>
      <c r="G47" s="1">
        <f>SUMIF(BatGame!$A:$A,B47,BatGame!$F:$F)</f>
        <v>33</v>
      </c>
      <c r="H47" s="1">
        <f>SUMIF(BatGame!$A:$A,B47,BatGame!$M:$M)</f>
        <v>5</v>
      </c>
      <c r="I47" s="1">
        <f>SUMIF(BatGame!$A:$A,B47,BatGame!$G:$G)</f>
        <v>8</v>
      </c>
      <c r="J47">
        <f>SUMIF(BatGame!$A:$A,B47,BatGame!$H:$H)</f>
        <v>3</v>
      </c>
      <c r="K47" s="1">
        <f>SUMIF(BatGame!$A:$A,B47,BatGame!$I:$I)</f>
        <v>5</v>
      </c>
      <c r="L47" s="1">
        <f>SUMIF(BatGame!$A:$A,B47,BatGame!$J:$J)</f>
        <v>0</v>
      </c>
      <c r="M47" s="1">
        <f>SUMIF(BatGame!$A:$A,B47,BatGame!$K:$K)</f>
        <v>0</v>
      </c>
      <c r="N47">
        <f t="shared" si="14"/>
        <v>13</v>
      </c>
      <c r="O47" s="1">
        <f>SUMIF(BatGame!$A:$A,B47,BatGame!$L:$L)</f>
        <v>6</v>
      </c>
      <c r="P47" s="1">
        <f>SUMIF(BatGame!$A:$A,B47,BatGame!$N:$N)</f>
        <v>2</v>
      </c>
      <c r="Q47" s="1">
        <f>SUMIF(BatGame!$A:$A,B47,BatGame!$AC:$AC)</f>
        <v>0</v>
      </c>
      <c r="R47" s="1">
        <f>SUMIF(BatGame!$A:$A,B47,BatGame!$O:$O)</f>
        <v>2</v>
      </c>
      <c r="S47" s="1">
        <f>SUMIF(BatGame!$A:$A,B47,BatGame!$Y:$Y)</f>
        <v>1</v>
      </c>
      <c r="T47" s="1">
        <f>SUMIF(BatGame!$A:$A,B47,BatGame!$X:$X)</f>
        <v>2</v>
      </c>
      <c r="U47" s="1">
        <f>SUMIF(BatGame!$A:$A,B47,BatGame!$P:$P)</f>
        <v>2</v>
      </c>
      <c r="V47" s="1">
        <f>SUMIF(BatGame!$A:$A,B47,BatGame!$AB:$AB)</f>
        <v>0</v>
      </c>
      <c r="W47" s="1">
        <f>SUMIF(BatGame!$A:$A,B47,BatGame!$Z:$Z)</f>
        <v>0</v>
      </c>
      <c r="X47" s="1">
        <f>SUMIF(BatGame!$A:$A,B47,BatGame!$AA:$AA)</f>
        <v>0</v>
      </c>
      <c r="Y47" s="2">
        <f t="shared" si="15"/>
        <v>0.24242424242424243</v>
      </c>
      <c r="Z47" s="2">
        <f t="shared" si="16"/>
        <v>0.30555555555555558</v>
      </c>
      <c r="AA47" s="2">
        <f t="shared" si="17"/>
        <v>0.39393939393939392</v>
      </c>
      <c r="AB47" s="2">
        <f t="shared" si="18"/>
        <v>0.6994949494949495</v>
      </c>
      <c r="AC47" s="2">
        <f t="shared" si="19"/>
        <v>0.15151515151515152</v>
      </c>
      <c r="AD47" s="2">
        <f>(AL47/E47) / '[1]리그 상수'!$B$3 * 100</f>
        <v>173.48636616583192</v>
      </c>
      <c r="AE47" s="2">
        <f t="shared" si="6"/>
        <v>5.5555555555555554</v>
      </c>
      <c r="AF47" s="2">
        <f t="shared" si="7"/>
        <v>5.5555555555555554</v>
      </c>
      <c r="AG47" s="2">
        <f t="shared" si="8"/>
        <v>1</v>
      </c>
      <c r="AH47" s="2">
        <f t="shared" si="9"/>
        <v>0.25806451612903225</v>
      </c>
      <c r="AI47" s="2">
        <f t="shared" si="10"/>
        <v>0.15151515151515149</v>
      </c>
      <c r="AJ47" s="2">
        <f t="shared" si="11"/>
        <v>6.3131313131313149E-2</v>
      </c>
      <c r="AK47" s="2">
        <f>('[1]리그 상수'!$B$16 * '[1]2025 썸머시즌 타자'!R47 + '[1]리그 상수'!$B$17 * '[1]2025 썸머시즌 타자'!S47 + '[1]2025 썸머시즌 타자'!J47 * '[1]리그 상수'!$B$18 + '[1]리그 상수'!$B$19 * '[1]2025 썸머시즌 타자'!K47 + '[1]2025 썸머시즌 타자'!L47 * '[1]리그 상수'!$B$20 + '[1]리그 상수'!$B$21*'[1]2025 썸머시즌 타자'!M47) / ('[1]2025 썸머시즌 타자'!G47 + '[1]2025 썸머시즌 타자'!R47 - '[1]2025 썸머시즌 타자'!T47 +'[1]2025 썸머시즌 타자'!S47 +'[1]2025 썸머시즌 타자'!X47)</f>
        <v>0.44459665797495179</v>
      </c>
      <c r="AL47" s="2">
        <f>((AK47-$AK$2) / '[1]리그 상수'!$B$2 + '[1]리그 상수'!$B$3) * '[1]2025 썸머시즌 타자'!E47</f>
        <v>8.5997733853297156</v>
      </c>
      <c r="AM47" s="2">
        <f t="shared" si="20"/>
        <v>4.6800000000000006</v>
      </c>
      <c r="AN47" s="2">
        <f>((AK47-'[1]리그 상수'!$B$1) / '[1]리그 상수'!$B$2)*'[1]2025 썸머시즌 타자'!E47</f>
        <v>1.4693248826707248</v>
      </c>
      <c r="AO47" s="2">
        <f>((AK47-'[1]리그 상수'!$B$1) / '[1]리그 상수'!$B$2) * '[1]2025 썸머시즌 타자'!E47</f>
        <v>1.4693248826707248</v>
      </c>
      <c r="AP47" s="2">
        <f t="shared" si="21"/>
        <v>0.4</v>
      </c>
      <c r="AQ47" s="2">
        <f t="shared" si="22"/>
        <v>1.5</v>
      </c>
      <c r="AR47" s="2">
        <f t="shared" si="23"/>
        <v>3.3693248826707247</v>
      </c>
      <c r="AS47" s="2">
        <f t="shared" si="24"/>
        <v>7.98</v>
      </c>
      <c r="AT47" s="2">
        <f t="shared" si="25"/>
        <v>7.98</v>
      </c>
      <c r="AU47" s="2">
        <f t="shared" si="26"/>
        <v>11.349324882670725</v>
      </c>
      <c r="AV47" s="3">
        <f>AU47 + (E47 * ('[1]리그 상수'!$B$1 - '[1]리그 상수'!$F$1) / '[1]리그 상수'!$B$2)</f>
        <v>14.672814474468264</v>
      </c>
      <c r="AW47">
        <f t="shared" si="27"/>
        <v>38.160000000000004</v>
      </c>
      <c r="AX47" s="3">
        <f t="shared" si="28"/>
        <v>8.8294677218834494E-2</v>
      </c>
      <c r="AY47" s="3">
        <f t="shared" si="29"/>
        <v>0.29741417407418042</v>
      </c>
      <c r="BE47" s="1">
        <v>1</v>
      </c>
      <c r="BF47" s="1">
        <v>7</v>
      </c>
      <c r="BG47" s="1">
        <v>3</v>
      </c>
      <c r="BH47">
        <f t="shared" si="30"/>
        <v>25</v>
      </c>
      <c r="BI47" s="4">
        <f t="shared" si="31"/>
        <v>0.38450771683617041</v>
      </c>
      <c r="BJ47" s="2">
        <f>E47*('[1]리그 상수'!$B$3 * 0.8)</f>
        <v>3.9656250000000002</v>
      </c>
    </row>
    <row r="48" spans="1:62">
      <c r="A48" t="s">
        <v>220</v>
      </c>
      <c r="B48" s="1" t="s">
        <v>129</v>
      </c>
      <c r="C48" s="5">
        <f t="shared" si="12"/>
        <v>-3.4519563303761686E-2</v>
      </c>
      <c r="D48" s="5">
        <f t="shared" si="13"/>
        <v>0.20911949685534589</v>
      </c>
      <c r="E48" s="1">
        <f>SUMIF(BatGame!$A:$A,B48,BatGame!$E:$E)</f>
        <v>21</v>
      </c>
      <c r="F48">
        <f t="shared" si="5"/>
        <v>21</v>
      </c>
      <c r="G48" s="1">
        <f>SUMIF(BatGame!$A:$A,B48,BatGame!$F:$F)</f>
        <v>21</v>
      </c>
      <c r="H48" s="1">
        <f>SUMIF(BatGame!$A:$A,B48,BatGame!$M:$M)</f>
        <v>0</v>
      </c>
      <c r="I48" s="1">
        <f>SUMIF(BatGame!$A:$A,B48,BatGame!$G:$G)</f>
        <v>4</v>
      </c>
      <c r="J48">
        <f>SUMIF(BatGame!$A:$A,B48,BatGame!$H:$H)</f>
        <v>3</v>
      </c>
      <c r="K48" s="1">
        <f>SUMIF(BatGame!$A:$A,B48,BatGame!$I:$I)</f>
        <v>1</v>
      </c>
      <c r="L48" s="1">
        <f>SUMIF(BatGame!$A:$A,B48,BatGame!$J:$J)</f>
        <v>0</v>
      </c>
      <c r="M48" s="1">
        <f>SUMIF(BatGame!$A:$A,B48,BatGame!$K:$K)</f>
        <v>0</v>
      </c>
      <c r="N48">
        <f t="shared" si="14"/>
        <v>5</v>
      </c>
      <c r="O48" s="1">
        <f>SUMIF(BatGame!$A:$A,B48,BatGame!$L:$L)</f>
        <v>1</v>
      </c>
      <c r="P48" s="1">
        <f>SUMIF(BatGame!$A:$A,B48,BatGame!$N:$N)</f>
        <v>0</v>
      </c>
      <c r="Q48" s="1">
        <f>SUMIF(BatGame!$A:$A,B48,BatGame!$AC:$AC)</f>
        <v>0</v>
      </c>
      <c r="R48" s="1">
        <f>SUMIF(BatGame!$A:$A,B48,BatGame!$O:$O)</f>
        <v>0</v>
      </c>
      <c r="S48" s="1">
        <f>SUMIF(BatGame!$A:$A,B48,BatGame!$Y:$Y)</f>
        <v>0</v>
      </c>
      <c r="T48" s="1">
        <f>SUMIF(BatGame!$A:$A,B48,BatGame!$X:$X)</f>
        <v>0</v>
      </c>
      <c r="U48" s="1">
        <f>SUMIF(BatGame!$A:$A,B48,BatGame!$P:$P)</f>
        <v>2</v>
      </c>
      <c r="V48" s="1">
        <f>SUMIF(BatGame!$A:$A,B48,BatGame!$AB:$AB)</f>
        <v>0</v>
      </c>
      <c r="W48" s="1">
        <f>SUMIF(BatGame!$A:$A,B48,BatGame!$Z:$Z)</f>
        <v>0</v>
      </c>
      <c r="X48" s="1">
        <f>SUMIF(BatGame!$A:$A,B48,BatGame!$AA:$AA)</f>
        <v>0</v>
      </c>
      <c r="Y48" s="2">
        <f t="shared" si="15"/>
        <v>0.19047619047619047</v>
      </c>
      <c r="Z48" s="2">
        <f t="shared" si="16"/>
        <v>0.19047619047619047</v>
      </c>
      <c r="AA48" s="2">
        <f t="shared" si="17"/>
        <v>0.23809523809523808</v>
      </c>
      <c r="AB48" s="2">
        <f t="shared" si="18"/>
        <v>0.42857142857142855</v>
      </c>
      <c r="AC48" s="2">
        <f t="shared" si="19"/>
        <v>0</v>
      </c>
      <c r="AD48" s="2">
        <f>(AL48/E48) / '[1]리그 상수'!$B$3 * 100</f>
        <v>121.49105652277608</v>
      </c>
      <c r="AE48" s="2">
        <f t="shared" si="6"/>
        <v>9.5238095238095237</v>
      </c>
      <c r="AF48" s="2">
        <f t="shared" si="7"/>
        <v>0</v>
      </c>
      <c r="AG48" s="2">
        <f t="shared" si="8"/>
        <v>0</v>
      </c>
      <c r="AH48" s="2">
        <f t="shared" si="9"/>
        <v>0.21052631578947367</v>
      </c>
      <c r="AI48" s="2">
        <f t="shared" si="10"/>
        <v>4.7619047619047616E-2</v>
      </c>
      <c r="AJ48" s="2">
        <f t="shared" si="11"/>
        <v>0</v>
      </c>
      <c r="AK48" s="2">
        <f>('[1]리그 상수'!$B$16 * '[1]2025 썸머시즌 타자'!R48 + '[1]리그 상수'!$B$17 * '[1]2025 썸머시즌 타자'!S48 + '[1]2025 썸머시즌 타자'!J48 * '[1]리그 상수'!$B$18 + '[1]리그 상수'!$B$19 * '[1]2025 썸머시즌 타자'!K48 + '[1]2025 썸머시즌 타자'!L48 * '[1]리그 상수'!$B$20 + '[1]리그 상수'!$B$21*'[1]2025 썸머시즌 타자'!M48) / ('[1]2025 썸머시즌 타자'!G48 + '[1]2025 썸머시즌 타자'!R48 - '[1]2025 썸머시즌 타자'!T48 +'[1]2025 썸머시즌 타자'!S48 +'[1]2025 썸머시즌 타자'!X48)</f>
        <v>9.4166124453079855E-2</v>
      </c>
      <c r="AL48" s="2">
        <f>((AK48-$AK$2) / '[1]리그 상수'!$B$2 + '[1]리그 상수'!$B$3) * '[1]2025 썸머시즌 타자'!E48</f>
        <v>3.5130372887103509</v>
      </c>
      <c r="AM48" s="2">
        <f t="shared" si="20"/>
        <v>1.5126050420168065</v>
      </c>
      <c r="AN48" s="2">
        <f>((AK48-'[1]리그 상수'!$B$1) / '[1]리그 상수'!$B$2)*'[1]2025 썸머시즌 타자'!E48</f>
        <v>-1.3172665356715465</v>
      </c>
      <c r="AO48" s="2">
        <f>((AK48-'[1]리그 상수'!$B$1) / '[1]리그 상수'!$B$2) * '[1]2025 썸머시즌 타자'!E48</f>
        <v>-1.3172665356715465</v>
      </c>
      <c r="AP48" s="2">
        <f t="shared" si="21"/>
        <v>0</v>
      </c>
      <c r="AQ48" s="2">
        <f t="shared" si="22"/>
        <v>0</v>
      </c>
      <c r="AR48" s="2">
        <f t="shared" si="23"/>
        <v>-1.3172665356715465</v>
      </c>
      <c r="AS48" s="2">
        <f t="shared" si="24"/>
        <v>7.98</v>
      </c>
      <c r="AT48" s="2">
        <f t="shared" si="25"/>
        <v>7.98</v>
      </c>
      <c r="AU48" s="2">
        <f t="shared" si="26"/>
        <v>6.6627334643284541</v>
      </c>
      <c r="AV48" s="3">
        <f>AU48 + (E48 * ('[1]리그 상수'!$B$1 - '[1]리그 상수'!$F$1) / '[1]리그 상수'!$B$2)</f>
        <v>8.6014357262103509</v>
      </c>
      <c r="AW48">
        <f t="shared" si="27"/>
        <v>38.160000000000004</v>
      </c>
      <c r="AX48" s="3">
        <f t="shared" si="28"/>
        <v>-3.4519563303761699E-2</v>
      </c>
      <c r="AY48" s="3">
        <f t="shared" si="29"/>
        <v>0.17459993355158421</v>
      </c>
      <c r="BE48" s="1">
        <v>1</v>
      </c>
      <c r="BF48" s="1">
        <v>7</v>
      </c>
      <c r="BG48" s="1">
        <v>3</v>
      </c>
      <c r="BH48">
        <f t="shared" si="30"/>
        <v>17</v>
      </c>
      <c r="BI48" s="4">
        <f t="shared" si="31"/>
        <v>0.22540450016274502</v>
      </c>
      <c r="BJ48" s="2">
        <f>E48*('[1]리그 상수'!$B$3 * 0.8)</f>
        <v>2.3132812500000002</v>
      </c>
    </row>
    <row r="49" spans="1:62">
      <c r="A49" t="s">
        <v>220</v>
      </c>
      <c r="B49" s="1" t="s">
        <v>130</v>
      </c>
      <c r="C49" s="5">
        <f t="shared" si="12"/>
        <v>-2.8435982260063164E-2</v>
      </c>
      <c r="D49" s="5">
        <f t="shared" si="13"/>
        <v>0.20911949685534589</v>
      </c>
      <c r="E49" s="1">
        <f>SUMIF(BatGame!$A:$A,B49,BatGame!$E:$E)</f>
        <v>25</v>
      </c>
      <c r="F49">
        <f t="shared" si="5"/>
        <v>24</v>
      </c>
      <c r="G49" s="1">
        <f>SUMIF(BatGame!$A:$A,B49,BatGame!$F:$F)</f>
        <v>24</v>
      </c>
      <c r="H49" s="1">
        <f>SUMIF(BatGame!$A:$A,B49,BatGame!$M:$M)</f>
        <v>0</v>
      </c>
      <c r="I49" s="1">
        <f>SUMIF(BatGame!$A:$A,B49,BatGame!$G:$G)</f>
        <v>4</v>
      </c>
      <c r="J49">
        <f>SUMIF(BatGame!$A:$A,B49,BatGame!$H:$H)</f>
        <v>4</v>
      </c>
      <c r="K49" s="1">
        <f>SUMIF(BatGame!$A:$A,B49,BatGame!$I:$I)</f>
        <v>0</v>
      </c>
      <c r="L49" s="1">
        <f>SUMIF(BatGame!$A:$A,B49,BatGame!$J:$J)</f>
        <v>0</v>
      </c>
      <c r="M49" s="1">
        <f>SUMIF(BatGame!$A:$A,B49,BatGame!$K:$K)</f>
        <v>0</v>
      </c>
      <c r="N49">
        <f t="shared" si="14"/>
        <v>4</v>
      </c>
      <c r="O49" s="1">
        <f>SUMIF(BatGame!$A:$A,B49,BatGame!$L:$L)</f>
        <v>0</v>
      </c>
      <c r="P49" s="1">
        <f>SUMIF(BatGame!$A:$A,B49,BatGame!$N:$N)</f>
        <v>3</v>
      </c>
      <c r="Q49" s="1">
        <f>SUMIF(BatGame!$A:$A,B49,BatGame!$AC:$AC)</f>
        <v>1</v>
      </c>
      <c r="R49" s="1">
        <f>SUMIF(BatGame!$A:$A,B49,BatGame!$O:$O)</f>
        <v>1</v>
      </c>
      <c r="S49" s="1">
        <f>SUMIF(BatGame!$A:$A,B49,BatGame!$Y:$Y)</f>
        <v>0</v>
      </c>
      <c r="T49" s="1">
        <f>SUMIF(BatGame!$A:$A,B49,BatGame!$X:$X)</f>
        <v>0</v>
      </c>
      <c r="U49" s="1">
        <f>SUMIF(BatGame!$A:$A,B49,BatGame!$P:$P)</f>
        <v>7</v>
      </c>
      <c r="V49" s="1">
        <f>SUMIF(BatGame!$A:$A,B49,BatGame!$AB:$AB)</f>
        <v>0</v>
      </c>
      <c r="W49" s="1">
        <f>SUMIF(BatGame!$A:$A,B49,BatGame!$Z:$Z)</f>
        <v>0</v>
      </c>
      <c r="X49" s="1">
        <f>SUMIF(BatGame!$A:$A,B49,BatGame!$AA:$AA)</f>
        <v>0</v>
      </c>
      <c r="Y49" s="2">
        <f t="shared" si="15"/>
        <v>0.16666666666666666</v>
      </c>
      <c r="Z49" s="2">
        <f t="shared" si="16"/>
        <v>0.2</v>
      </c>
      <c r="AA49" s="2">
        <f t="shared" si="17"/>
        <v>0.16666666666666666</v>
      </c>
      <c r="AB49" s="2">
        <f t="shared" si="18"/>
        <v>0.3666666666666667</v>
      </c>
      <c r="AC49" s="2">
        <f t="shared" si="19"/>
        <v>0</v>
      </c>
      <c r="AD49" s="2">
        <f>(AL49/E49) / '[1]리그 상수'!$B$3 * 100</f>
        <v>82.94090150250419</v>
      </c>
      <c r="AE49" s="2">
        <f t="shared" si="6"/>
        <v>28.000000000000004</v>
      </c>
      <c r="AF49" s="2">
        <f t="shared" si="7"/>
        <v>4</v>
      </c>
      <c r="AG49" s="2">
        <f t="shared" si="8"/>
        <v>0.14285714285714285</v>
      </c>
      <c r="AH49" s="2">
        <f t="shared" si="9"/>
        <v>0.23529411764705882</v>
      </c>
      <c r="AI49" s="2">
        <f t="shared" si="10"/>
        <v>0</v>
      </c>
      <c r="AJ49" s="2">
        <f t="shared" si="11"/>
        <v>3.3333333333333354E-2</v>
      </c>
      <c r="AK49" s="2">
        <f>('[1]리그 상수'!$B$16 * '[1]2025 썸머시즌 타자'!R49 + '[1]리그 상수'!$B$17 * '[1]2025 썸머시즌 타자'!S49 + '[1]2025 썸머시즌 타자'!J49 * '[1]리그 상수'!$B$18 + '[1]리그 상수'!$B$19 * '[1]2025 썸머시즌 타자'!K49 + '[1]2025 썸머시즌 타자'!L49 * '[1]리그 상수'!$B$20 + '[1]리그 상수'!$B$21*'[1]2025 썸머시즌 타자'!M49) / ('[1]2025 썸머시즌 타자'!G49 + '[1]2025 썸머시즌 타자'!R49 - '[1]2025 썸머시즌 타자'!T49 +'[1]2025 썸머시즌 타자'!S49 +'[1]2025 썸머시즌 타자'!X49)</f>
        <v>6.658210819914738E-2</v>
      </c>
      <c r="AL49" s="2">
        <f>((AK49-$AK$2) / '[1]리그 상수'!$B$2 + '[1]리그 상수'!$B$3) * '[1]2025 썸머시즌 타자'!E49</f>
        <v>2.8551433378547584</v>
      </c>
      <c r="AM49" s="2">
        <f t="shared" si="20"/>
        <v>1.0714285714285714</v>
      </c>
      <c r="AN49" s="2">
        <f>((AK49-'[1]리그 상수'!$B$1) / '[1]리그 상수'!$B$2)*'[1]2025 썸머시즌 타자'!E49</f>
        <v>-1.2851170830440111</v>
      </c>
      <c r="AO49" s="2">
        <f>((AK49-'[1]리그 상수'!$B$1) / '[1]리그 상수'!$B$2) * '[1]2025 썸머시즌 타자'!E49</f>
        <v>-1.2851170830440111</v>
      </c>
      <c r="AP49" s="2">
        <f t="shared" si="21"/>
        <v>0.2</v>
      </c>
      <c r="AQ49" s="2">
        <f t="shared" si="22"/>
        <v>0</v>
      </c>
      <c r="AR49" s="2">
        <f t="shared" si="23"/>
        <v>-1.0851170830440111</v>
      </c>
      <c r="AS49" s="2">
        <f t="shared" si="24"/>
        <v>7.98</v>
      </c>
      <c r="AT49" s="2">
        <f t="shared" si="25"/>
        <v>7.98</v>
      </c>
      <c r="AU49" s="2">
        <f t="shared" si="26"/>
        <v>6.8948829169559893</v>
      </c>
      <c r="AV49" s="3">
        <f>AU49 + (E49 * ('[1]리그 상수'!$B$1 - '[1]리그 상수'!$F$1) / '[1]리그 상수'!$B$2)</f>
        <v>9.2028618001487246</v>
      </c>
      <c r="AW49">
        <f t="shared" si="27"/>
        <v>38.160000000000004</v>
      </c>
      <c r="AX49" s="3">
        <f t="shared" si="28"/>
        <v>-2.8435982260063181E-2</v>
      </c>
      <c r="AY49" s="3">
        <f t="shared" si="29"/>
        <v>0.18068351459528273</v>
      </c>
      <c r="BE49" s="1">
        <v>1</v>
      </c>
      <c r="BF49" s="1">
        <v>7</v>
      </c>
      <c r="BG49" s="1">
        <v>3</v>
      </c>
      <c r="BH49">
        <f t="shared" si="30"/>
        <v>21</v>
      </c>
      <c r="BI49" s="4">
        <f t="shared" si="31"/>
        <v>0.24116514151333132</v>
      </c>
      <c r="BJ49" s="2">
        <f>E49*('[1]리그 상수'!$B$3 * 0.8)</f>
        <v>2.7539062500000004</v>
      </c>
    </row>
    <row r="50" spans="1:62">
      <c r="B50" s="1"/>
      <c r="E50" s="1"/>
      <c r="G50" s="1"/>
      <c r="H50" s="1"/>
      <c r="I50" s="1"/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AM50" s="2"/>
      <c r="AV50" s="3"/>
      <c r="AX50" s="3"/>
      <c r="AY50" s="3"/>
      <c r="BE50" s="1"/>
      <c r="BF50" s="1"/>
      <c r="BG50" s="1"/>
      <c r="BJ50" s="2"/>
    </row>
    <row r="51" spans="1:62">
      <c r="A51" t="s">
        <v>220</v>
      </c>
      <c r="B51" s="1" t="s">
        <v>98</v>
      </c>
      <c r="C51" s="5">
        <f t="shared" si="12"/>
        <v>-3.7869385341416678E-2</v>
      </c>
      <c r="D51" s="5">
        <f t="shared" si="13"/>
        <v>0.20911949685534589</v>
      </c>
      <c r="E51" s="1">
        <f>SUMIF(BatGame!$A:$A,B51,BatGame!$E:$E)</f>
        <v>37</v>
      </c>
      <c r="F51">
        <f t="shared" si="5"/>
        <v>35</v>
      </c>
      <c r="G51" s="1">
        <f>SUMIF(BatGame!$A:$A,B51,BatGame!$F:$F)</f>
        <v>35</v>
      </c>
      <c r="H51" s="1">
        <f>SUMIF(BatGame!$A:$A,B51,BatGame!$M:$M)</f>
        <v>1</v>
      </c>
      <c r="I51" s="1">
        <f>SUMIF(BatGame!$A:$A,B51,BatGame!$G:$G)</f>
        <v>5</v>
      </c>
      <c r="J51">
        <f>SUMIF(BatGame!$A:$A,B51,BatGame!$H:$H)</f>
        <v>4</v>
      </c>
      <c r="K51" s="1">
        <f>SUMIF(BatGame!$A:$A,B51,BatGame!$I:$I)</f>
        <v>0</v>
      </c>
      <c r="L51" s="1">
        <f>SUMIF(BatGame!$A:$A,B51,BatGame!$J:$J)</f>
        <v>0</v>
      </c>
      <c r="M51" s="1">
        <f>SUMIF(BatGame!$A:$A,B51,BatGame!$K:$K)</f>
        <v>1</v>
      </c>
      <c r="N51">
        <f t="shared" si="14"/>
        <v>8</v>
      </c>
      <c r="O51" s="1">
        <f>SUMIF(BatGame!$A:$A,B51,BatGame!$L:$L)</f>
        <v>4</v>
      </c>
      <c r="P51" s="1">
        <f>SUMIF(BatGame!$A:$A,B51,BatGame!$N:$N)</f>
        <v>0</v>
      </c>
      <c r="Q51" s="1">
        <f>SUMIF(BatGame!$A:$A,B51,BatGame!$AC:$AC)</f>
        <v>0</v>
      </c>
      <c r="R51" s="1">
        <f>SUMIF(BatGame!$A:$A,B51,BatGame!$O:$O)</f>
        <v>1</v>
      </c>
      <c r="S51" s="1">
        <f>SUMIF(BatGame!$A:$A,B51,BatGame!$Y:$Y)</f>
        <v>1</v>
      </c>
      <c r="T51" s="1">
        <f>SUMIF(BatGame!$A:$A,B51,BatGame!$X:$X)</f>
        <v>0</v>
      </c>
      <c r="U51" s="1">
        <f>SUMIF(BatGame!$A:$A,B51,BatGame!$P:$P)</f>
        <v>7</v>
      </c>
      <c r="V51" s="1">
        <f>SUMIF(BatGame!$A:$A,B51,BatGame!$AB:$AB)</f>
        <v>0</v>
      </c>
      <c r="W51" s="1">
        <f>SUMIF(BatGame!$A:$A,B51,BatGame!$Z:$Z)</f>
        <v>0</v>
      </c>
      <c r="X51" s="1">
        <f>SUMIF(BatGame!$A:$A,B51,BatGame!$AA:$AA)</f>
        <v>0</v>
      </c>
      <c r="Y51" s="2">
        <f t="shared" si="15"/>
        <v>0.14285714285714285</v>
      </c>
      <c r="Z51" s="2">
        <f t="shared" si="16"/>
        <v>0.1891891891891892</v>
      </c>
      <c r="AA51" s="2">
        <f t="shared" si="17"/>
        <v>0.22857142857142856</v>
      </c>
      <c r="AB51" s="2">
        <f t="shared" si="18"/>
        <v>0.41776061776061779</v>
      </c>
      <c r="AC51" s="2">
        <f t="shared" si="19"/>
        <v>2.8571428571428571E-2</v>
      </c>
      <c r="AD51" s="2">
        <f>(AL51/E51) / '[1]리그 상수'!$B$3 * 100</f>
        <v>89.745070613184126</v>
      </c>
      <c r="AE51" s="2">
        <f t="shared" si="6"/>
        <v>18.918918918918919</v>
      </c>
      <c r="AF51" s="2">
        <f t="shared" si="7"/>
        <v>2.7027027027027026</v>
      </c>
      <c r="AG51" s="2">
        <f t="shared" si="8"/>
        <v>0.14285714285714285</v>
      </c>
      <c r="AH51" s="2">
        <f t="shared" si="9"/>
        <v>0.14814814814814814</v>
      </c>
      <c r="AI51" s="2">
        <f t="shared" si="10"/>
        <v>8.5714285714285715E-2</v>
      </c>
      <c r="AJ51" s="2">
        <f t="shared" si="11"/>
        <v>4.633204633204635E-2</v>
      </c>
      <c r="AK51" s="2">
        <f>('[1]리그 상수'!$B$16 * '[1]2025 썸머시즌 타자'!R51 + '[1]리그 상수'!$B$17 * '[1]2025 썸머시즌 타자'!S51 + '[1]2025 썸머시즌 타자'!J51 * '[1]리그 상수'!$B$18 + '[1]리그 상수'!$B$19 * '[1]2025 썸머시즌 타자'!K51 + '[1]2025 썸머시즌 타자'!L51 * '[1]리그 상수'!$B$20 + '[1]리그 상수'!$B$21*'[1]2025 썸머시즌 타자'!M51) / ('[1]2025 썸머시즌 타자'!G51 + '[1]2025 썸머시즌 타자'!R51 - '[1]2025 썸머시즌 타자'!T51 +'[1]2025 썸머시즌 타자'!S51 +'[1]2025 썸머시즌 타자'!X51)</f>
        <v>0.14381735371015833</v>
      </c>
      <c r="AL51" s="2">
        <f>((AK51-$AK$2) / '[1]리그 상수'!$B$2 + '[1]리그 상수'!$B$3) * '[1]2025 썸머시즌 타자'!E51</f>
        <v>4.5722659510642734</v>
      </c>
      <c r="AM51" s="2">
        <f t="shared" si="20"/>
        <v>1.4400000000000002</v>
      </c>
      <c r="AN51" s="2">
        <f>((AK51-'[1]리그 상수'!$B$1) / '[1]리그 상수'!$B$2)*'[1]2025 썸머시즌 타자'!E51</f>
        <v>-1.1780957446284612</v>
      </c>
      <c r="AO51" s="2">
        <f>((AK51-'[1]리그 상수'!$B$1) / '[1]리그 상수'!$B$2) * '[1]2025 썸머시즌 타자'!E51</f>
        <v>-1.1780957446284612</v>
      </c>
      <c r="AP51" s="2">
        <f t="shared" si="21"/>
        <v>0</v>
      </c>
      <c r="AQ51" s="2">
        <f t="shared" si="22"/>
        <v>-0.26700000000000002</v>
      </c>
      <c r="AR51" s="2">
        <f t="shared" si="23"/>
        <v>-1.4450957446284614</v>
      </c>
      <c r="AS51" s="2">
        <f t="shared" si="24"/>
        <v>7.98</v>
      </c>
      <c r="AT51" s="2">
        <f t="shared" si="25"/>
        <v>7.98</v>
      </c>
      <c r="AU51" s="2">
        <f t="shared" si="26"/>
        <v>6.5349042553715391</v>
      </c>
      <c r="AV51" s="3">
        <f>AU51 + (E51 * ('[1]리그 상수'!$B$1 - '[1]리그 상수'!$F$1) / '[1]리그 상수'!$B$2)</f>
        <v>9.9507130024967871</v>
      </c>
      <c r="AW51">
        <f t="shared" si="27"/>
        <v>38.160000000000004</v>
      </c>
      <c r="AX51" s="3">
        <f t="shared" si="28"/>
        <v>-3.7869385341416699E-2</v>
      </c>
      <c r="AY51" s="3">
        <f t="shared" si="29"/>
        <v>0.17125011151392922</v>
      </c>
      <c r="BE51" s="1">
        <v>1</v>
      </c>
      <c r="BF51" s="1">
        <v>7</v>
      </c>
      <c r="BG51" s="1">
        <v>3</v>
      </c>
      <c r="BH51">
        <f t="shared" si="30"/>
        <v>30</v>
      </c>
      <c r="BI51" s="4">
        <f t="shared" si="31"/>
        <v>0.26076291935264112</v>
      </c>
      <c r="BJ51" s="2">
        <f>E51*('[1]리그 상수'!$B$3 * 0.8)</f>
        <v>4.0757812500000004</v>
      </c>
    </row>
    <row r="52" spans="1:62">
      <c r="A52" t="s">
        <v>220</v>
      </c>
      <c r="B52" s="1" t="s">
        <v>145</v>
      </c>
      <c r="C52" s="5">
        <f t="shared" si="12"/>
        <v>1.0854366581937169E-3</v>
      </c>
      <c r="D52" s="5">
        <f t="shared" si="13"/>
        <v>0.20911949685534589</v>
      </c>
      <c r="E52" s="1">
        <f>SUMIF(BatGame!$A:$A,B52,BatGame!$E:$E)</f>
        <v>16</v>
      </c>
      <c r="F52">
        <f t="shared" si="5"/>
        <v>14</v>
      </c>
      <c r="G52" s="1">
        <f>SUMIF(BatGame!$A:$A,B52,BatGame!$F:$F)</f>
        <v>14</v>
      </c>
      <c r="H52" s="1">
        <f>SUMIF(BatGame!$A:$A,B52,BatGame!$M:$M)</f>
        <v>1</v>
      </c>
      <c r="I52" s="1">
        <f>SUMIF(BatGame!$A:$A,B52,BatGame!$G:$G)</f>
        <v>1</v>
      </c>
      <c r="J52">
        <f>SUMIF(BatGame!$A:$A,B52,BatGame!$H:$H)</f>
        <v>1</v>
      </c>
      <c r="K52" s="1">
        <f>SUMIF(BatGame!$A:$A,B52,BatGame!$I:$I)</f>
        <v>0</v>
      </c>
      <c r="L52" s="1">
        <f>SUMIF(BatGame!$A:$A,B52,BatGame!$J:$J)</f>
        <v>0</v>
      </c>
      <c r="M52" s="1">
        <f>SUMIF(BatGame!$A:$A,B52,BatGame!$K:$K)</f>
        <v>0</v>
      </c>
      <c r="N52">
        <f t="shared" si="14"/>
        <v>1</v>
      </c>
      <c r="O52" s="1">
        <f>SUMIF(BatGame!$A:$A,B52,BatGame!$L:$L)</f>
        <v>0</v>
      </c>
      <c r="P52" s="1">
        <f>SUMIF(BatGame!$A:$A,B52,BatGame!$N:$N)</f>
        <v>0</v>
      </c>
      <c r="Q52" s="1">
        <f>SUMIF(BatGame!$A:$A,B52,BatGame!$AC:$AC)</f>
        <v>0</v>
      </c>
      <c r="R52" s="1">
        <f>SUMIF(BatGame!$A:$A,B52,BatGame!$O:$O)</f>
        <v>0</v>
      </c>
      <c r="S52" s="1">
        <f>SUMIF(BatGame!$A:$A,B52,BatGame!$Y:$Y)</f>
        <v>2</v>
      </c>
      <c r="T52" s="1">
        <f>SUMIF(BatGame!$A:$A,B52,BatGame!$X:$X)</f>
        <v>0</v>
      </c>
      <c r="U52" s="1">
        <f>SUMIF(BatGame!$A:$A,B52,BatGame!$P:$P)</f>
        <v>4</v>
      </c>
      <c r="V52" s="1">
        <f>SUMIF(BatGame!$A:$A,B52,BatGame!$AB:$AB)</f>
        <v>0</v>
      </c>
      <c r="W52" s="1">
        <f>SUMIF(BatGame!$A:$A,B52,BatGame!$Z:$Z)</f>
        <v>0</v>
      </c>
      <c r="X52" s="1">
        <f>SUMIF(BatGame!$A:$A,B52,BatGame!$AA:$AA)</f>
        <v>0</v>
      </c>
      <c r="Y52" s="2">
        <f t="shared" si="15"/>
        <v>7.1428571428571425E-2</v>
      </c>
      <c r="Z52" s="2">
        <f t="shared" si="16"/>
        <v>0.1875</v>
      </c>
      <c r="AA52" s="2">
        <f t="shared" si="17"/>
        <v>7.1428571428571425E-2</v>
      </c>
      <c r="AB52" s="2">
        <f t="shared" si="18"/>
        <v>0.2589285714285714</v>
      </c>
      <c r="AC52" s="2">
        <f t="shared" si="19"/>
        <v>7.1428571428571425E-2</v>
      </c>
      <c r="AD52" s="2">
        <f>(AL52/E52) / '[1]리그 상수'!$B$3 * 100</f>
        <v>123.98789649415691</v>
      </c>
      <c r="AE52" s="2">
        <f t="shared" si="6"/>
        <v>25</v>
      </c>
      <c r="AF52" s="2">
        <f t="shared" si="7"/>
        <v>0</v>
      </c>
      <c r="AG52" s="2">
        <f t="shared" si="8"/>
        <v>0</v>
      </c>
      <c r="AH52" s="2">
        <f t="shared" si="9"/>
        <v>0.1</v>
      </c>
      <c r="AI52" s="2">
        <f t="shared" si="10"/>
        <v>0</v>
      </c>
      <c r="AJ52" s="2">
        <f t="shared" si="11"/>
        <v>0.11607142857142858</v>
      </c>
      <c r="AK52" s="2">
        <f>('[1]리그 상수'!$B$16 * '[1]2025 썸머시즌 타자'!R52 + '[1]리그 상수'!$B$17 * '[1]2025 썸머시즌 타자'!S52 + '[1]2025 썸머시즌 타자'!J52 * '[1]리그 상수'!$B$18 + '[1]리그 상수'!$B$19 * '[1]2025 썸머시즌 타자'!K52 + '[1]2025 썸머시즌 타자'!L52 * '[1]리그 상수'!$B$20 + '[1]리그 상수'!$B$21*'[1]2025 썸머시즌 타자'!M52) / ('[1]2025 썸머시즌 타자'!G52 + '[1]2025 썸머시즌 타자'!R52 - '[1]2025 썸머시즌 타자'!T52 +'[1]2025 썸머시즌 타자'!S52 +'[1]2025 썸머시즌 타자'!X52)</f>
        <v>0.23047652838166396</v>
      </c>
      <c r="AL52" s="2">
        <f>((AK52-$AK$2) / '[1]리그 상수'!$B$2 + '[1]리그 상수'!$B$3) * '[1]2025 썸머시즌 타자'!E52</f>
        <v>2.7316083446368946</v>
      </c>
      <c r="AM52" s="2">
        <f t="shared" si="20"/>
        <v>0.44505494505494503</v>
      </c>
      <c r="AN52" s="2">
        <f>((AK52-'[1]리그 상수'!$B$1) / '[1]리그 상수'!$B$2)*'[1]2025 썸머시즌 타자'!E52</f>
        <v>-0.25857973712332738</v>
      </c>
      <c r="AO52" s="2">
        <f>((AK52-'[1]리그 상수'!$B$1) / '[1]리그 상수'!$B$2) * '[1]2025 썸머시즌 타자'!E52</f>
        <v>-0.25857973712332738</v>
      </c>
      <c r="AP52" s="2">
        <f t="shared" si="21"/>
        <v>0</v>
      </c>
      <c r="AQ52" s="2">
        <f t="shared" si="22"/>
        <v>0.3</v>
      </c>
      <c r="AR52" s="2">
        <f t="shared" si="23"/>
        <v>4.1420262876672609E-2</v>
      </c>
      <c r="AS52" s="2">
        <f t="shared" si="24"/>
        <v>7.98</v>
      </c>
      <c r="AT52" s="2">
        <f t="shared" si="25"/>
        <v>7.98</v>
      </c>
      <c r="AU52" s="2">
        <f t="shared" si="26"/>
        <v>8.0214202628766724</v>
      </c>
      <c r="AV52" s="3">
        <f>AU52 + (E52 * ('[1]리그 상수'!$B$1 - '[1]리그 상수'!$F$1) / '[1]리그 상수'!$B$2)</f>
        <v>9.4985267481200228</v>
      </c>
      <c r="AW52">
        <f t="shared" si="27"/>
        <v>38.160000000000004</v>
      </c>
      <c r="AX52" s="3">
        <f t="shared" si="28"/>
        <v>1.0854366581937265E-3</v>
      </c>
      <c r="AY52" s="3">
        <f t="shared" si="29"/>
        <v>0.21020493351353961</v>
      </c>
      <c r="BE52" s="1">
        <v>1</v>
      </c>
      <c r="BF52" s="1">
        <v>7</v>
      </c>
      <c r="BG52" s="1">
        <v>3</v>
      </c>
      <c r="BH52">
        <f t="shared" si="30"/>
        <v>13</v>
      </c>
      <c r="BI52" s="4">
        <f t="shared" si="31"/>
        <v>0.24891317474109073</v>
      </c>
      <c r="BJ52" s="2">
        <f>E52*('[1]리그 상수'!$B$3 * 0.8)</f>
        <v>1.7625000000000002</v>
      </c>
    </row>
    <row r="53" spans="1:62">
      <c r="A53" t="s">
        <v>220</v>
      </c>
      <c r="B53" s="1" t="s">
        <v>82</v>
      </c>
      <c r="C53" s="5">
        <f t="shared" si="12"/>
        <v>-5.5450167084800661E-2</v>
      </c>
      <c r="D53" s="5">
        <f t="shared" si="13"/>
        <v>0.20911949685534589</v>
      </c>
      <c r="E53" s="1">
        <f>SUMIF(BatGame!$A:$A,B53,BatGame!$E:$E)</f>
        <v>69</v>
      </c>
      <c r="F53">
        <f t="shared" si="5"/>
        <v>61</v>
      </c>
      <c r="G53" s="1">
        <f>SUMIF(BatGame!$A:$A,B53,BatGame!$F:$F)</f>
        <v>61</v>
      </c>
      <c r="H53" s="1">
        <f>SUMIF(BatGame!$A:$A,B53,BatGame!$M:$M)</f>
        <v>11</v>
      </c>
      <c r="I53" s="1">
        <f>SUMIF(BatGame!$A:$A,B53,BatGame!$G:$G)</f>
        <v>15</v>
      </c>
      <c r="J53">
        <f>SUMIF(BatGame!$A:$A,B53,BatGame!$H:$H)</f>
        <v>6</v>
      </c>
      <c r="K53" s="1">
        <f>SUMIF(BatGame!$A:$A,B53,BatGame!$I:$I)</f>
        <v>3</v>
      </c>
      <c r="L53" s="1">
        <f>SUMIF(BatGame!$A:$A,B53,BatGame!$J:$J)</f>
        <v>1</v>
      </c>
      <c r="M53" s="1">
        <f>SUMIF(BatGame!$A:$A,B53,BatGame!$K:$K)</f>
        <v>5</v>
      </c>
      <c r="N53">
        <f t="shared" si="14"/>
        <v>35</v>
      </c>
      <c r="O53" s="1">
        <f>SUMIF(BatGame!$A:$A,B53,BatGame!$L:$L)</f>
        <v>21</v>
      </c>
      <c r="P53" s="1">
        <f>SUMIF(BatGame!$A:$A,B53,BatGame!$N:$N)</f>
        <v>10</v>
      </c>
      <c r="Q53" s="1">
        <f>SUMIF(BatGame!$A:$A,B53,BatGame!$AC:$AC)</f>
        <v>0</v>
      </c>
      <c r="R53" s="1">
        <f>SUMIF(BatGame!$A:$A,B53,BatGame!$O:$O)</f>
        <v>5</v>
      </c>
      <c r="S53" s="1">
        <f>SUMIF(BatGame!$A:$A,B53,BatGame!$Y:$Y)</f>
        <v>1</v>
      </c>
      <c r="T53" s="1">
        <f>SUMIF(BatGame!$A:$A,B53,BatGame!$X:$X)</f>
        <v>0</v>
      </c>
      <c r="U53" s="1">
        <f>SUMIF(BatGame!$A:$A,B53,BatGame!$P:$P)</f>
        <v>9</v>
      </c>
      <c r="V53" s="1">
        <f>SUMIF(BatGame!$A:$A,B53,BatGame!$AB:$AB)</f>
        <v>0</v>
      </c>
      <c r="W53" s="1">
        <f>SUMIF(BatGame!$A:$A,B53,BatGame!$Z:$Z)</f>
        <v>0</v>
      </c>
      <c r="X53" s="1">
        <f>SUMIF(BatGame!$A:$A,B53,BatGame!$AA:$AA)</f>
        <v>2</v>
      </c>
      <c r="Y53" s="2">
        <f t="shared" si="15"/>
        <v>0.24590163934426229</v>
      </c>
      <c r="Z53" s="2">
        <f t="shared" si="16"/>
        <v>0.30434782608695654</v>
      </c>
      <c r="AA53" s="2">
        <f t="shared" si="17"/>
        <v>0.57377049180327866</v>
      </c>
      <c r="AB53" s="2">
        <f t="shared" si="18"/>
        <v>0.8781183178902352</v>
      </c>
      <c r="AC53" s="2">
        <f t="shared" si="19"/>
        <v>0.18032786885245902</v>
      </c>
      <c r="AD53" s="2">
        <f>(AL53/E53) / '[1]리그 상수'!$B$3 * 100</f>
        <v>81.66993298008758</v>
      </c>
      <c r="AE53" s="2">
        <f t="shared" si="6"/>
        <v>13.043478260869565</v>
      </c>
      <c r="AF53" s="2">
        <f t="shared" si="7"/>
        <v>7.2463768115942031</v>
      </c>
      <c r="AG53" s="2">
        <f t="shared" si="8"/>
        <v>0.55555555555555558</v>
      </c>
      <c r="AH53" s="2">
        <f t="shared" si="9"/>
        <v>0.20408163265306123</v>
      </c>
      <c r="AI53" s="2">
        <f t="shared" si="10"/>
        <v>0.32786885245901637</v>
      </c>
      <c r="AJ53" s="2">
        <f t="shared" si="11"/>
        <v>5.8446186742694251E-2</v>
      </c>
      <c r="AK53" s="2">
        <f>('[1]리그 상수'!$B$16 * '[1]2025 썸머시즌 타자'!R53 + '[1]리그 상수'!$B$17 * '[1]2025 썸머시즌 타자'!S53 + '[1]2025 썸머시즌 타자'!J53 * '[1]리그 상수'!$B$18 + '[1]리그 상수'!$B$19 * '[1]2025 썸머시즌 타자'!K53 + '[1]2025 썸머시즌 타자'!L53 * '[1]리그 상수'!$B$20 + '[1]리그 상수'!$B$21*'[1]2025 썸머시즌 타자'!M53) / ('[1]2025 썸머시즌 타자'!G53 + '[1]2025 썸머시즌 타자'!R53 - '[1]2025 썸머시즌 타자'!T53 +'[1]2025 썸머시즌 타자'!S53 +'[1]2025 썸머시즌 타자'!X53)</f>
        <v>0.41326825778781123</v>
      </c>
      <c r="AL53" s="2">
        <f>((AK53-$AK$2) / '[1]리그 상수'!$B$2 + '[1]리그 상수'!$B$3) * '[1]2025 썸머시즌 타자'!E53</f>
        <v>7.7594411910475785</v>
      </c>
      <c r="AM53" s="2">
        <f t="shared" si="20"/>
        <v>6.7776639344262302</v>
      </c>
      <c r="AN53" s="2">
        <f>((AK53-'[1]리그 상수'!$B$1) / '[1]리그 상수'!$B$2)*'[1]2025 썸머시즌 타자'!E53</f>
        <v>1.0890216240440063</v>
      </c>
      <c r="AO53" s="2">
        <f>((AK53-'[1]리그 상수'!$B$1) / '[1]리그 상수'!$B$2) * '[1]2025 썸머시즌 타자'!E53</f>
        <v>1.0890216240440063</v>
      </c>
      <c r="AP53" s="2">
        <f t="shared" si="21"/>
        <v>2</v>
      </c>
      <c r="AQ53" s="2">
        <f t="shared" si="22"/>
        <v>-5.2050000000000001</v>
      </c>
      <c r="AR53" s="2">
        <f t="shared" si="23"/>
        <v>-2.1159783759559936</v>
      </c>
      <c r="AS53" s="2">
        <f t="shared" si="24"/>
        <v>7.98</v>
      </c>
      <c r="AT53" s="2">
        <f t="shared" si="25"/>
        <v>7.98</v>
      </c>
      <c r="AU53" s="2">
        <f t="shared" si="26"/>
        <v>5.8640216240440068</v>
      </c>
      <c r="AV53" s="3">
        <f>AU53 + (E53 * ('[1]리그 상수'!$B$1 - '[1]리그 상수'!$F$1) / '[1]리그 상수'!$B$2)</f>
        <v>12.234043341655955</v>
      </c>
      <c r="AW53">
        <f t="shared" si="27"/>
        <v>38.160000000000004</v>
      </c>
      <c r="AX53" s="3">
        <f t="shared" si="28"/>
        <v>-5.5450167084800668E-2</v>
      </c>
      <c r="AY53" s="3">
        <f t="shared" si="29"/>
        <v>0.15366932977054523</v>
      </c>
      <c r="BE53" s="1">
        <v>1</v>
      </c>
      <c r="BF53" s="1">
        <v>7</v>
      </c>
      <c r="BG53" s="1">
        <v>3</v>
      </c>
      <c r="BH53">
        <f t="shared" si="30"/>
        <v>48</v>
      </c>
      <c r="BI53" s="4">
        <f t="shared" si="31"/>
        <v>0.32059862006435935</v>
      </c>
      <c r="BJ53" s="2">
        <f>E53*('[1]리그 상수'!$B$3 * 0.8)</f>
        <v>7.6007812500000007</v>
      </c>
    </row>
    <row r="54" spans="1:62">
      <c r="A54" t="s">
        <v>220</v>
      </c>
      <c r="B54" s="1" t="s">
        <v>103</v>
      </c>
      <c r="C54" s="5">
        <f t="shared" si="12"/>
        <v>0.10743855129527694</v>
      </c>
      <c r="D54" s="5">
        <f t="shared" si="13"/>
        <v>0.20911949685534589</v>
      </c>
      <c r="E54" s="1">
        <f>SUMIF(BatGame!$A:$A,B54,BatGame!$E:$E)</f>
        <v>93</v>
      </c>
      <c r="F54">
        <f t="shared" si="5"/>
        <v>83</v>
      </c>
      <c r="G54" s="1">
        <f>SUMIF(BatGame!$A:$A,B54,BatGame!$F:$F)</f>
        <v>83</v>
      </c>
      <c r="H54" s="1">
        <f>SUMIF(BatGame!$A:$A,B54,BatGame!$M:$M)</f>
        <v>12</v>
      </c>
      <c r="I54" s="1">
        <f>SUMIF(BatGame!$A:$A,B54,BatGame!$G:$G)</f>
        <v>23</v>
      </c>
      <c r="J54">
        <f>SUMIF(BatGame!$A:$A,B54,BatGame!$H:$H)</f>
        <v>16</v>
      </c>
      <c r="K54" s="1">
        <f>SUMIF(BatGame!$A:$A,B54,BatGame!$I:$I)</f>
        <v>6</v>
      </c>
      <c r="L54" s="1">
        <f>SUMIF(BatGame!$A:$A,B54,BatGame!$J:$J)</f>
        <v>1</v>
      </c>
      <c r="M54" s="1">
        <f>SUMIF(BatGame!$A:$A,B54,BatGame!$K:$K)</f>
        <v>0</v>
      </c>
      <c r="N54">
        <f t="shared" si="14"/>
        <v>31</v>
      </c>
      <c r="O54" s="1">
        <f>SUMIF(BatGame!$A:$A,B54,BatGame!$L:$L)</f>
        <v>14</v>
      </c>
      <c r="P54" s="1">
        <f>SUMIF(BatGame!$A:$A,B54,BatGame!$N:$N)</f>
        <v>8</v>
      </c>
      <c r="Q54" s="1">
        <f>SUMIF(BatGame!$A:$A,B54,BatGame!$AC:$AC)</f>
        <v>2</v>
      </c>
      <c r="R54" s="1">
        <f>SUMIF(BatGame!$A:$A,B54,BatGame!$O:$O)</f>
        <v>1</v>
      </c>
      <c r="S54" s="1">
        <f>SUMIF(BatGame!$A:$A,B54,BatGame!$Y:$Y)</f>
        <v>8</v>
      </c>
      <c r="T54" s="1">
        <f>SUMIF(BatGame!$A:$A,B54,BatGame!$X:$X)</f>
        <v>0</v>
      </c>
      <c r="U54" s="1">
        <f>SUMIF(BatGame!$A:$A,B54,BatGame!$P:$P)</f>
        <v>20</v>
      </c>
      <c r="V54" s="1">
        <f>SUMIF(BatGame!$A:$A,B54,BatGame!$AB:$AB)</f>
        <v>0</v>
      </c>
      <c r="W54" s="1">
        <f>SUMIF(BatGame!$A:$A,B54,BatGame!$Z:$Z)</f>
        <v>0</v>
      </c>
      <c r="X54" s="1">
        <f>SUMIF(BatGame!$A:$A,B54,BatGame!$AA:$AA)</f>
        <v>1</v>
      </c>
      <c r="Y54" s="2">
        <f t="shared" si="15"/>
        <v>0.27710843373493976</v>
      </c>
      <c r="Z54" s="2">
        <f t="shared" si="16"/>
        <v>0.34408602150537637</v>
      </c>
      <c r="AA54" s="2">
        <f t="shared" si="17"/>
        <v>0.37349397590361444</v>
      </c>
      <c r="AB54" s="2">
        <f t="shared" si="18"/>
        <v>0.71757999740899081</v>
      </c>
      <c r="AC54" s="2">
        <f t="shared" si="19"/>
        <v>0.14457831325301204</v>
      </c>
      <c r="AD54" s="2">
        <f>(AL54/E54) / '[1]리그 상수'!$B$3 * 100</f>
        <v>26.395246557883212</v>
      </c>
      <c r="AE54" s="2">
        <f t="shared" si="6"/>
        <v>21.50537634408602</v>
      </c>
      <c r="AF54" s="2">
        <f t="shared" si="7"/>
        <v>1.0752688172043012</v>
      </c>
      <c r="AG54" s="2">
        <f t="shared" si="8"/>
        <v>0.05</v>
      </c>
      <c r="AH54" s="2">
        <f t="shared" si="9"/>
        <v>0.359375</v>
      </c>
      <c r="AI54" s="2">
        <f t="shared" si="10"/>
        <v>9.6385542168674676E-2</v>
      </c>
      <c r="AJ54" s="2">
        <f t="shared" si="11"/>
        <v>6.6977587770436608E-2</v>
      </c>
      <c r="AK54" s="2">
        <f>('[1]리그 상수'!$B$16 * '[1]2025 썸머시즌 타자'!R54 + '[1]리그 상수'!$B$17 * '[1]2025 썸머시즌 타자'!S54 + '[1]2025 썸머시즌 타자'!J54 * '[1]리그 상수'!$B$18 + '[1]리그 상수'!$B$19 * '[1]2025 썸머시즌 타자'!K54 + '[1]2025 썸머시즌 타자'!L54 * '[1]리그 상수'!$B$20 + '[1]리그 상수'!$B$21*'[1]2025 썸머시즌 타자'!M54) / ('[1]2025 썸머시즌 타자'!G54 + '[1]2025 썸머시즌 타자'!R54 - '[1]2025 썸머시즌 타자'!T54 +'[1]2025 썸머시즌 타자'!S54 +'[1]2025 썸머시즌 타자'!X54)</f>
        <v>0.23407772413762745</v>
      </c>
      <c r="AL54" s="2">
        <f>((AK54-$AK$2) / '[1]리그 상수'!$B$2 + '[1]리그 상수'!$B$3) * '[1]2025 썸머시즌 타자'!E54</f>
        <v>3.3800866026711187</v>
      </c>
      <c r="AM54" s="2">
        <f t="shared" si="20"/>
        <v>5.1222030981067128</v>
      </c>
      <c r="AN54" s="2">
        <f>((AK54-'[1]리그 상수'!$B$1) / '[1]리그 상수'!$B$2)*'[1]2025 썸머시즌 타자'!E54</f>
        <v>-0.30014488257223199</v>
      </c>
      <c r="AO54" s="2">
        <f>((AK54-'[1]리그 상수'!$B$1) / '[1]리그 상수'!$B$2) * '[1]2025 썸머시즌 타자'!E54</f>
        <v>-0.30014488257223199</v>
      </c>
      <c r="AP54" s="2">
        <f t="shared" si="21"/>
        <v>0.8</v>
      </c>
      <c r="AQ54" s="2">
        <f t="shared" si="22"/>
        <v>3.5999999999999996</v>
      </c>
      <c r="AR54" s="2">
        <f t="shared" si="23"/>
        <v>4.0998551174277678</v>
      </c>
      <c r="AS54" s="2">
        <f t="shared" si="24"/>
        <v>7.98</v>
      </c>
      <c r="AT54" s="2">
        <f t="shared" si="25"/>
        <v>7.98</v>
      </c>
      <c r="AU54" s="2">
        <f t="shared" si="26"/>
        <v>12.079855117427769</v>
      </c>
      <c r="AV54" s="3">
        <f>AU54 + (E54 * ('[1]리그 상수'!$B$1 - '[1]리그 상수'!$F$1) / '[1]리그 상수'!$B$2)</f>
        <v>20.665536562904741</v>
      </c>
      <c r="AW54">
        <f t="shared" si="27"/>
        <v>38.160000000000004</v>
      </c>
      <c r="AX54" s="3">
        <f t="shared" si="28"/>
        <v>0.10743855129527692</v>
      </c>
      <c r="AY54" s="3">
        <f t="shared" si="29"/>
        <v>0.31655804815062283</v>
      </c>
      <c r="BE54" s="1">
        <v>1</v>
      </c>
      <c r="BF54" s="1">
        <v>7</v>
      </c>
      <c r="BG54" s="1">
        <v>3</v>
      </c>
      <c r="BH54">
        <f t="shared" si="30"/>
        <v>63</v>
      </c>
      <c r="BI54" s="4">
        <f t="shared" si="31"/>
        <v>0.54154970028576355</v>
      </c>
      <c r="BJ54" s="2">
        <f>E54*('[1]리그 상수'!$B$3 * 0.8)</f>
        <v>10.244531250000001</v>
      </c>
    </row>
    <row r="55" spans="1:62">
      <c r="A55" t="s">
        <v>220</v>
      </c>
      <c r="B55" s="1" t="s">
        <v>91</v>
      </c>
      <c r="C55" s="5">
        <f t="shared" si="12"/>
        <v>8.3996060834008873E-2</v>
      </c>
      <c r="D55" s="5">
        <f t="shared" si="13"/>
        <v>0.20911949685534589</v>
      </c>
      <c r="E55" s="1">
        <f>SUMIF(BatGame!$A:$A,B55,BatGame!$E:$E)</f>
        <v>96</v>
      </c>
      <c r="F55">
        <f t="shared" si="5"/>
        <v>92</v>
      </c>
      <c r="G55" s="1">
        <f>SUMIF(BatGame!$A:$A,B55,BatGame!$F:$F)</f>
        <v>92</v>
      </c>
      <c r="H55" s="1">
        <f>SUMIF(BatGame!$A:$A,B55,BatGame!$M:$M)</f>
        <v>15</v>
      </c>
      <c r="I55" s="1">
        <f>SUMIF(BatGame!$A:$A,B55,BatGame!$G:$G)</f>
        <v>23</v>
      </c>
      <c r="J55">
        <f>SUMIF(BatGame!$A:$A,B55,BatGame!$H:$H)</f>
        <v>15</v>
      </c>
      <c r="K55" s="1">
        <f>SUMIF(BatGame!$A:$A,B55,BatGame!$I:$I)</f>
        <v>5</v>
      </c>
      <c r="L55" s="1">
        <f>SUMIF(BatGame!$A:$A,B55,BatGame!$J:$J)</f>
        <v>1</v>
      </c>
      <c r="M55" s="1">
        <f>SUMIF(BatGame!$A:$A,B55,BatGame!$K:$K)</f>
        <v>2</v>
      </c>
      <c r="N55">
        <f t="shared" si="14"/>
        <v>36</v>
      </c>
      <c r="O55" s="1">
        <f>SUMIF(BatGame!$A:$A,B55,BatGame!$L:$L)</f>
        <v>11</v>
      </c>
      <c r="P55" s="1">
        <f>SUMIF(BatGame!$A:$A,B55,BatGame!$N:$N)</f>
        <v>12</v>
      </c>
      <c r="Q55" s="1">
        <f>SUMIF(BatGame!$A:$A,B55,BatGame!$AC:$AC)</f>
        <v>2</v>
      </c>
      <c r="R55" s="1">
        <f>SUMIF(BatGame!$A:$A,B55,BatGame!$O:$O)</f>
        <v>0</v>
      </c>
      <c r="S55" s="1">
        <f>SUMIF(BatGame!$A:$A,B55,BatGame!$Y:$Y)</f>
        <v>3</v>
      </c>
      <c r="T55" s="1">
        <f>SUMIF(BatGame!$A:$A,B55,BatGame!$X:$X)</f>
        <v>0</v>
      </c>
      <c r="U55" s="1">
        <f>SUMIF(BatGame!$A:$A,B55,BatGame!$P:$P)</f>
        <v>20</v>
      </c>
      <c r="V55" s="1">
        <f>SUMIF(BatGame!$A:$A,B55,BatGame!$AB:$AB)</f>
        <v>0</v>
      </c>
      <c r="W55" s="1">
        <f>SUMIF(BatGame!$A:$A,B55,BatGame!$Z:$Z)</f>
        <v>0</v>
      </c>
      <c r="X55" s="1">
        <f>SUMIF(BatGame!$A:$A,B55,BatGame!$AA:$AA)</f>
        <v>1</v>
      </c>
      <c r="Y55" s="2">
        <f t="shared" si="15"/>
        <v>0.25</v>
      </c>
      <c r="Z55" s="2">
        <f t="shared" si="16"/>
        <v>0.27083333333333331</v>
      </c>
      <c r="AA55" s="2">
        <f t="shared" si="17"/>
        <v>0.39130434782608697</v>
      </c>
      <c r="AB55" s="2">
        <f t="shared" si="18"/>
        <v>0.66213768115942029</v>
      </c>
      <c r="AC55" s="2">
        <f t="shared" si="19"/>
        <v>0.16304347826086957</v>
      </c>
      <c r="AD55" s="2">
        <f>(AL55/E55) / '[1]리그 상수'!$B$3 * 100</f>
        <v>44.766555370061205</v>
      </c>
      <c r="AE55" s="2">
        <f t="shared" si="6"/>
        <v>20.833333333333336</v>
      </c>
      <c r="AF55" s="2">
        <f t="shared" si="7"/>
        <v>0</v>
      </c>
      <c r="AG55" s="2">
        <f t="shared" si="8"/>
        <v>0</v>
      </c>
      <c r="AH55" s="2">
        <f t="shared" si="9"/>
        <v>0.29577464788732394</v>
      </c>
      <c r="AI55" s="2">
        <f t="shared" si="10"/>
        <v>0.14130434782608697</v>
      </c>
      <c r="AJ55" s="2">
        <f t="shared" si="11"/>
        <v>2.0833333333333315E-2</v>
      </c>
      <c r="AK55" s="2">
        <f>('[1]리그 상수'!$B$16 * '[1]2025 썸머시즌 타자'!R55 + '[1]리그 상수'!$B$17 * '[1]2025 썸머시즌 타자'!S55 + '[1]2025 썸머시즌 타자'!J55 * '[1]리그 상수'!$B$18 + '[1]리그 상수'!$B$19 * '[1]2025 썸머시즌 타자'!K55 + '[1]2025 썸머시즌 타자'!L55 * '[1]리그 상수'!$B$20 + '[1]리그 상수'!$B$21*'[1]2025 썸머시즌 타자'!M55) / ('[1]2025 썸머시즌 타자'!G55 + '[1]2025 썸머시즌 타자'!R55 - '[1]2025 썸머시즌 타자'!T55 +'[1]2025 썸머시즌 타자'!S55 +'[1]2025 썸머시즌 타자'!X55)</f>
        <v>0.50336073798555403</v>
      </c>
      <c r="AL55" s="2">
        <f>((AK55-$AK$2) / '[1]리그 상수'!$B$2 + '[1]리그 상수'!$B$3) * '[1]2025 썸머시즌 타자'!E55</f>
        <v>5.9175790379799658</v>
      </c>
      <c r="AM55" s="2">
        <f t="shared" si="20"/>
        <v>3.8152173913043481</v>
      </c>
      <c r="AN55" s="2">
        <f>((AK55-'[1]리그 상수'!$B$1) / '[1]리그 상수'!$B$2)*'[1]2025 썸머시즌 타자'!E55</f>
        <v>1.3172896814257782</v>
      </c>
      <c r="AO55" s="2">
        <f>((AK55-'[1]리그 상수'!$B$1) / '[1]리그 상수'!$B$2) * '[1]2025 썸머시즌 타자'!E55</f>
        <v>1.3172896814257782</v>
      </c>
      <c r="AP55" s="2">
        <f t="shared" si="21"/>
        <v>1.6</v>
      </c>
      <c r="AQ55" s="2">
        <f t="shared" si="22"/>
        <v>0.28800000000000026</v>
      </c>
      <c r="AR55" s="2">
        <f t="shared" si="23"/>
        <v>3.2052896814257785</v>
      </c>
      <c r="AS55" s="2">
        <f t="shared" si="24"/>
        <v>7.98</v>
      </c>
      <c r="AT55" s="2">
        <f t="shared" si="25"/>
        <v>7.98</v>
      </c>
      <c r="AU55" s="2">
        <f t="shared" si="26"/>
        <v>11.185289681425779</v>
      </c>
      <c r="AV55" s="3">
        <f>AU55 + (E55 * ('[1]리그 상수'!$B$1 - '[1]리그 상수'!$F$1) / '[1]리그 상수'!$B$2)</f>
        <v>20.047928592885881</v>
      </c>
      <c r="AW55">
        <f t="shared" si="27"/>
        <v>38.160000000000004</v>
      </c>
      <c r="AX55" s="3">
        <f t="shared" si="28"/>
        <v>8.3996060834008859E-2</v>
      </c>
      <c r="AY55" s="3">
        <f t="shared" si="29"/>
        <v>0.29311555768935477</v>
      </c>
      <c r="BE55" s="1">
        <v>1</v>
      </c>
      <c r="BF55" s="1">
        <v>7</v>
      </c>
      <c r="BG55" s="1">
        <v>3</v>
      </c>
      <c r="BH55">
        <f t="shared" si="30"/>
        <v>72</v>
      </c>
      <c r="BI55" s="4">
        <f t="shared" si="31"/>
        <v>0.52536500505466144</v>
      </c>
      <c r="BJ55" s="2">
        <f>E55*('[1]리그 상수'!$B$3 * 0.8)</f>
        <v>10.575000000000001</v>
      </c>
    </row>
    <row r="56" spans="1:62">
      <c r="A56" t="s">
        <v>220</v>
      </c>
      <c r="B56" s="1" t="s">
        <v>100</v>
      </c>
      <c r="C56" s="5">
        <f t="shared" si="12"/>
        <v>0.17076561981968694</v>
      </c>
      <c r="D56" s="5">
        <f t="shared" si="13"/>
        <v>0.20911949685534589</v>
      </c>
      <c r="E56" s="1">
        <f>SUMIF(BatGame!$A:$A,B56,BatGame!$E:$E)</f>
        <v>75</v>
      </c>
      <c r="F56">
        <f t="shared" si="5"/>
        <v>75</v>
      </c>
      <c r="G56" s="1">
        <f>SUMIF(BatGame!$A:$A,B56,BatGame!$F:$F)</f>
        <v>75</v>
      </c>
      <c r="H56" s="1">
        <f>SUMIF(BatGame!$A:$A,B56,BatGame!$M:$M)</f>
        <v>14</v>
      </c>
      <c r="I56" s="1">
        <f>SUMIF(BatGame!$A:$A,B56,BatGame!$G:$G)</f>
        <v>19</v>
      </c>
      <c r="J56">
        <f>SUMIF(BatGame!$A:$A,B56,BatGame!$H:$H)</f>
        <v>14</v>
      </c>
      <c r="K56" s="1">
        <f>SUMIF(BatGame!$A:$A,B56,BatGame!$I:$I)</f>
        <v>5</v>
      </c>
      <c r="L56" s="1">
        <f>SUMIF(BatGame!$A:$A,B56,BatGame!$J:$J)</f>
        <v>0</v>
      </c>
      <c r="M56" s="1">
        <f>SUMIF(BatGame!$A:$A,B56,BatGame!$K:$K)</f>
        <v>0</v>
      </c>
      <c r="N56">
        <f t="shared" si="14"/>
        <v>24</v>
      </c>
      <c r="O56" s="1">
        <f>SUMIF(BatGame!$A:$A,B56,BatGame!$L:$L)</f>
        <v>6</v>
      </c>
      <c r="P56" s="1">
        <f>SUMIF(BatGame!$A:$A,B56,BatGame!$N:$N)</f>
        <v>12</v>
      </c>
      <c r="Q56" s="1">
        <f>SUMIF(BatGame!$A:$A,B56,BatGame!$AC:$AC)</f>
        <v>0</v>
      </c>
      <c r="R56" s="1">
        <f>SUMIF(BatGame!$A:$A,B56,BatGame!$O:$O)</f>
        <v>0</v>
      </c>
      <c r="S56" s="1">
        <f>SUMIF(BatGame!$A:$A,B56,BatGame!$Y:$Y)</f>
        <v>0</v>
      </c>
      <c r="T56" s="1">
        <f>SUMIF(BatGame!$A:$A,B56,BatGame!$X:$X)</f>
        <v>0</v>
      </c>
      <c r="U56" s="1">
        <f>SUMIF(BatGame!$A:$A,B56,BatGame!$P:$P)</f>
        <v>12</v>
      </c>
      <c r="V56" s="1">
        <f>SUMIF(BatGame!$A:$A,B56,BatGame!$AB:$AB)</f>
        <v>0</v>
      </c>
      <c r="W56" s="1">
        <f>SUMIF(BatGame!$A:$A,B56,BatGame!$Z:$Z)</f>
        <v>0</v>
      </c>
      <c r="X56" s="1">
        <f>SUMIF(BatGame!$A:$A,B56,BatGame!$AA:$AA)</f>
        <v>0</v>
      </c>
      <c r="Y56" s="2">
        <f t="shared" si="15"/>
        <v>0.25333333333333335</v>
      </c>
      <c r="Z56" s="2">
        <f t="shared" si="16"/>
        <v>0.25333333333333335</v>
      </c>
      <c r="AA56" s="2">
        <f t="shared" si="17"/>
        <v>0.32</v>
      </c>
      <c r="AB56" s="2">
        <f t="shared" si="18"/>
        <v>0.57333333333333336</v>
      </c>
      <c r="AC56" s="2">
        <f t="shared" si="19"/>
        <v>0.18666666666666668</v>
      </c>
      <c r="AD56" s="2">
        <f>(AL56/E56) / '[1]리그 상수'!$B$3 * 100</f>
        <v>34.827111853088475</v>
      </c>
      <c r="AE56" s="2">
        <f t="shared" si="6"/>
        <v>16</v>
      </c>
      <c r="AF56" s="2">
        <f t="shared" si="7"/>
        <v>0</v>
      </c>
      <c r="AG56" s="2">
        <f t="shared" si="8"/>
        <v>0</v>
      </c>
      <c r="AH56" s="2">
        <f t="shared" si="9"/>
        <v>0.30158730158730157</v>
      </c>
      <c r="AI56" s="2">
        <f t="shared" si="10"/>
        <v>6.6666666666666652E-2</v>
      </c>
      <c r="AJ56" s="2">
        <f t="shared" si="11"/>
        <v>0</v>
      </c>
      <c r="AK56" s="2">
        <f>('[1]리그 상수'!$B$16 * '[1]2025 썸머시즌 타자'!R56 + '[1]리그 상수'!$B$17 * '[1]2025 썸머시즌 타자'!S56 + '[1]2025 썸머시즌 타자'!J56 * '[1]리그 상수'!$B$18 + '[1]리그 상수'!$B$19 * '[1]2025 썸머시즌 타자'!K56 + '[1]2025 썸머시즌 타자'!L56 * '[1]리그 상수'!$B$20 + '[1]리그 상수'!$B$21*'[1]2025 썸머시즌 타자'!M56) / ('[1]2025 썸머시즌 타자'!G56 + '[1]2025 썸머시즌 타자'!R56 - '[1]2025 썸머시즌 타자'!T56 +'[1]2025 썸머시즌 타자'!S56 +'[1]2025 썸머시즌 타자'!X56)</f>
        <v>0.27714802537895095</v>
      </c>
      <c r="AL56" s="2">
        <f>((AK56-$AK$2) / '[1]리그 상수'!$B$2 + '[1]리그 상수'!$B$3) * '[1]2025 썸머시즌 타자'!E56</f>
        <v>3.5966475375626041</v>
      </c>
      <c r="AM56" s="2">
        <f t="shared" si="20"/>
        <v>2.9314285714285719</v>
      </c>
      <c r="AN56" s="2">
        <f>((AK56-'[1]리그 상수'!$B$1) / '[1]리그 상수'!$B$2)*'[1]2025 썸머시즌 타자'!E56</f>
        <v>-8.3583947680745965E-2</v>
      </c>
      <c r="AO56" s="2">
        <f>((AK56-'[1]리그 상수'!$B$1) / '[1]리그 상수'!$B$2) * '[1]2025 썸머시즌 타자'!E56</f>
        <v>-8.3583947680745965E-2</v>
      </c>
      <c r="AP56" s="2">
        <f t="shared" si="21"/>
        <v>2.4000000000000004</v>
      </c>
      <c r="AQ56" s="2">
        <f t="shared" si="22"/>
        <v>4.2</v>
      </c>
      <c r="AR56" s="2">
        <f t="shared" si="23"/>
        <v>6.5164160523192542</v>
      </c>
      <c r="AS56" s="2">
        <f t="shared" si="24"/>
        <v>7.98</v>
      </c>
      <c r="AT56" s="2">
        <f t="shared" si="25"/>
        <v>7.98</v>
      </c>
      <c r="AU56" s="2">
        <f t="shared" si="26"/>
        <v>14.496416052319255</v>
      </c>
      <c r="AV56" s="3">
        <f>AU56 + (E56 * ('[1]리그 상수'!$B$1 - '[1]리그 상수'!$F$1) / '[1]리그 상수'!$B$2)</f>
        <v>21.420352701897457</v>
      </c>
      <c r="AW56">
        <f t="shared" si="27"/>
        <v>38.160000000000004</v>
      </c>
      <c r="AX56" s="3">
        <f t="shared" si="28"/>
        <v>0.17076561981968694</v>
      </c>
      <c r="AY56" s="3">
        <f t="shared" si="29"/>
        <v>0.37988511667503283</v>
      </c>
      <c r="BE56" s="1">
        <v>1</v>
      </c>
      <c r="BF56" s="1">
        <v>7</v>
      </c>
      <c r="BG56" s="1">
        <v>3</v>
      </c>
      <c r="BH56">
        <f t="shared" si="30"/>
        <v>56</v>
      </c>
      <c r="BI56" s="4">
        <f t="shared" si="31"/>
        <v>0.56132999742917855</v>
      </c>
      <c r="BJ56" s="2">
        <f>E56*('[1]리그 상수'!$B$3 * 0.8)</f>
        <v>8.26171875</v>
      </c>
    </row>
    <row r="57" spans="1:62">
      <c r="A57" t="s">
        <v>220</v>
      </c>
      <c r="B57" s="1" t="s">
        <v>95</v>
      </c>
      <c r="C57" s="5">
        <f t="shared" si="12"/>
        <v>-6.2114565867097682E-3</v>
      </c>
      <c r="D57" s="5">
        <f t="shared" si="13"/>
        <v>0.20911949685534589</v>
      </c>
      <c r="E57" s="1">
        <f>SUMIF(BatGame!$A:$A,B57,BatGame!$E:$E)</f>
        <v>79</v>
      </c>
      <c r="F57">
        <f t="shared" si="5"/>
        <v>77</v>
      </c>
      <c r="G57" s="1">
        <f>SUMIF(BatGame!$A:$A,B57,BatGame!$F:$F)</f>
        <v>77</v>
      </c>
      <c r="H57" s="1">
        <f>SUMIF(BatGame!$A:$A,B57,BatGame!$M:$M)</f>
        <v>11</v>
      </c>
      <c r="I57" s="1">
        <f>SUMIF(BatGame!$A:$A,B57,BatGame!$G:$G)</f>
        <v>19</v>
      </c>
      <c r="J57">
        <f>SUMIF(BatGame!$A:$A,B57,BatGame!$H:$H)</f>
        <v>11</v>
      </c>
      <c r="K57" s="1">
        <f>SUMIF(BatGame!$A:$A,B57,BatGame!$I:$I)</f>
        <v>5</v>
      </c>
      <c r="L57" s="1">
        <f>SUMIF(BatGame!$A:$A,B57,BatGame!$J:$J)</f>
        <v>0</v>
      </c>
      <c r="M57" s="1">
        <f>SUMIF(BatGame!$A:$A,B57,BatGame!$K:$K)</f>
        <v>3</v>
      </c>
      <c r="N57">
        <f t="shared" si="14"/>
        <v>33</v>
      </c>
      <c r="O57" s="1">
        <f>SUMIF(BatGame!$A:$A,B57,BatGame!$L:$L)</f>
        <v>12</v>
      </c>
      <c r="P57" s="1">
        <f>SUMIF(BatGame!$A:$A,B57,BatGame!$N:$N)</f>
        <v>10</v>
      </c>
      <c r="Q57" s="1">
        <f>SUMIF(BatGame!$A:$A,B57,BatGame!$AC:$AC)</f>
        <v>0</v>
      </c>
      <c r="R57" s="1">
        <f>SUMIF(BatGame!$A:$A,B57,BatGame!$O:$O)</f>
        <v>2</v>
      </c>
      <c r="S57" s="1">
        <f>SUMIF(BatGame!$A:$A,B57,BatGame!$Y:$Y)</f>
        <v>0</v>
      </c>
      <c r="T57" s="1">
        <f>SUMIF(BatGame!$A:$A,B57,BatGame!$X:$X)</f>
        <v>0</v>
      </c>
      <c r="U57" s="1">
        <f>SUMIF(BatGame!$A:$A,B57,BatGame!$P:$P)</f>
        <v>19</v>
      </c>
      <c r="V57" s="1">
        <f>SUMIF(BatGame!$A:$A,B57,BatGame!$AB:$AB)</f>
        <v>0</v>
      </c>
      <c r="W57" s="1">
        <f>SUMIF(BatGame!$A:$A,B57,BatGame!$Z:$Z)</f>
        <v>0</v>
      </c>
      <c r="X57" s="1">
        <f>SUMIF(BatGame!$A:$A,B57,BatGame!$AA:$AA)</f>
        <v>0</v>
      </c>
      <c r="Y57" s="2">
        <f t="shared" si="15"/>
        <v>0.24675324675324675</v>
      </c>
      <c r="Z57" s="2">
        <f t="shared" si="16"/>
        <v>0.26582278481012656</v>
      </c>
      <c r="AA57" s="2">
        <f t="shared" si="17"/>
        <v>0.42857142857142855</v>
      </c>
      <c r="AB57" s="2">
        <f t="shared" si="18"/>
        <v>0.69439421338155505</v>
      </c>
      <c r="AC57" s="2">
        <f t="shared" si="19"/>
        <v>0.14285714285714285</v>
      </c>
      <c r="AD57" s="2">
        <f>(AL57/E57) / '[1]리그 상수'!$B$3 * 100</f>
        <v>38.300120453921089</v>
      </c>
      <c r="AE57" s="2">
        <f t="shared" si="6"/>
        <v>24.050632911392405</v>
      </c>
      <c r="AF57" s="2">
        <f t="shared" si="7"/>
        <v>2.5316455696202533</v>
      </c>
      <c r="AG57" s="2">
        <f t="shared" si="8"/>
        <v>0.10526315789473684</v>
      </c>
      <c r="AH57" s="2">
        <f t="shared" si="9"/>
        <v>0.29090909090909089</v>
      </c>
      <c r="AI57" s="2">
        <f t="shared" si="10"/>
        <v>0.1818181818181818</v>
      </c>
      <c r="AJ57" s="2">
        <f t="shared" si="11"/>
        <v>1.9069538056879803E-2</v>
      </c>
      <c r="AK57" s="2">
        <f>('[1]리그 상수'!$B$16 * '[1]2025 썸머시즌 타자'!R57 + '[1]리그 상수'!$B$17 * '[1]2025 썸머시즌 타자'!S57 + '[1]2025 썸머시즌 타자'!J57 * '[1]리그 상수'!$B$18 + '[1]리그 상수'!$B$19 * '[1]2025 썸머시즌 타자'!K57 + '[1]2025 썸머시즌 타자'!L57 * '[1]리그 상수'!$B$20 + '[1]리그 상수'!$B$21*'[1]2025 썸머시즌 타자'!M57) / ('[1]2025 썸머시즌 타자'!G57 + '[1]2025 썸머시즌 타자'!R57 - '[1]2025 썸머시즌 타자'!T57 +'[1]2025 썸머시즌 타자'!S57 +'[1]2025 썸머시즌 타자'!X57)</f>
        <v>0.22471461517212238</v>
      </c>
      <c r="AL57" s="2">
        <f>((AK57-$AK$2) / '[1]리그 상수'!$B$2 + '[1]리그 상수'!$B$3) * '[1]2025 썸머시즌 타자'!E57</f>
        <v>4.1662601732053419</v>
      </c>
      <c r="AM57" s="2">
        <f t="shared" si="20"/>
        <v>4.1896551724137918</v>
      </c>
      <c r="AN57" s="2">
        <f>((AK57-'[1]리그 상수'!$B$1) / '[1]리그 상수'!$B$2)*'[1]2025 썸머시즌 타자'!E57</f>
        <v>-0.43402918334884572</v>
      </c>
      <c r="AO57" s="2">
        <f>((AK57-'[1]리그 상수'!$B$1) / '[1]리그 상수'!$B$2) * '[1]2025 썸머시즌 타자'!E57</f>
        <v>-0.43402918334884572</v>
      </c>
      <c r="AP57" s="2">
        <f t="shared" si="21"/>
        <v>2</v>
      </c>
      <c r="AQ57" s="2">
        <f t="shared" si="22"/>
        <v>-1.8029999999999993</v>
      </c>
      <c r="AR57" s="2">
        <f t="shared" si="23"/>
        <v>-0.23702918334884493</v>
      </c>
      <c r="AS57" s="2">
        <f t="shared" si="24"/>
        <v>7.98</v>
      </c>
      <c r="AT57" s="2">
        <f t="shared" si="25"/>
        <v>7.98</v>
      </c>
      <c r="AU57" s="2">
        <f t="shared" si="26"/>
        <v>7.7429708166511553</v>
      </c>
      <c r="AV57" s="3">
        <f>AU57 + (E57 * ('[1]리그 상수'!$B$1 - '[1]리그 상수'!$F$1) / '[1]리그 상수'!$B$2)</f>
        <v>15.036184087540198</v>
      </c>
      <c r="AW57">
        <f t="shared" si="27"/>
        <v>38.160000000000004</v>
      </c>
      <c r="AX57" s="3">
        <f t="shared" si="28"/>
        <v>-6.2114565867097725E-3</v>
      </c>
      <c r="AY57" s="3">
        <f t="shared" si="29"/>
        <v>0.20290804026863613</v>
      </c>
      <c r="BE57" s="1">
        <v>1</v>
      </c>
      <c r="BF57" s="1">
        <v>7</v>
      </c>
      <c r="BG57" s="1">
        <v>3</v>
      </c>
      <c r="BH57">
        <f t="shared" si="30"/>
        <v>58</v>
      </c>
      <c r="BI57" s="4">
        <f t="shared" si="31"/>
        <v>0.39402998132966971</v>
      </c>
      <c r="BJ57" s="2">
        <f>E57*('[1]리그 상수'!$B$3 * 0.8)</f>
        <v>8.7023437500000007</v>
      </c>
    </row>
    <row r="58" spans="1:62">
      <c r="A58" t="s">
        <v>220</v>
      </c>
      <c r="B58" s="1" t="s">
        <v>105</v>
      </c>
      <c r="C58" s="5">
        <f t="shared" si="12"/>
        <v>-1.9046843407559244E-2</v>
      </c>
      <c r="D58" s="5">
        <f t="shared" si="13"/>
        <v>0.20911949685534589</v>
      </c>
      <c r="E58" s="1">
        <f>SUMIF(BatGame!$A:$A,B58,BatGame!$E:$E)</f>
        <v>50</v>
      </c>
      <c r="F58">
        <f t="shared" si="5"/>
        <v>48</v>
      </c>
      <c r="G58" s="1">
        <f>SUMIF(BatGame!$A:$A,B58,BatGame!$F:$F)</f>
        <v>48</v>
      </c>
      <c r="H58" s="1">
        <f>SUMIF(BatGame!$A:$A,B58,BatGame!$M:$M)</f>
        <v>8</v>
      </c>
      <c r="I58" s="1">
        <f>SUMIF(BatGame!$A:$A,B58,BatGame!$G:$G)</f>
        <v>12</v>
      </c>
      <c r="J58">
        <f>SUMIF(BatGame!$A:$A,B58,BatGame!$H:$H)</f>
        <v>6</v>
      </c>
      <c r="K58" s="1">
        <f>SUMIF(BatGame!$A:$A,B58,BatGame!$I:$I)</f>
        <v>3</v>
      </c>
      <c r="L58" s="1">
        <f>SUMIF(BatGame!$A:$A,B58,BatGame!$J:$J)</f>
        <v>1</v>
      </c>
      <c r="M58" s="1">
        <f>SUMIF(BatGame!$A:$A,B58,BatGame!$K:$K)</f>
        <v>2</v>
      </c>
      <c r="N58">
        <f t="shared" si="14"/>
        <v>23</v>
      </c>
      <c r="O58" s="1">
        <f>SUMIF(BatGame!$A:$A,B58,BatGame!$L:$L)</f>
        <v>9</v>
      </c>
      <c r="P58" s="1">
        <f>SUMIF(BatGame!$A:$A,B58,BatGame!$N:$N)</f>
        <v>0</v>
      </c>
      <c r="Q58" s="1">
        <f>SUMIF(BatGame!$A:$A,B58,BatGame!$AC:$AC)</f>
        <v>1</v>
      </c>
      <c r="R58" s="1">
        <f>SUMIF(BatGame!$A:$A,B58,BatGame!$O:$O)</f>
        <v>2</v>
      </c>
      <c r="S58" s="1">
        <f>SUMIF(BatGame!$A:$A,B58,BatGame!$Y:$Y)</f>
        <v>0</v>
      </c>
      <c r="T58" s="1">
        <f>SUMIF(BatGame!$A:$A,B58,BatGame!$X:$X)</f>
        <v>0</v>
      </c>
      <c r="U58" s="1">
        <f>SUMIF(BatGame!$A:$A,B58,BatGame!$P:$P)</f>
        <v>11</v>
      </c>
      <c r="V58" s="1">
        <f>SUMIF(BatGame!$A:$A,B58,BatGame!$AB:$AB)</f>
        <v>0</v>
      </c>
      <c r="W58" s="1">
        <f>SUMIF(BatGame!$A:$A,B58,BatGame!$Z:$Z)</f>
        <v>0</v>
      </c>
      <c r="X58" s="1">
        <f>SUMIF(BatGame!$A:$A,B58,BatGame!$AA:$AA)</f>
        <v>0</v>
      </c>
      <c r="Y58" s="2">
        <f t="shared" si="15"/>
        <v>0.25</v>
      </c>
      <c r="Z58" s="2">
        <f t="shared" si="16"/>
        <v>0.28000000000000003</v>
      </c>
      <c r="AA58" s="2">
        <f t="shared" si="17"/>
        <v>0.47916666666666669</v>
      </c>
      <c r="AB58" s="2">
        <f t="shared" si="18"/>
        <v>0.75916666666666677</v>
      </c>
      <c r="AC58" s="2">
        <f t="shared" si="19"/>
        <v>0.16666666666666666</v>
      </c>
      <c r="AD58" s="2">
        <f>(AL58/E58) / '[1]리그 상수'!$B$3 * 100</f>
        <v>83.540434056761271</v>
      </c>
      <c r="AE58" s="2">
        <f t="shared" si="6"/>
        <v>22</v>
      </c>
      <c r="AF58" s="2">
        <f t="shared" si="7"/>
        <v>4</v>
      </c>
      <c r="AG58" s="2">
        <f t="shared" si="8"/>
        <v>0.18181818181818182</v>
      </c>
      <c r="AH58" s="2">
        <f t="shared" si="9"/>
        <v>0.2857142857142857</v>
      </c>
      <c r="AI58" s="2">
        <f t="shared" si="10"/>
        <v>0.22916666666666669</v>
      </c>
      <c r="AJ58" s="2">
        <f t="shared" si="11"/>
        <v>3.0000000000000027E-2</v>
      </c>
      <c r="AK58" s="2">
        <f>('[1]리그 상수'!$B$16 * '[1]2025 썸머시즌 타자'!R58 + '[1]리그 상수'!$B$17 * '[1]2025 썸머시즌 타자'!S58 + '[1]2025 썸머시즌 타자'!J58 * '[1]리그 상수'!$B$18 + '[1]리그 상수'!$B$19 * '[1]2025 썸머시즌 타자'!K58 + '[1]2025 썸머시즌 타자'!L58 * '[1]리그 상수'!$B$20 + '[1]리그 상수'!$B$21*'[1]2025 썸머시즌 타자'!M58) / ('[1]2025 썸머시즌 타자'!G58 + '[1]2025 썸머시즌 타자'!R58 - '[1]2025 썸머시즌 타자'!T58 +'[1]2025 썸머시즌 타자'!S58 +'[1]2025 썸머시즌 타자'!X58)</f>
        <v>0.23969558951693054</v>
      </c>
      <c r="AL58" s="2">
        <f>((AK58-$AK$2) / '[1]리그 상수'!$B$2 + '[1]리그 상수'!$B$3) * '[1]2025 썸머시즌 타자'!E58</f>
        <v>5.7515630869156933</v>
      </c>
      <c r="AM58" s="2">
        <f t="shared" si="20"/>
        <v>4.8952702702702711</v>
      </c>
      <c r="AN58" s="2">
        <f>((AK58-'[1]리그 상수'!$B$1) / '[1]리그 상수'!$B$2)*'[1]2025 썸머시즌 타자'!E58</f>
        <v>-0.45882754443246088</v>
      </c>
      <c r="AO58" s="2">
        <f>((AK58-'[1]리그 상수'!$B$1) / '[1]리그 상수'!$B$2) * '[1]2025 썸머시즌 타자'!E58</f>
        <v>-0.45882754443246088</v>
      </c>
      <c r="AP58" s="2">
        <f t="shared" si="21"/>
        <v>-0.4</v>
      </c>
      <c r="AQ58" s="2">
        <f t="shared" si="22"/>
        <v>0.13199999999999984</v>
      </c>
      <c r="AR58" s="2">
        <f t="shared" si="23"/>
        <v>-0.726827544432461</v>
      </c>
      <c r="AS58" s="2">
        <f t="shared" si="24"/>
        <v>7.98</v>
      </c>
      <c r="AT58" s="2">
        <f t="shared" si="25"/>
        <v>7.98</v>
      </c>
      <c r="AU58" s="2">
        <f t="shared" si="26"/>
        <v>7.2531724555675394</v>
      </c>
      <c r="AV58" s="3">
        <f>AU58 + (E58 * ('[1]리그 상수'!$B$1 - '[1]리그 상수'!$F$1) / '[1]리그 상수'!$B$2)</f>
        <v>11.869130221953009</v>
      </c>
      <c r="AW58">
        <f t="shared" si="27"/>
        <v>38.160000000000004</v>
      </c>
      <c r="AX58" s="3">
        <f t="shared" si="28"/>
        <v>-1.9046843407559248E-2</v>
      </c>
      <c r="AY58" s="3">
        <f t="shared" si="29"/>
        <v>0.19007265344778665</v>
      </c>
      <c r="BE58" s="1">
        <v>1</v>
      </c>
      <c r="BF58" s="1">
        <v>7</v>
      </c>
      <c r="BG58" s="1">
        <v>3</v>
      </c>
      <c r="BH58">
        <f t="shared" si="30"/>
        <v>37</v>
      </c>
      <c r="BI58" s="4">
        <f t="shared" si="31"/>
        <v>0.31103590728388386</v>
      </c>
      <c r="BJ58" s="2">
        <f>E58*('[1]리그 상수'!$B$3 * 0.8)</f>
        <v>5.5078125000000009</v>
      </c>
    </row>
    <row r="59" spans="1:62">
      <c r="A59" t="s">
        <v>220</v>
      </c>
      <c r="B59" s="1" t="s">
        <v>133</v>
      </c>
      <c r="C59" s="5">
        <f t="shared" si="12"/>
        <v>6.6899027057550881E-2</v>
      </c>
      <c r="D59" s="5">
        <f t="shared" si="13"/>
        <v>0.20911949685534589</v>
      </c>
      <c r="E59" s="1">
        <f>SUMIF(BatGame!$A:$A,B59,BatGame!$E:$E)</f>
        <v>26</v>
      </c>
      <c r="F59">
        <f t="shared" si="5"/>
        <v>26</v>
      </c>
      <c r="G59" s="1">
        <f>SUMIF(BatGame!$A:$A,B59,BatGame!$F:$F)</f>
        <v>26</v>
      </c>
      <c r="H59" s="1">
        <f>SUMIF(BatGame!$A:$A,B59,BatGame!$M:$M)</f>
        <v>4</v>
      </c>
      <c r="I59" s="1">
        <f>SUMIF(BatGame!$A:$A,B59,BatGame!$G:$G)</f>
        <v>7</v>
      </c>
      <c r="J59">
        <f>SUMIF(BatGame!$A:$A,B59,BatGame!$H:$H)</f>
        <v>5</v>
      </c>
      <c r="K59" s="1">
        <f>SUMIF(BatGame!$A:$A,B59,BatGame!$I:$I)</f>
        <v>2</v>
      </c>
      <c r="L59" s="1">
        <f>SUMIF(BatGame!$A:$A,B59,BatGame!$J:$J)</f>
        <v>0</v>
      </c>
      <c r="M59" s="1">
        <f>SUMIF(BatGame!$A:$A,B59,BatGame!$K:$K)</f>
        <v>0</v>
      </c>
      <c r="N59">
        <f t="shared" si="14"/>
        <v>9</v>
      </c>
      <c r="O59" s="1">
        <f>SUMIF(BatGame!$A:$A,B59,BatGame!$L:$L)</f>
        <v>1</v>
      </c>
      <c r="P59" s="1">
        <f>SUMIF(BatGame!$A:$A,B59,BatGame!$N:$N)</f>
        <v>3</v>
      </c>
      <c r="Q59" s="1">
        <f>SUMIF(BatGame!$A:$A,B59,BatGame!$AC:$AC)</f>
        <v>1</v>
      </c>
      <c r="R59" s="1">
        <f>SUMIF(BatGame!$A:$A,B59,BatGame!$O:$O)</f>
        <v>0</v>
      </c>
      <c r="S59" s="1">
        <f>SUMIF(BatGame!$A:$A,B59,BatGame!$Y:$Y)</f>
        <v>0</v>
      </c>
      <c r="T59" s="1">
        <f>SUMIF(BatGame!$A:$A,B59,BatGame!$X:$X)</f>
        <v>0</v>
      </c>
      <c r="U59" s="1">
        <f>SUMIF(BatGame!$A:$A,B59,BatGame!$P:$P)</f>
        <v>2</v>
      </c>
      <c r="V59" s="1">
        <f>SUMIF(BatGame!$A:$A,B59,BatGame!$AB:$AB)</f>
        <v>0</v>
      </c>
      <c r="W59" s="1">
        <f>SUMIF(BatGame!$A:$A,B59,BatGame!$Z:$Z)</f>
        <v>0</v>
      </c>
      <c r="X59" s="1">
        <f>SUMIF(BatGame!$A:$A,B59,BatGame!$AA:$AA)</f>
        <v>0</v>
      </c>
      <c r="Y59" s="2">
        <f t="shared" si="15"/>
        <v>0.26923076923076922</v>
      </c>
      <c r="Z59" s="2">
        <f t="shared" si="16"/>
        <v>0.26923076923076922</v>
      </c>
      <c r="AA59" s="2">
        <f t="shared" si="17"/>
        <v>0.34615384615384615</v>
      </c>
      <c r="AB59" s="2">
        <f t="shared" si="18"/>
        <v>0.61538461538461542</v>
      </c>
      <c r="AC59" s="2">
        <f t="shared" si="19"/>
        <v>0.15384615384615385</v>
      </c>
      <c r="AD59" s="2">
        <f>(AL59/E59) / '[1]리그 상수'!$B$3 * 100</f>
        <v>244.22216514703993</v>
      </c>
      <c r="AE59" s="2">
        <f t="shared" si="6"/>
        <v>7.6923076923076925</v>
      </c>
      <c r="AF59" s="2">
        <f t="shared" si="7"/>
        <v>0</v>
      </c>
      <c r="AG59" s="2">
        <f t="shared" si="8"/>
        <v>0</v>
      </c>
      <c r="AH59" s="2">
        <f t="shared" si="9"/>
        <v>0.29166666666666669</v>
      </c>
      <c r="AI59" s="2">
        <f t="shared" si="10"/>
        <v>7.6923076923076927E-2</v>
      </c>
      <c r="AJ59" s="2">
        <f t="shared" si="11"/>
        <v>0</v>
      </c>
      <c r="AK59" s="2">
        <f>('[1]리그 상수'!$B$16 * '[1]2025 썸머시즌 타자'!R59 + '[1]리그 상수'!$B$17 * '[1]2025 썸머시즌 타자'!S59 + '[1]2025 썸머시즌 타자'!J59 * '[1]리그 상수'!$B$18 + '[1]리그 상수'!$B$19 * '[1]2025 썸머시즌 타자'!K59 + '[1]2025 썸머시즌 타자'!L59 * '[1]리그 상수'!$B$20 + '[1]리그 상수'!$B$21*'[1]2025 썸머시즌 타자'!M59) / ('[1]2025 썸머시즌 타자'!G59 + '[1]2025 썸머시즌 타자'!R59 - '[1]2025 썸머시즌 타자'!T59 +'[1]2025 썸머시즌 타자'!S59 +'[1]2025 썸머시즌 타자'!X59)</f>
        <v>0.40494027622935996</v>
      </c>
      <c r="AL59" s="2">
        <f>((AK59-$AK$2) / '[1]리그 상수'!$B$2 + '[1]리그 상수'!$B$3) * '[1]2025 썸머시즌 타자'!E59</f>
        <v>8.7433443108305511</v>
      </c>
      <c r="AM59" s="2">
        <f t="shared" si="20"/>
        <v>3.2711538461538461</v>
      </c>
      <c r="AN59" s="2">
        <f>((AK59-'[1]리그 상수'!$B$1) / '[1]리그 상수'!$B$2)*'[1]2025 썸머시즌 타자'!E59</f>
        <v>1.1528668725161413</v>
      </c>
      <c r="AO59" s="2">
        <f>((AK59-'[1]리그 상수'!$B$1) / '[1]리그 상수'!$B$2) * '[1]2025 썸머시즌 타자'!E59</f>
        <v>1.1528668725161413</v>
      </c>
      <c r="AP59" s="2">
        <f t="shared" si="21"/>
        <v>0.2</v>
      </c>
      <c r="AQ59" s="2">
        <f t="shared" si="22"/>
        <v>1.2</v>
      </c>
      <c r="AR59" s="2">
        <f t="shared" si="23"/>
        <v>2.552866872516141</v>
      </c>
      <c r="AS59" s="2">
        <f t="shared" si="24"/>
        <v>7.98</v>
      </c>
      <c r="AT59" s="2">
        <f t="shared" si="25"/>
        <v>7.98</v>
      </c>
      <c r="AU59" s="2">
        <f t="shared" si="26"/>
        <v>10.532866872516141</v>
      </c>
      <c r="AV59" s="3">
        <f>AU59 + (E59 * ('[1]리그 상수'!$B$1 - '[1]리그 상수'!$F$1) / '[1]리그 상수'!$B$2)</f>
        <v>12.933164911036586</v>
      </c>
      <c r="AW59">
        <f t="shared" si="27"/>
        <v>38.160000000000004</v>
      </c>
      <c r="AX59" s="3">
        <f t="shared" si="28"/>
        <v>6.6899027057550853E-2</v>
      </c>
      <c r="AY59" s="3">
        <f t="shared" si="29"/>
        <v>0.27601852391289677</v>
      </c>
      <c r="BE59" s="1">
        <v>1</v>
      </c>
      <c r="BF59" s="1">
        <v>7</v>
      </c>
      <c r="BG59" s="1">
        <v>3</v>
      </c>
      <c r="BH59">
        <f t="shared" si="30"/>
        <v>20</v>
      </c>
      <c r="BI59" s="4">
        <f t="shared" si="31"/>
        <v>0.33891941590766733</v>
      </c>
      <c r="BJ59" s="2">
        <f>E59*('[1]리그 상수'!$B$3 * 0.8)</f>
        <v>2.8640625000000002</v>
      </c>
    </row>
    <row r="60" spans="1:62">
      <c r="A60" t="s">
        <v>220</v>
      </c>
      <c r="B60" s="1" t="s">
        <v>108</v>
      </c>
      <c r="C60" s="5">
        <f t="shared" si="12"/>
        <v>0.14477829038308723</v>
      </c>
      <c r="D60" s="5">
        <f t="shared" si="13"/>
        <v>0.20911949685534589</v>
      </c>
      <c r="E60" s="1">
        <f>SUMIF(BatGame!$A:$A,B60,BatGame!$E:$E)</f>
        <v>93</v>
      </c>
      <c r="F60">
        <f t="shared" si="5"/>
        <v>86</v>
      </c>
      <c r="G60" s="1">
        <f>SUMIF(BatGame!$A:$A,B60,BatGame!$F:$F)</f>
        <v>86</v>
      </c>
      <c r="H60" s="1">
        <f>SUMIF(BatGame!$A:$A,B60,BatGame!$M:$M)</f>
        <v>12</v>
      </c>
      <c r="I60" s="1">
        <f>SUMIF(BatGame!$A:$A,B60,BatGame!$G:$G)</f>
        <v>24</v>
      </c>
      <c r="J60">
        <f>SUMIF(BatGame!$A:$A,B60,BatGame!$H:$H)</f>
        <v>16</v>
      </c>
      <c r="K60" s="1">
        <f>SUMIF(BatGame!$A:$A,B60,BatGame!$I:$I)</f>
        <v>7</v>
      </c>
      <c r="L60" s="1">
        <f>SUMIF(BatGame!$A:$A,B60,BatGame!$J:$J)</f>
        <v>1</v>
      </c>
      <c r="M60" s="1">
        <f>SUMIF(BatGame!$A:$A,B60,BatGame!$K:$K)</f>
        <v>0</v>
      </c>
      <c r="N60">
        <f t="shared" si="14"/>
        <v>33</v>
      </c>
      <c r="O60" s="1">
        <f>SUMIF(BatGame!$A:$A,B60,BatGame!$L:$L)</f>
        <v>5</v>
      </c>
      <c r="P60" s="1">
        <f>SUMIF(BatGame!$A:$A,B60,BatGame!$N:$N)</f>
        <v>10</v>
      </c>
      <c r="Q60" s="1">
        <f>SUMIF(BatGame!$A:$A,B60,BatGame!$AC:$AC)</f>
        <v>1</v>
      </c>
      <c r="R60" s="1">
        <f>SUMIF(BatGame!$A:$A,B60,BatGame!$O:$O)</f>
        <v>0</v>
      </c>
      <c r="S60" s="1">
        <f>SUMIF(BatGame!$A:$A,B60,BatGame!$Y:$Y)</f>
        <v>7</v>
      </c>
      <c r="T60" s="1">
        <f>SUMIF(BatGame!$A:$A,B60,BatGame!$X:$X)</f>
        <v>0</v>
      </c>
      <c r="U60" s="1">
        <f>SUMIF(BatGame!$A:$A,B60,BatGame!$P:$P)</f>
        <v>30</v>
      </c>
      <c r="V60" s="1">
        <f>SUMIF(BatGame!$A:$A,B60,BatGame!$AB:$AB)</f>
        <v>0</v>
      </c>
      <c r="W60" s="1">
        <f>SUMIF(BatGame!$A:$A,B60,BatGame!$Z:$Z)</f>
        <v>0</v>
      </c>
      <c r="X60" s="1">
        <f>SUMIF(BatGame!$A:$A,B60,BatGame!$AA:$AA)</f>
        <v>0</v>
      </c>
      <c r="Y60" s="2">
        <f t="shared" si="15"/>
        <v>0.27906976744186046</v>
      </c>
      <c r="Z60" s="2">
        <f t="shared" si="16"/>
        <v>0.33333333333333331</v>
      </c>
      <c r="AA60" s="2">
        <f t="shared" si="17"/>
        <v>0.38372093023255816</v>
      </c>
      <c r="AB60" s="2">
        <f t="shared" si="18"/>
        <v>0.71705426356589141</v>
      </c>
      <c r="AC60" s="2">
        <f t="shared" si="19"/>
        <v>0.13953488372093023</v>
      </c>
      <c r="AD60" s="2">
        <f>(AL60/E60) / '[1]리그 상수'!$B$3 * 100</f>
        <v>43.848349399536865</v>
      </c>
      <c r="AE60" s="2">
        <f t="shared" si="6"/>
        <v>32.258064516129032</v>
      </c>
      <c r="AF60" s="2">
        <f t="shared" si="7"/>
        <v>0</v>
      </c>
      <c r="AG60" s="2">
        <f t="shared" si="8"/>
        <v>0</v>
      </c>
      <c r="AH60" s="2">
        <f t="shared" si="9"/>
        <v>0.42857142857142855</v>
      </c>
      <c r="AI60" s="2">
        <f t="shared" si="10"/>
        <v>0.10465116279069769</v>
      </c>
      <c r="AJ60" s="2">
        <f t="shared" si="11"/>
        <v>5.4263565891472854E-2</v>
      </c>
      <c r="AK60" s="2">
        <f>('[1]리그 상수'!$B$16 * '[1]2025 썸머시즌 타자'!R60 + '[1]리그 상수'!$B$17 * '[1]2025 썸머시즌 타자'!S60 + '[1]2025 썸머시즌 타자'!J60 * '[1]리그 상수'!$B$18 + '[1]리그 상수'!$B$19 * '[1]2025 썸머시즌 타자'!K60 + '[1]2025 썸머시즌 타자'!L60 * '[1]리그 상수'!$B$20 + '[1]리그 상수'!$B$21*'[1]2025 썸머시즌 타자'!M60) / ('[1]2025 썸머시즌 타자'!G60 + '[1]2025 썸머시즌 타자'!R60 - '[1]2025 썸머시즌 타자'!T60 +'[1]2025 썸머시즌 타자'!S60 +'[1]2025 썸머시즌 타자'!X60)</f>
        <v>0.33870028953479314</v>
      </c>
      <c r="AL60" s="2">
        <f>((AK60-$AK$2) / '[1]리그 상수'!$B$2 + '[1]리그 상수'!$B$3) * '[1]2025 썸머시즌 타자'!E60</f>
        <v>5.6150723210559272</v>
      </c>
      <c r="AM60" s="2">
        <f t="shared" si="20"/>
        <v>5.0980066445182723</v>
      </c>
      <c r="AN60" s="2">
        <f>((AK60-'[1]리그 상수'!$B$1) / '[1]리그 상수'!$B$2)*'[1]2025 썸머시즌 타자'!E60</f>
        <v>0.32473956101861035</v>
      </c>
      <c r="AO60" s="2">
        <f>((AK60-'[1]리그 상수'!$B$1) / '[1]리그 상수'!$B$2) * '[1]2025 썸머시즌 타자'!E60</f>
        <v>0.32473956101861035</v>
      </c>
      <c r="AP60" s="2">
        <f t="shared" si="21"/>
        <v>1.6</v>
      </c>
      <c r="AQ60" s="2">
        <f t="shared" si="22"/>
        <v>3.5999999999999996</v>
      </c>
      <c r="AR60" s="2">
        <f t="shared" si="23"/>
        <v>5.5247395610186096</v>
      </c>
      <c r="AS60" s="2">
        <f t="shared" si="24"/>
        <v>7.98</v>
      </c>
      <c r="AT60" s="2">
        <f t="shared" si="25"/>
        <v>7.98</v>
      </c>
      <c r="AU60" s="2">
        <f t="shared" si="26"/>
        <v>13.50473956101861</v>
      </c>
      <c r="AV60" s="3">
        <f>AU60 + (E60 * ('[1]리그 상수'!$B$1 - '[1]리그 상수'!$F$1) / '[1]리그 상수'!$B$2)</f>
        <v>22.090421006495582</v>
      </c>
      <c r="AW60">
        <f t="shared" si="27"/>
        <v>38.160000000000004</v>
      </c>
      <c r="AX60" s="3">
        <f t="shared" si="28"/>
        <v>0.14477829038308723</v>
      </c>
      <c r="AY60" s="3">
        <f t="shared" si="29"/>
        <v>0.35389778723843313</v>
      </c>
      <c r="BE60" s="1">
        <v>1</v>
      </c>
      <c r="BF60" s="1">
        <v>7</v>
      </c>
      <c r="BG60" s="1">
        <v>3</v>
      </c>
      <c r="BH60">
        <f t="shared" si="30"/>
        <v>63</v>
      </c>
      <c r="BI60" s="4">
        <f t="shared" si="31"/>
        <v>0.57888943937357384</v>
      </c>
      <c r="BJ60" s="2">
        <f>E60*('[1]리그 상수'!$B$3 * 0.8)</f>
        <v>10.244531250000001</v>
      </c>
    </row>
    <row r="61" spans="1:62">
      <c r="A61" t="s">
        <v>220</v>
      </c>
      <c r="B61" s="1" t="s">
        <v>125</v>
      </c>
      <c r="C61" s="5">
        <f t="shared" si="12"/>
        <v>0.10296522811409761</v>
      </c>
      <c r="D61" s="5">
        <f t="shared" si="13"/>
        <v>0.20911949685534589</v>
      </c>
      <c r="E61" s="1">
        <f>SUMIF(BatGame!$A:$A,B61,BatGame!$E:$E)</f>
        <v>59</v>
      </c>
      <c r="F61">
        <f t="shared" si="5"/>
        <v>56</v>
      </c>
      <c r="G61" s="1">
        <f>SUMIF(BatGame!$A:$A,B61,BatGame!$F:$F)</f>
        <v>56</v>
      </c>
      <c r="H61" s="1">
        <f>SUMIF(BatGame!$A:$A,B61,BatGame!$M:$M)</f>
        <v>12</v>
      </c>
      <c r="I61" s="1">
        <f>SUMIF(BatGame!$A:$A,B61,BatGame!$G:$G)</f>
        <v>14</v>
      </c>
      <c r="J61">
        <f>SUMIF(BatGame!$A:$A,B61,BatGame!$H:$H)</f>
        <v>11</v>
      </c>
      <c r="K61" s="1">
        <f>SUMIF(BatGame!$A:$A,B61,BatGame!$I:$I)</f>
        <v>3</v>
      </c>
      <c r="L61" s="1">
        <f>SUMIF(BatGame!$A:$A,B61,BatGame!$J:$J)</f>
        <v>0</v>
      </c>
      <c r="M61" s="1">
        <f>SUMIF(BatGame!$A:$A,B61,BatGame!$K:$K)</f>
        <v>0</v>
      </c>
      <c r="N61">
        <f t="shared" si="14"/>
        <v>17</v>
      </c>
      <c r="O61" s="1">
        <f>SUMIF(BatGame!$A:$A,B61,BatGame!$L:$L)</f>
        <v>3</v>
      </c>
      <c r="P61" s="1">
        <f>SUMIF(BatGame!$A:$A,B61,BatGame!$N:$N)</f>
        <v>8</v>
      </c>
      <c r="Q61" s="1">
        <f>SUMIF(BatGame!$A:$A,B61,BatGame!$AC:$AC)</f>
        <v>2</v>
      </c>
      <c r="R61" s="1">
        <f>SUMIF(BatGame!$A:$A,B61,BatGame!$O:$O)</f>
        <v>0</v>
      </c>
      <c r="S61" s="1">
        <f>SUMIF(BatGame!$A:$A,B61,BatGame!$Y:$Y)</f>
        <v>3</v>
      </c>
      <c r="T61" s="1">
        <f>SUMIF(BatGame!$A:$A,B61,BatGame!$X:$X)</f>
        <v>0</v>
      </c>
      <c r="U61" s="1">
        <f>SUMIF(BatGame!$A:$A,B61,BatGame!$P:$P)</f>
        <v>8</v>
      </c>
      <c r="V61" s="1">
        <f>SUMIF(BatGame!$A:$A,B61,BatGame!$AB:$AB)</f>
        <v>0</v>
      </c>
      <c r="W61" s="1">
        <f>SUMIF(BatGame!$A:$A,B61,BatGame!$Z:$Z)</f>
        <v>0</v>
      </c>
      <c r="X61" s="1">
        <f>SUMIF(BatGame!$A:$A,B61,BatGame!$AA:$AA)</f>
        <v>0</v>
      </c>
      <c r="Y61" s="2">
        <f t="shared" si="15"/>
        <v>0.25</v>
      </c>
      <c r="Z61" s="2">
        <f t="shared" si="16"/>
        <v>0.28813559322033899</v>
      </c>
      <c r="AA61" s="2">
        <f t="shared" si="17"/>
        <v>0.30357142857142855</v>
      </c>
      <c r="AB61" s="2">
        <f t="shared" si="18"/>
        <v>0.59170702179176748</v>
      </c>
      <c r="AC61" s="2">
        <f t="shared" si="19"/>
        <v>0.21428571428571427</v>
      </c>
      <c r="AD61" s="2">
        <f>(AL61/E61) / '[1]리그 상수'!$B$3 * 100</f>
        <v>79.142892547388058</v>
      </c>
      <c r="AE61" s="2">
        <f t="shared" si="6"/>
        <v>13.559322033898304</v>
      </c>
      <c r="AF61" s="2">
        <f t="shared" si="7"/>
        <v>0</v>
      </c>
      <c r="AG61" s="2">
        <f t="shared" si="8"/>
        <v>0</v>
      </c>
      <c r="AH61" s="2">
        <f t="shared" si="9"/>
        <v>0.29166666666666669</v>
      </c>
      <c r="AI61" s="2">
        <f t="shared" si="10"/>
        <v>5.3571428571428548E-2</v>
      </c>
      <c r="AJ61" s="2">
        <f t="shared" si="11"/>
        <v>3.8135593220338992E-2</v>
      </c>
      <c r="AK61" s="2">
        <f>('[1]리그 상수'!$B$16 * '[1]2025 썸머시즌 타자'!R61 + '[1]리그 상수'!$B$17 * '[1]2025 썸머시즌 타자'!S61 + '[1]2025 썸머시즌 타자'!J61 * '[1]리그 상수'!$B$18 + '[1]리그 상수'!$B$19 * '[1]2025 썸머시즌 타자'!K61 + '[1]2025 썸머시즌 타자'!L61 * '[1]리그 상수'!$B$20 + '[1]리그 상수'!$B$21*'[1]2025 썸머시즌 타자'!M61) / ('[1]2025 썸머시즌 타자'!G61 + '[1]2025 썸머시즌 타자'!R61 - '[1]2025 썸머시즌 타자'!T61 +'[1]2025 썸머시즌 타자'!S61 +'[1]2025 썸머시즌 타자'!X61)</f>
        <v>0.24382827209480865</v>
      </c>
      <c r="AL61" s="2">
        <f>((AK61-$AK$2) / '[1]리그 상수'!$B$2 + '[1]리그 상수'!$B$3) * '[1]2025 썸머시즌 타자'!E61</f>
        <v>6.4295871396652462</v>
      </c>
      <c r="AM61" s="2">
        <f t="shared" si="20"/>
        <v>3.166801948051948</v>
      </c>
      <c r="AN61" s="2">
        <f>((AK61-'[1]리그 상수'!$B$1) / '[1]리그 상수'!$B$2)*'[1]2025 썸머시즌 타자'!E61</f>
        <v>-0.47084689516603528</v>
      </c>
      <c r="AO61" s="2">
        <f>((AK61-'[1]리그 상수'!$B$1) / '[1]리그 상수'!$B$2) * '[1]2025 썸머시즌 타자'!E61</f>
        <v>-0.47084689516603528</v>
      </c>
      <c r="AP61" s="2">
        <f t="shared" si="21"/>
        <v>0.8</v>
      </c>
      <c r="AQ61" s="2">
        <f t="shared" si="22"/>
        <v>3.5999999999999996</v>
      </c>
      <c r="AR61" s="2">
        <f t="shared" si="23"/>
        <v>3.9291531048339645</v>
      </c>
      <c r="AS61" s="2">
        <f t="shared" si="24"/>
        <v>7.98</v>
      </c>
      <c r="AT61" s="2">
        <f t="shared" si="25"/>
        <v>7.98</v>
      </c>
      <c r="AU61" s="2">
        <f t="shared" si="26"/>
        <v>11.909153104833965</v>
      </c>
      <c r="AV61" s="3">
        <f>AU61 + (E61 * ('[1]리그 상수'!$B$1 - '[1]리그 상수'!$F$1) / '[1]리그 상수'!$B$2)</f>
        <v>17.355983269168821</v>
      </c>
      <c r="AW61">
        <f t="shared" si="27"/>
        <v>38.160000000000004</v>
      </c>
      <c r="AX61" s="3">
        <f t="shared" si="28"/>
        <v>0.1029652281140976</v>
      </c>
      <c r="AY61" s="3">
        <f t="shared" si="29"/>
        <v>0.31208472496944351</v>
      </c>
      <c r="BE61" s="1">
        <v>1</v>
      </c>
      <c r="BF61" s="1">
        <v>7</v>
      </c>
      <c r="BG61" s="1">
        <v>3</v>
      </c>
      <c r="BH61">
        <f t="shared" si="30"/>
        <v>44</v>
      </c>
      <c r="BI61" s="4">
        <f t="shared" si="31"/>
        <v>0.45482136449603822</v>
      </c>
      <c r="BJ61" s="2">
        <f>E61*('[1]리그 상수'!$B$3 * 0.8)</f>
        <v>6.4992187500000007</v>
      </c>
    </row>
    <row r="62" spans="1:62">
      <c r="A62" t="s">
        <v>220</v>
      </c>
      <c r="B62" s="1" t="s">
        <v>131</v>
      </c>
      <c r="C62" s="5">
        <f t="shared" si="12"/>
        <v>4.6334534436817953E-3</v>
      </c>
      <c r="D62" s="5">
        <f t="shared" si="13"/>
        <v>0.20911949685534589</v>
      </c>
      <c r="E62" s="1">
        <f>SUMIF(BatGame!$A:$A,B62,BatGame!$E:$E)</f>
        <v>18</v>
      </c>
      <c r="F62">
        <f t="shared" si="5"/>
        <v>17</v>
      </c>
      <c r="G62" s="1">
        <f>SUMIF(BatGame!$A:$A,B62,BatGame!$F:$F)</f>
        <v>17</v>
      </c>
      <c r="H62" s="1">
        <f>SUMIF(BatGame!$A:$A,B62,BatGame!$M:$M)</f>
        <v>0</v>
      </c>
      <c r="I62" s="1">
        <f>SUMIF(BatGame!$A:$A,B62,BatGame!$G:$G)</f>
        <v>4</v>
      </c>
      <c r="J62">
        <f>SUMIF(BatGame!$A:$A,B62,BatGame!$H:$H)</f>
        <v>4</v>
      </c>
      <c r="K62" s="1">
        <f>SUMIF(BatGame!$A:$A,B62,BatGame!$I:$I)</f>
        <v>0</v>
      </c>
      <c r="L62" s="1">
        <f>SUMIF(BatGame!$A:$A,B62,BatGame!$J:$J)</f>
        <v>0</v>
      </c>
      <c r="M62" s="1">
        <f>SUMIF(BatGame!$A:$A,B62,BatGame!$K:$K)</f>
        <v>0</v>
      </c>
      <c r="N62">
        <f t="shared" si="14"/>
        <v>4</v>
      </c>
      <c r="O62" s="1">
        <f>SUMIF(BatGame!$A:$A,B62,BatGame!$L:$L)</f>
        <v>0</v>
      </c>
      <c r="P62" s="1">
        <f>SUMIF(BatGame!$A:$A,B62,BatGame!$N:$N)</f>
        <v>1</v>
      </c>
      <c r="Q62" s="1">
        <f>SUMIF(BatGame!$A:$A,B62,BatGame!$AC:$AC)</f>
        <v>0</v>
      </c>
      <c r="R62" s="1">
        <f>SUMIF(BatGame!$A:$A,B62,BatGame!$O:$O)</f>
        <v>0</v>
      </c>
      <c r="S62" s="1">
        <f>SUMIF(BatGame!$A:$A,B62,BatGame!$Y:$Y)</f>
        <v>1</v>
      </c>
      <c r="T62" s="1">
        <f>SUMIF(BatGame!$A:$A,B62,BatGame!$X:$X)</f>
        <v>0</v>
      </c>
      <c r="U62" s="1">
        <f>SUMIF(BatGame!$A:$A,B62,BatGame!$P:$P)</f>
        <v>3</v>
      </c>
      <c r="V62" s="1">
        <f>SUMIF(BatGame!$A:$A,B62,BatGame!$AB:$AB)</f>
        <v>0</v>
      </c>
      <c r="W62" s="1">
        <f>SUMIF(BatGame!$A:$A,B62,BatGame!$Z:$Z)</f>
        <v>0</v>
      </c>
      <c r="X62" s="1">
        <f>SUMIF(BatGame!$A:$A,B62,BatGame!$AA:$AA)</f>
        <v>0</v>
      </c>
      <c r="Y62" s="2">
        <f t="shared" si="15"/>
        <v>0.23529411764705882</v>
      </c>
      <c r="Z62" s="2">
        <f t="shared" si="16"/>
        <v>0.27777777777777779</v>
      </c>
      <c r="AA62" s="2">
        <f t="shared" si="17"/>
        <v>0.23529411764705882</v>
      </c>
      <c r="AB62" s="2">
        <f t="shared" si="18"/>
        <v>0.51307189542483655</v>
      </c>
      <c r="AC62" s="2">
        <f t="shared" si="19"/>
        <v>0</v>
      </c>
      <c r="AD62" s="2">
        <f>(AL62/E62) / '[1]리그 상수'!$B$3 * 100</f>
        <v>119.70877388239659</v>
      </c>
      <c r="AE62" s="2">
        <f t="shared" si="6"/>
        <v>16.666666666666664</v>
      </c>
      <c r="AF62" s="2">
        <f t="shared" si="7"/>
        <v>0</v>
      </c>
      <c r="AG62" s="2">
        <f t="shared" si="8"/>
        <v>0</v>
      </c>
      <c r="AH62" s="2">
        <f t="shared" si="9"/>
        <v>0.2857142857142857</v>
      </c>
      <c r="AI62" s="2">
        <f t="shared" si="10"/>
        <v>0</v>
      </c>
      <c r="AJ62" s="2">
        <f t="shared" si="11"/>
        <v>4.248366013071897E-2</v>
      </c>
      <c r="AK62" s="2">
        <f>('[1]리그 상수'!$B$16 * '[1]2025 썸머시즌 타자'!R62 + '[1]리그 상수'!$B$17 * '[1]2025 썸머시즌 타자'!S62 + '[1]2025 썸머시즌 타자'!J62 * '[1]리그 상수'!$B$18 + '[1]리그 상수'!$B$19 * '[1]2025 썸머시즌 타자'!K62 + '[1]2025 썸머시즌 타자'!L62 * '[1]리그 상수'!$B$20 + '[1]리그 상수'!$B$21*'[1]2025 썸머시즌 타자'!M62) / ('[1]2025 썸머시즌 타자'!G62 + '[1]2025 썸머시즌 타자'!R62 - '[1]2025 썸머시즌 타자'!T62 +'[1]2025 썸머시즌 타자'!S62 +'[1]2025 썸머시즌 타자'!X62)</f>
        <v>0.28809566047707996</v>
      </c>
      <c r="AL62" s="2">
        <f>((AK62-$AK$2) / '[1]리그 상수'!$B$2 + '[1]리그 상수'!$B$3) * '[1]2025 썸머시즌 타자'!E62</f>
        <v>2.9670006651711183</v>
      </c>
      <c r="AM62" s="2">
        <f t="shared" si="20"/>
        <v>2.4434389140271495</v>
      </c>
      <c r="AN62" s="2">
        <f>((AK62-'[1]리그 상수'!$B$1) / '[1]리그 상수'!$B$2)*'[1]2025 썸머시즌 타자'!E62</f>
        <v>-2.3187416589103685E-2</v>
      </c>
      <c r="AO62" s="2">
        <f>((AK62-'[1]리그 상수'!$B$1) / '[1]리그 상수'!$B$2) * '[1]2025 썸머시즌 타자'!E62</f>
        <v>-2.3187416589103685E-2</v>
      </c>
      <c r="AP62" s="2">
        <f t="shared" si="21"/>
        <v>0.2</v>
      </c>
      <c r="AQ62" s="2">
        <f t="shared" si="22"/>
        <v>0</v>
      </c>
      <c r="AR62" s="2">
        <f t="shared" si="23"/>
        <v>0.17681258341089634</v>
      </c>
      <c r="AS62" s="2">
        <f t="shared" si="24"/>
        <v>7.98</v>
      </c>
      <c r="AT62" s="2">
        <f t="shared" si="25"/>
        <v>7.98</v>
      </c>
      <c r="AU62" s="2">
        <f t="shared" si="26"/>
        <v>8.1568125834108969</v>
      </c>
      <c r="AV62" s="3">
        <f>AU62 + (E62 * ('[1]리그 상수'!$B$1 - '[1]리그 상수'!$F$1) / '[1]리그 상수'!$B$2)</f>
        <v>9.8185573793096665</v>
      </c>
      <c r="AW62">
        <f t="shared" si="27"/>
        <v>38.160000000000004</v>
      </c>
      <c r="AX62" s="3">
        <f t="shared" si="28"/>
        <v>4.6334534436817693E-3</v>
      </c>
      <c r="AY62" s="3">
        <f t="shared" si="29"/>
        <v>0.21375295029902769</v>
      </c>
      <c r="BE62" s="1">
        <v>1</v>
      </c>
      <c r="BF62" s="1">
        <v>7</v>
      </c>
      <c r="BG62" s="1">
        <v>3</v>
      </c>
      <c r="BH62">
        <f t="shared" si="30"/>
        <v>13</v>
      </c>
      <c r="BI62" s="4">
        <f t="shared" si="31"/>
        <v>0.25729972168002269</v>
      </c>
      <c r="BJ62" s="2">
        <f>E62*('[1]리그 상수'!$B$3 * 0.8)</f>
        <v>1.9828125000000001</v>
      </c>
    </row>
    <row r="63" spans="1:62">
      <c r="B63" s="1"/>
      <c r="E63" s="1"/>
      <c r="G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AM63" s="2"/>
      <c r="AV63" s="3"/>
      <c r="AX63" s="3"/>
      <c r="AY63" s="3"/>
      <c r="BE63" s="1"/>
      <c r="BF63" s="1"/>
      <c r="BG63" s="1"/>
      <c r="BJ63" s="2"/>
    </row>
    <row r="64" spans="1:62">
      <c r="A64" t="s">
        <v>220</v>
      </c>
      <c r="B64" s="1" t="s">
        <v>120</v>
      </c>
      <c r="C64" s="5">
        <f t="shared" si="12"/>
        <v>1.0227863492641376E-2</v>
      </c>
      <c r="D64" s="5">
        <f t="shared" si="13"/>
        <v>0.20911949685534589</v>
      </c>
      <c r="E64" s="1">
        <f>SUMIF(BatGame!$A:$A,B64,BatGame!$E:$E)</f>
        <v>32</v>
      </c>
      <c r="F64">
        <f t="shared" si="5"/>
        <v>32</v>
      </c>
      <c r="G64" s="1">
        <f>SUMIF(BatGame!$A:$A,B64,BatGame!$F:$F)</f>
        <v>32</v>
      </c>
      <c r="H64" s="1">
        <f>SUMIF(BatGame!$A:$A,B64,BatGame!$M:$M)</f>
        <v>6</v>
      </c>
      <c r="I64" s="1">
        <f>SUMIF(BatGame!$A:$A,B64,BatGame!$G:$G)</f>
        <v>12</v>
      </c>
      <c r="J64">
        <f>SUMIF(BatGame!$A:$A,B64,BatGame!$H:$H)</f>
        <v>7</v>
      </c>
      <c r="K64" s="1">
        <f>SUMIF(BatGame!$A:$A,B64,BatGame!$I:$I)</f>
        <v>4</v>
      </c>
      <c r="L64" s="1">
        <f>SUMIF(BatGame!$A:$A,B64,BatGame!$J:$J)</f>
        <v>0</v>
      </c>
      <c r="M64" s="1">
        <f>SUMIF(BatGame!$A:$A,B64,BatGame!$K:$K)</f>
        <v>1</v>
      </c>
      <c r="N64">
        <f t="shared" si="14"/>
        <v>19</v>
      </c>
      <c r="O64" s="1">
        <f>SUMIF(BatGame!$A:$A,B64,BatGame!$L:$L)</f>
        <v>2</v>
      </c>
      <c r="P64" s="1">
        <f>SUMIF(BatGame!$A:$A,B64,BatGame!$N:$N)</f>
        <v>0</v>
      </c>
      <c r="Q64" s="1">
        <f>SUMIF(BatGame!$A:$A,B64,BatGame!$AC:$AC)</f>
        <v>0</v>
      </c>
      <c r="R64" s="1">
        <f>SUMIF(BatGame!$A:$A,B64,BatGame!$O:$O)</f>
        <v>0</v>
      </c>
      <c r="S64" s="1">
        <f>SUMIF(BatGame!$A:$A,B64,BatGame!$Y:$Y)</f>
        <v>0</v>
      </c>
      <c r="T64" s="1">
        <f>SUMIF(BatGame!$A:$A,B64,BatGame!$X:$X)</f>
        <v>0</v>
      </c>
      <c r="U64" s="1">
        <f>SUMIF(BatGame!$A:$A,B64,BatGame!$P:$P)</f>
        <v>1</v>
      </c>
      <c r="V64" s="1">
        <f>SUMIF(BatGame!$A:$A,B64,BatGame!$AB:$AB)</f>
        <v>0</v>
      </c>
      <c r="W64" s="1">
        <f>SUMIF(BatGame!$A:$A,B64,BatGame!$Z:$Z)</f>
        <v>0</v>
      </c>
      <c r="X64" s="1">
        <f>SUMIF(BatGame!$A:$A,B64,BatGame!$AA:$AA)</f>
        <v>0</v>
      </c>
      <c r="Y64" s="2">
        <f t="shared" si="15"/>
        <v>0.375</v>
      </c>
      <c r="Z64" s="2">
        <f t="shared" si="16"/>
        <v>0.375</v>
      </c>
      <c r="AA64" s="2">
        <f t="shared" si="17"/>
        <v>0.59375</v>
      </c>
      <c r="AB64" s="2">
        <f t="shared" si="18"/>
        <v>0.96875</v>
      </c>
      <c r="AC64" s="2">
        <f t="shared" si="19"/>
        <v>0.1875</v>
      </c>
      <c r="AD64" s="2">
        <f>(AL64/E64) / '[1]리그 상수'!$B$3 * 100</f>
        <v>84.029632721202006</v>
      </c>
      <c r="AE64" s="2">
        <f t="shared" si="6"/>
        <v>3.125</v>
      </c>
      <c r="AF64" s="2">
        <f t="shared" si="7"/>
        <v>0</v>
      </c>
      <c r="AG64" s="2">
        <f t="shared" si="8"/>
        <v>0</v>
      </c>
      <c r="AH64" s="2">
        <f t="shared" si="9"/>
        <v>0.36666666666666664</v>
      </c>
      <c r="AI64" s="2">
        <f t="shared" si="10"/>
        <v>0.21875</v>
      </c>
      <c r="AJ64" s="2">
        <f t="shared" si="11"/>
        <v>0</v>
      </c>
      <c r="AK64" s="2">
        <f>('[1]리그 상수'!$B$16 * '[1]2025 썸머시즌 타자'!R64 + '[1]리그 상수'!$B$17 * '[1]2025 썸머시즌 타자'!S64 + '[1]2025 썸머시즌 타자'!J64 * '[1]리그 상수'!$B$18 + '[1]리그 상수'!$B$19 * '[1]2025 썸머시즌 타자'!K64 + '[1]2025 썸머시즌 타자'!L64 * '[1]리그 상수'!$B$20 + '[1]리그 상수'!$B$21*'[1]2025 썸머시즌 타자'!M64) / ('[1]2025 썸머시즌 타자'!G64 + '[1]2025 썸머시즌 타자'!R64 - '[1]2025 썸머시즌 타자'!T64 +'[1]2025 썸머시즌 타자'!S64 +'[1]2025 썸머시즌 타자'!X64)</f>
        <v>0.21639185164722896</v>
      </c>
      <c r="AL64" s="2">
        <f>((AK64-$AK$2) / '[1]리그 상수'!$B$2 + '[1]리그 상수'!$B$3) * '[1]2025 썸머시즌 타자'!E64</f>
        <v>3.7025556917779636</v>
      </c>
      <c r="AM64" s="2">
        <f t="shared" si="20"/>
        <v>9.6187500000000004</v>
      </c>
      <c r="AN64" s="2">
        <f>((AK64-'[1]리그 상수'!$B$1) / '[1]리그 상수'!$B$2)*'[1]2025 썸머시즌 타자'!E64</f>
        <v>-0.43770472912080588</v>
      </c>
      <c r="AO64" s="2">
        <f>((AK64-'[1]리그 상수'!$B$1) / '[1]리그 상수'!$B$2) * '[1]2025 썸머시즌 타자'!E64</f>
        <v>-0.43770472912080588</v>
      </c>
      <c r="AP64" s="2">
        <f t="shared" si="21"/>
        <v>0</v>
      </c>
      <c r="AQ64" s="2">
        <f t="shared" si="22"/>
        <v>0.82800000000000007</v>
      </c>
      <c r="AR64" s="2">
        <f t="shared" si="23"/>
        <v>0.39029527087919419</v>
      </c>
      <c r="AS64" s="2">
        <f t="shared" si="24"/>
        <v>7.98</v>
      </c>
      <c r="AT64" s="2">
        <f t="shared" si="25"/>
        <v>7.98</v>
      </c>
      <c r="AU64" s="2">
        <f t="shared" si="26"/>
        <v>8.3702952708791951</v>
      </c>
      <c r="AV64" s="3">
        <f>AU64 + (E64 * ('[1]리그 상수'!$B$1 - '[1]리그 상수'!$F$1) / '[1]리그 상수'!$B$2)</f>
        <v>11.324508241365896</v>
      </c>
      <c r="AW64">
        <f t="shared" si="27"/>
        <v>38.160000000000004</v>
      </c>
      <c r="AX64" s="3">
        <f t="shared" si="28"/>
        <v>1.0227863492641357E-2</v>
      </c>
      <c r="AY64" s="3">
        <f t="shared" si="29"/>
        <v>0.21934736034798727</v>
      </c>
      <c r="BE64" s="1">
        <v>1</v>
      </c>
      <c r="BF64" s="1">
        <v>7</v>
      </c>
      <c r="BG64" s="1">
        <v>3</v>
      </c>
      <c r="BH64">
        <f t="shared" si="30"/>
        <v>20</v>
      </c>
      <c r="BI64" s="4">
        <f t="shared" si="31"/>
        <v>0.29676384280308948</v>
      </c>
      <c r="BJ64" s="2">
        <f>E64*('[1]리그 상수'!$B$3 * 0.8)</f>
        <v>3.5250000000000004</v>
      </c>
    </row>
    <row r="65" spans="1:62">
      <c r="A65" t="s">
        <v>220</v>
      </c>
      <c r="B65" s="1" t="s">
        <v>123</v>
      </c>
      <c r="C65" s="5">
        <f t="shared" si="12"/>
        <v>1.1292253300138694E-2</v>
      </c>
      <c r="D65" s="5">
        <f t="shared" si="13"/>
        <v>0.20911949685534589</v>
      </c>
      <c r="E65" s="1">
        <f>SUMIF(BatGame!$A:$A,B65,BatGame!$E:$E)</f>
        <v>15</v>
      </c>
      <c r="F65">
        <f t="shared" si="5"/>
        <v>15</v>
      </c>
      <c r="G65" s="1">
        <f>SUMIF(BatGame!$A:$A,B65,BatGame!$F:$F)</f>
        <v>15</v>
      </c>
      <c r="H65" s="1">
        <f>SUMIF(BatGame!$A:$A,B65,BatGame!$M:$M)</f>
        <v>1</v>
      </c>
      <c r="I65" s="1">
        <f>SUMIF(BatGame!$A:$A,B65,BatGame!$G:$G)</f>
        <v>3</v>
      </c>
      <c r="J65">
        <f>SUMIF(BatGame!$A:$A,B65,BatGame!$H:$H)</f>
        <v>1</v>
      </c>
      <c r="K65" s="1">
        <f>SUMIF(BatGame!$A:$A,B65,BatGame!$I:$I)</f>
        <v>2</v>
      </c>
      <c r="L65" s="1">
        <f>SUMIF(BatGame!$A:$A,B65,BatGame!$J:$J)</f>
        <v>0</v>
      </c>
      <c r="M65" s="1">
        <f>SUMIF(BatGame!$A:$A,B65,BatGame!$K:$K)</f>
        <v>0</v>
      </c>
      <c r="N65">
        <f t="shared" si="14"/>
        <v>5</v>
      </c>
      <c r="O65" s="1">
        <f>SUMIF(BatGame!$A:$A,B65,BatGame!$L:$L)</f>
        <v>1</v>
      </c>
      <c r="P65" s="1">
        <f>SUMIF(BatGame!$A:$A,B65,BatGame!$N:$N)</f>
        <v>0</v>
      </c>
      <c r="Q65" s="1">
        <f>SUMIF(BatGame!$A:$A,B65,BatGame!$AC:$AC)</f>
        <v>0</v>
      </c>
      <c r="R65" s="1">
        <f>SUMIF(BatGame!$A:$A,B65,BatGame!$O:$O)</f>
        <v>0</v>
      </c>
      <c r="S65" s="1">
        <f>SUMIF(BatGame!$A:$A,B65,BatGame!$Y:$Y)</f>
        <v>0</v>
      </c>
      <c r="T65" s="1">
        <f>SUMIF(BatGame!$A:$A,B65,BatGame!$X:$X)</f>
        <v>0</v>
      </c>
      <c r="U65" s="1">
        <f>SUMIF(BatGame!$A:$A,B65,BatGame!$P:$P)</f>
        <v>1</v>
      </c>
      <c r="V65" s="1">
        <f>SUMIF(BatGame!$A:$A,B65,BatGame!$AB:$AB)</f>
        <v>0</v>
      </c>
      <c r="W65" s="1">
        <f>SUMIF(BatGame!$A:$A,B65,BatGame!$Z:$Z)</f>
        <v>0</v>
      </c>
      <c r="X65" s="1">
        <f>SUMIF(BatGame!$A:$A,B65,BatGame!$AA:$AA)</f>
        <v>0</v>
      </c>
      <c r="Y65" s="2">
        <f t="shared" si="15"/>
        <v>0.2</v>
      </c>
      <c r="Z65" s="2">
        <f t="shared" si="16"/>
        <v>0.2</v>
      </c>
      <c r="AA65" s="2">
        <f t="shared" si="17"/>
        <v>0.33333333333333331</v>
      </c>
      <c r="AB65" s="2">
        <f t="shared" si="18"/>
        <v>0.53333333333333333</v>
      </c>
      <c r="AC65" s="2">
        <f t="shared" si="19"/>
        <v>6.6666666666666666E-2</v>
      </c>
      <c r="AD65" s="2">
        <f>(AL65/E65) / '[1]리그 상수'!$B$3 * 100</f>
        <v>229.06622148024485</v>
      </c>
      <c r="AE65" s="2">
        <f t="shared" si="6"/>
        <v>6.666666666666667</v>
      </c>
      <c r="AF65" s="2">
        <f t="shared" si="7"/>
        <v>0</v>
      </c>
      <c r="AG65" s="2">
        <f t="shared" si="8"/>
        <v>0</v>
      </c>
      <c r="AH65" s="2">
        <f t="shared" si="9"/>
        <v>0.21428571428571427</v>
      </c>
      <c r="AI65" s="2">
        <f t="shared" si="10"/>
        <v>0.1333333333333333</v>
      </c>
      <c r="AJ65" s="2">
        <f t="shared" si="11"/>
        <v>0</v>
      </c>
      <c r="AK65" s="2">
        <f>('[1]리그 상수'!$B$16 * '[1]2025 썸머시즌 타자'!R65 + '[1]리그 상수'!$B$17 * '[1]2025 썸머시즌 타자'!S65 + '[1]2025 썸머시즌 타자'!J65 * '[1]리그 상수'!$B$18 + '[1]리그 상수'!$B$19 * '[1]2025 썸머시즌 타자'!K65 + '[1]2025 썸머시즌 타자'!L65 * '[1]리그 상수'!$B$20 + '[1]리그 상수'!$B$21*'[1]2025 썸머시즌 타자'!M65) / ('[1]2025 썸머시즌 타자'!G65 + '[1]2025 썸머시즌 타자'!R65 - '[1]2025 썸머시즌 타자'!T65 +'[1]2025 썸머시즌 타자'!S65 +'[1]2025 썸머시즌 타자'!X65)</f>
        <v>0.31460046124097135</v>
      </c>
      <c r="AL65" s="2">
        <f>((AK65-$AK$2) / '[1]리그 상수'!$B$2 + '[1]리그 상수'!$B$3) * '[1]2025 썸머시즌 타자'!E65</f>
        <v>4.731201742487479</v>
      </c>
      <c r="AM65" s="2">
        <f t="shared" si="20"/>
        <v>2.25</v>
      </c>
      <c r="AN65" s="2">
        <f>((AK65-'[1]리그 상수'!$B$1) / '[1]리그 상수'!$B$2)*'[1]2025 썸머시즌 타자'!E65</f>
        <v>0.1309123859332913</v>
      </c>
      <c r="AO65" s="2">
        <f>((AK65-'[1]리그 상수'!$B$1) / '[1]리그 상수'!$B$2) * '[1]2025 썸머시즌 타자'!E65</f>
        <v>0.1309123859332913</v>
      </c>
      <c r="AP65" s="2">
        <f t="shared" si="21"/>
        <v>0</v>
      </c>
      <c r="AQ65" s="2">
        <f t="shared" si="22"/>
        <v>0.3</v>
      </c>
      <c r="AR65" s="2">
        <f t="shared" si="23"/>
        <v>0.43091238593329129</v>
      </c>
      <c r="AS65" s="2">
        <f t="shared" si="24"/>
        <v>7.98</v>
      </c>
      <c r="AT65" s="2">
        <f t="shared" si="25"/>
        <v>7.98</v>
      </c>
      <c r="AU65" s="2">
        <f t="shared" si="26"/>
        <v>8.4109123859332922</v>
      </c>
      <c r="AV65" s="3">
        <f>AU65 + (E65 * ('[1]리그 상수'!$B$1 - '[1]리그 상수'!$F$1) / '[1]리그 상수'!$B$2)</f>
        <v>9.795699715848933</v>
      </c>
      <c r="AW65">
        <f t="shared" si="27"/>
        <v>38.160000000000004</v>
      </c>
      <c r="AX65" s="3">
        <f t="shared" si="28"/>
        <v>1.1292253300138659E-2</v>
      </c>
      <c r="AY65" s="3">
        <f t="shared" si="29"/>
        <v>0.22041175015548459</v>
      </c>
      <c r="BE65" s="1">
        <v>1</v>
      </c>
      <c r="BF65" s="1">
        <v>7</v>
      </c>
      <c r="BG65" s="1">
        <v>3</v>
      </c>
      <c r="BH65">
        <f t="shared" si="30"/>
        <v>12</v>
      </c>
      <c r="BI65" s="4">
        <f t="shared" si="31"/>
        <v>0.25670072630631374</v>
      </c>
      <c r="BJ65" s="2">
        <f>E65*('[1]리그 상수'!$B$3 * 0.8)</f>
        <v>1.6523437500000002</v>
      </c>
    </row>
    <row r="66" spans="1:62">
      <c r="A66" t="s">
        <v>220</v>
      </c>
      <c r="B66" s="1" t="s">
        <v>124</v>
      </c>
      <c r="C66" s="5">
        <f t="shared" si="12"/>
        <v>-7.2232261702153688E-3</v>
      </c>
      <c r="D66" s="5">
        <f t="shared" si="13"/>
        <v>0.20911949685534589</v>
      </c>
      <c r="E66" s="1">
        <f>SUMIF(BatGame!$A:$A,B66,BatGame!$E:$E)</f>
        <v>32</v>
      </c>
      <c r="F66">
        <f t="shared" si="5"/>
        <v>29</v>
      </c>
      <c r="G66" s="1">
        <f>SUMIF(BatGame!$A:$A,B66,BatGame!$F:$F)</f>
        <v>29</v>
      </c>
      <c r="H66" s="1">
        <f>SUMIF(BatGame!$A:$A,B66,BatGame!$M:$M)</f>
        <v>4</v>
      </c>
      <c r="I66" s="1">
        <f>SUMIF(BatGame!$A:$A,B66,BatGame!$G:$G)</f>
        <v>8</v>
      </c>
      <c r="J66">
        <f>SUMIF(BatGame!$A:$A,B66,BatGame!$H:$H)</f>
        <v>5</v>
      </c>
      <c r="K66" s="1">
        <f>SUMIF(BatGame!$A:$A,B66,BatGame!$I:$I)</f>
        <v>2</v>
      </c>
      <c r="L66" s="1">
        <f>SUMIF(BatGame!$A:$A,B66,BatGame!$J:$J)</f>
        <v>0</v>
      </c>
      <c r="M66" s="1">
        <f>SUMIF(BatGame!$A:$A,B66,BatGame!$K:$K)</f>
        <v>1</v>
      </c>
      <c r="N66">
        <f t="shared" si="14"/>
        <v>13</v>
      </c>
      <c r="O66" s="1">
        <f>SUMIF(BatGame!$A:$A,B66,BatGame!$L:$L)</f>
        <v>2</v>
      </c>
      <c r="P66" s="1">
        <f>SUMIF(BatGame!$A:$A,B66,BatGame!$N:$N)</f>
        <v>0</v>
      </c>
      <c r="Q66" s="1">
        <f>SUMIF(BatGame!$A:$A,B66,BatGame!$AC:$AC)</f>
        <v>1</v>
      </c>
      <c r="R66" s="1">
        <f>SUMIF(BatGame!$A:$A,B66,BatGame!$O:$O)</f>
        <v>1</v>
      </c>
      <c r="S66" s="1">
        <f>SUMIF(BatGame!$A:$A,B66,BatGame!$Y:$Y)</f>
        <v>2</v>
      </c>
      <c r="T66" s="1">
        <f>SUMIF(BatGame!$A:$A,B66,BatGame!$X:$X)</f>
        <v>0</v>
      </c>
      <c r="U66" s="1">
        <f>SUMIF(BatGame!$A:$A,B66,BatGame!$P:$P)</f>
        <v>1</v>
      </c>
      <c r="V66" s="1">
        <f>SUMIF(BatGame!$A:$A,B66,BatGame!$AB:$AB)</f>
        <v>1</v>
      </c>
      <c r="W66" s="1">
        <f>SUMIF(BatGame!$A:$A,B66,BatGame!$Z:$Z)</f>
        <v>0</v>
      </c>
      <c r="X66" s="1">
        <f>SUMIF(BatGame!$A:$A,B66,BatGame!$AA:$AA)</f>
        <v>0</v>
      </c>
      <c r="Y66" s="2">
        <f t="shared" si="15"/>
        <v>0.27586206896551724</v>
      </c>
      <c r="Z66" s="2">
        <f t="shared" si="16"/>
        <v>0.34375</v>
      </c>
      <c r="AA66" s="2">
        <f t="shared" si="17"/>
        <v>0.44827586206896552</v>
      </c>
      <c r="AB66" s="2">
        <f t="shared" si="18"/>
        <v>0.79202586206896552</v>
      </c>
      <c r="AC66" s="2">
        <f t="shared" si="19"/>
        <v>0.13793103448275862</v>
      </c>
      <c r="AD66" s="2">
        <f>(AL66/E66) / '[1]리그 상수'!$B$3 * 100</f>
        <v>6.25</v>
      </c>
      <c r="AE66" s="2">
        <f t="shared" si="6"/>
        <v>3.125</v>
      </c>
      <c r="AF66" s="2">
        <f t="shared" si="7"/>
        <v>3.125</v>
      </c>
      <c r="AG66" s="2">
        <f t="shared" si="8"/>
        <v>1</v>
      </c>
      <c r="AH66" s="2">
        <f t="shared" si="9"/>
        <v>0.25925925925925924</v>
      </c>
      <c r="AI66" s="2">
        <f t="shared" si="10"/>
        <v>0.17241379310344829</v>
      </c>
      <c r="AJ66" s="2">
        <f t="shared" si="11"/>
        <v>6.7887931034482762E-2</v>
      </c>
      <c r="AK66" s="2">
        <f>('[1]리그 상수'!$B$16 * '[1]2025 썸머시즌 타자'!R66 + '[1]리그 상수'!$B$17 * '[1]2025 썸머시즌 타자'!S66 + '[1]2025 썸머시즌 타자'!J66 * '[1]리그 상수'!$B$18 + '[1]리그 상수'!$B$19 * '[1]2025 썸머시즌 타자'!K66 + '[1]2025 썸머시즌 타자'!L66 * '[1]리그 상수'!$B$20 + '[1]리그 상수'!$B$21*'[1]2025 썸머시즌 타자'!M66) / ('[1]2025 썸머시즌 타자'!G66 + '[1]2025 썸머시즌 타자'!R66 - '[1]2025 썸머시즌 타자'!T66 +'[1]2025 썸머시즌 타자'!S66 +'[1]2025 썸머시즌 타자'!X66)</f>
        <v>0</v>
      </c>
      <c r="AL66" s="2">
        <f>((AK66-$AK$2) / '[1]리그 상수'!$B$2 + '[1]리그 상수'!$B$3) * '[1]2025 썸머시즌 타자'!E66</f>
        <v>0.275390625</v>
      </c>
      <c r="AM66" s="2">
        <f t="shared" si="20"/>
        <v>5.7886056971514241</v>
      </c>
      <c r="AN66" s="2">
        <f>((AK66-'[1]리그 상수'!$B$1) / '[1]리그 상수'!$B$2)*'[1]2025 썸머시즌 타자'!E66</f>
        <v>-0.1846383106554188</v>
      </c>
      <c r="AO66" s="2">
        <f>((AK66-'[1]리그 상수'!$B$1) / '[1]리그 상수'!$B$2) * '[1]2025 썸머시즌 타자'!E66</f>
        <v>-0.1846383106554188</v>
      </c>
      <c r="AP66" s="2">
        <f t="shared" si="21"/>
        <v>-0.4</v>
      </c>
      <c r="AQ66" s="2">
        <f t="shared" si="22"/>
        <v>0.30900000000000005</v>
      </c>
      <c r="AR66" s="2">
        <f t="shared" si="23"/>
        <v>-0.27563831065541877</v>
      </c>
      <c r="AS66" s="2">
        <f t="shared" si="24"/>
        <v>7.98</v>
      </c>
      <c r="AT66" s="2">
        <f t="shared" si="25"/>
        <v>7.98</v>
      </c>
      <c r="AU66" s="2">
        <f t="shared" si="26"/>
        <v>7.7043616893445819</v>
      </c>
      <c r="AV66" s="3">
        <f>AU66 + (E66 * ('[1]리그 상수'!$B$1 - '[1]리그 상수'!$F$1) / '[1]리그 상수'!$B$2)</f>
        <v>10.658574659831283</v>
      </c>
      <c r="AW66">
        <f t="shared" si="27"/>
        <v>38.160000000000004</v>
      </c>
      <c r="AX66" s="3">
        <f t="shared" si="28"/>
        <v>-7.2232261702153758E-3</v>
      </c>
      <c r="AY66" s="3">
        <f t="shared" si="29"/>
        <v>0.20189627068513052</v>
      </c>
      <c r="BE66" s="1">
        <v>1</v>
      </c>
      <c r="BF66" s="1">
        <v>7</v>
      </c>
      <c r="BG66" s="1">
        <v>3</v>
      </c>
      <c r="BH66">
        <f t="shared" si="30"/>
        <v>23</v>
      </c>
      <c r="BI66" s="4">
        <f t="shared" si="31"/>
        <v>0.27931275314023274</v>
      </c>
      <c r="BJ66" s="2">
        <f>E66*('[1]리그 상수'!$B$3 * 0.8)</f>
        <v>3.5250000000000004</v>
      </c>
    </row>
    <row r="67" spans="1:62">
      <c r="A67" t="s">
        <v>220</v>
      </c>
      <c r="B67" s="20" t="s">
        <v>297</v>
      </c>
      <c r="C67" s="5">
        <f t="shared" si="12"/>
        <v>1.2892804040863182E-2</v>
      </c>
      <c r="D67" s="5">
        <f t="shared" si="13"/>
        <v>0.20911949685534589</v>
      </c>
      <c r="E67" s="1">
        <f>SUMIF(BatGame!$A:$A,B67,BatGame!$E:$E)</f>
        <v>4</v>
      </c>
      <c r="F67">
        <f t="shared" ref="F67:F130" si="32">E67-(R67+S67+W67+X67)</f>
        <v>4</v>
      </c>
      <c r="G67" s="1">
        <f>SUMIF(BatGame!$A:$A,B67,BatGame!$F:$F)</f>
        <v>4</v>
      </c>
      <c r="H67" s="1">
        <f>SUMIF(BatGame!$A:$A,B67,BatGame!$M:$M)</f>
        <v>1</v>
      </c>
      <c r="I67" s="1">
        <f>SUMIF(BatGame!$A:$A,B67,BatGame!$G:$G)</f>
        <v>2</v>
      </c>
      <c r="J67">
        <f>SUMIF(BatGame!$A:$A,B67,BatGame!$H:$H)</f>
        <v>1</v>
      </c>
      <c r="K67" s="1">
        <f>SUMIF(BatGame!$A:$A,B67,BatGame!$I:$I)</f>
        <v>0</v>
      </c>
      <c r="L67" s="1">
        <f>SUMIF(BatGame!$A:$A,B67,BatGame!$J:$J)</f>
        <v>1</v>
      </c>
      <c r="M67" s="1">
        <f>SUMIF(BatGame!$A:$A,B67,BatGame!$K:$K)</f>
        <v>0</v>
      </c>
      <c r="N67">
        <f t="shared" si="14"/>
        <v>4</v>
      </c>
      <c r="O67" s="1">
        <f>SUMIF(BatGame!$A:$A,B67,BatGame!$L:$L)</f>
        <v>0</v>
      </c>
      <c r="P67" s="1">
        <f>SUMIF(BatGame!$A:$A,B67,BatGame!$N:$N)</f>
        <v>0</v>
      </c>
      <c r="Q67" s="1">
        <f>SUMIF(BatGame!$A:$A,B67,BatGame!$AC:$AC)</f>
        <v>0</v>
      </c>
      <c r="R67" s="1">
        <f>SUMIF(BatGame!$A:$A,B67,BatGame!$O:$O)</f>
        <v>0</v>
      </c>
      <c r="S67" s="1">
        <f>SUMIF(BatGame!$A:$A,B67,BatGame!$Y:$Y)</f>
        <v>0</v>
      </c>
      <c r="T67" s="1">
        <f>SUMIF(BatGame!$A:$A,B67,BatGame!$X:$X)</f>
        <v>0</v>
      </c>
      <c r="U67" s="1">
        <f>SUMIF(BatGame!$A:$A,B67,BatGame!$P:$P)</f>
        <v>1</v>
      </c>
      <c r="V67" s="1">
        <f>SUMIF(BatGame!$A:$A,B67,BatGame!$AB:$AB)</f>
        <v>0</v>
      </c>
      <c r="W67" s="1">
        <f>SUMIF(BatGame!$A:$A,B67,BatGame!$Z:$Z)</f>
        <v>0</v>
      </c>
      <c r="X67" s="1">
        <f>SUMIF(BatGame!$A:$A,B67,BatGame!$AA:$AA)</f>
        <v>0</v>
      </c>
      <c r="Y67" s="2">
        <f t="shared" si="15"/>
        <v>0.5</v>
      </c>
      <c r="Z67" s="2">
        <f t="shared" si="16"/>
        <v>0.5</v>
      </c>
      <c r="AA67" s="2">
        <f t="shared" si="17"/>
        <v>1</v>
      </c>
      <c r="AB67" s="2">
        <f t="shared" si="18"/>
        <v>1.5</v>
      </c>
      <c r="AC67" s="2">
        <f t="shared" si="19"/>
        <v>0.25</v>
      </c>
      <c r="AD67" s="2">
        <f>(AL67/E67) / '[1]리그 상수'!$B$3 * 100</f>
        <v>118.3806343906511</v>
      </c>
      <c r="AE67" s="2">
        <f t="shared" ref="AE67:AE130" si="33">U67/E67*100</f>
        <v>25</v>
      </c>
      <c r="AF67" s="2">
        <f t="shared" ref="AF67:AF130" si="34">R67/E67*100</f>
        <v>0</v>
      </c>
      <c r="AG67" s="2">
        <f t="shared" ref="AG67:AG130" si="35">R67/U67</f>
        <v>0</v>
      </c>
      <c r="AH67" s="2">
        <f t="shared" ref="AH67:AH130" si="36">(I67-M67)/(G67-U67-M67+X67)</f>
        <v>0.66666666666666663</v>
      </c>
      <c r="AI67" s="2">
        <f t="shared" ref="AI67:AI130" si="37">AA67-Y67</f>
        <v>0.5</v>
      </c>
      <c r="AJ67" s="2">
        <f t="shared" ref="AJ67:AJ130" si="38">Z67-Y67</f>
        <v>0</v>
      </c>
      <c r="AK67" s="2">
        <f>('[1]리그 상수'!$B$16 * '[1]2025 썸머시즌 타자'!R67 + '[1]리그 상수'!$B$17 * '[1]2025 썸머시즌 타자'!S67 + '[1]2025 썸머시즌 타자'!J67 * '[1]리그 상수'!$B$18 + '[1]리그 상수'!$B$19 * '[1]2025 썸머시즌 타자'!K67 + '[1]2025 썸머시즌 타자'!L67 * '[1]리그 상수'!$B$20 + '[1]리그 상수'!$B$21*'[1]2025 썸머시즌 타자'!M67) / ('[1]2025 썸머시즌 타자'!G67 + '[1]2025 썸머시즌 타자'!R67 - '[1]2025 썸머시즌 타자'!T67 +'[1]2025 썸머시즌 타자'!S67 +'[1]2025 썸머시즌 타자'!X67)</f>
        <v>0.59923897379232638</v>
      </c>
      <c r="AL67" s="2">
        <f>((AK67-$AK$2) / '[1]리그 상수'!$B$2 + '[1]리그 상수'!$B$3) * '[1]2025 썸머시즌 타자'!E67</f>
        <v>0.65201833785475793</v>
      </c>
      <c r="AM67" s="2">
        <f t="shared" si="20"/>
        <v>27</v>
      </c>
      <c r="AN67" s="2">
        <f>((AK67-'[1]리그 상수'!$B$1) / '[1]리그 상수'!$B$2)*'[1]2025 썸머시즌 타자'!E67</f>
        <v>0.19198940219933916</v>
      </c>
      <c r="AO67" s="2">
        <f>((AK67-'[1]리그 상수'!$B$1) / '[1]리그 상수'!$B$2) * '[1]2025 썸머시즌 타자'!E67</f>
        <v>0.19198940219933916</v>
      </c>
      <c r="AP67" s="2">
        <f t="shared" si="21"/>
        <v>0</v>
      </c>
      <c r="AQ67" s="2">
        <f t="shared" si="22"/>
        <v>0.3</v>
      </c>
      <c r="AR67" s="2">
        <f t="shared" si="23"/>
        <v>0.49198940219933918</v>
      </c>
      <c r="AS67" s="2">
        <f t="shared" si="24"/>
        <v>7.98</v>
      </c>
      <c r="AT67" s="2">
        <f t="shared" si="25"/>
        <v>7.98</v>
      </c>
      <c r="AU67" s="2">
        <f t="shared" si="26"/>
        <v>8.4719894021993394</v>
      </c>
      <c r="AV67" s="3">
        <f>AU67 + (E67 * ('[1]리그 상수'!$B$1 - '[1]리그 상수'!$F$1) / '[1]리그 상수'!$B$2)</f>
        <v>8.8412660235101761</v>
      </c>
      <c r="AW67">
        <f t="shared" si="27"/>
        <v>38.160000000000004</v>
      </c>
      <c r="AX67" s="3">
        <f t="shared" si="28"/>
        <v>1.2892804040863185E-2</v>
      </c>
      <c r="AY67" s="3">
        <f t="shared" si="29"/>
        <v>0.22201230089620907</v>
      </c>
      <c r="BE67" s="1">
        <v>1</v>
      </c>
      <c r="BF67" s="1">
        <v>7</v>
      </c>
      <c r="BG67" s="1">
        <v>3</v>
      </c>
      <c r="BH67">
        <f t="shared" si="30"/>
        <v>2</v>
      </c>
      <c r="BI67" s="4">
        <f t="shared" si="31"/>
        <v>0.23168936120309683</v>
      </c>
      <c r="BJ67" s="2">
        <f>E67*('[1]리그 상수'!$B$3 * 0.8)</f>
        <v>0.44062500000000004</v>
      </c>
    </row>
    <row r="68" spans="1:62">
      <c r="A68" t="s">
        <v>220</v>
      </c>
      <c r="B68" s="1" t="s">
        <v>136</v>
      </c>
      <c r="C68" s="5">
        <f t="shared" ref="C68:C70" si="39">AY68-D68</f>
        <v>1.1890590508080973E-2</v>
      </c>
      <c r="D68" s="5">
        <f t="shared" ref="D68:D70" si="40">AT68/AW68</f>
        <v>0.20911949685534589</v>
      </c>
      <c r="E68" s="1">
        <f>SUMIF(BatGame!$A:$A,B68,BatGame!$E:$E)</f>
        <v>26</v>
      </c>
      <c r="F68">
        <f t="shared" si="32"/>
        <v>26</v>
      </c>
      <c r="G68" s="1">
        <f>SUMIF(BatGame!$A:$A,B68,BatGame!$F:$F)</f>
        <v>26</v>
      </c>
      <c r="H68" s="1">
        <f>SUMIF(BatGame!$A:$A,B68,BatGame!$M:$M)</f>
        <v>3</v>
      </c>
      <c r="I68" s="1">
        <f>SUMIF(BatGame!$A:$A,B68,BatGame!$G:$G)</f>
        <v>6</v>
      </c>
      <c r="J68">
        <f>SUMIF(BatGame!$A:$A,B68,BatGame!$H:$H)</f>
        <v>6</v>
      </c>
      <c r="K68" s="1">
        <f>SUMIF(BatGame!$A:$A,B68,BatGame!$I:$I)</f>
        <v>0</v>
      </c>
      <c r="L68" s="1">
        <f>SUMIF(BatGame!$A:$A,B68,BatGame!$J:$J)</f>
        <v>0</v>
      </c>
      <c r="M68" s="1">
        <f>SUMIF(BatGame!$A:$A,B68,BatGame!$K:$K)</f>
        <v>0</v>
      </c>
      <c r="N68">
        <f t="shared" ref="N68:N89" si="41">J68+(K68*2)+(L68*3)+(M68*4)</f>
        <v>6</v>
      </c>
      <c r="O68" s="1">
        <f>SUMIF(BatGame!$A:$A,B68,BatGame!$L:$L)</f>
        <v>2</v>
      </c>
      <c r="P68" s="1">
        <f>SUMIF(BatGame!$A:$A,B68,BatGame!$N:$N)</f>
        <v>2</v>
      </c>
      <c r="Q68" s="1">
        <f>SUMIF(BatGame!$A:$A,B68,BatGame!$AC:$AC)</f>
        <v>0</v>
      </c>
      <c r="R68" s="1">
        <f>SUMIF(BatGame!$A:$A,B68,BatGame!$O:$O)</f>
        <v>0</v>
      </c>
      <c r="S68" s="1">
        <f>SUMIF(BatGame!$A:$A,B68,BatGame!$Y:$Y)</f>
        <v>0</v>
      </c>
      <c r="T68" s="1">
        <f>SUMIF(BatGame!$A:$A,B68,BatGame!$X:$X)</f>
        <v>0</v>
      </c>
      <c r="U68" s="1">
        <f>SUMIF(BatGame!$A:$A,B68,BatGame!$P:$P)</f>
        <v>5</v>
      </c>
      <c r="V68" s="1">
        <f>SUMIF(BatGame!$A:$A,B68,BatGame!$AB:$AB)</f>
        <v>0</v>
      </c>
      <c r="W68" s="1">
        <f>SUMIF(BatGame!$A:$A,B68,BatGame!$Z:$Z)</f>
        <v>0</v>
      </c>
      <c r="X68" s="1">
        <f>SUMIF(BatGame!$A:$A,B68,BatGame!$AA:$AA)</f>
        <v>0</v>
      </c>
      <c r="Y68" s="2">
        <f t="shared" ref="Y68:Y89" si="42">I68/G68</f>
        <v>0.23076923076923078</v>
      </c>
      <c r="Z68" s="2">
        <f t="shared" ref="Z68:Z89" si="43">(I68+R68+S68)/(G68+R68+S68+X68)</f>
        <v>0.23076923076923078</v>
      </c>
      <c r="AA68" s="2">
        <f t="shared" ref="AA68:AA89" si="44">N68/G68</f>
        <v>0.23076923076923078</v>
      </c>
      <c r="AB68" s="2">
        <f t="shared" ref="AB68:AB89" si="45">Z68+AA68</f>
        <v>0.46153846153846156</v>
      </c>
      <c r="AC68" s="2">
        <f t="shared" ref="AC68:AC89" si="46">H68/F68</f>
        <v>0.11538461538461539</v>
      </c>
      <c r="AD68" s="2">
        <f>(AL68/E68) / '[1]리그 상수'!$B$3 * 100</f>
        <v>79.159625016052388</v>
      </c>
      <c r="AE68" s="2">
        <f t="shared" si="33"/>
        <v>19.230769230769234</v>
      </c>
      <c r="AF68" s="2">
        <f t="shared" si="34"/>
        <v>0</v>
      </c>
      <c r="AG68" s="2">
        <f t="shared" si="35"/>
        <v>0</v>
      </c>
      <c r="AH68" s="2">
        <f t="shared" si="36"/>
        <v>0.2857142857142857</v>
      </c>
      <c r="AI68" s="2">
        <f t="shared" si="37"/>
        <v>0</v>
      </c>
      <c r="AJ68" s="2">
        <f t="shared" si="38"/>
        <v>0</v>
      </c>
      <c r="AK68" s="2">
        <f>('[1]리그 상수'!$B$16 * '[1]2025 썸머시즌 타자'!R68 + '[1]리그 상수'!$B$17 * '[1]2025 썸머시즌 타자'!S68 + '[1]2025 썸머시즌 타자'!J68 * '[1]리그 상수'!$B$18 + '[1]리그 상수'!$B$19 * '[1]2025 썸머시즌 타자'!K68 + '[1]2025 썸머시즌 타자'!L68 * '[1]리그 상수'!$B$20 + '[1]리그 상수'!$B$21*'[1]2025 썸머시즌 타자'!M68) / ('[1]2025 썸머시즌 타자'!G68 + '[1]2025 썸머시즌 타자'!R68 - '[1]2025 썸머시즌 타자'!T68 +'[1]2025 썸머시즌 타자'!S68 +'[1]2025 썸머시즌 타자'!X68)</f>
        <v>0.12546566013776833</v>
      </c>
      <c r="AL68" s="2">
        <f>((AK68-$AK$2) / '[1]리그 상수'!$B$2 + '[1]리그 상수'!$B$3) * '[1]2025 썸머시즌 타자'!E68</f>
        <v>2.8339764190317194</v>
      </c>
      <c r="AM68" s="2">
        <f t="shared" ref="AM68:AM89" si="47">(Z68*AA68*E68)*27/BH68</f>
        <v>1.8692307692307693</v>
      </c>
      <c r="AN68" s="2">
        <f>((AK68-'[1]리그 상수'!$B$1) / '[1]리그 상수'!$B$2)*'[1]2025 썸머시즌 타자'!E68</f>
        <v>-0.84625506621163082</v>
      </c>
      <c r="AO68" s="2">
        <f>((AK68-'[1]리그 상수'!$B$1) / '[1]리그 상수'!$B$2) * '[1]2025 썸머시즌 타자'!E68</f>
        <v>-0.84625506621163082</v>
      </c>
      <c r="AP68" s="2">
        <f t="shared" ref="AP68:AP89" si="48">(P68 - (Q68*2)) * 0.2</f>
        <v>0.4</v>
      </c>
      <c r="AQ68" s="2">
        <f t="shared" ref="AQ68:AQ89" si="49">(H68 - ((S68+R68+I68) * 0.3 * M68 * 0.9)) * 0.3</f>
        <v>0.89999999999999991</v>
      </c>
      <c r="AR68" s="2">
        <f t="shared" ref="AR68:AR89" si="50">AO68+AP68+AQ68</f>
        <v>0.45374493378836911</v>
      </c>
      <c r="AS68" s="2">
        <f t="shared" ref="AS68:AS89" si="51">((BE68+BF68+BG68)-BE68*3-(AVERAGE(BE68:BE1064))*0.02)</f>
        <v>7.98</v>
      </c>
      <c r="AT68" s="2">
        <f t="shared" ref="AT68:AT89" si="52">AS68</f>
        <v>7.98</v>
      </c>
      <c r="AU68" s="2">
        <f t="shared" ref="AU68:AU89" si="53">AR68+AT68</f>
        <v>8.4337449337883701</v>
      </c>
      <c r="AV68" s="3">
        <f>AU68 + (E68 * ('[1]리그 상수'!$B$1 - '[1]리그 상수'!$F$1) / '[1]리그 상수'!$B$2)</f>
        <v>10.834042972308815</v>
      </c>
      <c r="AW68">
        <f t="shared" ref="AW68:AW99" si="54">$H$2 / 10 * 0.8</f>
        <v>38.160000000000004</v>
      </c>
      <c r="AX68" s="3">
        <f t="shared" ref="AX68:AX89" si="55">AR68/AW68</f>
        <v>1.189059050808095E-2</v>
      </c>
      <c r="AY68" s="3">
        <f t="shared" ref="AY68:AY89" si="56">AU68/AW68</f>
        <v>0.22101008736342687</v>
      </c>
      <c r="BE68" s="1">
        <v>1</v>
      </c>
      <c r="BF68" s="1">
        <v>7</v>
      </c>
      <c r="BG68" s="1">
        <v>3</v>
      </c>
      <c r="BH68">
        <f t="shared" ref="BH68:BH89" si="57">G68-I68+Q68+V68+X68+W68</f>
        <v>20</v>
      </c>
      <c r="BI68" s="4">
        <f t="shared" ref="BI68:BI89" si="58">AV68/AW68</f>
        <v>0.28391097935819742</v>
      </c>
      <c r="BJ68" s="2">
        <f>E68*('[1]리그 상수'!$B$3 * 0.8)</f>
        <v>2.8640625000000002</v>
      </c>
    </row>
    <row r="69" spans="1:62">
      <c r="A69" t="s">
        <v>220</v>
      </c>
      <c r="B69" s="1" t="s">
        <v>137</v>
      </c>
      <c r="C69" s="5">
        <f t="shared" si="39"/>
        <v>4.0275166150205266E-2</v>
      </c>
      <c r="D69" s="5">
        <f t="shared" si="40"/>
        <v>0.20911949685534589</v>
      </c>
      <c r="E69" s="1">
        <f>SUMIF(BatGame!$A:$A,B69,BatGame!$E:$E)</f>
        <v>27</v>
      </c>
      <c r="F69">
        <f t="shared" si="32"/>
        <v>26</v>
      </c>
      <c r="G69" s="1">
        <f>SUMIF(BatGame!$A:$A,B69,BatGame!$F:$F)</f>
        <v>26</v>
      </c>
      <c r="H69" s="1">
        <f>SUMIF(BatGame!$A:$A,B69,BatGame!$M:$M)</f>
        <v>4</v>
      </c>
      <c r="I69" s="1">
        <f>SUMIF(BatGame!$A:$A,B69,BatGame!$G:$G)</f>
        <v>6</v>
      </c>
      <c r="J69">
        <f>SUMIF(BatGame!$A:$A,B69,BatGame!$H:$H)</f>
        <v>3</v>
      </c>
      <c r="K69" s="1">
        <f>SUMIF(BatGame!$A:$A,B69,BatGame!$I:$I)</f>
        <v>3</v>
      </c>
      <c r="L69" s="1">
        <f>SUMIF(BatGame!$A:$A,B69,BatGame!$J:$J)</f>
        <v>0</v>
      </c>
      <c r="M69" s="1">
        <f>SUMIF(BatGame!$A:$A,B69,BatGame!$K:$K)</f>
        <v>0</v>
      </c>
      <c r="N69">
        <f t="shared" si="41"/>
        <v>9</v>
      </c>
      <c r="O69" s="1">
        <f>SUMIF(BatGame!$A:$A,B69,BatGame!$L:$L)</f>
        <v>2</v>
      </c>
      <c r="P69" s="1">
        <f>SUMIF(BatGame!$A:$A,B69,BatGame!$N:$N)</f>
        <v>0</v>
      </c>
      <c r="Q69" s="1">
        <f>SUMIF(BatGame!$A:$A,B69,BatGame!$AC:$AC)</f>
        <v>0</v>
      </c>
      <c r="R69" s="1">
        <f>SUMIF(BatGame!$A:$A,B69,BatGame!$O:$O)</f>
        <v>0</v>
      </c>
      <c r="S69" s="1">
        <f>SUMIF(BatGame!$A:$A,B69,BatGame!$Y:$Y)</f>
        <v>1</v>
      </c>
      <c r="T69" s="1">
        <f>SUMIF(BatGame!$A:$A,B69,BatGame!$X:$X)</f>
        <v>0</v>
      </c>
      <c r="U69" s="1">
        <f>SUMIF(BatGame!$A:$A,B69,BatGame!$P:$P)</f>
        <v>5</v>
      </c>
      <c r="V69" s="1">
        <f>SUMIF(BatGame!$A:$A,B69,BatGame!$AB:$AB)</f>
        <v>0</v>
      </c>
      <c r="W69" s="1">
        <f>SUMIF(BatGame!$A:$A,B69,BatGame!$Z:$Z)</f>
        <v>0</v>
      </c>
      <c r="X69" s="1">
        <f>SUMIF(BatGame!$A:$A,B69,BatGame!$AA:$AA)</f>
        <v>0</v>
      </c>
      <c r="Y69" s="2">
        <f t="shared" si="42"/>
        <v>0.23076923076923078</v>
      </c>
      <c r="Z69" s="2">
        <f t="shared" si="43"/>
        <v>0.25925925925925924</v>
      </c>
      <c r="AA69" s="2">
        <f t="shared" si="44"/>
        <v>0.34615384615384615</v>
      </c>
      <c r="AB69" s="2">
        <f t="shared" si="45"/>
        <v>0.60541310541310533</v>
      </c>
      <c r="AC69" s="2">
        <f t="shared" si="46"/>
        <v>0.15384615384615385</v>
      </c>
      <c r="AD69" s="2">
        <f>(AL69/E69) / '[1]리그 상수'!$B$3 * 100</f>
        <v>33.809435478884566</v>
      </c>
      <c r="AE69" s="2">
        <f t="shared" si="33"/>
        <v>18.518518518518519</v>
      </c>
      <c r="AF69" s="2">
        <f t="shared" si="34"/>
        <v>0</v>
      </c>
      <c r="AG69" s="2">
        <f t="shared" si="35"/>
        <v>0</v>
      </c>
      <c r="AH69" s="2">
        <f t="shared" si="36"/>
        <v>0.2857142857142857</v>
      </c>
      <c r="AI69" s="2">
        <f t="shared" si="37"/>
        <v>0.11538461538461536</v>
      </c>
      <c r="AJ69" s="2">
        <f t="shared" si="38"/>
        <v>2.8490028490028463E-2</v>
      </c>
      <c r="AK69" s="2">
        <f>('[1]리그 상수'!$B$16 * '[1]2025 썸머시즌 타자'!R69 + '[1]리그 상수'!$B$17 * '[1]2025 썸머시즌 타자'!S69 + '[1]2025 썸머시즌 타자'!J69 * '[1]리그 상수'!$B$18 + '[1]리그 상수'!$B$19 * '[1]2025 썸머시즌 타자'!K69 + '[1]2025 썸머시즌 타자'!L69 * '[1]리그 상수'!$B$20 + '[1]리그 상수'!$B$21*'[1]2025 썸머시즌 타자'!M69) / ('[1]2025 썸머시즌 타자'!G69 + '[1]2025 썸머시즌 타자'!R69 - '[1]2025 썸머시즌 타자'!T69 +'[1]2025 썸머시즌 타자'!S69 +'[1]2025 썸머시즌 타자'!X69)</f>
        <v>0.56178653793030597</v>
      </c>
      <c r="AL69" s="2">
        <f>((AK69-$AK$2) / '[1]리그 상수'!$B$2 + '[1]리그 상수'!$B$3) * '[1]2025 썸머시즌 타자'!E69</f>
        <v>1.2569582116026712</v>
      </c>
      <c r="AM69" s="2">
        <f t="shared" si="47"/>
        <v>3.2711538461538461</v>
      </c>
      <c r="AN69" s="2">
        <f>((AK69-'[1]리그 상수'!$B$1) / '[1]리그 상수'!$B$2)*'[1]2025 썸머시즌 타자'!E69</f>
        <v>0.33690034029183358</v>
      </c>
      <c r="AO69" s="2">
        <f>((AK69-'[1]리그 상수'!$B$1) / '[1]리그 상수'!$B$2) * '[1]2025 썸머시즌 타자'!E69</f>
        <v>0.33690034029183358</v>
      </c>
      <c r="AP69" s="2">
        <f t="shared" si="48"/>
        <v>0</v>
      </c>
      <c r="AQ69" s="2">
        <f t="shared" si="49"/>
        <v>1.2</v>
      </c>
      <c r="AR69" s="2">
        <f t="shared" si="50"/>
        <v>1.5369003402918335</v>
      </c>
      <c r="AS69" s="2">
        <f t="shared" si="51"/>
        <v>7.98</v>
      </c>
      <c r="AT69" s="2">
        <f t="shared" si="52"/>
        <v>7.98</v>
      </c>
      <c r="AU69" s="2">
        <f t="shared" si="53"/>
        <v>9.5169003402918335</v>
      </c>
      <c r="AV69" s="3">
        <f>AU69 + (E69 * ('[1]리그 상수'!$B$1 - '[1]리그 상수'!$F$1) / '[1]리그 상수'!$B$2)</f>
        <v>12.009517534139988</v>
      </c>
      <c r="AW69">
        <f t="shared" si="54"/>
        <v>38.160000000000004</v>
      </c>
      <c r="AX69" s="3">
        <f t="shared" si="55"/>
        <v>4.027516615020528E-2</v>
      </c>
      <c r="AY69" s="3">
        <f t="shared" si="56"/>
        <v>0.24939466300555116</v>
      </c>
      <c r="BE69" s="1">
        <v>1</v>
      </c>
      <c r="BF69" s="1">
        <v>7</v>
      </c>
      <c r="BG69" s="1">
        <v>3</v>
      </c>
      <c r="BH69">
        <f t="shared" si="57"/>
        <v>20</v>
      </c>
      <c r="BI69" s="4">
        <f t="shared" si="58"/>
        <v>0.31471482007704366</v>
      </c>
      <c r="BJ69" s="2">
        <f>E69*('[1]리그 상수'!$B$3 * 0.8)</f>
        <v>2.9742187500000004</v>
      </c>
    </row>
    <row r="70" spans="1:62">
      <c r="A70" t="s">
        <v>220</v>
      </c>
      <c r="B70" s="1" t="s">
        <v>141</v>
      </c>
      <c r="C70" s="5">
        <f t="shared" si="39"/>
        <v>-1.9354120613775533E-2</v>
      </c>
      <c r="D70" s="5">
        <f t="shared" si="40"/>
        <v>0.20911949685534589</v>
      </c>
      <c r="E70" s="1">
        <f>SUMIF(BatGame!$A:$A,B70,BatGame!$E:$E)</f>
        <v>6</v>
      </c>
      <c r="F70">
        <f t="shared" si="32"/>
        <v>6</v>
      </c>
      <c r="G70" s="1">
        <f>SUMIF(BatGame!$A:$A,B70,BatGame!$F:$F)</f>
        <v>6</v>
      </c>
      <c r="H70" s="1">
        <f>SUMIF(BatGame!$A:$A,B70,BatGame!$M:$M)</f>
        <v>0</v>
      </c>
      <c r="I70" s="1">
        <f>SUMIF(BatGame!$A:$A,B70,BatGame!$G:$G)</f>
        <v>0</v>
      </c>
      <c r="J70">
        <f>SUMIF(BatGame!$A:$A,B70,BatGame!$H:$H)</f>
        <v>0</v>
      </c>
      <c r="K70" s="1">
        <f>SUMIF(BatGame!$A:$A,B70,BatGame!$I:$I)</f>
        <v>0</v>
      </c>
      <c r="L70" s="1">
        <f>SUMIF(BatGame!$A:$A,B70,BatGame!$J:$J)</f>
        <v>0</v>
      </c>
      <c r="M70" s="1">
        <f>SUMIF(BatGame!$A:$A,B70,BatGame!$K:$K)</f>
        <v>0</v>
      </c>
      <c r="N70">
        <f t="shared" si="41"/>
        <v>0</v>
      </c>
      <c r="O70" s="1">
        <f>SUMIF(BatGame!$A:$A,B70,BatGame!$L:$L)</f>
        <v>0</v>
      </c>
      <c r="P70" s="1">
        <f>SUMIF(BatGame!$A:$A,B70,BatGame!$N:$N)</f>
        <v>0</v>
      </c>
      <c r="Q70" s="1">
        <f>SUMIF(BatGame!$A:$A,B70,BatGame!$AC:$AC)</f>
        <v>0</v>
      </c>
      <c r="R70" s="1">
        <f>SUMIF(BatGame!$A:$A,B70,BatGame!$O:$O)</f>
        <v>0</v>
      </c>
      <c r="S70" s="1">
        <f>SUMIF(BatGame!$A:$A,B70,BatGame!$Y:$Y)</f>
        <v>0</v>
      </c>
      <c r="T70" s="1">
        <f>SUMIF(BatGame!$A:$A,B70,BatGame!$X:$X)</f>
        <v>0</v>
      </c>
      <c r="U70" s="1">
        <f>SUMIF(BatGame!$A:$A,B70,BatGame!$P:$P)</f>
        <v>1</v>
      </c>
      <c r="V70" s="1">
        <f>SUMIF(BatGame!$A:$A,B70,BatGame!$AB:$AB)</f>
        <v>0</v>
      </c>
      <c r="W70" s="1">
        <f>SUMIF(BatGame!$A:$A,B70,BatGame!$Z:$Z)</f>
        <v>0</v>
      </c>
      <c r="X70" s="1">
        <f>SUMIF(BatGame!$A:$A,B70,BatGame!$AA:$AA)</f>
        <v>0</v>
      </c>
      <c r="Y70" s="2">
        <f t="shared" si="42"/>
        <v>0</v>
      </c>
      <c r="Z70" s="2">
        <f t="shared" si="43"/>
        <v>0</v>
      </c>
      <c r="AA70" s="2">
        <f t="shared" si="44"/>
        <v>0</v>
      </c>
      <c r="AB70" s="2">
        <f t="shared" si="45"/>
        <v>0</v>
      </c>
      <c r="AC70" s="2">
        <f t="shared" si="46"/>
        <v>0</v>
      </c>
      <c r="AD70" s="2">
        <f>(AL70/E70) / '[1]리그 상수'!$B$3 * 100</f>
        <v>133.33333333333331</v>
      </c>
      <c r="AE70" s="2">
        <f t="shared" si="33"/>
        <v>16.666666666666664</v>
      </c>
      <c r="AF70" s="2">
        <f t="shared" si="34"/>
        <v>0</v>
      </c>
      <c r="AG70" s="2">
        <f t="shared" si="35"/>
        <v>0</v>
      </c>
      <c r="AH70" s="2">
        <f t="shared" si="36"/>
        <v>0</v>
      </c>
      <c r="AI70" s="2">
        <f t="shared" si="37"/>
        <v>0</v>
      </c>
      <c r="AJ70" s="2">
        <f t="shared" si="38"/>
        <v>0</v>
      </c>
      <c r="AK70" s="2">
        <f>('[1]리그 상수'!$B$16 * '[1]2025 썸머시즌 타자'!R70 + '[1]리그 상수'!$B$17 * '[1]2025 썸머시즌 타자'!S70 + '[1]2025 썸머시즌 타자'!J70 * '[1]리그 상수'!$B$18 + '[1]리그 상수'!$B$19 * '[1]2025 썸머시즌 타자'!K70 + '[1]2025 썸머시즌 타자'!L70 * '[1]리그 상수'!$B$20 + '[1]리그 상수'!$B$21*'[1]2025 썸머시즌 타자'!M70) / ('[1]2025 썸머시즌 타자'!G70 + '[1]2025 썸머시즌 타자'!R70 - '[1]2025 썸머시즌 타자'!T70 +'[1]2025 썸머시즌 타자'!S70 +'[1]2025 썸머시즌 타자'!X70)</f>
        <v>0</v>
      </c>
      <c r="AL70" s="2">
        <f>((AK70-$AK$2) / '[1]리그 상수'!$B$2 + '[1]리그 상수'!$B$3) * '[1]2025 썸머시즌 타자'!E70</f>
        <v>1.1015625</v>
      </c>
      <c r="AM70" s="2">
        <f t="shared" si="47"/>
        <v>0</v>
      </c>
      <c r="AN70" s="2">
        <f>((AK70-'[1]리그 상수'!$B$1) / '[1]리그 상수'!$B$2)*'[1]2025 썸머시즌 타자'!E70</f>
        <v>-0.73855324262167521</v>
      </c>
      <c r="AO70" s="2">
        <f>((AK70-'[1]리그 상수'!$B$1) / '[1]리그 상수'!$B$2) * '[1]2025 썸머시즌 타자'!E70</f>
        <v>-0.73855324262167521</v>
      </c>
      <c r="AP70" s="2">
        <f t="shared" si="48"/>
        <v>0</v>
      </c>
      <c r="AQ70" s="2">
        <f t="shared" si="49"/>
        <v>0</v>
      </c>
      <c r="AR70" s="2">
        <f t="shared" si="50"/>
        <v>-0.73855324262167521</v>
      </c>
      <c r="AS70" s="2">
        <f t="shared" si="51"/>
        <v>7.98</v>
      </c>
      <c r="AT70" s="2">
        <f t="shared" si="52"/>
        <v>7.98</v>
      </c>
      <c r="AU70" s="2">
        <f t="shared" si="53"/>
        <v>7.2414467573783252</v>
      </c>
      <c r="AV70" s="3">
        <f>AU70 + (E70 * ('[1]리그 상수'!$B$1 - '[1]리그 상수'!$F$1) / '[1]리그 상수'!$B$2)</f>
        <v>7.7953616893445812</v>
      </c>
      <c r="AW70">
        <f t="shared" si="54"/>
        <v>38.160000000000004</v>
      </c>
      <c r="AX70" s="3">
        <f t="shared" si="55"/>
        <v>-1.9354120613775554E-2</v>
      </c>
      <c r="AY70" s="3">
        <f t="shared" si="56"/>
        <v>0.18976537624157036</v>
      </c>
      <c r="BE70" s="1">
        <v>1</v>
      </c>
      <c r="BF70" s="1">
        <v>7</v>
      </c>
      <c r="BG70" s="1">
        <v>3</v>
      </c>
      <c r="BH70">
        <f t="shared" si="57"/>
        <v>6</v>
      </c>
      <c r="BI70" s="4">
        <f t="shared" si="58"/>
        <v>0.20428096670190199</v>
      </c>
      <c r="BJ70" s="2">
        <f>E70*('[1]리그 상수'!$B$3 * 0.8)</f>
        <v>0.66093750000000007</v>
      </c>
    </row>
    <row r="71" spans="1:62">
      <c r="A71" t="s">
        <v>220</v>
      </c>
      <c r="B71" s="1" t="s">
        <v>296</v>
      </c>
      <c r="C71" s="5">
        <f>AY71-D71</f>
        <v>7.9424808184943296E-3</v>
      </c>
      <c r="D71" s="5">
        <f>AT71/AW71</f>
        <v>0.20911949685534589</v>
      </c>
      <c r="E71" s="1">
        <f>SUMIF(BatGame!$A:$A,B71,BatGame!$E:$E)</f>
        <v>14</v>
      </c>
      <c r="F71">
        <f t="shared" si="32"/>
        <v>14</v>
      </c>
      <c r="G71" s="1">
        <f>SUMIF(BatGame!$A:$A,B71,BatGame!$F:$F)</f>
        <v>14</v>
      </c>
      <c r="H71" s="1">
        <f>SUMIF(BatGame!$A:$A,B71,BatGame!$M:$M)</f>
        <v>1</v>
      </c>
      <c r="I71" s="1">
        <f>SUMIF(BatGame!$A:$A,B71,BatGame!$G:$G)</f>
        <v>3</v>
      </c>
      <c r="J71">
        <f>SUMIF(BatGame!$A:$A,B71,BatGame!$H:$H)</f>
        <v>2</v>
      </c>
      <c r="K71" s="1">
        <f>SUMIF(BatGame!$A:$A,B71,BatGame!$I:$I)</f>
        <v>0</v>
      </c>
      <c r="L71" s="1">
        <f>SUMIF(BatGame!$A:$A,B71,BatGame!$J:$J)</f>
        <v>0</v>
      </c>
      <c r="M71" s="1">
        <f>SUMIF(BatGame!$A:$A,B71,BatGame!$K:$K)</f>
        <v>1</v>
      </c>
      <c r="N71">
        <f t="shared" si="41"/>
        <v>6</v>
      </c>
      <c r="O71" s="1">
        <f>SUMIF(BatGame!$A:$A,B71,BatGame!$L:$L)</f>
        <v>1</v>
      </c>
      <c r="P71" s="1">
        <f>SUMIF(BatGame!$A:$A,B71,BatGame!$N:$N)</f>
        <v>4</v>
      </c>
      <c r="Q71" s="1">
        <f>SUMIF(BatGame!$A:$A,B71,BatGame!$AC:$AC)</f>
        <v>0</v>
      </c>
      <c r="R71" s="1">
        <f>SUMIF(BatGame!$A:$A,B71,BatGame!$O:$O)</f>
        <v>0</v>
      </c>
      <c r="S71" s="1">
        <f>SUMIF(BatGame!$A:$A,B71,BatGame!$Y:$Y)</f>
        <v>0</v>
      </c>
      <c r="T71" s="1">
        <f>SUMIF(BatGame!$A:$A,B71,BatGame!$X:$X)</f>
        <v>0</v>
      </c>
      <c r="U71" s="1">
        <f>SUMIF(BatGame!$A:$A,B71,BatGame!$P:$P)</f>
        <v>1</v>
      </c>
      <c r="V71" s="1">
        <f>SUMIF(BatGame!$A:$A,B71,BatGame!$AB:$AB)</f>
        <v>0</v>
      </c>
      <c r="W71" s="1">
        <f>SUMIF(BatGame!$A:$A,B71,BatGame!$Z:$Z)</f>
        <v>0</v>
      </c>
      <c r="X71" s="1">
        <f>SUMIF(BatGame!$A:$A,B71,BatGame!$AA:$AA)</f>
        <v>0</v>
      </c>
      <c r="Y71" s="2">
        <f t="shared" si="42"/>
        <v>0.21428571428571427</v>
      </c>
      <c r="Z71" s="2">
        <f t="shared" si="43"/>
        <v>0.21428571428571427</v>
      </c>
      <c r="AA71" s="2">
        <f t="shared" si="44"/>
        <v>0.42857142857142855</v>
      </c>
      <c r="AB71" s="2">
        <f t="shared" si="45"/>
        <v>0.64285714285714279</v>
      </c>
      <c r="AC71" s="2">
        <f t="shared" si="46"/>
        <v>7.1428571428571425E-2</v>
      </c>
      <c r="AD71" s="2">
        <f>(AL71/E71) / '[1]리그 상수'!$B$3 * 100</f>
        <v>42.857142857142861</v>
      </c>
      <c r="AE71" s="2">
        <f t="shared" si="33"/>
        <v>7.1428571428571423</v>
      </c>
      <c r="AF71" s="2">
        <f t="shared" si="34"/>
        <v>0</v>
      </c>
      <c r="AG71" s="2">
        <f t="shared" si="35"/>
        <v>0</v>
      </c>
      <c r="AH71" s="2">
        <f t="shared" si="36"/>
        <v>0.16666666666666666</v>
      </c>
      <c r="AI71" s="2">
        <f t="shared" si="37"/>
        <v>0.21428571428571427</v>
      </c>
      <c r="AJ71" s="2">
        <f t="shared" si="38"/>
        <v>0</v>
      </c>
      <c r="AK71" s="2">
        <f>('[1]리그 상수'!$B$16 * '[1]2025 썸머시즌 타자'!R71 + '[1]리그 상수'!$B$17 * '[1]2025 썸머시즌 타자'!S71 + '[1]2025 썸머시즌 타자'!J71 * '[1]리그 상수'!$B$18 + '[1]리그 상수'!$B$19 * '[1]2025 썸머시즌 타자'!K71 + '[1]2025 썸머시즌 타자'!L71 * '[1]리그 상수'!$B$20 + '[1]리그 상수'!$B$21*'[1]2025 썸머시즌 타자'!M71) / ('[1]2025 썸머시즌 타자'!G71 + '[1]2025 썸머시즌 타자'!R71 - '[1]2025 썸머시즌 타자'!T71 +'[1]2025 썸머시즌 타자'!S71 +'[1]2025 썸머시즌 타자'!X71)</f>
        <v>0</v>
      </c>
      <c r="AL71" s="2">
        <f>((AK71-$AK$2) / '[1]리그 상수'!$B$2 + '[1]리그 상수'!$B$3) * '[1]2025 썸머시즌 타자'!E71</f>
        <v>0.826171875</v>
      </c>
      <c r="AM71" s="2">
        <f t="shared" si="47"/>
        <v>3.1558441558441555</v>
      </c>
      <c r="AN71" s="2">
        <f>((AK71-'[1]리그 상수'!$B$1) / '[1]리그 상수'!$B$2)*'[1]2025 썸머시즌 타자'!E71</f>
        <v>-0.55391493196625641</v>
      </c>
      <c r="AO71" s="2">
        <f>((AK71-'[1]리그 상수'!$B$1) / '[1]리그 상수'!$B$2) * '[1]2025 썸머시즌 타자'!E71</f>
        <v>-0.55391493196625641</v>
      </c>
      <c r="AP71" s="2">
        <f t="shared" si="48"/>
        <v>0.8</v>
      </c>
      <c r="AQ71" s="2">
        <f t="shared" si="49"/>
        <v>5.7000000000000016E-2</v>
      </c>
      <c r="AR71" s="2">
        <f t="shared" si="50"/>
        <v>0.30308506803374363</v>
      </c>
      <c r="AS71" s="2">
        <f t="shared" si="51"/>
        <v>7.98</v>
      </c>
      <c r="AT71" s="2">
        <f t="shared" si="52"/>
        <v>7.98</v>
      </c>
      <c r="AU71" s="2">
        <f t="shared" si="53"/>
        <v>8.2830850680337438</v>
      </c>
      <c r="AV71" s="3">
        <f>AU71 + (E71 * ('[1]리그 상수'!$B$1 - '[1]리그 상수'!$F$1) / '[1]리그 상수'!$B$2)</f>
        <v>9.575553242621675</v>
      </c>
      <c r="AW71">
        <f t="shared" si="54"/>
        <v>38.160000000000004</v>
      </c>
      <c r="AX71" s="3">
        <f t="shared" si="55"/>
        <v>7.9424808184943296E-3</v>
      </c>
      <c r="AY71" s="3">
        <f t="shared" si="56"/>
        <v>0.21706197767384022</v>
      </c>
      <c r="BE71" s="1">
        <v>1</v>
      </c>
      <c r="BF71" s="1">
        <v>7</v>
      </c>
      <c r="BG71" s="1">
        <v>3</v>
      </c>
      <c r="BH71">
        <f t="shared" si="57"/>
        <v>11</v>
      </c>
      <c r="BI71" s="4">
        <f t="shared" si="58"/>
        <v>0.25093168874794741</v>
      </c>
      <c r="BJ71" s="2">
        <f>E71*('[1]리그 상수'!$B$3 * 0.8)</f>
        <v>1.5421875000000003</v>
      </c>
    </row>
    <row r="72" spans="1:62">
      <c r="B72" s="1"/>
      <c r="E72" s="1"/>
      <c r="G72" s="1"/>
      <c r="H72" s="1"/>
      <c r="I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AM72" s="2"/>
      <c r="AV72" s="3"/>
      <c r="AX72" s="3"/>
      <c r="AY72" s="3"/>
      <c r="BE72" s="1"/>
      <c r="BF72" s="1"/>
      <c r="BG72" s="1"/>
      <c r="BJ72" s="2"/>
    </row>
    <row r="73" spans="1:62">
      <c r="B73" s="1"/>
      <c r="E73" s="1"/>
      <c r="G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AM73" s="2"/>
      <c r="AV73" s="3"/>
      <c r="AX73" s="3"/>
      <c r="AY73" s="3"/>
      <c r="BE73" s="1"/>
      <c r="BF73" s="1"/>
      <c r="BG73" s="1"/>
      <c r="BJ73" s="2"/>
    </row>
    <row r="74" spans="1:62">
      <c r="B74" s="1"/>
      <c r="E74" s="1"/>
      <c r="G74" s="1"/>
      <c r="H74" s="1"/>
      <c r="I74" s="1"/>
      <c r="K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AM74" s="2"/>
      <c r="AV74" s="3"/>
      <c r="AX74" s="3"/>
      <c r="AY74" s="3"/>
      <c r="BE74" s="1"/>
      <c r="BF74" s="1"/>
      <c r="BG74" s="1"/>
      <c r="BJ74" s="2"/>
    </row>
    <row r="75" spans="1:62">
      <c r="B75" s="1"/>
      <c r="E75" s="1"/>
      <c r="G75" s="1"/>
      <c r="H75" s="1"/>
      <c r="I75" s="1"/>
      <c r="K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AM75" s="2"/>
      <c r="AV75" s="3"/>
      <c r="AX75" s="3"/>
      <c r="AY75" s="3"/>
      <c r="BE75" s="1"/>
      <c r="BF75" s="1"/>
      <c r="BG75" s="1"/>
      <c r="BJ75" s="2"/>
    </row>
    <row r="76" spans="1:62">
      <c r="B76" s="1"/>
      <c r="E76" s="1"/>
      <c r="G76" s="1"/>
      <c r="H76" s="1"/>
      <c r="I76" s="1"/>
      <c r="K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AM76" s="2"/>
      <c r="AV76" s="3"/>
      <c r="AX76" s="3"/>
      <c r="AY76" s="3"/>
      <c r="BE76" s="1"/>
      <c r="BF76" s="1"/>
      <c r="BG76" s="1"/>
      <c r="BJ76" s="2"/>
    </row>
    <row r="77" spans="1:62">
      <c r="B77" s="1"/>
      <c r="E77" s="1"/>
      <c r="G77" s="1"/>
      <c r="H77" s="1"/>
      <c r="I77" s="1"/>
      <c r="K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AM77" s="2"/>
      <c r="AV77" s="3"/>
      <c r="AX77" s="3"/>
      <c r="AY77" s="3"/>
      <c r="BE77" s="1"/>
      <c r="BF77" s="1"/>
      <c r="BG77" s="1"/>
      <c r="BJ77" s="2"/>
    </row>
    <row r="78" spans="1:62">
      <c r="B78" s="1" t="s">
        <v>252</v>
      </c>
      <c r="E78" s="1">
        <f>SUMIF(BatGame!$A:$A,B78,BatGame!$E:$E)</f>
        <v>9</v>
      </c>
      <c r="F78">
        <f t="shared" si="32"/>
        <v>8</v>
      </c>
      <c r="G78" s="1">
        <f>SUMIF(BatGame!$A:$A,B78,BatGame!$F:$F)</f>
        <v>8</v>
      </c>
      <c r="H78" s="1">
        <f>SUMIF(BatGame!$A:$A,B78,BatGame!$M:$M)</f>
        <v>2</v>
      </c>
      <c r="I78" s="1">
        <f>SUMIF(BatGame!$A:$A,B78,BatGame!$G:$G)</f>
        <v>3</v>
      </c>
      <c r="J78">
        <f>SUMIF(BatGame!$A:$A,B78,BatGame!$H:$H)</f>
        <v>1</v>
      </c>
      <c r="K78" s="1">
        <f>SUMIF(BatGame!$A:$A,B78,BatGame!$I:$I)</f>
        <v>2</v>
      </c>
      <c r="L78" s="1">
        <f>SUMIF(BatGame!$A:$A,B78,BatGame!$J:$J)</f>
        <v>0</v>
      </c>
      <c r="M78" s="1">
        <f>SUMIF(BatGame!$A:$A,B78,BatGame!$K:$K)</f>
        <v>0</v>
      </c>
      <c r="N78">
        <f t="shared" si="41"/>
        <v>5</v>
      </c>
      <c r="O78" s="1">
        <f>SUMIF(BatGame!$A:$A,B78,BatGame!$L:$L)</f>
        <v>2</v>
      </c>
      <c r="P78" s="1">
        <f>SUMIF(BatGame!$A:$A,B78,BatGame!$N:$N)</f>
        <v>1</v>
      </c>
      <c r="Q78" s="1">
        <f>SUMIF(BatGame!$A:$A,B78,BatGame!$AC:$AC)</f>
        <v>0</v>
      </c>
      <c r="R78" s="1">
        <f>SUMIF(BatGame!$A:$A,B78,BatGame!$O:$O)</f>
        <v>0</v>
      </c>
      <c r="S78" s="1">
        <f>SUMIF(BatGame!$A:$A,B78,BatGame!$Y:$Y)</f>
        <v>1</v>
      </c>
      <c r="T78" s="1">
        <f>SUMIF(BatGame!$A:$A,B78,BatGame!$X:$X)</f>
        <v>0</v>
      </c>
      <c r="U78" s="1">
        <f>SUMIF(BatGame!$A:$A,B78,BatGame!$P:$P)</f>
        <v>0</v>
      </c>
      <c r="V78" s="1">
        <f>SUMIF(BatGame!$A:$A,B78,BatGame!$AB:$AB)</f>
        <v>0</v>
      </c>
      <c r="W78" s="1">
        <f>SUMIF(BatGame!$A:$A,B78,BatGame!$Z:$Z)</f>
        <v>0</v>
      </c>
      <c r="X78" s="1">
        <f>SUMIF(BatGame!$A:$A,B78,BatGame!$AA:$AA)</f>
        <v>0</v>
      </c>
      <c r="Y78" s="2">
        <f t="shared" si="42"/>
        <v>0.375</v>
      </c>
      <c r="Z78" s="2">
        <f t="shared" si="43"/>
        <v>0.44444444444444442</v>
      </c>
      <c r="AA78" s="2">
        <f t="shared" si="44"/>
        <v>0.625</v>
      </c>
      <c r="AB78" s="2">
        <f t="shared" si="45"/>
        <v>1.0694444444444444</v>
      </c>
      <c r="AC78" s="2">
        <f t="shared" si="46"/>
        <v>0.25</v>
      </c>
      <c r="AD78" s="2" t="e">
        <f>(AL78/E78) / '[1]리그 상수'!$B$3 * 100</f>
        <v>#DIV/0!</v>
      </c>
      <c r="AE78" s="2">
        <f t="shared" si="33"/>
        <v>0</v>
      </c>
      <c r="AF78" s="2">
        <f t="shared" si="34"/>
        <v>0</v>
      </c>
      <c r="AG78" s="2" t="e">
        <f t="shared" si="35"/>
        <v>#DIV/0!</v>
      </c>
      <c r="AH78" s="2">
        <f t="shared" si="36"/>
        <v>0.375</v>
      </c>
      <c r="AI78" s="2">
        <f t="shared" si="37"/>
        <v>0.25</v>
      </c>
      <c r="AJ78" s="2">
        <f t="shared" si="38"/>
        <v>6.944444444444442E-2</v>
      </c>
      <c r="AK78" s="2" t="e">
        <f>('[1]리그 상수'!$B$16 * '[1]2025 썸머시즌 타자'!R78 + '[1]리그 상수'!$B$17 * '[1]2025 썸머시즌 타자'!S78 + '[1]2025 썸머시즌 타자'!J78 * '[1]리그 상수'!$B$18 + '[1]리그 상수'!$B$19 * '[1]2025 썸머시즌 타자'!K78 + '[1]2025 썸머시즌 타자'!L78 * '[1]리그 상수'!$B$20 + '[1]리그 상수'!$B$21*'[1]2025 썸머시즌 타자'!M78) / ('[1]2025 썸머시즌 타자'!G78 + '[1]2025 썸머시즌 타자'!R78 - '[1]2025 썸머시즌 타자'!T78 +'[1]2025 썸머시즌 타자'!S78 +'[1]2025 썸머시즌 타자'!X78)</f>
        <v>#DIV/0!</v>
      </c>
      <c r="AL78" s="2" t="e">
        <f>((AK78-$AK$2) / '[1]리그 상수'!$B$2 + '[1]리그 상수'!$B$3) * '[1]2025 썸머시즌 타자'!E78</f>
        <v>#DIV/0!</v>
      </c>
      <c r="AM78" s="2">
        <f t="shared" si="47"/>
        <v>13.5</v>
      </c>
      <c r="AN78" s="2" t="e">
        <f>((AK78-'[1]리그 상수'!$B$1) / '[1]리그 상수'!$B$2)*'[1]2025 썸머시즌 타자'!E78</f>
        <v>#DIV/0!</v>
      </c>
      <c r="AO78" s="2" t="e">
        <f>((AK78-'[1]리그 상수'!$B$1) / '[1]리그 상수'!$B$2) * '[1]2025 썸머시즌 타자'!E78</f>
        <v>#DIV/0!</v>
      </c>
      <c r="AP78" s="2">
        <f t="shared" si="48"/>
        <v>0.2</v>
      </c>
      <c r="AQ78" s="2">
        <f t="shared" si="49"/>
        <v>0.6</v>
      </c>
      <c r="AR78" s="2" t="e">
        <f t="shared" si="50"/>
        <v>#DIV/0!</v>
      </c>
      <c r="AS78" s="2">
        <f t="shared" si="51"/>
        <v>7.98</v>
      </c>
      <c r="AT78" s="2">
        <f t="shared" si="52"/>
        <v>7.98</v>
      </c>
      <c r="AU78" s="2" t="e">
        <f t="shared" si="53"/>
        <v>#DIV/0!</v>
      </c>
      <c r="AV78" s="3" t="e">
        <f>AU78 + (E78 * ('[1]리그 상수'!$B$1 - '[1]리그 상수'!$F$1) / '[1]리그 상수'!$B$2)</f>
        <v>#DIV/0!</v>
      </c>
      <c r="AW78">
        <f t="shared" si="54"/>
        <v>38.160000000000004</v>
      </c>
      <c r="AX78" s="3" t="e">
        <f t="shared" si="55"/>
        <v>#DIV/0!</v>
      </c>
      <c r="AY78" s="3" t="e">
        <f t="shared" si="56"/>
        <v>#DIV/0!</v>
      </c>
      <c r="BE78" s="1">
        <v>1</v>
      </c>
      <c r="BF78" s="1">
        <v>7</v>
      </c>
      <c r="BG78" s="1">
        <v>3</v>
      </c>
      <c r="BH78">
        <f t="shared" si="57"/>
        <v>5</v>
      </c>
      <c r="BI78" s="4" t="e">
        <f t="shared" si="58"/>
        <v>#DIV/0!</v>
      </c>
      <c r="BJ78" s="2">
        <f>E78*('[1]리그 상수'!$B$3 * 0.8)</f>
        <v>0.99140625000000004</v>
      </c>
    </row>
    <row r="79" spans="1:62">
      <c r="B79" s="1" t="s">
        <v>294</v>
      </c>
      <c r="E79" s="1">
        <f>SUMIF(BatGame!$A:$A,B79,BatGame!$E:$E)</f>
        <v>13</v>
      </c>
      <c r="F79">
        <f t="shared" si="32"/>
        <v>12</v>
      </c>
      <c r="G79" s="1">
        <f>SUMIF(BatGame!$A:$A,B79,BatGame!$F:$F)</f>
        <v>12</v>
      </c>
      <c r="H79" s="1">
        <f>SUMIF(BatGame!$A:$A,B79,BatGame!$M:$M)</f>
        <v>2</v>
      </c>
      <c r="I79" s="1">
        <f>SUMIF(BatGame!$A:$A,B79,BatGame!$G:$G)</f>
        <v>1</v>
      </c>
      <c r="J79">
        <f>SUMIF(BatGame!$A:$A,B79,BatGame!$H:$H)</f>
        <v>1</v>
      </c>
      <c r="K79" s="1">
        <f>SUMIF(BatGame!$A:$A,B79,BatGame!$I:$I)</f>
        <v>0</v>
      </c>
      <c r="L79" s="1">
        <f>SUMIF(BatGame!$A:$A,B79,BatGame!$J:$J)</f>
        <v>0</v>
      </c>
      <c r="M79" s="1">
        <f>SUMIF(BatGame!$A:$A,B79,BatGame!$K:$K)</f>
        <v>0</v>
      </c>
      <c r="N79">
        <f t="shared" si="41"/>
        <v>1</v>
      </c>
      <c r="O79" s="1">
        <f>SUMIF(BatGame!$A:$A,B79,BatGame!$L:$L)</f>
        <v>0</v>
      </c>
      <c r="P79" s="1">
        <f>SUMIF(BatGame!$A:$A,B79,BatGame!$N:$N)</f>
        <v>0</v>
      </c>
      <c r="Q79" s="1">
        <f>SUMIF(BatGame!$A:$A,B79,BatGame!$AC:$AC)</f>
        <v>0</v>
      </c>
      <c r="R79" s="1">
        <f>SUMIF(BatGame!$A:$A,B79,BatGame!$O:$O)</f>
        <v>0</v>
      </c>
      <c r="S79" s="1">
        <f>SUMIF(BatGame!$A:$A,B79,BatGame!$Y:$Y)</f>
        <v>1</v>
      </c>
      <c r="T79" s="1">
        <f>SUMIF(BatGame!$A:$A,B79,BatGame!$X:$X)</f>
        <v>0</v>
      </c>
      <c r="U79" s="1">
        <f>SUMIF(BatGame!$A:$A,B79,BatGame!$P:$P)</f>
        <v>6</v>
      </c>
      <c r="V79" s="1">
        <f>SUMIF(BatGame!$A:$A,B79,BatGame!$AB:$AB)</f>
        <v>0</v>
      </c>
      <c r="W79" s="1">
        <f>SUMIF(BatGame!$A:$A,B79,BatGame!$Z:$Z)</f>
        <v>0</v>
      </c>
      <c r="X79" s="1">
        <f>SUMIF(BatGame!$A:$A,B79,BatGame!$AA:$AA)</f>
        <v>0</v>
      </c>
      <c r="Y79" s="2">
        <f t="shared" si="42"/>
        <v>8.3333333333333329E-2</v>
      </c>
      <c r="Z79" s="2">
        <f t="shared" si="43"/>
        <v>0.15384615384615385</v>
      </c>
      <c r="AA79" s="2">
        <f t="shared" si="44"/>
        <v>8.3333333333333329E-2</v>
      </c>
      <c r="AB79" s="2">
        <f t="shared" si="45"/>
        <v>0.23717948717948717</v>
      </c>
      <c r="AC79" s="2">
        <f t="shared" si="46"/>
        <v>0.16666666666666666</v>
      </c>
      <c r="AD79" s="2" t="e">
        <f>(AL79/E79) / '[1]리그 상수'!$B$3 * 100</f>
        <v>#DIV/0!</v>
      </c>
      <c r="AE79" s="2">
        <f t="shared" si="33"/>
        <v>46.153846153846153</v>
      </c>
      <c r="AF79" s="2">
        <f t="shared" si="34"/>
        <v>0</v>
      </c>
      <c r="AG79" s="2">
        <f t="shared" si="35"/>
        <v>0</v>
      </c>
      <c r="AH79" s="2">
        <f t="shared" si="36"/>
        <v>0.16666666666666666</v>
      </c>
      <c r="AI79" s="2">
        <f t="shared" si="37"/>
        <v>0</v>
      </c>
      <c r="AJ79" s="2">
        <f t="shared" si="38"/>
        <v>7.0512820512820526E-2</v>
      </c>
      <c r="AK79" s="2" t="e">
        <f>('[1]리그 상수'!$B$16 * '[1]2025 썸머시즌 타자'!R79 + '[1]리그 상수'!$B$17 * '[1]2025 썸머시즌 타자'!S79 + '[1]2025 썸머시즌 타자'!J79 * '[1]리그 상수'!$B$18 + '[1]리그 상수'!$B$19 * '[1]2025 썸머시즌 타자'!K79 + '[1]2025 썸머시즌 타자'!L79 * '[1]리그 상수'!$B$20 + '[1]리그 상수'!$B$21*'[1]2025 썸머시즌 타자'!M79) / ('[1]2025 썸머시즌 타자'!G79 + '[1]2025 썸머시즌 타자'!R79 - '[1]2025 썸머시즌 타자'!T79 +'[1]2025 썸머시즌 타자'!S79 +'[1]2025 썸머시즌 타자'!X79)</f>
        <v>#DIV/0!</v>
      </c>
      <c r="AL79" s="2" t="e">
        <f>((AK79-$AK$2) / '[1]리그 상수'!$B$2 + '[1]리그 상수'!$B$3) * '[1]2025 썸머시즌 타자'!E79</f>
        <v>#DIV/0!</v>
      </c>
      <c r="AM79" s="2">
        <f t="shared" si="47"/>
        <v>0.40909090909090912</v>
      </c>
      <c r="AN79" s="2" t="e">
        <f>((AK79-'[1]리그 상수'!$B$1) / '[1]리그 상수'!$B$2)*'[1]2025 썸머시즌 타자'!E79</f>
        <v>#DIV/0!</v>
      </c>
      <c r="AO79" s="2" t="e">
        <f>((AK79-'[1]리그 상수'!$B$1) / '[1]리그 상수'!$B$2) * '[1]2025 썸머시즌 타자'!E79</f>
        <v>#DIV/0!</v>
      </c>
      <c r="AP79" s="2">
        <f t="shared" si="48"/>
        <v>0</v>
      </c>
      <c r="AQ79" s="2">
        <f t="shared" si="49"/>
        <v>0.6</v>
      </c>
      <c r="AR79" s="2" t="e">
        <f t="shared" si="50"/>
        <v>#DIV/0!</v>
      </c>
      <c r="AS79" s="2">
        <f t="shared" si="51"/>
        <v>7.98</v>
      </c>
      <c r="AT79" s="2">
        <f t="shared" si="52"/>
        <v>7.98</v>
      </c>
      <c r="AU79" s="2" t="e">
        <f t="shared" si="53"/>
        <v>#DIV/0!</v>
      </c>
      <c r="AV79" s="3" t="e">
        <f>AU79 + (E79 * ('[1]리그 상수'!$B$1 - '[1]리그 상수'!$F$1) / '[1]리그 상수'!$B$2)</f>
        <v>#DIV/0!</v>
      </c>
      <c r="AW79">
        <f t="shared" si="54"/>
        <v>38.160000000000004</v>
      </c>
      <c r="AX79" s="3" t="e">
        <f t="shared" si="55"/>
        <v>#DIV/0!</v>
      </c>
      <c r="AY79" s="3" t="e">
        <f t="shared" si="56"/>
        <v>#DIV/0!</v>
      </c>
      <c r="BE79" s="1">
        <v>1</v>
      </c>
      <c r="BF79" s="1">
        <v>7</v>
      </c>
      <c r="BG79" s="1">
        <v>3</v>
      </c>
      <c r="BH79">
        <f t="shared" si="57"/>
        <v>11</v>
      </c>
      <c r="BI79" s="4" t="e">
        <f t="shared" si="58"/>
        <v>#DIV/0!</v>
      </c>
      <c r="BJ79" s="2">
        <f>E79*('[1]리그 상수'!$B$3 * 0.8)</f>
        <v>1.4320312500000001</v>
      </c>
    </row>
    <row r="80" spans="1:62">
      <c r="B80" s="1" t="s">
        <v>293</v>
      </c>
      <c r="E80" s="1">
        <f>SUMIF(BatGame!$A:$A,B80,BatGame!$E:$E)</f>
        <v>20</v>
      </c>
      <c r="F80">
        <f t="shared" si="32"/>
        <v>20</v>
      </c>
      <c r="G80" s="1">
        <f>SUMIF(BatGame!$A:$A,B80,BatGame!$F:$F)</f>
        <v>20</v>
      </c>
      <c r="H80" s="1">
        <f>SUMIF(BatGame!$A:$A,B80,BatGame!$M:$M)</f>
        <v>0</v>
      </c>
      <c r="I80" s="1">
        <f>SUMIF(BatGame!$A:$A,B80,BatGame!$G:$G)</f>
        <v>6</v>
      </c>
      <c r="J80">
        <f>SUMIF(BatGame!$A:$A,B80,BatGame!$H:$H)</f>
        <v>6</v>
      </c>
      <c r="K80" s="1">
        <f>SUMIF(BatGame!$A:$A,B80,BatGame!$I:$I)</f>
        <v>0</v>
      </c>
      <c r="L80" s="1">
        <f>SUMIF(BatGame!$A:$A,B80,BatGame!$J:$J)</f>
        <v>0</v>
      </c>
      <c r="M80" s="1">
        <f>SUMIF(BatGame!$A:$A,B80,BatGame!$K:$K)</f>
        <v>0</v>
      </c>
      <c r="N80">
        <f t="shared" si="41"/>
        <v>6</v>
      </c>
      <c r="O80" s="1">
        <f>SUMIF(BatGame!$A:$A,B80,BatGame!$L:$L)</f>
        <v>1</v>
      </c>
      <c r="P80" s="1">
        <f>SUMIF(BatGame!$A:$A,B80,BatGame!$N:$N)</f>
        <v>1</v>
      </c>
      <c r="Q80" s="1">
        <f>SUMIF(BatGame!$A:$A,B80,BatGame!$AC:$AC)</f>
        <v>0</v>
      </c>
      <c r="R80" s="1">
        <f>SUMIF(BatGame!$A:$A,B80,BatGame!$O:$O)</f>
        <v>0</v>
      </c>
      <c r="S80" s="1">
        <f>SUMIF(BatGame!$A:$A,B80,BatGame!$Y:$Y)</f>
        <v>0</v>
      </c>
      <c r="T80" s="1">
        <f>SUMIF(BatGame!$A:$A,B80,BatGame!$X:$X)</f>
        <v>0</v>
      </c>
      <c r="U80" s="1">
        <f>SUMIF(BatGame!$A:$A,B80,BatGame!$P:$P)</f>
        <v>2</v>
      </c>
      <c r="V80" s="1">
        <f>SUMIF(BatGame!$A:$A,B80,BatGame!$AB:$AB)</f>
        <v>0</v>
      </c>
      <c r="W80" s="1">
        <f>SUMIF(BatGame!$A:$A,B80,BatGame!$Z:$Z)</f>
        <v>0</v>
      </c>
      <c r="X80" s="1">
        <f>SUMIF(BatGame!$A:$A,B80,BatGame!$AA:$AA)</f>
        <v>0</v>
      </c>
      <c r="Y80" s="2">
        <f t="shared" si="42"/>
        <v>0.3</v>
      </c>
      <c r="Z80" s="2">
        <f t="shared" si="43"/>
        <v>0.3</v>
      </c>
      <c r="AA80" s="2">
        <f t="shared" si="44"/>
        <v>0.3</v>
      </c>
      <c r="AB80" s="2">
        <f t="shared" si="45"/>
        <v>0.6</v>
      </c>
      <c r="AC80" s="2">
        <f t="shared" si="46"/>
        <v>0</v>
      </c>
      <c r="AD80" s="2" t="e">
        <f>(AL80/E80) / '[1]리그 상수'!$B$3 * 100</f>
        <v>#DIV/0!</v>
      </c>
      <c r="AE80" s="2">
        <f t="shared" si="33"/>
        <v>10</v>
      </c>
      <c r="AF80" s="2">
        <f t="shared" si="34"/>
        <v>0</v>
      </c>
      <c r="AG80" s="2">
        <f t="shared" si="35"/>
        <v>0</v>
      </c>
      <c r="AH80" s="2">
        <f t="shared" si="36"/>
        <v>0.33333333333333331</v>
      </c>
      <c r="AI80" s="2">
        <f t="shared" si="37"/>
        <v>0</v>
      </c>
      <c r="AJ80" s="2">
        <f t="shared" si="38"/>
        <v>0</v>
      </c>
      <c r="AK80" s="2" t="e">
        <f>('[1]리그 상수'!$B$16 * '[1]2025 썸머시즌 타자'!R80 + '[1]리그 상수'!$B$17 * '[1]2025 썸머시즌 타자'!S80 + '[1]2025 썸머시즌 타자'!J80 * '[1]리그 상수'!$B$18 + '[1]리그 상수'!$B$19 * '[1]2025 썸머시즌 타자'!K80 + '[1]2025 썸머시즌 타자'!L80 * '[1]리그 상수'!$B$20 + '[1]리그 상수'!$B$21*'[1]2025 썸머시즌 타자'!M80) / ('[1]2025 썸머시즌 타자'!G80 + '[1]2025 썸머시즌 타자'!R80 - '[1]2025 썸머시즌 타자'!T80 +'[1]2025 썸머시즌 타자'!S80 +'[1]2025 썸머시즌 타자'!X80)</f>
        <v>#DIV/0!</v>
      </c>
      <c r="AL80" s="2" t="e">
        <f>((AK80-$AK$2) / '[1]리그 상수'!$B$2 + '[1]리그 상수'!$B$3) * '[1]2025 썸머시즌 타자'!E80</f>
        <v>#DIV/0!</v>
      </c>
      <c r="AM80" s="2">
        <f t="shared" si="47"/>
        <v>3.4714285714285711</v>
      </c>
      <c r="AN80" s="2" t="e">
        <f>((AK80-'[1]리그 상수'!$B$1) / '[1]리그 상수'!$B$2)*'[1]2025 썸머시즌 타자'!E80</f>
        <v>#DIV/0!</v>
      </c>
      <c r="AO80" s="2" t="e">
        <f>((AK80-'[1]리그 상수'!$B$1) / '[1]리그 상수'!$B$2) * '[1]2025 썸머시즌 타자'!E80</f>
        <v>#DIV/0!</v>
      </c>
      <c r="AP80" s="2">
        <f t="shared" si="48"/>
        <v>0.2</v>
      </c>
      <c r="AQ80" s="2">
        <f t="shared" si="49"/>
        <v>0</v>
      </c>
      <c r="AR80" s="2" t="e">
        <f t="shared" si="50"/>
        <v>#DIV/0!</v>
      </c>
      <c r="AS80" s="2">
        <f t="shared" si="51"/>
        <v>7.98</v>
      </c>
      <c r="AT80" s="2">
        <f t="shared" si="52"/>
        <v>7.98</v>
      </c>
      <c r="AU80" s="2" t="e">
        <f t="shared" si="53"/>
        <v>#DIV/0!</v>
      </c>
      <c r="AV80" s="3" t="e">
        <f>AU80 + (E80 * ('[1]리그 상수'!$B$1 - '[1]리그 상수'!$F$1) / '[1]리그 상수'!$B$2)</f>
        <v>#DIV/0!</v>
      </c>
      <c r="AW80">
        <f t="shared" si="54"/>
        <v>38.160000000000004</v>
      </c>
      <c r="AX80" s="3" t="e">
        <f t="shared" si="55"/>
        <v>#DIV/0!</v>
      </c>
      <c r="AY80" s="3" t="e">
        <f t="shared" si="56"/>
        <v>#DIV/0!</v>
      </c>
      <c r="BE80" s="1">
        <v>1</v>
      </c>
      <c r="BF80" s="1">
        <v>7</v>
      </c>
      <c r="BG80" s="1">
        <v>3</v>
      </c>
      <c r="BH80">
        <f t="shared" si="57"/>
        <v>14</v>
      </c>
      <c r="BI80" s="4" t="e">
        <f t="shared" si="58"/>
        <v>#DIV/0!</v>
      </c>
      <c r="BJ80" s="2">
        <f>E80*('[1]리그 상수'!$B$3 * 0.8)</f>
        <v>2.203125</v>
      </c>
    </row>
    <row r="81" spans="2:62">
      <c r="B81" s="49" t="s">
        <v>283</v>
      </c>
      <c r="E81" s="1">
        <f>SUMIF(BatGame!$A:$A,B81,BatGame!$E:$E)</f>
        <v>32</v>
      </c>
      <c r="F81">
        <f t="shared" si="32"/>
        <v>31</v>
      </c>
      <c r="G81" s="1">
        <f>SUMIF(BatGame!$A:$A,B81,BatGame!$F:$F)</f>
        <v>31</v>
      </c>
      <c r="H81" s="1">
        <f>SUMIF(BatGame!$A:$A,B81,BatGame!$M:$M)</f>
        <v>2</v>
      </c>
      <c r="I81" s="1">
        <f>SUMIF(BatGame!$A:$A,B81,BatGame!$G:$G)</f>
        <v>12</v>
      </c>
      <c r="J81">
        <f>SUMIF(BatGame!$A:$A,B81,BatGame!$H:$H)</f>
        <v>4</v>
      </c>
      <c r="K81" s="1">
        <f>SUMIF(BatGame!$A:$A,B81,BatGame!$I:$I)</f>
        <v>7</v>
      </c>
      <c r="L81" s="1">
        <f>SUMIF(BatGame!$A:$A,B81,BatGame!$J:$J)</f>
        <v>1</v>
      </c>
      <c r="M81" s="1">
        <f>SUMIF(BatGame!$A:$A,B81,BatGame!$K:$K)</f>
        <v>0</v>
      </c>
      <c r="N81">
        <f t="shared" si="41"/>
        <v>21</v>
      </c>
      <c r="O81" s="1">
        <f>SUMIF(BatGame!$A:$A,B81,BatGame!$L:$L)</f>
        <v>4</v>
      </c>
      <c r="P81" s="1">
        <f>SUMIF(BatGame!$A:$A,B81,BatGame!$N:$N)</f>
        <v>0</v>
      </c>
      <c r="Q81" s="1">
        <f>SUMIF(BatGame!$A:$A,B81,BatGame!$AC:$AC)</f>
        <v>0</v>
      </c>
      <c r="R81" s="1">
        <f>SUMIF(BatGame!$A:$A,B81,BatGame!$O:$O)</f>
        <v>1</v>
      </c>
      <c r="S81" s="1">
        <f>SUMIF(BatGame!$A:$A,B81,BatGame!$Y:$Y)</f>
        <v>0</v>
      </c>
      <c r="T81" s="1">
        <f>SUMIF(BatGame!$A:$A,B81,BatGame!$X:$X)</f>
        <v>0</v>
      </c>
      <c r="U81" s="1">
        <f>SUMIF(BatGame!$A:$A,B81,BatGame!$P:$P)</f>
        <v>14</v>
      </c>
      <c r="V81" s="1">
        <f>SUMIF(BatGame!$A:$A,B81,BatGame!$AB:$AB)</f>
        <v>0</v>
      </c>
      <c r="W81" s="1">
        <f>SUMIF(BatGame!$A:$A,B81,BatGame!$Z:$Z)</f>
        <v>0</v>
      </c>
      <c r="X81" s="1">
        <f>SUMIF(BatGame!$A:$A,B81,BatGame!$AA:$AA)</f>
        <v>0</v>
      </c>
      <c r="Y81" s="2">
        <f t="shared" si="42"/>
        <v>0.38709677419354838</v>
      </c>
      <c r="Z81" s="2">
        <f t="shared" si="43"/>
        <v>0.40625</v>
      </c>
      <c r="AA81" s="2">
        <f t="shared" si="44"/>
        <v>0.67741935483870963</v>
      </c>
      <c r="AB81" s="2">
        <f t="shared" si="45"/>
        <v>1.0836693548387095</v>
      </c>
      <c r="AC81" s="2">
        <f t="shared" si="46"/>
        <v>6.4516129032258063E-2</v>
      </c>
      <c r="AD81" s="2" t="e">
        <f>(AL81/E81) / '[1]리그 상수'!$B$3 * 100</f>
        <v>#DIV/0!</v>
      </c>
      <c r="AE81" s="2">
        <f t="shared" si="33"/>
        <v>43.75</v>
      </c>
      <c r="AF81" s="2">
        <f t="shared" si="34"/>
        <v>3.125</v>
      </c>
      <c r="AG81" s="2">
        <f t="shared" si="35"/>
        <v>7.1428571428571425E-2</v>
      </c>
      <c r="AH81" s="2">
        <f t="shared" si="36"/>
        <v>0.70588235294117652</v>
      </c>
      <c r="AI81" s="2">
        <f t="shared" si="37"/>
        <v>0.29032258064516125</v>
      </c>
      <c r="AJ81" s="2">
        <f t="shared" si="38"/>
        <v>1.9153225806451624E-2</v>
      </c>
      <c r="AK81" s="2" t="e">
        <f>('[1]리그 상수'!$B$16 * '[1]2025 썸머시즌 타자'!R81 + '[1]리그 상수'!$B$17 * '[1]2025 썸머시즌 타자'!S81 + '[1]2025 썸머시즌 타자'!J81 * '[1]리그 상수'!$B$18 + '[1]리그 상수'!$B$19 * '[1]2025 썸머시즌 타자'!K81 + '[1]2025 썸머시즌 타자'!L81 * '[1]리그 상수'!$B$20 + '[1]리그 상수'!$B$21*'[1]2025 썸머시즌 타자'!M81) / ('[1]2025 썸머시즌 타자'!G81 + '[1]2025 썸머시즌 타자'!R81 - '[1]2025 썸머시즌 타자'!T81 +'[1]2025 썸머시즌 타자'!S81 +'[1]2025 썸머시즌 타자'!X81)</f>
        <v>#DIV/0!</v>
      </c>
      <c r="AL81" s="2" t="e">
        <f>((AK81-$AK$2) / '[1]리그 상수'!$B$2 + '[1]리그 상수'!$B$3) * '[1]2025 썸머시즌 타자'!E81</f>
        <v>#DIV/0!</v>
      </c>
      <c r="AM81" s="2">
        <f t="shared" si="47"/>
        <v>12.514431239388795</v>
      </c>
      <c r="AN81" s="2" t="e">
        <f>((AK81-'[1]리그 상수'!$B$1) / '[1]리그 상수'!$B$2)*'[1]2025 썸머시즌 타자'!E81</f>
        <v>#DIV/0!</v>
      </c>
      <c r="AO81" s="2" t="e">
        <f>((AK81-'[1]리그 상수'!$B$1) / '[1]리그 상수'!$B$2) * '[1]2025 썸머시즌 타자'!E81</f>
        <v>#DIV/0!</v>
      </c>
      <c r="AP81" s="2">
        <f t="shared" si="48"/>
        <v>0</v>
      </c>
      <c r="AQ81" s="2">
        <f t="shared" si="49"/>
        <v>0.6</v>
      </c>
      <c r="AR81" s="2" t="e">
        <f t="shared" si="50"/>
        <v>#DIV/0!</v>
      </c>
      <c r="AS81" s="2">
        <f t="shared" si="51"/>
        <v>7.98</v>
      </c>
      <c r="AT81" s="2">
        <f t="shared" si="52"/>
        <v>7.98</v>
      </c>
      <c r="AU81" s="2" t="e">
        <f t="shared" si="53"/>
        <v>#DIV/0!</v>
      </c>
      <c r="AV81" s="3" t="e">
        <f>AU81 + (E81 * ('[1]리그 상수'!$B$1 - '[1]리그 상수'!$F$1) / '[1]리그 상수'!$B$2)</f>
        <v>#DIV/0!</v>
      </c>
      <c r="AW81">
        <f t="shared" si="54"/>
        <v>38.160000000000004</v>
      </c>
      <c r="AX81" s="3" t="e">
        <f t="shared" si="55"/>
        <v>#DIV/0!</v>
      </c>
      <c r="AY81" s="3" t="e">
        <f t="shared" si="56"/>
        <v>#DIV/0!</v>
      </c>
      <c r="BE81" s="1">
        <v>1</v>
      </c>
      <c r="BF81" s="1">
        <v>7</v>
      </c>
      <c r="BG81" s="1">
        <v>3</v>
      </c>
      <c r="BH81">
        <f t="shared" si="57"/>
        <v>19</v>
      </c>
      <c r="BI81" s="4" t="e">
        <f t="shared" si="58"/>
        <v>#DIV/0!</v>
      </c>
      <c r="BJ81" s="2">
        <f>E81*('[1]리그 상수'!$B$3 * 0.8)</f>
        <v>3.5250000000000004</v>
      </c>
    </row>
    <row r="82" spans="2:62">
      <c r="B82" s="49" t="s">
        <v>191</v>
      </c>
      <c r="E82" s="1">
        <f>SUMIF(BatGame!$A:$A,B82,BatGame!$E:$E)</f>
        <v>10</v>
      </c>
      <c r="F82">
        <f t="shared" si="32"/>
        <v>10</v>
      </c>
      <c r="G82" s="1">
        <f>SUMIF(BatGame!$A:$A,B82,BatGame!$F:$F)</f>
        <v>10</v>
      </c>
      <c r="H82" s="1">
        <f>SUMIF(BatGame!$A:$A,B82,BatGame!$M:$M)</f>
        <v>1</v>
      </c>
      <c r="I82" s="1">
        <f>SUMIF(BatGame!$A:$A,B82,BatGame!$G:$G)</f>
        <v>2</v>
      </c>
      <c r="J82">
        <f>SUMIF(BatGame!$A:$A,B82,BatGame!$H:$H)</f>
        <v>2</v>
      </c>
      <c r="K82" s="1">
        <f>SUMIF(BatGame!$A:$A,B82,BatGame!$I:$I)</f>
        <v>0</v>
      </c>
      <c r="L82" s="1">
        <f>SUMIF(BatGame!$A:$A,B82,BatGame!$J:$J)</f>
        <v>0</v>
      </c>
      <c r="M82" s="1">
        <f>SUMIF(BatGame!$A:$A,B82,BatGame!$K:$K)</f>
        <v>0</v>
      </c>
      <c r="N82">
        <f t="shared" si="41"/>
        <v>2</v>
      </c>
      <c r="O82" s="1">
        <f>SUMIF(BatGame!$A:$A,B82,BatGame!$L:$L)</f>
        <v>2</v>
      </c>
      <c r="P82" s="1">
        <f>SUMIF(BatGame!$A:$A,B82,BatGame!$N:$N)</f>
        <v>1</v>
      </c>
      <c r="Q82" s="1">
        <f>SUMIF(BatGame!$A:$A,B82,BatGame!$AC:$AC)</f>
        <v>1</v>
      </c>
      <c r="R82" s="1">
        <f>SUMIF(BatGame!$A:$A,B82,BatGame!$O:$O)</f>
        <v>0</v>
      </c>
      <c r="S82" s="1">
        <f>SUMIF(BatGame!$A:$A,B82,BatGame!$Y:$Y)</f>
        <v>0</v>
      </c>
      <c r="T82" s="1">
        <f>SUMIF(BatGame!$A:$A,B82,BatGame!$X:$X)</f>
        <v>0</v>
      </c>
      <c r="U82" s="1">
        <f>SUMIF(BatGame!$A:$A,B82,BatGame!$P:$P)</f>
        <v>1</v>
      </c>
      <c r="V82" s="1">
        <f>SUMIF(BatGame!$A:$A,B82,BatGame!$AB:$AB)</f>
        <v>0</v>
      </c>
      <c r="W82" s="1">
        <f>SUMIF(BatGame!$A:$A,B82,BatGame!$Z:$Z)</f>
        <v>0</v>
      </c>
      <c r="X82" s="1">
        <f>SUMIF(BatGame!$A:$A,B82,BatGame!$AA:$AA)</f>
        <v>0</v>
      </c>
      <c r="Y82" s="2">
        <f t="shared" si="42"/>
        <v>0.2</v>
      </c>
      <c r="Z82" s="2">
        <f t="shared" si="43"/>
        <v>0.2</v>
      </c>
      <c r="AA82" s="2">
        <f t="shared" si="44"/>
        <v>0.2</v>
      </c>
      <c r="AB82" s="2">
        <f t="shared" si="45"/>
        <v>0.4</v>
      </c>
      <c r="AC82" s="2">
        <f t="shared" si="46"/>
        <v>0.1</v>
      </c>
      <c r="AD82" s="2" t="e">
        <f>(AL82/E82) / '[1]리그 상수'!$B$3 * 100</f>
        <v>#DIV/0!</v>
      </c>
      <c r="AE82" s="2">
        <f t="shared" si="33"/>
        <v>10</v>
      </c>
      <c r="AF82" s="2">
        <f t="shared" si="34"/>
        <v>0</v>
      </c>
      <c r="AG82" s="2">
        <f t="shared" si="35"/>
        <v>0</v>
      </c>
      <c r="AH82" s="2">
        <f t="shared" si="36"/>
        <v>0.22222222222222221</v>
      </c>
      <c r="AI82" s="2">
        <f t="shared" si="37"/>
        <v>0</v>
      </c>
      <c r="AJ82" s="2">
        <f t="shared" si="38"/>
        <v>0</v>
      </c>
      <c r="AK82" s="2" t="e">
        <f>('[1]리그 상수'!$B$16 * '[1]2025 썸머시즌 타자'!R82 + '[1]리그 상수'!$B$17 * '[1]2025 썸머시즌 타자'!S82 + '[1]2025 썸머시즌 타자'!J82 * '[1]리그 상수'!$B$18 + '[1]리그 상수'!$B$19 * '[1]2025 썸머시즌 타자'!K82 + '[1]2025 썸머시즌 타자'!L82 * '[1]리그 상수'!$B$20 + '[1]리그 상수'!$B$21*'[1]2025 썸머시즌 타자'!M82) / ('[1]2025 썸머시즌 타자'!G82 + '[1]2025 썸머시즌 타자'!R82 - '[1]2025 썸머시즌 타자'!T82 +'[1]2025 썸머시즌 타자'!S82 +'[1]2025 썸머시즌 타자'!X82)</f>
        <v>#DIV/0!</v>
      </c>
      <c r="AL82" s="2" t="e">
        <f>((AK82-$AK$2) / '[1]리그 상수'!$B$2 + '[1]리그 상수'!$B$3) * '[1]2025 썸머시즌 타자'!E82</f>
        <v>#DIV/0!</v>
      </c>
      <c r="AM82" s="2">
        <f t="shared" si="47"/>
        <v>1.2000000000000002</v>
      </c>
      <c r="AN82" s="2" t="e">
        <f>((AK82-'[1]리그 상수'!$B$1) / '[1]리그 상수'!$B$2)*'[1]2025 썸머시즌 타자'!E82</f>
        <v>#DIV/0!</v>
      </c>
      <c r="AO82" s="2" t="e">
        <f>((AK82-'[1]리그 상수'!$B$1) / '[1]리그 상수'!$B$2) * '[1]2025 썸머시즌 타자'!E82</f>
        <v>#DIV/0!</v>
      </c>
      <c r="AP82" s="2">
        <f t="shared" si="48"/>
        <v>-0.2</v>
      </c>
      <c r="AQ82" s="2">
        <f t="shared" si="49"/>
        <v>0.3</v>
      </c>
      <c r="AR82" s="2" t="e">
        <f t="shared" si="50"/>
        <v>#DIV/0!</v>
      </c>
      <c r="AS82" s="2">
        <f t="shared" si="51"/>
        <v>7.98</v>
      </c>
      <c r="AT82" s="2">
        <f t="shared" si="52"/>
        <v>7.98</v>
      </c>
      <c r="AU82" s="2" t="e">
        <f t="shared" si="53"/>
        <v>#DIV/0!</v>
      </c>
      <c r="AV82" s="3" t="e">
        <f>AU82 + (E82 * ('[1]리그 상수'!$B$1 - '[1]리그 상수'!$F$1) / '[1]리그 상수'!$B$2)</f>
        <v>#DIV/0!</v>
      </c>
      <c r="AW82">
        <f t="shared" si="54"/>
        <v>38.160000000000004</v>
      </c>
      <c r="AX82" s="3" t="e">
        <f t="shared" si="55"/>
        <v>#DIV/0!</v>
      </c>
      <c r="AY82" s="3" t="e">
        <f t="shared" si="56"/>
        <v>#DIV/0!</v>
      </c>
      <c r="BE82" s="1">
        <v>1</v>
      </c>
      <c r="BF82" s="1">
        <v>7</v>
      </c>
      <c r="BG82" s="1">
        <v>3</v>
      </c>
      <c r="BH82">
        <f t="shared" si="57"/>
        <v>9</v>
      </c>
      <c r="BI82" s="4" t="e">
        <f t="shared" si="58"/>
        <v>#DIV/0!</v>
      </c>
      <c r="BJ82" s="2">
        <f>E82*('[1]리그 상수'!$B$3 * 0.8)</f>
        <v>1.1015625</v>
      </c>
    </row>
    <row r="83" spans="2:62">
      <c r="B83" s="49" t="s">
        <v>192</v>
      </c>
      <c r="E83" s="1">
        <f>SUMIF(BatGame!$A:$A,B83,BatGame!$E:$E)</f>
        <v>20</v>
      </c>
      <c r="F83">
        <f t="shared" si="32"/>
        <v>19</v>
      </c>
      <c r="G83" s="1">
        <f>SUMIF(BatGame!$A:$A,B83,BatGame!$F:$F)</f>
        <v>19</v>
      </c>
      <c r="H83" s="1">
        <f>SUMIF(BatGame!$A:$A,B83,BatGame!$M:$M)</f>
        <v>1</v>
      </c>
      <c r="I83" s="1">
        <f>SUMIF(BatGame!$A:$A,B83,BatGame!$G:$G)</f>
        <v>2</v>
      </c>
      <c r="J83">
        <f>SUMIF(BatGame!$A:$A,B83,BatGame!$H:$H)</f>
        <v>2</v>
      </c>
      <c r="K83" s="1">
        <f>SUMIF(BatGame!$A:$A,B83,BatGame!$I:$I)</f>
        <v>0</v>
      </c>
      <c r="L83" s="1">
        <f>SUMIF(BatGame!$A:$A,B83,BatGame!$J:$J)</f>
        <v>0</v>
      </c>
      <c r="M83" s="1">
        <f>SUMIF(BatGame!$A:$A,B83,BatGame!$K:$K)</f>
        <v>0</v>
      </c>
      <c r="N83">
        <f t="shared" si="41"/>
        <v>2</v>
      </c>
      <c r="O83" s="1">
        <f>SUMIF(BatGame!$A:$A,B83,BatGame!$L:$L)</f>
        <v>2</v>
      </c>
      <c r="P83" s="1">
        <f>SUMIF(BatGame!$A:$A,B83,BatGame!$N:$N)</f>
        <v>0</v>
      </c>
      <c r="Q83" s="1">
        <f>SUMIF(BatGame!$A:$A,B83,BatGame!$AC:$AC)</f>
        <v>1</v>
      </c>
      <c r="R83" s="1">
        <f>SUMIF(BatGame!$A:$A,B83,BatGame!$O:$O)</f>
        <v>0</v>
      </c>
      <c r="S83" s="1">
        <f>SUMIF(BatGame!$A:$A,B83,BatGame!$Y:$Y)</f>
        <v>1</v>
      </c>
      <c r="T83" s="1">
        <f>SUMIF(BatGame!$A:$A,B83,BatGame!$X:$X)</f>
        <v>0</v>
      </c>
      <c r="U83" s="1">
        <f>SUMIF(BatGame!$A:$A,B83,BatGame!$P:$P)</f>
        <v>9</v>
      </c>
      <c r="V83" s="1">
        <f>SUMIF(BatGame!$A:$A,B83,BatGame!$AB:$AB)</f>
        <v>1</v>
      </c>
      <c r="W83" s="1">
        <f>SUMIF(BatGame!$A:$A,B83,BatGame!$Z:$Z)</f>
        <v>0</v>
      </c>
      <c r="X83" s="1">
        <f>SUMIF(BatGame!$A:$A,B83,BatGame!$AA:$AA)</f>
        <v>0</v>
      </c>
      <c r="Y83" s="2">
        <f t="shared" si="42"/>
        <v>0.10526315789473684</v>
      </c>
      <c r="Z83" s="2">
        <f t="shared" si="43"/>
        <v>0.15</v>
      </c>
      <c r="AA83" s="2">
        <f t="shared" si="44"/>
        <v>0.10526315789473684</v>
      </c>
      <c r="AB83" s="2">
        <f t="shared" si="45"/>
        <v>0.25526315789473686</v>
      </c>
      <c r="AC83" s="2">
        <f t="shared" si="46"/>
        <v>5.2631578947368418E-2</v>
      </c>
      <c r="AD83" s="2" t="e">
        <f>(AL83/E83) / '[1]리그 상수'!$B$3 * 100</f>
        <v>#DIV/0!</v>
      </c>
      <c r="AE83" s="2">
        <f t="shared" si="33"/>
        <v>45</v>
      </c>
      <c r="AF83" s="2">
        <f t="shared" si="34"/>
        <v>0</v>
      </c>
      <c r="AG83" s="2">
        <f t="shared" si="35"/>
        <v>0</v>
      </c>
      <c r="AH83" s="2">
        <f t="shared" si="36"/>
        <v>0.2</v>
      </c>
      <c r="AI83" s="2">
        <f t="shared" si="37"/>
        <v>0</v>
      </c>
      <c r="AJ83" s="2">
        <f t="shared" si="38"/>
        <v>4.4736842105263158E-2</v>
      </c>
      <c r="AK83" s="2" t="e">
        <f>('[1]리그 상수'!$B$16 * '[1]2025 썸머시즌 타자'!R83 + '[1]리그 상수'!$B$17 * '[1]2025 썸머시즌 타자'!S83 + '[1]2025 썸머시즌 타자'!J83 * '[1]리그 상수'!$B$18 + '[1]리그 상수'!$B$19 * '[1]2025 썸머시즌 타자'!K83 + '[1]2025 썸머시즌 타자'!L83 * '[1]리그 상수'!$B$20 + '[1]리그 상수'!$B$21*'[1]2025 썸머시즌 타자'!M83) / ('[1]2025 썸머시즌 타자'!G83 + '[1]2025 썸머시즌 타자'!R83 - '[1]2025 썸머시즌 타자'!T83 +'[1]2025 썸머시즌 타자'!S83 +'[1]2025 썸머시즌 타자'!X83)</f>
        <v>#DIV/0!</v>
      </c>
      <c r="AL83" s="2" t="e">
        <f>((AK83-$AK$2) / '[1]리그 상수'!$B$2 + '[1]리그 상수'!$B$3) * '[1]2025 썸머시즌 타자'!E83</f>
        <v>#DIV/0!</v>
      </c>
      <c r="AM83" s="2">
        <f t="shared" si="47"/>
        <v>0.448753462603878</v>
      </c>
      <c r="AN83" s="2" t="e">
        <f>((AK83-'[1]리그 상수'!$B$1) / '[1]리그 상수'!$B$2)*'[1]2025 썸머시즌 타자'!E83</f>
        <v>#DIV/0!</v>
      </c>
      <c r="AO83" s="2" t="e">
        <f>((AK83-'[1]리그 상수'!$B$1) / '[1]리그 상수'!$B$2) * '[1]2025 썸머시즌 타자'!E83</f>
        <v>#DIV/0!</v>
      </c>
      <c r="AP83" s="2">
        <f t="shared" si="48"/>
        <v>-0.4</v>
      </c>
      <c r="AQ83" s="2">
        <f t="shared" si="49"/>
        <v>0.3</v>
      </c>
      <c r="AR83" s="2" t="e">
        <f t="shared" si="50"/>
        <v>#DIV/0!</v>
      </c>
      <c r="AS83" s="2">
        <f t="shared" si="51"/>
        <v>7.98</v>
      </c>
      <c r="AT83" s="2">
        <f t="shared" si="52"/>
        <v>7.98</v>
      </c>
      <c r="AU83" s="2" t="e">
        <f t="shared" si="53"/>
        <v>#DIV/0!</v>
      </c>
      <c r="AV83" s="3" t="e">
        <f>AU83 + (E83 * ('[1]리그 상수'!$B$1 - '[1]리그 상수'!$F$1) / '[1]리그 상수'!$B$2)</f>
        <v>#DIV/0!</v>
      </c>
      <c r="AW83">
        <f t="shared" si="54"/>
        <v>38.160000000000004</v>
      </c>
      <c r="AX83" s="3" t="e">
        <f t="shared" si="55"/>
        <v>#DIV/0!</v>
      </c>
      <c r="AY83" s="3" t="e">
        <f t="shared" si="56"/>
        <v>#DIV/0!</v>
      </c>
      <c r="BE83" s="1">
        <v>1</v>
      </c>
      <c r="BF83" s="1">
        <v>7</v>
      </c>
      <c r="BG83" s="1">
        <v>3</v>
      </c>
      <c r="BH83">
        <f t="shared" si="57"/>
        <v>19</v>
      </c>
      <c r="BI83" s="4" t="e">
        <f t="shared" si="58"/>
        <v>#DIV/0!</v>
      </c>
      <c r="BJ83" s="2">
        <f>E83*('[1]리그 상수'!$B$3 * 0.8)</f>
        <v>2.203125</v>
      </c>
    </row>
    <row r="84" spans="2:62">
      <c r="B84" s="49" t="s">
        <v>284</v>
      </c>
      <c r="E84" s="1">
        <f>SUMIF(BatGame!$A:$A,B84,BatGame!$E:$E)</f>
        <v>3</v>
      </c>
      <c r="F84">
        <f t="shared" si="32"/>
        <v>3</v>
      </c>
      <c r="G84" s="1">
        <f>SUMIF(BatGame!$A:$A,B84,BatGame!$F:$F)</f>
        <v>3</v>
      </c>
      <c r="H84" s="1">
        <f>SUMIF(BatGame!$A:$A,B84,BatGame!$M:$M)</f>
        <v>0</v>
      </c>
      <c r="I84" s="1">
        <f>SUMIF(BatGame!$A:$A,B84,BatGame!$G:$G)</f>
        <v>0</v>
      </c>
      <c r="J84">
        <f>SUMIF(BatGame!$A:$A,B84,BatGame!$H:$H)</f>
        <v>0</v>
      </c>
      <c r="K84" s="1">
        <f>SUMIF(BatGame!$A:$A,B84,BatGame!$I:$I)</f>
        <v>0</v>
      </c>
      <c r="L84" s="1">
        <f>SUMIF(BatGame!$A:$A,B84,BatGame!$J:$J)</f>
        <v>0</v>
      </c>
      <c r="M84" s="1">
        <f>SUMIF(BatGame!$A:$A,B84,BatGame!$K:$K)</f>
        <v>0</v>
      </c>
      <c r="N84">
        <f t="shared" si="41"/>
        <v>0</v>
      </c>
      <c r="O84" s="1">
        <f>SUMIF(BatGame!$A:$A,B84,BatGame!$L:$L)</f>
        <v>0</v>
      </c>
      <c r="P84" s="1">
        <f>SUMIF(BatGame!$A:$A,B84,BatGame!$N:$N)</f>
        <v>0</v>
      </c>
      <c r="Q84" s="1">
        <f>SUMIF(BatGame!$A:$A,B84,BatGame!$AC:$AC)</f>
        <v>0</v>
      </c>
      <c r="R84" s="1">
        <f>SUMIF(BatGame!$A:$A,B84,BatGame!$O:$O)</f>
        <v>0</v>
      </c>
      <c r="S84" s="1">
        <f>SUMIF(BatGame!$A:$A,B84,BatGame!$Y:$Y)</f>
        <v>0</v>
      </c>
      <c r="T84" s="1">
        <f>SUMIF(BatGame!$A:$A,B84,BatGame!$X:$X)</f>
        <v>0</v>
      </c>
      <c r="U84" s="1">
        <f>SUMIF(BatGame!$A:$A,B84,BatGame!$P:$P)</f>
        <v>3</v>
      </c>
      <c r="V84" s="1">
        <f>SUMIF(BatGame!$A:$A,B84,BatGame!$AB:$AB)</f>
        <v>0</v>
      </c>
      <c r="W84" s="1">
        <f>SUMIF(BatGame!$A:$A,B84,BatGame!$Z:$Z)</f>
        <v>0</v>
      </c>
      <c r="X84" s="1">
        <f>SUMIF(BatGame!$A:$A,B84,BatGame!$AA:$AA)</f>
        <v>0</v>
      </c>
      <c r="Y84" s="2">
        <f t="shared" si="42"/>
        <v>0</v>
      </c>
      <c r="Z84" s="2">
        <f t="shared" si="43"/>
        <v>0</v>
      </c>
      <c r="AA84" s="2">
        <f t="shared" si="44"/>
        <v>0</v>
      </c>
      <c r="AB84" s="2">
        <f t="shared" si="45"/>
        <v>0</v>
      </c>
      <c r="AC84" s="2">
        <f t="shared" si="46"/>
        <v>0</v>
      </c>
      <c r="AD84" s="2" t="e">
        <f>(AL84/E84) / '[1]리그 상수'!$B$3 * 100</f>
        <v>#DIV/0!</v>
      </c>
      <c r="AE84" s="2">
        <f t="shared" si="33"/>
        <v>100</v>
      </c>
      <c r="AF84" s="2">
        <f t="shared" si="34"/>
        <v>0</v>
      </c>
      <c r="AG84" s="2">
        <f t="shared" si="35"/>
        <v>0</v>
      </c>
      <c r="AH84" s="2" t="e">
        <f t="shared" si="36"/>
        <v>#DIV/0!</v>
      </c>
      <c r="AI84" s="2">
        <f t="shared" si="37"/>
        <v>0</v>
      </c>
      <c r="AJ84" s="2">
        <f t="shared" si="38"/>
        <v>0</v>
      </c>
      <c r="AK84" s="2" t="e">
        <f>('[1]리그 상수'!$B$16 * '[1]2025 썸머시즌 타자'!R84 + '[1]리그 상수'!$B$17 * '[1]2025 썸머시즌 타자'!S84 + '[1]2025 썸머시즌 타자'!J84 * '[1]리그 상수'!$B$18 + '[1]리그 상수'!$B$19 * '[1]2025 썸머시즌 타자'!K84 + '[1]2025 썸머시즌 타자'!L84 * '[1]리그 상수'!$B$20 + '[1]리그 상수'!$B$21*'[1]2025 썸머시즌 타자'!M84) / ('[1]2025 썸머시즌 타자'!G84 + '[1]2025 썸머시즌 타자'!R84 - '[1]2025 썸머시즌 타자'!T84 +'[1]2025 썸머시즌 타자'!S84 +'[1]2025 썸머시즌 타자'!X84)</f>
        <v>#DIV/0!</v>
      </c>
      <c r="AL84" s="2" t="e">
        <f>((AK84-$AK$2) / '[1]리그 상수'!$B$2 + '[1]리그 상수'!$B$3) * '[1]2025 썸머시즌 타자'!E84</f>
        <v>#DIV/0!</v>
      </c>
      <c r="AM84" s="2">
        <f t="shared" si="47"/>
        <v>0</v>
      </c>
      <c r="AN84" s="2" t="e">
        <f>((AK84-'[1]리그 상수'!$B$1) / '[1]리그 상수'!$B$2)*'[1]2025 썸머시즌 타자'!E84</f>
        <v>#DIV/0!</v>
      </c>
      <c r="AO84" s="2" t="e">
        <f>((AK84-'[1]리그 상수'!$B$1) / '[1]리그 상수'!$B$2) * '[1]2025 썸머시즌 타자'!E84</f>
        <v>#DIV/0!</v>
      </c>
      <c r="AP84" s="2">
        <f t="shared" si="48"/>
        <v>0</v>
      </c>
      <c r="AQ84" s="2">
        <f t="shared" si="49"/>
        <v>0</v>
      </c>
      <c r="AR84" s="2" t="e">
        <f t="shared" si="50"/>
        <v>#DIV/0!</v>
      </c>
      <c r="AS84" s="2">
        <f t="shared" si="51"/>
        <v>7.98</v>
      </c>
      <c r="AT84" s="2">
        <f t="shared" si="52"/>
        <v>7.98</v>
      </c>
      <c r="AU84" s="2" t="e">
        <f t="shared" si="53"/>
        <v>#DIV/0!</v>
      </c>
      <c r="AV84" s="3" t="e">
        <f>AU84 + (E84 * ('[1]리그 상수'!$B$1 - '[1]리그 상수'!$F$1) / '[1]리그 상수'!$B$2)</f>
        <v>#DIV/0!</v>
      </c>
      <c r="AW84">
        <f t="shared" si="54"/>
        <v>38.160000000000004</v>
      </c>
      <c r="AX84" s="3" t="e">
        <f t="shared" si="55"/>
        <v>#DIV/0!</v>
      </c>
      <c r="AY84" s="3" t="e">
        <f t="shared" si="56"/>
        <v>#DIV/0!</v>
      </c>
      <c r="BE84" s="1">
        <v>1</v>
      </c>
      <c r="BF84" s="1">
        <v>7</v>
      </c>
      <c r="BG84" s="1">
        <v>3</v>
      </c>
      <c r="BH84">
        <f t="shared" si="57"/>
        <v>3</v>
      </c>
      <c r="BI84" s="4" t="e">
        <f t="shared" si="58"/>
        <v>#DIV/0!</v>
      </c>
      <c r="BJ84" s="2">
        <f>E84*('[1]리그 상수'!$B$3 * 0.8)</f>
        <v>0.33046875000000003</v>
      </c>
    </row>
    <row r="85" spans="2:62">
      <c r="B85" s="49" t="s">
        <v>193</v>
      </c>
      <c r="E85" s="1">
        <f>SUMIF(BatGame!$A:$A,B85,BatGame!$E:$E)</f>
        <v>40</v>
      </c>
      <c r="F85">
        <f t="shared" si="32"/>
        <v>39</v>
      </c>
      <c r="G85" s="1">
        <f>SUMIF(BatGame!$A:$A,B85,BatGame!$F:$F)</f>
        <v>39</v>
      </c>
      <c r="H85" s="1">
        <f>SUMIF(BatGame!$A:$A,B85,BatGame!$M:$M)</f>
        <v>10</v>
      </c>
      <c r="I85" s="1">
        <f>SUMIF(BatGame!$A:$A,B85,BatGame!$G:$G)</f>
        <v>10</v>
      </c>
      <c r="J85">
        <f>SUMIF(BatGame!$A:$A,B85,BatGame!$H:$H)</f>
        <v>8</v>
      </c>
      <c r="K85" s="1">
        <f>SUMIF(BatGame!$A:$A,B85,BatGame!$I:$I)</f>
        <v>1</v>
      </c>
      <c r="L85" s="1">
        <f>SUMIF(BatGame!$A:$A,B85,BatGame!$J:$J)</f>
        <v>0</v>
      </c>
      <c r="M85" s="1">
        <f>SUMIF(BatGame!$A:$A,B85,BatGame!$K:$K)</f>
        <v>1</v>
      </c>
      <c r="N85">
        <f t="shared" si="41"/>
        <v>14</v>
      </c>
      <c r="O85" s="1">
        <f>SUMIF(BatGame!$A:$A,B85,BatGame!$L:$L)</f>
        <v>4</v>
      </c>
      <c r="P85" s="1">
        <f>SUMIF(BatGame!$A:$A,B85,BatGame!$N:$N)</f>
        <v>8</v>
      </c>
      <c r="Q85" s="1">
        <f>SUMIF(BatGame!$A:$A,B85,BatGame!$AC:$AC)</f>
        <v>1</v>
      </c>
      <c r="R85" s="1">
        <f>SUMIF(BatGame!$A:$A,B85,BatGame!$O:$O)</f>
        <v>0</v>
      </c>
      <c r="S85" s="1">
        <f>SUMIF(BatGame!$A:$A,B85,BatGame!$Y:$Y)</f>
        <v>1</v>
      </c>
      <c r="T85" s="1">
        <f>SUMIF(BatGame!$A:$A,B85,BatGame!$X:$X)</f>
        <v>0</v>
      </c>
      <c r="U85" s="1">
        <f>SUMIF(BatGame!$A:$A,B85,BatGame!$P:$P)</f>
        <v>7</v>
      </c>
      <c r="V85" s="1">
        <f>SUMIF(BatGame!$A:$A,B85,BatGame!$AB:$AB)</f>
        <v>0</v>
      </c>
      <c r="W85" s="1">
        <f>SUMIF(BatGame!$A:$A,B85,BatGame!$Z:$Z)</f>
        <v>0</v>
      </c>
      <c r="X85" s="1">
        <f>SUMIF(BatGame!$A:$A,B85,BatGame!$AA:$AA)</f>
        <v>0</v>
      </c>
      <c r="Y85" s="2">
        <f t="shared" si="42"/>
        <v>0.25641025641025639</v>
      </c>
      <c r="Z85" s="2">
        <f t="shared" si="43"/>
        <v>0.27500000000000002</v>
      </c>
      <c r="AA85" s="2">
        <f t="shared" si="44"/>
        <v>0.35897435897435898</v>
      </c>
      <c r="AB85" s="2">
        <f t="shared" si="45"/>
        <v>0.63397435897435894</v>
      </c>
      <c r="AC85" s="2">
        <f t="shared" si="46"/>
        <v>0.25641025641025639</v>
      </c>
      <c r="AD85" s="2" t="e">
        <f>(AL85/E85) / '[1]리그 상수'!$B$3 * 100</f>
        <v>#DIV/0!</v>
      </c>
      <c r="AE85" s="2">
        <f t="shared" si="33"/>
        <v>17.5</v>
      </c>
      <c r="AF85" s="2">
        <f t="shared" si="34"/>
        <v>0</v>
      </c>
      <c r="AG85" s="2">
        <f t="shared" si="35"/>
        <v>0</v>
      </c>
      <c r="AH85" s="2">
        <f t="shared" si="36"/>
        <v>0.29032258064516131</v>
      </c>
      <c r="AI85" s="2">
        <f t="shared" si="37"/>
        <v>0.10256410256410259</v>
      </c>
      <c r="AJ85" s="2">
        <f t="shared" si="38"/>
        <v>1.8589743589743635E-2</v>
      </c>
      <c r="AK85" s="2" t="e">
        <f>('[1]리그 상수'!$B$16 * '[1]2025 썸머시즌 타자'!R85 + '[1]리그 상수'!$B$17 * '[1]2025 썸머시즌 타자'!S85 + '[1]2025 썸머시즌 타자'!J85 * '[1]리그 상수'!$B$18 + '[1]리그 상수'!$B$19 * '[1]2025 썸머시즌 타자'!K85 + '[1]2025 썸머시즌 타자'!L85 * '[1]리그 상수'!$B$20 + '[1]리그 상수'!$B$21*'[1]2025 썸머시즌 타자'!M85) / ('[1]2025 썸머시즌 타자'!G85 + '[1]2025 썸머시즌 타자'!R85 - '[1]2025 썸머시즌 타자'!T85 +'[1]2025 썸머시즌 타자'!S85 +'[1]2025 썸머시즌 타자'!X85)</f>
        <v>#DIV/0!</v>
      </c>
      <c r="AL85" s="2" t="e">
        <f>((AK85-$AK$2) / '[1]리그 상수'!$B$2 + '[1]리그 상수'!$B$3) * '[1]2025 썸머시즌 타자'!E85</f>
        <v>#DIV/0!</v>
      </c>
      <c r="AM85" s="2">
        <f t="shared" si="47"/>
        <v>3.5538461538461537</v>
      </c>
      <c r="AN85" s="2" t="e">
        <f>((AK85-'[1]리그 상수'!$B$1) / '[1]리그 상수'!$B$2)*'[1]2025 썸머시즌 타자'!E85</f>
        <v>#DIV/0!</v>
      </c>
      <c r="AO85" s="2" t="e">
        <f>((AK85-'[1]리그 상수'!$B$1) / '[1]리그 상수'!$B$2) * '[1]2025 썸머시즌 타자'!E85</f>
        <v>#DIV/0!</v>
      </c>
      <c r="AP85" s="2">
        <f t="shared" si="48"/>
        <v>1.2000000000000002</v>
      </c>
      <c r="AQ85" s="2">
        <f t="shared" si="49"/>
        <v>2.109</v>
      </c>
      <c r="AR85" s="2" t="e">
        <f t="shared" si="50"/>
        <v>#DIV/0!</v>
      </c>
      <c r="AS85" s="2">
        <f t="shared" si="51"/>
        <v>7.98</v>
      </c>
      <c r="AT85" s="2">
        <f t="shared" si="52"/>
        <v>7.98</v>
      </c>
      <c r="AU85" s="2" t="e">
        <f t="shared" si="53"/>
        <v>#DIV/0!</v>
      </c>
      <c r="AV85" s="3" t="e">
        <f>AU85 + (E85 * ('[1]리그 상수'!$B$1 - '[1]리그 상수'!$F$1) / '[1]리그 상수'!$B$2)</f>
        <v>#DIV/0!</v>
      </c>
      <c r="AW85">
        <f t="shared" si="54"/>
        <v>38.160000000000004</v>
      </c>
      <c r="AX85" s="3" t="e">
        <f t="shared" si="55"/>
        <v>#DIV/0!</v>
      </c>
      <c r="AY85" s="3" t="e">
        <f t="shared" si="56"/>
        <v>#DIV/0!</v>
      </c>
      <c r="BE85" s="1">
        <v>1</v>
      </c>
      <c r="BF85" s="1">
        <v>7</v>
      </c>
      <c r="BG85" s="1">
        <v>3</v>
      </c>
      <c r="BH85">
        <f t="shared" si="57"/>
        <v>30</v>
      </c>
      <c r="BI85" s="4" t="e">
        <f t="shared" si="58"/>
        <v>#DIV/0!</v>
      </c>
      <c r="BJ85" s="2">
        <f>E85*('[1]리그 상수'!$B$3 * 0.8)</f>
        <v>4.40625</v>
      </c>
    </row>
    <row r="86" spans="2:62">
      <c r="B86" s="49" t="s">
        <v>194</v>
      </c>
      <c r="E86" s="1">
        <f>SUMIF(BatGame!$A:$A,B86,BatGame!$E:$E)</f>
        <v>34</v>
      </c>
      <c r="F86">
        <f t="shared" si="32"/>
        <v>30</v>
      </c>
      <c r="G86" s="1">
        <f>SUMIF(BatGame!$A:$A,B86,BatGame!$F:$F)</f>
        <v>30</v>
      </c>
      <c r="H86" s="1">
        <f>SUMIF(BatGame!$A:$A,B86,BatGame!$M:$M)</f>
        <v>5</v>
      </c>
      <c r="I86" s="1">
        <f>SUMIF(BatGame!$A:$A,B86,BatGame!$G:$G)</f>
        <v>19</v>
      </c>
      <c r="J86">
        <f>SUMIF(BatGame!$A:$A,B86,BatGame!$H:$H)</f>
        <v>16</v>
      </c>
      <c r="K86" s="1">
        <f>SUMIF(BatGame!$A:$A,B86,BatGame!$I:$I)</f>
        <v>2</v>
      </c>
      <c r="L86" s="1">
        <f>SUMIF(BatGame!$A:$A,B86,BatGame!$J:$J)</f>
        <v>0</v>
      </c>
      <c r="M86" s="1">
        <f>SUMIF(BatGame!$A:$A,B86,BatGame!$K:$K)</f>
        <v>1</v>
      </c>
      <c r="N86">
        <f t="shared" si="41"/>
        <v>24</v>
      </c>
      <c r="O86" s="1">
        <f>SUMIF(BatGame!$A:$A,B86,BatGame!$L:$L)</f>
        <v>4</v>
      </c>
      <c r="P86" s="1">
        <f>SUMIF(BatGame!$A:$A,B86,BatGame!$N:$N)</f>
        <v>6</v>
      </c>
      <c r="Q86" s="1">
        <f>SUMIF(BatGame!$A:$A,B86,BatGame!$AC:$AC)</f>
        <v>1</v>
      </c>
      <c r="R86" s="1">
        <f>SUMIF(BatGame!$A:$A,B86,BatGame!$O:$O)</f>
        <v>1</v>
      </c>
      <c r="S86" s="1">
        <f>SUMIF(BatGame!$A:$A,B86,BatGame!$Y:$Y)</f>
        <v>3</v>
      </c>
      <c r="T86" s="1">
        <f>SUMIF(BatGame!$A:$A,B86,BatGame!$X:$X)</f>
        <v>0</v>
      </c>
      <c r="U86" s="1">
        <f>SUMIF(BatGame!$A:$A,B86,BatGame!$P:$P)</f>
        <v>1</v>
      </c>
      <c r="V86" s="1">
        <f>SUMIF(BatGame!$A:$A,B86,BatGame!$AB:$AB)</f>
        <v>0</v>
      </c>
      <c r="W86" s="1">
        <f>SUMIF(BatGame!$A:$A,B86,BatGame!$Z:$Z)</f>
        <v>0</v>
      </c>
      <c r="X86" s="1">
        <f>SUMIF(BatGame!$A:$A,B86,BatGame!$AA:$AA)</f>
        <v>0</v>
      </c>
      <c r="Y86" s="2">
        <f t="shared" si="42"/>
        <v>0.6333333333333333</v>
      </c>
      <c r="Z86" s="2">
        <f t="shared" si="43"/>
        <v>0.67647058823529416</v>
      </c>
      <c r="AA86" s="2">
        <f t="shared" si="44"/>
        <v>0.8</v>
      </c>
      <c r="AB86" s="2">
        <f t="shared" si="45"/>
        <v>1.4764705882352942</v>
      </c>
      <c r="AC86" s="2">
        <f t="shared" si="46"/>
        <v>0.16666666666666666</v>
      </c>
      <c r="AD86" s="2" t="e">
        <f>(AL86/E86) / '[1]리그 상수'!$B$3 * 100</f>
        <v>#DIV/0!</v>
      </c>
      <c r="AE86" s="2">
        <f t="shared" si="33"/>
        <v>2.9411764705882351</v>
      </c>
      <c r="AF86" s="2">
        <f t="shared" si="34"/>
        <v>2.9411764705882351</v>
      </c>
      <c r="AG86" s="2">
        <f t="shared" si="35"/>
        <v>1</v>
      </c>
      <c r="AH86" s="2">
        <f t="shared" si="36"/>
        <v>0.6428571428571429</v>
      </c>
      <c r="AI86" s="2">
        <f t="shared" si="37"/>
        <v>0.16666666666666674</v>
      </c>
      <c r="AJ86" s="2">
        <f t="shared" si="38"/>
        <v>4.3137254901960853E-2</v>
      </c>
      <c r="AK86" s="2" t="e">
        <f>('[1]리그 상수'!$B$16 * '[1]2025 썸머시즌 타자'!R86 + '[1]리그 상수'!$B$17 * '[1]2025 썸머시즌 타자'!S86 + '[1]2025 썸머시즌 타자'!J86 * '[1]리그 상수'!$B$18 + '[1]리그 상수'!$B$19 * '[1]2025 썸머시즌 타자'!K86 + '[1]2025 썸머시즌 타자'!L86 * '[1]리그 상수'!$B$20 + '[1]리그 상수'!$B$21*'[1]2025 썸머시즌 타자'!M86) / ('[1]2025 썸머시즌 타자'!G86 + '[1]2025 썸머시즌 타자'!R86 - '[1]2025 썸머시즌 타자'!T86 +'[1]2025 썸머시즌 타자'!S86 +'[1]2025 썸머시즌 타자'!X86)</f>
        <v>#DIV/0!</v>
      </c>
      <c r="AL86" s="2" t="e">
        <f>((AK86-$AK$2) / '[1]리그 상수'!$B$2 + '[1]리그 상수'!$B$3) * '[1]2025 썸머시즌 타자'!E86</f>
        <v>#DIV/0!</v>
      </c>
      <c r="AM86" s="2">
        <f t="shared" si="47"/>
        <v>41.400000000000006</v>
      </c>
      <c r="AN86" s="2" t="e">
        <f>((AK86-'[1]리그 상수'!$B$1) / '[1]리그 상수'!$B$2)*'[1]2025 썸머시즌 타자'!E86</f>
        <v>#DIV/0!</v>
      </c>
      <c r="AO86" s="2" t="e">
        <f>((AK86-'[1]리그 상수'!$B$1) / '[1]리그 상수'!$B$2) * '[1]2025 썸머시즌 타자'!E86</f>
        <v>#DIV/0!</v>
      </c>
      <c r="AP86" s="2">
        <f t="shared" si="48"/>
        <v>0.8</v>
      </c>
      <c r="AQ86" s="2">
        <f t="shared" si="49"/>
        <v>-0.36299999999999999</v>
      </c>
      <c r="AR86" s="2" t="e">
        <f t="shared" si="50"/>
        <v>#DIV/0!</v>
      </c>
      <c r="AS86" s="2">
        <f t="shared" si="51"/>
        <v>7.98</v>
      </c>
      <c r="AT86" s="2">
        <f t="shared" si="52"/>
        <v>7.98</v>
      </c>
      <c r="AU86" s="2" t="e">
        <f t="shared" si="53"/>
        <v>#DIV/0!</v>
      </c>
      <c r="AV86" s="3" t="e">
        <f>AU86 + (E86 * ('[1]리그 상수'!$B$1 - '[1]리그 상수'!$F$1) / '[1]리그 상수'!$B$2)</f>
        <v>#DIV/0!</v>
      </c>
      <c r="AW86">
        <f t="shared" si="54"/>
        <v>38.160000000000004</v>
      </c>
      <c r="AX86" s="3" t="e">
        <f t="shared" si="55"/>
        <v>#DIV/0!</v>
      </c>
      <c r="AY86" s="3" t="e">
        <f t="shared" si="56"/>
        <v>#DIV/0!</v>
      </c>
      <c r="BE86" s="1">
        <v>1</v>
      </c>
      <c r="BF86" s="1">
        <v>7</v>
      </c>
      <c r="BG86" s="1">
        <v>3</v>
      </c>
      <c r="BH86">
        <f t="shared" si="57"/>
        <v>12</v>
      </c>
      <c r="BI86" s="4" t="e">
        <f t="shared" si="58"/>
        <v>#DIV/0!</v>
      </c>
      <c r="BJ86" s="2">
        <f>E86*('[1]리그 상수'!$B$3 * 0.8)</f>
        <v>3.7453125000000003</v>
      </c>
    </row>
    <row r="87" spans="2:62">
      <c r="B87" s="49" t="s">
        <v>285</v>
      </c>
      <c r="E87" s="1">
        <f>SUMIF(BatGame!$A:$A,B87,BatGame!$E:$E)</f>
        <v>3</v>
      </c>
      <c r="F87">
        <f t="shared" si="32"/>
        <v>3</v>
      </c>
      <c r="G87" s="1">
        <f>SUMIF(BatGame!$A:$A,B87,BatGame!$F:$F)</f>
        <v>3</v>
      </c>
      <c r="H87" s="1">
        <f>SUMIF(BatGame!$A:$A,B87,BatGame!$M:$M)</f>
        <v>0</v>
      </c>
      <c r="I87" s="1">
        <f>SUMIF(BatGame!$A:$A,B87,BatGame!$G:$G)</f>
        <v>0</v>
      </c>
      <c r="J87">
        <f>SUMIF(BatGame!$A:$A,B87,BatGame!$H:$H)</f>
        <v>0</v>
      </c>
      <c r="K87" s="1">
        <f>SUMIF(BatGame!$A:$A,B87,BatGame!$I:$I)</f>
        <v>0</v>
      </c>
      <c r="L87" s="1">
        <f>SUMIF(BatGame!$A:$A,B87,BatGame!$J:$J)</f>
        <v>0</v>
      </c>
      <c r="M87" s="1">
        <f>SUMIF(BatGame!$A:$A,B87,BatGame!$K:$K)</f>
        <v>0</v>
      </c>
      <c r="N87">
        <f t="shared" si="41"/>
        <v>0</v>
      </c>
      <c r="O87" s="1">
        <f>SUMIF(BatGame!$A:$A,B87,BatGame!$L:$L)</f>
        <v>0</v>
      </c>
      <c r="P87" s="1">
        <f>SUMIF(BatGame!$A:$A,B87,BatGame!$N:$N)</f>
        <v>0</v>
      </c>
      <c r="Q87" s="1">
        <f>SUMIF(BatGame!$A:$A,B87,BatGame!$AC:$AC)</f>
        <v>0</v>
      </c>
      <c r="R87" s="1">
        <f>SUMIF(BatGame!$A:$A,B87,BatGame!$O:$O)</f>
        <v>0</v>
      </c>
      <c r="S87" s="1">
        <f>SUMIF(BatGame!$A:$A,B87,BatGame!$Y:$Y)</f>
        <v>0</v>
      </c>
      <c r="T87" s="1">
        <f>SUMIF(BatGame!$A:$A,B87,BatGame!$X:$X)</f>
        <v>0</v>
      </c>
      <c r="U87" s="1">
        <f>SUMIF(BatGame!$A:$A,B87,BatGame!$P:$P)</f>
        <v>2</v>
      </c>
      <c r="V87" s="1">
        <f>SUMIF(BatGame!$A:$A,B87,BatGame!$AB:$AB)</f>
        <v>0</v>
      </c>
      <c r="W87" s="1">
        <f>SUMIF(BatGame!$A:$A,B87,BatGame!$Z:$Z)</f>
        <v>0</v>
      </c>
      <c r="X87" s="1">
        <f>SUMIF(BatGame!$A:$A,B87,BatGame!$AA:$AA)</f>
        <v>0</v>
      </c>
      <c r="Y87" s="2">
        <f t="shared" si="42"/>
        <v>0</v>
      </c>
      <c r="Z87" s="2">
        <f t="shared" si="43"/>
        <v>0</v>
      </c>
      <c r="AA87" s="2">
        <f t="shared" si="44"/>
        <v>0</v>
      </c>
      <c r="AB87" s="2">
        <f t="shared" si="45"/>
        <v>0</v>
      </c>
      <c r="AC87" s="2">
        <f t="shared" si="46"/>
        <v>0</v>
      </c>
      <c r="AD87" s="2" t="e">
        <f>(AL87/E87) / '[1]리그 상수'!$B$3 * 100</f>
        <v>#DIV/0!</v>
      </c>
      <c r="AE87" s="2">
        <f t="shared" si="33"/>
        <v>66.666666666666657</v>
      </c>
      <c r="AF87" s="2">
        <f t="shared" si="34"/>
        <v>0</v>
      </c>
      <c r="AG87" s="2">
        <f t="shared" si="35"/>
        <v>0</v>
      </c>
      <c r="AH87" s="2">
        <f t="shared" si="36"/>
        <v>0</v>
      </c>
      <c r="AI87" s="2">
        <f t="shared" si="37"/>
        <v>0</v>
      </c>
      <c r="AJ87" s="2">
        <f t="shared" si="38"/>
        <v>0</v>
      </c>
      <c r="AK87" s="2" t="e">
        <f>('[1]리그 상수'!$B$16 * '[1]2025 썸머시즌 타자'!R87 + '[1]리그 상수'!$B$17 * '[1]2025 썸머시즌 타자'!S87 + '[1]2025 썸머시즌 타자'!J87 * '[1]리그 상수'!$B$18 + '[1]리그 상수'!$B$19 * '[1]2025 썸머시즌 타자'!K87 + '[1]2025 썸머시즌 타자'!L87 * '[1]리그 상수'!$B$20 + '[1]리그 상수'!$B$21*'[1]2025 썸머시즌 타자'!M87) / ('[1]2025 썸머시즌 타자'!G87 + '[1]2025 썸머시즌 타자'!R87 - '[1]2025 썸머시즌 타자'!T87 +'[1]2025 썸머시즌 타자'!S87 +'[1]2025 썸머시즌 타자'!X87)</f>
        <v>#DIV/0!</v>
      </c>
      <c r="AL87" s="2" t="e">
        <f>((AK87-$AK$2) / '[1]리그 상수'!$B$2 + '[1]리그 상수'!$B$3) * '[1]2025 썸머시즌 타자'!E87</f>
        <v>#DIV/0!</v>
      </c>
      <c r="AM87" s="2">
        <f t="shared" si="47"/>
        <v>0</v>
      </c>
      <c r="AN87" s="2" t="e">
        <f>((AK87-'[1]리그 상수'!$B$1) / '[1]리그 상수'!$B$2)*'[1]2025 썸머시즌 타자'!E87</f>
        <v>#DIV/0!</v>
      </c>
      <c r="AO87" s="2" t="e">
        <f>((AK87-'[1]리그 상수'!$B$1) / '[1]리그 상수'!$B$2) * '[1]2025 썸머시즌 타자'!E87</f>
        <v>#DIV/0!</v>
      </c>
      <c r="AP87" s="2">
        <f t="shared" si="48"/>
        <v>0</v>
      </c>
      <c r="AQ87" s="2">
        <f t="shared" si="49"/>
        <v>0</v>
      </c>
      <c r="AR87" s="2" t="e">
        <f t="shared" si="50"/>
        <v>#DIV/0!</v>
      </c>
      <c r="AS87" s="2">
        <f t="shared" si="51"/>
        <v>7.98</v>
      </c>
      <c r="AT87" s="2">
        <f t="shared" si="52"/>
        <v>7.98</v>
      </c>
      <c r="AU87" s="2" t="e">
        <f t="shared" si="53"/>
        <v>#DIV/0!</v>
      </c>
      <c r="AV87" s="3" t="e">
        <f>AU87 + (E87 * ('[1]리그 상수'!$B$1 - '[1]리그 상수'!$F$1) / '[1]리그 상수'!$B$2)</f>
        <v>#DIV/0!</v>
      </c>
      <c r="AW87">
        <f t="shared" si="54"/>
        <v>38.160000000000004</v>
      </c>
      <c r="AX87" s="3" t="e">
        <f t="shared" si="55"/>
        <v>#DIV/0!</v>
      </c>
      <c r="AY87" s="3" t="e">
        <f t="shared" si="56"/>
        <v>#DIV/0!</v>
      </c>
      <c r="BE87" s="1">
        <v>1</v>
      </c>
      <c r="BF87" s="1">
        <v>7</v>
      </c>
      <c r="BG87" s="1">
        <v>3</v>
      </c>
      <c r="BH87">
        <f t="shared" si="57"/>
        <v>3</v>
      </c>
      <c r="BI87" s="4" t="e">
        <f t="shared" si="58"/>
        <v>#DIV/0!</v>
      </c>
      <c r="BJ87" s="2">
        <f>E87*('[1]리그 상수'!$B$3 * 0.8)</f>
        <v>0.33046875000000003</v>
      </c>
    </row>
    <row r="88" spans="2:62">
      <c r="B88" s="49" t="s">
        <v>286</v>
      </c>
      <c r="E88" s="1">
        <f>SUMIF(BatGame!$A:$A,B88,BatGame!$E:$E)</f>
        <v>4</v>
      </c>
      <c r="F88">
        <f t="shared" si="32"/>
        <v>4</v>
      </c>
      <c r="G88" s="1">
        <f>SUMIF(BatGame!$A:$A,B88,BatGame!$F:$F)</f>
        <v>4</v>
      </c>
      <c r="H88" s="1">
        <f>SUMIF(BatGame!$A:$A,B88,BatGame!$M:$M)</f>
        <v>0</v>
      </c>
      <c r="I88" s="1">
        <f>SUMIF(BatGame!$A:$A,B88,BatGame!$G:$G)</f>
        <v>0</v>
      </c>
      <c r="J88">
        <f>SUMIF(BatGame!$A:$A,B88,BatGame!$H:$H)</f>
        <v>0</v>
      </c>
      <c r="K88" s="1">
        <f>SUMIF(BatGame!$A:$A,B88,BatGame!$I:$I)</f>
        <v>0</v>
      </c>
      <c r="L88" s="1">
        <f>SUMIF(BatGame!$A:$A,B88,BatGame!$J:$J)</f>
        <v>0</v>
      </c>
      <c r="M88" s="1">
        <f>SUMIF(BatGame!$A:$A,B88,BatGame!$K:$K)</f>
        <v>0</v>
      </c>
      <c r="N88">
        <f t="shared" si="41"/>
        <v>0</v>
      </c>
      <c r="O88" s="1">
        <f>SUMIF(BatGame!$A:$A,B88,BatGame!$L:$L)</f>
        <v>0</v>
      </c>
      <c r="P88" s="1">
        <f>SUMIF(BatGame!$A:$A,B88,BatGame!$N:$N)</f>
        <v>0</v>
      </c>
      <c r="Q88" s="1">
        <f>SUMIF(BatGame!$A:$A,B88,BatGame!$AC:$AC)</f>
        <v>0</v>
      </c>
      <c r="R88" s="1">
        <f>SUMIF(BatGame!$A:$A,B88,BatGame!$O:$O)</f>
        <v>0</v>
      </c>
      <c r="S88" s="1">
        <f>SUMIF(BatGame!$A:$A,B88,BatGame!$Y:$Y)</f>
        <v>0</v>
      </c>
      <c r="T88" s="1">
        <f>SUMIF(BatGame!$A:$A,B88,BatGame!$X:$X)</f>
        <v>0</v>
      </c>
      <c r="U88" s="1">
        <f>SUMIF(BatGame!$A:$A,B88,BatGame!$P:$P)</f>
        <v>4</v>
      </c>
      <c r="V88" s="1">
        <f>SUMIF(BatGame!$A:$A,B88,BatGame!$AB:$AB)</f>
        <v>0</v>
      </c>
      <c r="W88" s="1">
        <f>SUMIF(BatGame!$A:$A,B88,BatGame!$Z:$Z)</f>
        <v>0</v>
      </c>
      <c r="X88" s="1">
        <f>SUMIF(BatGame!$A:$A,B88,BatGame!$AA:$AA)</f>
        <v>0</v>
      </c>
      <c r="Y88" s="2">
        <f t="shared" si="42"/>
        <v>0</v>
      </c>
      <c r="Z88" s="2">
        <f t="shared" si="43"/>
        <v>0</v>
      </c>
      <c r="AA88" s="2">
        <f t="shared" si="44"/>
        <v>0</v>
      </c>
      <c r="AB88" s="2">
        <f t="shared" si="45"/>
        <v>0</v>
      </c>
      <c r="AC88" s="2">
        <f t="shared" si="46"/>
        <v>0</v>
      </c>
      <c r="AD88" s="2" t="e">
        <f>(AL88/E88) / '[1]리그 상수'!$B$3 * 100</f>
        <v>#DIV/0!</v>
      </c>
      <c r="AE88" s="2">
        <f t="shared" si="33"/>
        <v>100</v>
      </c>
      <c r="AF88" s="2">
        <f t="shared" si="34"/>
        <v>0</v>
      </c>
      <c r="AG88" s="2">
        <f t="shared" si="35"/>
        <v>0</v>
      </c>
      <c r="AH88" s="2" t="e">
        <f t="shared" si="36"/>
        <v>#DIV/0!</v>
      </c>
      <c r="AI88" s="2">
        <f t="shared" si="37"/>
        <v>0</v>
      </c>
      <c r="AJ88" s="2">
        <f t="shared" si="38"/>
        <v>0</v>
      </c>
      <c r="AK88" s="2" t="e">
        <f>('[1]리그 상수'!$B$16 * '[1]2025 썸머시즌 타자'!R88 + '[1]리그 상수'!$B$17 * '[1]2025 썸머시즌 타자'!S88 + '[1]2025 썸머시즌 타자'!J88 * '[1]리그 상수'!$B$18 + '[1]리그 상수'!$B$19 * '[1]2025 썸머시즌 타자'!K88 + '[1]2025 썸머시즌 타자'!L88 * '[1]리그 상수'!$B$20 + '[1]리그 상수'!$B$21*'[1]2025 썸머시즌 타자'!M88) / ('[1]2025 썸머시즌 타자'!G88 + '[1]2025 썸머시즌 타자'!R88 - '[1]2025 썸머시즌 타자'!T88 +'[1]2025 썸머시즌 타자'!S88 +'[1]2025 썸머시즌 타자'!X88)</f>
        <v>#DIV/0!</v>
      </c>
      <c r="AL88" s="2" t="e">
        <f>((AK88-$AK$2) / '[1]리그 상수'!$B$2 + '[1]리그 상수'!$B$3) * '[1]2025 썸머시즌 타자'!E88</f>
        <v>#DIV/0!</v>
      </c>
      <c r="AM88" s="2">
        <f t="shared" si="47"/>
        <v>0</v>
      </c>
      <c r="AN88" s="2" t="e">
        <f>((AK88-'[1]리그 상수'!$B$1) / '[1]리그 상수'!$B$2)*'[1]2025 썸머시즌 타자'!E88</f>
        <v>#DIV/0!</v>
      </c>
      <c r="AO88" s="2" t="e">
        <f>((AK88-'[1]리그 상수'!$B$1) / '[1]리그 상수'!$B$2) * '[1]2025 썸머시즌 타자'!E88</f>
        <v>#DIV/0!</v>
      </c>
      <c r="AP88" s="2">
        <f t="shared" si="48"/>
        <v>0</v>
      </c>
      <c r="AQ88" s="2">
        <f t="shared" si="49"/>
        <v>0</v>
      </c>
      <c r="AR88" s="2" t="e">
        <f t="shared" si="50"/>
        <v>#DIV/0!</v>
      </c>
      <c r="AS88" s="2">
        <f t="shared" si="51"/>
        <v>7.98</v>
      </c>
      <c r="AT88" s="2">
        <f t="shared" si="52"/>
        <v>7.98</v>
      </c>
      <c r="AU88" s="2" t="e">
        <f t="shared" si="53"/>
        <v>#DIV/0!</v>
      </c>
      <c r="AV88" s="3" t="e">
        <f>AU88 + (E88 * ('[1]리그 상수'!$B$1 - '[1]리그 상수'!$F$1) / '[1]리그 상수'!$B$2)</f>
        <v>#DIV/0!</v>
      </c>
      <c r="AW88">
        <f t="shared" si="54"/>
        <v>38.160000000000004</v>
      </c>
      <c r="AX88" s="3" t="e">
        <f t="shared" si="55"/>
        <v>#DIV/0!</v>
      </c>
      <c r="AY88" s="3" t="e">
        <f t="shared" si="56"/>
        <v>#DIV/0!</v>
      </c>
      <c r="BE88" s="1">
        <v>1</v>
      </c>
      <c r="BF88" s="1">
        <v>7</v>
      </c>
      <c r="BG88" s="1">
        <v>3</v>
      </c>
      <c r="BH88">
        <f t="shared" si="57"/>
        <v>4</v>
      </c>
      <c r="BI88" s="4" t="e">
        <f t="shared" si="58"/>
        <v>#DIV/0!</v>
      </c>
      <c r="BJ88" s="2">
        <f>E88*('[1]리그 상수'!$B$3 * 0.8)</f>
        <v>0.44062500000000004</v>
      </c>
    </row>
    <row r="89" spans="2:62">
      <c r="B89" s="49" t="s">
        <v>287</v>
      </c>
      <c r="E89" s="1">
        <f>SUMIF(BatGame!$A:$A,B89,BatGame!$E:$E)</f>
        <v>4</v>
      </c>
      <c r="F89">
        <f t="shared" si="32"/>
        <v>4</v>
      </c>
      <c r="G89" s="1">
        <f>SUMIF(BatGame!$A:$A,B89,BatGame!$F:$F)</f>
        <v>4</v>
      </c>
      <c r="H89" s="1">
        <f>SUMIF(BatGame!$A:$A,B89,BatGame!$M:$M)</f>
        <v>0</v>
      </c>
      <c r="I89" s="1">
        <f>SUMIF(BatGame!$A:$A,B89,BatGame!$G:$G)</f>
        <v>0</v>
      </c>
      <c r="J89">
        <f>SUMIF(BatGame!$A:$A,B89,BatGame!$H:$H)</f>
        <v>0</v>
      </c>
      <c r="K89" s="1">
        <f>SUMIF(BatGame!$A:$A,B89,BatGame!$I:$I)</f>
        <v>0</v>
      </c>
      <c r="L89" s="1">
        <f>SUMIF(BatGame!$A:$A,B89,BatGame!$J:$J)</f>
        <v>0</v>
      </c>
      <c r="M89" s="1">
        <f>SUMIF(BatGame!$A:$A,B89,BatGame!$K:$K)</f>
        <v>0</v>
      </c>
      <c r="N89">
        <f t="shared" si="41"/>
        <v>0</v>
      </c>
      <c r="O89" s="1">
        <f>SUMIF(BatGame!$A:$A,B89,BatGame!$L:$L)</f>
        <v>0</v>
      </c>
      <c r="P89" s="1">
        <f>SUMIF(BatGame!$A:$A,B89,BatGame!$N:$N)</f>
        <v>0</v>
      </c>
      <c r="Q89" s="1">
        <f>SUMIF(BatGame!$A:$A,B89,BatGame!$AC:$AC)</f>
        <v>0</v>
      </c>
      <c r="R89" s="1">
        <f>SUMIF(BatGame!$A:$A,B89,BatGame!$O:$O)</f>
        <v>0</v>
      </c>
      <c r="S89" s="1">
        <f>SUMIF(BatGame!$A:$A,B89,BatGame!$Y:$Y)</f>
        <v>0</v>
      </c>
      <c r="T89" s="1">
        <f>SUMIF(BatGame!$A:$A,B89,BatGame!$X:$X)</f>
        <v>0</v>
      </c>
      <c r="U89" s="1">
        <f>SUMIF(BatGame!$A:$A,B89,BatGame!$P:$P)</f>
        <v>3</v>
      </c>
      <c r="V89" s="1">
        <f>SUMIF(BatGame!$A:$A,B89,BatGame!$AB:$AB)</f>
        <v>0</v>
      </c>
      <c r="W89" s="1">
        <f>SUMIF(BatGame!$A:$A,B89,BatGame!$Z:$Z)</f>
        <v>0</v>
      </c>
      <c r="X89" s="1">
        <f>SUMIF(BatGame!$A:$A,B89,BatGame!$AA:$AA)</f>
        <v>0</v>
      </c>
      <c r="Y89" s="2">
        <f t="shared" si="42"/>
        <v>0</v>
      </c>
      <c r="Z89" s="2">
        <f t="shared" si="43"/>
        <v>0</v>
      </c>
      <c r="AA89" s="2">
        <f t="shared" si="44"/>
        <v>0</v>
      </c>
      <c r="AB89" s="2">
        <f t="shared" si="45"/>
        <v>0</v>
      </c>
      <c r="AC89" s="2">
        <f t="shared" si="46"/>
        <v>0</v>
      </c>
      <c r="AD89" s="2" t="e">
        <f>(AL89/E89) / '[1]리그 상수'!$B$3 * 100</f>
        <v>#DIV/0!</v>
      </c>
      <c r="AE89" s="2">
        <f t="shared" si="33"/>
        <v>75</v>
      </c>
      <c r="AF89" s="2">
        <f t="shared" si="34"/>
        <v>0</v>
      </c>
      <c r="AG89" s="2">
        <f t="shared" si="35"/>
        <v>0</v>
      </c>
      <c r="AH89" s="2">
        <f t="shared" si="36"/>
        <v>0</v>
      </c>
      <c r="AI89" s="2">
        <f t="shared" si="37"/>
        <v>0</v>
      </c>
      <c r="AJ89" s="2">
        <f t="shared" si="38"/>
        <v>0</v>
      </c>
      <c r="AK89" s="2" t="e">
        <f>('[1]리그 상수'!$B$16 * '[1]2025 썸머시즌 타자'!R89 + '[1]리그 상수'!$B$17 * '[1]2025 썸머시즌 타자'!S89 + '[1]2025 썸머시즌 타자'!J89 * '[1]리그 상수'!$B$18 + '[1]리그 상수'!$B$19 * '[1]2025 썸머시즌 타자'!K89 + '[1]2025 썸머시즌 타자'!L89 * '[1]리그 상수'!$B$20 + '[1]리그 상수'!$B$21*'[1]2025 썸머시즌 타자'!M89) / ('[1]2025 썸머시즌 타자'!G89 + '[1]2025 썸머시즌 타자'!R89 - '[1]2025 썸머시즌 타자'!T89 +'[1]2025 썸머시즌 타자'!S89 +'[1]2025 썸머시즌 타자'!X89)</f>
        <v>#DIV/0!</v>
      </c>
      <c r="AL89" s="2" t="e">
        <f>((AK89-$AK$2) / '[1]리그 상수'!$B$2 + '[1]리그 상수'!$B$3) * '[1]2025 썸머시즌 타자'!E89</f>
        <v>#DIV/0!</v>
      </c>
      <c r="AM89" s="2">
        <f t="shared" si="47"/>
        <v>0</v>
      </c>
      <c r="AN89" s="2" t="e">
        <f>((AK89-'[1]리그 상수'!$B$1) / '[1]리그 상수'!$B$2)*'[1]2025 썸머시즌 타자'!E89</f>
        <v>#DIV/0!</v>
      </c>
      <c r="AO89" s="2" t="e">
        <f>((AK89-'[1]리그 상수'!$B$1) / '[1]리그 상수'!$B$2) * '[1]2025 썸머시즌 타자'!E89</f>
        <v>#DIV/0!</v>
      </c>
      <c r="AP89" s="2">
        <f t="shared" si="48"/>
        <v>0</v>
      </c>
      <c r="AQ89" s="2">
        <f t="shared" si="49"/>
        <v>0</v>
      </c>
      <c r="AR89" s="2" t="e">
        <f t="shared" si="50"/>
        <v>#DIV/0!</v>
      </c>
      <c r="AS89" s="2">
        <f t="shared" si="51"/>
        <v>7.98</v>
      </c>
      <c r="AT89" s="2">
        <f t="shared" si="52"/>
        <v>7.98</v>
      </c>
      <c r="AU89" s="2" t="e">
        <f t="shared" si="53"/>
        <v>#DIV/0!</v>
      </c>
      <c r="AV89" s="3" t="e">
        <f>AU89 + (E89 * ('[1]리그 상수'!$B$1 - '[1]리그 상수'!$F$1) / '[1]리그 상수'!$B$2)</f>
        <v>#DIV/0!</v>
      </c>
      <c r="AW89">
        <f t="shared" si="54"/>
        <v>38.160000000000004</v>
      </c>
      <c r="AX89" s="3" t="e">
        <f t="shared" si="55"/>
        <v>#DIV/0!</v>
      </c>
      <c r="AY89" s="3" t="e">
        <f t="shared" si="56"/>
        <v>#DIV/0!</v>
      </c>
      <c r="BE89" s="1">
        <v>1</v>
      </c>
      <c r="BF89" s="1">
        <v>7</v>
      </c>
      <c r="BG89" s="1">
        <v>3</v>
      </c>
      <c r="BH89">
        <f t="shared" si="57"/>
        <v>4</v>
      </c>
      <c r="BI89" s="4" t="e">
        <f t="shared" si="58"/>
        <v>#DIV/0!</v>
      </c>
      <c r="BJ89" s="2">
        <f>E89*('[1]리그 상수'!$B$3 * 0.8)</f>
        <v>0.44062500000000004</v>
      </c>
    </row>
    <row r="90" spans="2:62">
      <c r="B90" s="32" t="s">
        <v>288</v>
      </c>
      <c r="E90" s="1">
        <f>SUMIF(BatGame!$A:$A,B90,BatGame!$E:$E)</f>
        <v>4</v>
      </c>
      <c r="F90">
        <f t="shared" ref="F90:F99" si="59">E90-(R90+S90+W90+X90)</f>
        <v>4</v>
      </c>
      <c r="G90" s="1">
        <f>SUMIF(BatGame!$A:$A,B90,BatGame!$F:$F)</f>
        <v>4</v>
      </c>
      <c r="H90" s="1">
        <f>SUMIF(BatGame!$A:$A,B90,BatGame!$M:$M)</f>
        <v>0</v>
      </c>
      <c r="I90" s="1">
        <f>SUMIF(BatGame!$A:$A,B90,BatGame!$G:$G)</f>
        <v>0</v>
      </c>
      <c r="J90">
        <f>SUMIF(BatGame!$A:$A,B90,BatGame!$H:$H)</f>
        <v>0</v>
      </c>
      <c r="K90" s="1">
        <f>SUMIF(BatGame!$A:$A,B90,BatGame!$I:$I)</f>
        <v>0</v>
      </c>
      <c r="L90" s="1">
        <f>SUMIF(BatGame!$A:$A,B90,BatGame!$J:$J)</f>
        <v>0</v>
      </c>
      <c r="M90" s="1">
        <f>SUMIF(BatGame!$A:$A,B90,BatGame!$K:$K)</f>
        <v>0</v>
      </c>
      <c r="N90">
        <f t="shared" ref="N90:N99" si="60">J90+(K90*2)+(L90*3)+(M90*4)</f>
        <v>0</v>
      </c>
      <c r="O90" s="1">
        <f>SUMIF(BatGame!$A:$A,B90,BatGame!$L:$L)</f>
        <v>0</v>
      </c>
      <c r="P90" s="1">
        <f>SUMIF(BatGame!$A:$A,B90,BatGame!$N:$N)</f>
        <v>0</v>
      </c>
      <c r="Q90" s="1">
        <f>SUMIF(BatGame!$A:$A,B90,BatGame!$AC:$AC)</f>
        <v>0</v>
      </c>
      <c r="R90" s="1">
        <f>SUMIF(BatGame!$A:$A,B90,BatGame!$O:$O)</f>
        <v>0</v>
      </c>
      <c r="S90" s="1">
        <f>SUMIF(BatGame!$A:$A,B90,BatGame!$Y:$Y)</f>
        <v>0</v>
      </c>
      <c r="T90" s="1">
        <f>SUMIF(BatGame!$A:$A,B90,BatGame!$X:$X)</f>
        <v>0</v>
      </c>
      <c r="U90" s="1">
        <f>SUMIF(BatGame!$A:$A,B90,BatGame!$P:$P)</f>
        <v>2</v>
      </c>
      <c r="V90" s="1">
        <f>SUMIF(BatGame!$A:$A,B90,BatGame!$AB:$AB)</f>
        <v>0</v>
      </c>
      <c r="W90" s="1">
        <f>SUMIF(BatGame!$A:$A,B90,BatGame!$Z:$Z)</f>
        <v>0</v>
      </c>
      <c r="X90" s="1">
        <f>SUMIF(BatGame!$A:$A,B90,BatGame!$AA:$AA)</f>
        <v>0</v>
      </c>
      <c r="Y90" s="2">
        <f t="shared" ref="Y90:Y99" si="61">I90/G90</f>
        <v>0</v>
      </c>
      <c r="Z90" s="2">
        <f t="shared" ref="Z90:Z99" si="62">(I90+R90+S90)/(G90+R90+S90+X90)</f>
        <v>0</v>
      </c>
      <c r="AA90" s="2">
        <f t="shared" ref="AA90:AA99" si="63">N90/G90</f>
        <v>0</v>
      </c>
      <c r="AB90" s="2">
        <f t="shared" ref="AB90:AB99" si="64">Z90+AA90</f>
        <v>0</v>
      </c>
      <c r="AC90" s="2">
        <f t="shared" ref="AC90:AC99" si="65">H90/F90</f>
        <v>0</v>
      </c>
      <c r="AD90" s="2" t="e">
        <f>(AL90/E90) / '[1]리그 상수'!$B$3 * 100</f>
        <v>#DIV/0!</v>
      </c>
      <c r="AE90" s="2">
        <f t="shared" ref="AE90:AE99" si="66">U90/E90*100</f>
        <v>50</v>
      </c>
      <c r="AF90" s="2">
        <f t="shared" ref="AF90:AF99" si="67">R90/E90*100</f>
        <v>0</v>
      </c>
      <c r="AG90" s="2">
        <f t="shared" ref="AG90:AG99" si="68">R90/U90</f>
        <v>0</v>
      </c>
      <c r="AH90" s="2">
        <f t="shared" ref="AH90:AH99" si="69">(I90-M90)/(G90-U90-M90+X90)</f>
        <v>0</v>
      </c>
      <c r="AI90" s="2">
        <f t="shared" ref="AI90:AI99" si="70">AA90-Y90</f>
        <v>0</v>
      </c>
      <c r="AJ90" s="2">
        <f t="shared" ref="AJ90:AJ99" si="71">Z90-Y90</f>
        <v>0</v>
      </c>
      <c r="AK90" s="2" t="e">
        <f>('[1]리그 상수'!$B$16 * '[1]2025 썸머시즌 타자'!R90 + '[1]리그 상수'!$B$17 * '[1]2025 썸머시즌 타자'!S90 + '[1]2025 썸머시즌 타자'!J90 * '[1]리그 상수'!$B$18 + '[1]리그 상수'!$B$19 * '[1]2025 썸머시즌 타자'!K90 + '[1]2025 썸머시즌 타자'!L90 * '[1]리그 상수'!$B$20 + '[1]리그 상수'!$B$21*'[1]2025 썸머시즌 타자'!M90) / ('[1]2025 썸머시즌 타자'!G90 + '[1]2025 썸머시즌 타자'!R90 - '[1]2025 썸머시즌 타자'!T90 +'[1]2025 썸머시즌 타자'!S90 +'[1]2025 썸머시즌 타자'!X90)</f>
        <v>#DIV/0!</v>
      </c>
      <c r="AL90" s="2" t="e">
        <f>((AK90-$AK$2) / '[1]리그 상수'!$B$2 + '[1]리그 상수'!$B$3) * '[1]2025 썸머시즌 타자'!E90</f>
        <v>#DIV/0!</v>
      </c>
      <c r="AM90" s="2">
        <f t="shared" ref="AM90:AM99" si="72">(Z90*AA90*E90)*27/BH90</f>
        <v>0</v>
      </c>
      <c r="AN90" s="2" t="e">
        <f>((AK90-'[1]리그 상수'!$B$1) / '[1]리그 상수'!$B$2)*'[1]2025 썸머시즌 타자'!E90</f>
        <v>#DIV/0!</v>
      </c>
      <c r="AO90" s="2" t="e">
        <f>((AK90-'[1]리그 상수'!$B$1) / '[1]리그 상수'!$B$2) * '[1]2025 썸머시즌 타자'!E90</f>
        <v>#DIV/0!</v>
      </c>
      <c r="AP90" s="2">
        <f t="shared" ref="AP90:AP99" si="73">(P90 - (Q90*2)) * 0.2</f>
        <v>0</v>
      </c>
      <c r="AQ90" s="2">
        <f t="shared" ref="AQ90:AQ99" si="74">(H90 - ((S90+R90+I90) * 0.3 * M90 * 0.9)) * 0.3</f>
        <v>0</v>
      </c>
      <c r="AR90" s="2" t="e">
        <f t="shared" ref="AR90:AR99" si="75">AO90+AP90+AQ90</f>
        <v>#DIV/0!</v>
      </c>
      <c r="AS90" s="2">
        <f t="shared" ref="AS90:AS99" si="76">((BE90+BF90+BG90)-BE90*3-(AVERAGE(BE90:BE1086))*0.02)</f>
        <v>7.98</v>
      </c>
      <c r="AT90" s="2">
        <f t="shared" ref="AT90:AT99" si="77">AS90</f>
        <v>7.98</v>
      </c>
      <c r="AU90" s="2" t="e">
        <f t="shared" ref="AU90:AU99" si="78">AR90+AT90</f>
        <v>#DIV/0!</v>
      </c>
      <c r="AV90" s="3" t="e">
        <f>AU90 + (E90 * ('[1]리그 상수'!$B$1 - '[1]리그 상수'!$F$1) / '[1]리그 상수'!$B$2)</f>
        <v>#DIV/0!</v>
      </c>
      <c r="AW90">
        <f t="shared" si="54"/>
        <v>38.160000000000004</v>
      </c>
      <c r="AX90" s="3" t="e">
        <f t="shared" ref="AX90:AX99" si="79">AR90/AW90</f>
        <v>#DIV/0!</v>
      </c>
      <c r="AY90" s="3" t="e">
        <f t="shared" ref="AY90:AY99" si="80">AU90/AW90</f>
        <v>#DIV/0!</v>
      </c>
      <c r="BE90" s="1">
        <v>1</v>
      </c>
      <c r="BF90" s="1">
        <v>7</v>
      </c>
      <c r="BG90" s="1">
        <v>3</v>
      </c>
      <c r="BH90">
        <f t="shared" ref="BH90:BH99" si="81">G90-I90+Q90+V90+X90+W90</f>
        <v>4</v>
      </c>
      <c r="BI90" s="4" t="e">
        <f t="shared" ref="BI90:BI99" si="82">AV90/AW90</f>
        <v>#DIV/0!</v>
      </c>
      <c r="BJ90" s="2">
        <f>E90*('[1]리그 상수'!$B$3 * 0.8)</f>
        <v>0.44062500000000004</v>
      </c>
    </row>
    <row r="91" spans="2:62">
      <c r="B91" s="49" t="s">
        <v>289</v>
      </c>
      <c r="E91" s="1">
        <f>SUMIF(BatGame!$A:$A,B91,BatGame!$E:$E)</f>
        <v>18</v>
      </c>
      <c r="F91">
        <f t="shared" si="59"/>
        <v>17</v>
      </c>
      <c r="G91" s="1">
        <f>SUMIF(BatGame!$A:$A,B91,BatGame!$F:$F)</f>
        <v>17</v>
      </c>
      <c r="H91" s="1">
        <f>SUMIF(BatGame!$A:$A,B91,BatGame!$M:$M)</f>
        <v>2</v>
      </c>
      <c r="I91" s="1">
        <f>SUMIF(BatGame!$A:$A,B91,BatGame!$G:$G)</f>
        <v>5</v>
      </c>
      <c r="J91">
        <f>SUMIF(BatGame!$A:$A,B91,BatGame!$H:$H)</f>
        <v>5</v>
      </c>
      <c r="K91" s="1">
        <f>SUMIF(BatGame!$A:$A,B91,BatGame!$I:$I)</f>
        <v>0</v>
      </c>
      <c r="L91" s="1">
        <f>SUMIF(BatGame!$A:$A,B91,BatGame!$J:$J)</f>
        <v>0</v>
      </c>
      <c r="M91" s="1">
        <f>SUMIF(BatGame!$A:$A,B91,BatGame!$K:$K)</f>
        <v>0</v>
      </c>
      <c r="N91">
        <f t="shared" si="60"/>
        <v>5</v>
      </c>
      <c r="O91" s="1">
        <f>SUMIF(BatGame!$A:$A,B91,BatGame!$L:$L)</f>
        <v>0</v>
      </c>
      <c r="P91" s="1">
        <f>SUMIF(BatGame!$A:$A,B91,BatGame!$N:$N)</f>
        <v>0</v>
      </c>
      <c r="Q91" s="1">
        <f>SUMIF(BatGame!$A:$A,B91,BatGame!$AC:$AC)</f>
        <v>0</v>
      </c>
      <c r="R91" s="1">
        <f>SUMIF(BatGame!$A:$A,B91,BatGame!$O:$O)</f>
        <v>0</v>
      </c>
      <c r="S91" s="1">
        <f>SUMIF(BatGame!$A:$A,B91,BatGame!$Y:$Y)</f>
        <v>1</v>
      </c>
      <c r="T91" s="1">
        <f>SUMIF(BatGame!$A:$A,B91,BatGame!$X:$X)</f>
        <v>0</v>
      </c>
      <c r="U91" s="1">
        <f>SUMIF(BatGame!$A:$A,B91,BatGame!$P:$P)</f>
        <v>2</v>
      </c>
      <c r="V91" s="1">
        <f>SUMIF(BatGame!$A:$A,B91,BatGame!$AB:$AB)</f>
        <v>0</v>
      </c>
      <c r="W91" s="1">
        <f>SUMIF(BatGame!$A:$A,B91,BatGame!$Z:$Z)</f>
        <v>0</v>
      </c>
      <c r="X91" s="1">
        <f>SUMIF(BatGame!$A:$A,B91,BatGame!$AA:$AA)</f>
        <v>0</v>
      </c>
      <c r="Y91" s="2">
        <f t="shared" si="61"/>
        <v>0.29411764705882354</v>
      </c>
      <c r="Z91" s="2">
        <f t="shared" si="62"/>
        <v>0.33333333333333331</v>
      </c>
      <c r="AA91" s="2">
        <f t="shared" si="63"/>
        <v>0.29411764705882354</v>
      </c>
      <c r="AB91" s="2">
        <f t="shared" si="64"/>
        <v>0.62745098039215685</v>
      </c>
      <c r="AC91" s="2">
        <f t="shared" si="65"/>
        <v>0.11764705882352941</v>
      </c>
      <c r="AD91" s="2" t="e">
        <f>(AL91/E91) / '[1]리그 상수'!$B$3 * 100</f>
        <v>#DIV/0!</v>
      </c>
      <c r="AE91" s="2">
        <f t="shared" si="66"/>
        <v>11.111111111111111</v>
      </c>
      <c r="AF91" s="2">
        <f t="shared" si="67"/>
        <v>0</v>
      </c>
      <c r="AG91" s="2">
        <f t="shared" si="68"/>
        <v>0</v>
      </c>
      <c r="AH91" s="2">
        <f t="shared" si="69"/>
        <v>0.33333333333333331</v>
      </c>
      <c r="AI91" s="2">
        <f t="shared" si="70"/>
        <v>0</v>
      </c>
      <c r="AJ91" s="2">
        <f t="shared" si="71"/>
        <v>3.9215686274509776E-2</v>
      </c>
      <c r="AK91" s="2" t="e">
        <f>('[1]리그 상수'!$B$16 * '[1]2025 썸머시즌 타자'!R91 + '[1]리그 상수'!$B$17 * '[1]2025 썸머시즌 타자'!S91 + '[1]2025 썸머시즌 타자'!J91 * '[1]리그 상수'!$B$18 + '[1]리그 상수'!$B$19 * '[1]2025 썸머시즌 타자'!K91 + '[1]2025 썸머시즌 타자'!L91 * '[1]리그 상수'!$B$20 + '[1]리그 상수'!$B$21*'[1]2025 썸머시즌 타자'!M91) / ('[1]2025 썸머시즌 타자'!G91 + '[1]2025 썸머시즌 타자'!R91 - '[1]2025 썸머시즌 타자'!T91 +'[1]2025 썸머시즌 타자'!S91 +'[1]2025 썸머시즌 타자'!X91)</f>
        <v>#DIV/0!</v>
      </c>
      <c r="AL91" s="2" t="e">
        <f>((AK91-$AK$2) / '[1]리그 상수'!$B$2 + '[1]리그 상수'!$B$3) * '[1]2025 썸머시즌 타자'!E91</f>
        <v>#DIV/0!</v>
      </c>
      <c r="AM91" s="2">
        <f t="shared" si="72"/>
        <v>3.9705882352941178</v>
      </c>
      <c r="AN91" s="2" t="e">
        <f>((AK91-'[1]리그 상수'!$B$1) / '[1]리그 상수'!$B$2)*'[1]2025 썸머시즌 타자'!E91</f>
        <v>#DIV/0!</v>
      </c>
      <c r="AO91" s="2" t="e">
        <f>((AK91-'[1]리그 상수'!$B$1) / '[1]리그 상수'!$B$2) * '[1]2025 썸머시즌 타자'!E91</f>
        <v>#DIV/0!</v>
      </c>
      <c r="AP91" s="2">
        <f t="shared" si="73"/>
        <v>0</v>
      </c>
      <c r="AQ91" s="2">
        <f t="shared" si="74"/>
        <v>0.6</v>
      </c>
      <c r="AR91" s="2" t="e">
        <f t="shared" si="75"/>
        <v>#DIV/0!</v>
      </c>
      <c r="AS91" s="2">
        <f t="shared" si="76"/>
        <v>7.98</v>
      </c>
      <c r="AT91" s="2">
        <f t="shared" si="77"/>
        <v>7.98</v>
      </c>
      <c r="AU91" s="2" t="e">
        <f t="shared" si="78"/>
        <v>#DIV/0!</v>
      </c>
      <c r="AV91" s="3" t="e">
        <f>AU91 + (E91 * ('[1]리그 상수'!$B$1 - '[1]리그 상수'!$F$1) / '[1]리그 상수'!$B$2)</f>
        <v>#DIV/0!</v>
      </c>
      <c r="AW91">
        <f t="shared" si="54"/>
        <v>38.160000000000004</v>
      </c>
      <c r="AX91" s="3" t="e">
        <f t="shared" si="79"/>
        <v>#DIV/0!</v>
      </c>
      <c r="AY91" s="3" t="e">
        <f t="shared" si="80"/>
        <v>#DIV/0!</v>
      </c>
      <c r="BE91" s="1">
        <v>1</v>
      </c>
      <c r="BF91" s="1">
        <v>7</v>
      </c>
      <c r="BG91" s="1">
        <v>3</v>
      </c>
      <c r="BH91">
        <f t="shared" si="81"/>
        <v>12</v>
      </c>
      <c r="BI91" s="4" t="e">
        <f t="shared" si="82"/>
        <v>#DIV/0!</v>
      </c>
      <c r="BJ91" s="2">
        <f>E91*('[1]리그 상수'!$B$3 * 0.8)</f>
        <v>1.9828125000000001</v>
      </c>
    </row>
    <row r="92" spans="2:62">
      <c r="B92" s="49" t="s">
        <v>290</v>
      </c>
      <c r="E92" s="1">
        <f>SUMIF(BatGame!$A:$A,B92,BatGame!$E:$E)</f>
        <v>5</v>
      </c>
      <c r="F92">
        <f t="shared" si="59"/>
        <v>5</v>
      </c>
      <c r="G92" s="1">
        <f>SUMIF(BatGame!$A:$A,B92,BatGame!$F:$F)</f>
        <v>5</v>
      </c>
      <c r="H92" s="1">
        <f>SUMIF(BatGame!$A:$A,B92,BatGame!$M:$M)</f>
        <v>1</v>
      </c>
      <c r="I92" s="1">
        <f>SUMIF(BatGame!$A:$A,B92,BatGame!$G:$G)</f>
        <v>2</v>
      </c>
      <c r="J92">
        <f>SUMIF(BatGame!$A:$A,B92,BatGame!$H:$H)</f>
        <v>0</v>
      </c>
      <c r="K92" s="1">
        <f>SUMIF(BatGame!$A:$A,B92,BatGame!$I:$I)</f>
        <v>1</v>
      </c>
      <c r="L92" s="1">
        <f>SUMIF(BatGame!$A:$A,B92,BatGame!$J:$J)</f>
        <v>0</v>
      </c>
      <c r="M92" s="1">
        <f>SUMIF(BatGame!$A:$A,B92,BatGame!$K:$K)</f>
        <v>1</v>
      </c>
      <c r="N92">
        <f t="shared" si="60"/>
        <v>6</v>
      </c>
      <c r="O92" s="1">
        <f>SUMIF(BatGame!$A:$A,B92,BatGame!$L:$L)</f>
        <v>2</v>
      </c>
      <c r="P92" s="1">
        <f>SUMIF(BatGame!$A:$A,B92,BatGame!$N:$N)</f>
        <v>0</v>
      </c>
      <c r="Q92" s="1">
        <f>SUMIF(BatGame!$A:$A,B92,BatGame!$AC:$AC)</f>
        <v>0</v>
      </c>
      <c r="R92" s="1">
        <f>SUMIF(BatGame!$A:$A,B92,BatGame!$O:$O)</f>
        <v>0</v>
      </c>
      <c r="S92" s="1">
        <f>SUMIF(BatGame!$A:$A,B92,BatGame!$Y:$Y)</f>
        <v>0</v>
      </c>
      <c r="T92" s="1">
        <f>SUMIF(BatGame!$A:$A,B92,BatGame!$X:$X)</f>
        <v>0</v>
      </c>
      <c r="U92" s="1">
        <f>SUMIF(BatGame!$A:$A,B92,BatGame!$P:$P)</f>
        <v>0</v>
      </c>
      <c r="V92" s="1">
        <f>SUMIF(BatGame!$A:$A,B92,BatGame!$AB:$AB)</f>
        <v>0</v>
      </c>
      <c r="W92" s="1">
        <f>SUMIF(BatGame!$A:$A,B92,BatGame!$Z:$Z)</f>
        <v>0</v>
      </c>
      <c r="X92" s="1">
        <f>SUMIF(BatGame!$A:$A,B92,BatGame!$AA:$AA)</f>
        <v>0</v>
      </c>
      <c r="Y92" s="2">
        <f t="shared" si="61"/>
        <v>0.4</v>
      </c>
      <c r="Z92" s="2">
        <f t="shared" si="62"/>
        <v>0.4</v>
      </c>
      <c r="AA92" s="2">
        <f t="shared" si="63"/>
        <v>1.2</v>
      </c>
      <c r="AB92" s="2">
        <f t="shared" si="64"/>
        <v>1.6</v>
      </c>
      <c r="AC92" s="2">
        <f t="shared" si="65"/>
        <v>0.2</v>
      </c>
      <c r="AD92" s="2" t="e">
        <f>(AL92/E92) / '[1]리그 상수'!$B$3 * 100</f>
        <v>#DIV/0!</v>
      </c>
      <c r="AE92" s="2">
        <f t="shared" si="66"/>
        <v>0</v>
      </c>
      <c r="AF92" s="2">
        <f t="shared" si="67"/>
        <v>0</v>
      </c>
      <c r="AG92" s="2" t="e">
        <f t="shared" si="68"/>
        <v>#DIV/0!</v>
      </c>
      <c r="AH92" s="2">
        <f t="shared" si="69"/>
        <v>0.25</v>
      </c>
      <c r="AI92" s="2">
        <f t="shared" si="70"/>
        <v>0.79999999999999993</v>
      </c>
      <c r="AJ92" s="2">
        <f t="shared" si="71"/>
        <v>0</v>
      </c>
      <c r="AK92" s="2" t="e">
        <f>('[1]리그 상수'!$B$16 * '[1]2025 썸머시즌 타자'!R92 + '[1]리그 상수'!$B$17 * '[1]2025 썸머시즌 타자'!S92 + '[1]2025 썸머시즌 타자'!J92 * '[1]리그 상수'!$B$18 + '[1]리그 상수'!$B$19 * '[1]2025 썸머시즌 타자'!K92 + '[1]2025 썸머시즌 타자'!L92 * '[1]리그 상수'!$B$20 + '[1]리그 상수'!$B$21*'[1]2025 썸머시즌 타자'!M92) / ('[1]2025 썸머시즌 타자'!G92 + '[1]2025 썸머시즌 타자'!R92 - '[1]2025 썸머시즌 타자'!T92 +'[1]2025 썸머시즌 타자'!S92 +'[1]2025 썸머시즌 타자'!X92)</f>
        <v>#DIV/0!</v>
      </c>
      <c r="AL92" s="2" t="e">
        <f>((AK92-$AK$2) / '[1]리그 상수'!$B$2 + '[1]리그 상수'!$B$3) * '[1]2025 썸머시즌 타자'!E92</f>
        <v>#DIV/0!</v>
      </c>
      <c r="AM92" s="2">
        <f t="shared" si="72"/>
        <v>21.599999999999998</v>
      </c>
      <c r="AN92" s="2" t="e">
        <f>((AK92-'[1]리그 상수'!$B$1) / '[1]리그 상수'!$B$2)*'[1]2025 썸머시즌 타자'!E92</f>
        <v>#DIV/0!</v>
      </c>
      <c r="AO92" s="2" t="e">
        <f>((AK92-'[1]리그 상수'!$B$1) / '[1]리그 상수'!$B$2) * '[1]2025 썸머시즌 타자'!E92</f>
        <v>#DIV/0!</v>
      </c>
      <c r="AP92" s="2">
        <f t="shared" si="73"/>
        <v>0</v>
      </c>
      <c r="AQ92" s="2">
        <f t="shared" si="74"/>
        <v>0.13799999999999998</v>
      </c>
      <c r="AR92" s="2" t="e">
        <f t="shared" si="75"/>
        <v>#DIV/0!</v>
      </c>
      <c r="AS92" s="2">
        <f t="shared" si="76"/>
        <v>7.98</v>
      </c>
      <c r="AT92" s="2">
        <f t="shared" si="77"/>
        <v>7.98</v>
      </c>
      <c r="AU92" s="2" t="e">
        <f t="shared" si="78"/>
        <v>#DIV/0!</v>
      </c>
      <c r="AV92" s="3" t="e">
        <f>AU92 + (E92 * ('[1]리그 상수'!$B$1 - '[1]리그 상수'!$F$1) / '[1]리그 상수'!$B$2)</f>
        <v>#DIV/0!</v>
      </c>
      <c r="AW92">
        <f t="shared" si="54"/>
        <v>38.160000000000004</v>
      </c>
      <c r="AX92" s="3" t="e">
        <f t="shared" si="79"/>
        <v>#DIV/0!</v>
      </c>
      <c r="AY92" s="3" t="e">
        <f t="shared" si="80"/>
        <v>#DIV/0!</v>
      </c>
      <c r="BE92" s="1">
        <v>1</v>
      </c>
      <c r="BF92" s="1">
        <v>7</v>
      </c>
      <c r="BG92" s="1">
        <v>3</v>
      </c>
      <c r="BH92">
        <f t="shared" si="81"/>
        <v>3</v>
      </c>
      <c r="BI92" s="4" t="e">
        <f t="shared" si="82"/>
        <v>#DIV/0!</v>
      </c>
      <c r="BJ92" s="2">
        <f>E92*('[1]리그 상수'!$B$3 * 0.8)</f>
        <v>0.55078125</v>
      </c>
    </row>
    <row r="93" spans="2:62">
      <c r="B93" s="49" t="s">
        <v>295</v>
      </c>
      <c r="E93" s="1">
        <f>SUMIF(BatGame!$A:$A,B93,BatGame!$E:$E)</f>
        <v>17</v>
      </c>
      <c r="F93">
        <f t="shared" si="59"/>
        <v>17</v>
      </c>
      <c r="G93" s="1">
        <f>SUMIF(BatGame!$A:$A,B93,BatGame!$F:$F)</f>
        <v>17</v>
      </c>
      <c r="H93" s="1">
        <f>SUMIF(BatGame!$A:$A,B93,BatGame!$M:$M)</f>
        <v>1</v>
      </c>
      <c r="I93" s="1">
        <f>SUMIF(BatGame!$A:$A,B93,BatGame!$G:$G)</f>
        <v>4</v>
      </c>
      <c r="J93">
        <f>SUMIF(BatGame!$A:$A,B93,BatGame!$H:$H)</f>
        <v>3</v>
      </c>
      <c r="K93" s="1">
        <f>SUMIF(BatGame!$A:$A,B93,BatGame!$I:$I)</f>
        <v>1</v>
      </c>
      <c r="L93" s="1">
        <f>SUMIF(BatGame!$A:$A,B93,BatGame!$J:$J)</f>
        <v>0</v>
      </c>
      <c r="M93" s="1">
        <f>SUMIF(BatGame!$A:$A,B93,BatGame!$K:$K)</f>
        <v>0</v>
      </c>
      <c r="N93">
        <f t="shared" si="60"/>
        <v>5</v>
      </c>
      <c r="O93" s="1">
        <f>SUMIF(BatGame!$A:$A,B93,BatGame!$L:$L)</f>
        <v>1</v>
      </c>
      <c r="P93" s="1">
        <f>SUMIF(BatGame!$A:$A,B93,BatGame!$N:$N)</f>
        <v>1</v>
      </c>
      <c r="Q93" s="1">
        <f>SUMIF(BatGame!$A:$A,B93,BatGame!$AC:$AC)</f>
        <v>0</v>
      </c>
      <c r="R93" s="1">
        <f>SUMIF(BatGame!$A:$A,B93,BatGame!$O:$O)</f>
        <v>0</v>
      </c>
      <c r="S93" s="1">
        <f>SUMIF(BatGame!$A:$A,B93,BatGame!$Y:$Y)</f>
        <v>0</v>
      </c>
      <c r="T93" s="1">
        <f>SUMIF(BatGame!$A:$A,B93,BatGame!$X:$X)</f>
        <v>0</v>
      </c>
      <c r="U93" s="1">
        <f>SUMIF(BatGame!$A:$A,B93,BatGame!$P:$P)</f>
        <v>5</v>
      </c>
      <c r="V93" s="1">
        <f>SUMIF(BatGame!$A:$A,B93,BatGame!$AB:$AB)</f>
        <v>0</v>
      </c>
      <c r="W93" s="1">
        <f>SUMIF(BatGame!$A:$A,B93,BatGame!$Z:$Z)</f>
        <v>0</v>
      </c>
      <c r="X93" s="1">
        <f>SUMIF(BatGame!$A:$A,B93,BatGame!$AA:$AA)</f>
        <v>0</v>
      </c>
      <c r="Y93" s="2">
        <f t="shared" si="61"/>
        <v>0.23529411764705882</v>
      </c>
      <c r="Z93" s="2">
        <f t="shared" si="62"/>
        <v>0.23529411764705882</v>
      </c>
      <c r="AA93" s="2">
        <f t="shared" si="63"/>
        <v>0.29411764705882354</v>
      </c>
      <c r="AB93" s="2">
        <f t="shared" si="64"/>
        <v>0.52941176470588236</v>
      </c>
      <c r="AC93" s="2">
        <f t="shared" si="65"/>
        <v>5.8823529411764705E-2</v>
      </c>
      <c r="AD93" s="2" t="e">
        <f>(AL93/E93) / '[1]리그 상수'!$B$3 * 100</f>
        <v>#DIV/0!</v>
      </c>
      <c r="AE93" s="2">
        <f t="shared" si="66"/>
        <v>29.411764705882355</v>
      </c>
      <c r="AF93" s="2">
        <f t="shared" si="67"/>
        <v>0</v>
      </c>
      <c r="AG93" s="2">
        <f t="shared" si="68"/>
        <v>0</v>
      </c>
      <c r="AH93" s="2">
        <f t="shared" si="69"/>
        <v>0.33333333333333331</v>
      </c>
      <c r="AI93" s="2">
        <f t="shared" si="70"/>
        <v>5.8823529411764719E-2</v>
      </c>
      <c r="AJ93" s="2">
        <f t="shared" si="71"/>
        <v>0</v>
      </c>
      <c r="AK93" s="2" t="e">
        <f>('[1]리그 상수'!$B$16 * '[1]2025 썸머시즌 타자'!R93 + '[1]리그 상수'!$B$17 * '[1]2025 썸머시즌 타자'!S93 + '[1]2025 썸머시즌 타자'!J93 * '[1]리그 상수'!$B$18 + '[1]리그 상수'!$B$19 * '[1]2025 썸머시즌 타자'!K93 + '[1]2025 썸머시즌 타자'!L93 * '[1]리그 상수'!$B$20 + '[1]리그 상수'!$B$21*'[1]2025 썸머시즌 타자'!M93) / ('[1]2025 썸머시즌 타자'!G93 + '[1]2025 썸머시즌 타자'!R93 - '[1]2025 썸머시즌 타자'!T93 +'[1]2025 썸머시즌 타자'!S93 +'[1]2025 썸머시즌 타자'!X93)</f>
        <v>#DIV/0!</v>
      </c>
      <c r="AL93" s="2" t="e">
        <f>((AK93-$AK$2) / '[1]리그 상수'!$B$2 + '[1]리그 상수'!$B$3) * '[1]2025 썸머시즌 타자'!E93</f>
        <v>#DIV/0!</v>
      </c>
      <c r="AM93" s="2">
        <f t="shared" si="72"/>
        <v>2.4434389140271495</v>
      </c>
      <c r="AN93" s="2" t="e">
        <f>((AK93-'[1]리그 상수'!$B$1) / '[1]리그 상수'!$B$2)*'[1]2025 썸머시즌 타자'!E93</f>
        <v>#DIV/0!</v>
      </c>
      <c r="AO93" s="2" t="e">
        <f>((AK93-'[1]리그 상수'!$B$1) / '[1]리그 상수'!$B$2) * '[1]2025 썸머시즌 타자'!E93</f>
        <v>#DIV/0!</v>
      </c>
      <c r="AP93" s="2">
        <f t="shared" si="73"/>
        <v>0.2</v>
      </c>
      <c r="AQ93" s="2">
        <f t="shared" si="74"/>
        <v>0.3</v>
      </c>
      <c r="AR93" s="2" t="e">
        <f t="shared" si="75"/>
        <v>#DIV/0!</v>
      </c>
      <c r="AS93" s="2">
        <f t="shared" si="76"/>
        <v>7.98</v>
      </c>
      <c r="AT93" s="2">
        <f t="shared" si="77"/>
        <v>7.98</v>
      </c>
      <c r="AU93" s="2" t="e">
        <f t="shared" si="78"/>
        <v>#DIV/0!</v>
      </c>
      <c r="AV93" s="3" t="e">
        <f>AU93 + (E93 * ('[1]리그 상수'!$B$1 - '[1]리그 상수'!$F$1) / '[1]리그 상수'!$B$2)</f>
        <v>#DIV/0!</v>
      </c>
      <c r="AW93">
        <f t="shared" si="54"/>
        <v>38.160000000000004</v>
      </c>
      <c r="AX93" s="3" t="e">
        <f t="shared" si="79"/>
        <v>#DIV/0!</v>
      </c>
      <c r="AY93" s="3" t="e">
        <f t="shared" si="80"/>
        <v>#DIV/0!</v>
      </c>
      <c r="BE93" s="1">
        <v>1</v>
      </c>
      <c r="BF93" s="1">
        <v>7</v>
      </c>
      <c r="BG93" s="1">
        <v>3</v>
      </c>
      <c r="BH93">
        <f t="shared" si="81"/>
        <v>13</v>
      </c>
      <c r="BI93" s="4" t="e">
        <f t="shared" si="82"/>
        <v>#DIV/0!</v>
      </c>
      <c r="BJ93" s="2">
        <f>E93*('[1]리그 상수'!$B$3 * 0.8)</f>
        <v>1.8726562500000001</v>
      </c>
    </row>
    <row r="94" spans="2:62">
      <c r="E94" s="1">
        <f>SUMIF(BatGame!$A:$A,B94,BatGame!$E:$E)</f>
        <v>0</v>
      </c>
      <c r="F94">
        <f t="shared" si="59"/>
        <v>0</v>
      </c>
      <c r="G94" s="1">
        <f>SUMIF(BatGame!$A:$A,B94,BatGame!$F:$F)</f>
        <v>0</v>
      </c>
      <c r="H94" s="1">
        <f>SUMIF(BatGame!$A:$A,B94,BatGame!$M:$M)</f>
        <v>0</v>
      </c>
      <c r="I94" s="1">
        <f>SUMIF(BatGame!$A:$A,B94,BatGame!$G:$G)</f>
        <v>0</v>
      </c>
      <c r="J94">
        <f>SUMIF(BatGame!$A:$A,B94,BatGame!$H:$H)</f>
        <v>0</v>
      </c>
      <c r="K94" s="1">
        <f>SUMIF(BatGame!$A:$A,B94,BatGame!$I:$I)</f>
        <v>0</v>
      </c>
      <c r="L94" s="1">
        <f>SUMIF(BatGame!$A:$A,B94,BatGame!$J:$J)</f>
        <v>0</v>
      </c>
      <c r="M94" s="1">
        <f>SUMIF(BatGame!$A:$A,B94,BatGame!$K:$K)</f>
        <v>0</v>
      </c>
      <c r="N94">
        <f t="shared" si="60"/>
        <v>0</v>
      </c>
      <c r="O94" s="1">
        <f>SUMIF(BatGame!$A:$A,B94,BatGame!$L:$L)</f>
        <v>0</v>
      </c>
      <c r="P94" s="1">
        <f>SUMIF(BatGame!$A:$A,B94,BatGame!$N:$N)</f>
        <v>0</v>
      </c>
      <c r="Q94" s="1">
        <f>SUMIF(BatGame!$A:$A,B94,BatGame!$AC:$AC)</f>
        <v>0</v>
      </c>
      <c r="R94" s="1">
        <f>SUMIF(BatGame!$A:$A,B94,BatGame!$O:$O)</f>
        <v>0</v>
      </c>
      <c r="S94" s="1">
        <f>SUMIF(BatGame!$A:$A,B94,BatGame!$Y:$Y)</f>
        <v>0</v>
      </c>
      <c r="T94" s="1">
        <f>SUMIF(BatGame!$A:$A,B94,BatGame!$X:$X)</f>
        <v>0</v>
      </c>
      <c r="U94" s="1">
        <f>SUMIF(BatGame!$A:$A,B94,BatGame!$P:$P)</f>
        <v>0</v>
      </c>
      <c r="V94" s="1">
        <f>SUMIF(BatGame!$A:$A,B94,BatGame!$AB:$AB)</f>
        <v>0</v>
      </c>
      <c r="W94" s="1">
        <f>SUMIF(BatGame!$A:$A,B94,BatGame!$Z:$Z)</f>
        <v>0</v>
      </c>
      <c r="X94" s="1">
        <f>SUMIF(BatGame!$A:$A,B94,BatGame!$AA:$AA)</f>
        <v>0</v>
      </c>
      <c r="Y94" s="2" t="e">
        <f t="shared" si="61"/>
        <v>#DIV/0!</v>
      </c>
      <c r="Z94" s="2" t="e">
        <f t="shared" si="62"/>
        <v>#DIV/0!</v>
      </c>
      <c r="AA94" s="2" t="e">
        <f t="shared" si="63"/>
        <v>#DIV/0!</v>
      </c>
      <c r="AB94" s="2" t="e">
        <f t="shared" si="64"/>
        <v>#DIV/0!</v>
      </c>
      <c r="AC94" s="2" t="e">
        <f t="shared" si="65"/>
        <v>#DIV/0!</v>
      </c>
      <c r="AD94" s="2" t="e">
        <f>(AL94/E94) / '[1]리그 상수'!$B$3 * 100</f>
        <v>#DIV/0!</v>
      </c>
      <c r="AE94" s="2" t="e">
        <f t="shared" si="66"/>
        <v>#DIV/0!</v>
      </c>
      <c r="AF94" s="2" t="e">
        <f t="shared" si="67"/>
        <v>#DIV/0!</v>
      </c>
      <c r="AG94" s="2" t="e">
        <f t="shared" si="68"/>
        <v>#DIV/0!</v>
      </c>
      <c r="AH94" s="2" t="e">
        <f t="shared" si="69"/>
        <v>#DIV/0!</v>
      </c>
      <c r="AI94" s="2" t="e">
        <f t="shared" si="70"/>
        <v>#DIV/0!</v>
      </c>
      <c r="AJ94" s="2" t="e">
        <f t="shared" si="71"/>
        <v>#DIV/0!</v>
      </c>
      <c r="AK94" s="2" t="e">
        <f>('[1]리그 상수'!$B$16 * '[1]2025 썸머시즌 타자'!R94 + '[1]리그 상수'!$B$17 * '[1]2025 썸머시즌 타자'!S94 + '[1]2025 썸머시즌 타자'!J94 * '[1]리그 상수'!$B$18 + '[1]리그 상수'!$B$19 * '[1]2025 썸머시즌 타자'!K94 + '[1]2025 썸머시즌 타자'!L94 * '[1]리그 상수'!$B$20 + '[1]리그 상수'!$B$21*'[1]2025 썸머시즌 타자'!M94) / ('[1]2025 썸머시즌 타자'!G94 + '[1]2025 썸머시즌 타자'!R94 - '[1]2025 썸머시즌 타자'!T94 +'[1]2025 썸머시즌 타자'!S94 +'[1]2025 썸머시즌 타자'!X94)</f>
        <v>#DIV/0!</v>
      </c>
      <c r="AL94" s="2" t="e">
        <f>((AK94-$AK$2) / '[1]리그 상수'!$B$2 + '[1]리그 상수'!$B$3) * '[1]2025 썸머시즌 타자'!E94</f>
        <v>#DIV/0!</v>
      </c>
      <c r="AM94" s="2" t="e">
        <f t="shared" si="72"/>
        <v>#DIV/0!</v>
      </c>
      <c r="AN94" s="2" t="e">
        <f>((AK94-'[1]리그 상수'!$B$1) / '[1]리그 상수'!$B$2)*'[1]2025 썸머시즌 타자'!E94</f>
        <v>#DIV/0!</v>
      </c>
      <c r="AO94" s="2" t="e">
        <f>((AK94-'[1]리그 상수'!$B$1) / '[1]리그 상수'!$B$2) * '[1]2025 썸머시즌 타자'!E94</f>
        <v>#DIV/0!</v>
      </c>
      <c r="AP94" s="2">
        <f t="shared" si="73"/>
        <v>0</v>
      </c>
      <c r="AQ94" s="2">
        <f t="shared" si="74"/>
        <v>0</v>
      </c>
      <c r="AR94" s="2" t="e">
        <f t="shared" si="75"/>
        <v>#DIV/0!</v>
      </c>
      <c r="AS94" s="2">
        <f t="shared" si="76"/>
        <v>7.98</v>
      </c>
      <c r="AT94" s="2">
        <f t="shared" si="77"/>
        <v>7.98</v>
      </c>
      <c r="AU94" s="2" t="e">
        <f t="shared" si="78"/>
        <v>#DIV/0!</v>
      </c>
      <c r="AV94" s="3" t="e">
        <f>AU94 + (E94 * ('[1]리그 상수'!$B$1 - '[1]리그 상수'!$F$1) / '[1]리그 상수'!$B$2)</f>
        <v>#DIV/0!</v>
      </c>
      <c r="AW94">
        <f t="shared" si="54"/>
        <v>38.160000000000004</v>
      </c>
      <c r="AX94" s="3" t="e">
        <f t="shared" si="79"/>
        <v>#DIV/0!</v>
      </c>
      <c r="AY94" s="3" t="e">
        <f t="shared" si="80"/>
        <v>#DIV/0!</v>
      </c>
      <c r="BE94" s="1">
        <v>1</v>
      </c>
      <c r="BF94" s="1">
        <v>7</v>
      </c>
      <c r="BG94" s="1">
        <v>3</v>
      </c>
      <c r="BH94">
        <f t="shared" si="81"/>
        <v>0</v>
      </c>
      <c r="BI94" s="4" t="e">
        <f t="shared" si="82"/>
        <v>#DIV/0!</v>
      </c>
      <c r="BJ94" s="2">
        <f>E94*('[1]리그 상수'!$B$3 * 0.8)</f>
        <v>0</v>
      </c>
    </row>
    <row r="95" spans="2:62">
      <c r="E95" s="1">
        <f>SUMIF(BatGame!$A:$A,B95,BatGame!$E:$E)</f>
        <v>0</v>
      </c>
      <c r="F95">
        <f t="shared" si="59"/>
        <v>0</v>
      </c>
      <c r="G95" s="1">
        <f>SUMIF(BatGame!$A:$A,B95,BatGame!$F:$F)</f>
        <v>0</v>
      </c>
      <c r="H95" s="1">
        <f>SUMIF(BatGame!$A:$A,B95,BatGame!$M:$M)</f>
        <v>0</v>
      </c>
      <c r="I95" s="1">
        <f>SUMIF(BatGame!$A:$A,B95,BatGame!$G:$G)</f>
        <v>0</v>
      </c>
      <c r="J95">
        <f>SUMIF(BatGame!$A:$A,B95,BatGame!$H:$H)</f>
        <v>0</v>
      </c>
      <c r="K95" s="1">
        <f>SUMIF(BatGame!$A:$A,B95,BatGame!$I:$I)</f>
        <v>0</v>
      </c>
      <c r="L95" s="1">
        <f>SUMIF(BatGame!$A:$A,B95,BatGame!$J:$J)</f>
        <v>0</v>
      </c>
      <c r="M95" s="1">
        <f>SUMIF(BatGame!$A:$A,B95,BatGame!$K:$K)</f>
        <v>0</v>
      </c>
      <c r="N95">
        <f t="shared" si="60"/>
        <v>0</v>
      </c>
      <c r="O95" s="1">
        <f>SUMIF(BatGame!$A:$A,B95,BatGame!$L:$L)</f>
        <v>0</v>
      </c>
      <c r="P95" s="1">
        <f>SUMIF(BatGame!$A:$A,B95,BatGame!$N:$N)</f>
        <v>0</v>
      </c>
      <c r="Q95" s="1">
        <f>SUMIF(BatGame!$A:$A,B95,BatGame!$AC:$AC)</f>
        <v>0</v>
      </c>
      <c r="R95" s="1">
        <f>SUMIF(BatGame!$A:$A,B95,BatGame!$O:$O)</f>
        <v>0</v>
      </c>
      <c r="S95" s="1">
        <f>SUMIF(BatGame!$A:$A,B95,BatGame!$Y:$Y)</f>
        <v>0</v>
      </c>
      <c r="T95" s="1">
        <f>SUMIF(BatGame!$A:$A,B95,BatGame!$X:$X)</f>
        <v>0</v>
      </c>
      <c r="U95" s="1">
        <f>SUMIF(BatGame!$A:$A,B95,BatGame!$P:$P)</f>
        <v>0</v>
      </c>
      <c r="V95" s="1">
        <f>SUMIF(BatGame!$A:$A,B95,BatGame!$AB:$AB)</f>
        <v>0</v>
      </c>
      <c r="W95" s="1">
        <f>SUMIF(BatGame!$A:$A,B95,BatGame!$Z:$Z)</f>
        <v>0</v>
      </c>
      <c r="X95" s="1">
        <f>SUMIF(BatGame!$A:$A,B95,BatGame!$AA:$AA)</f>
        <v>0</v>
      </c>
      <c r="Y95" s="2" t="e">
        <f t="shared" si="61"/>
        <v>#DIV/0!</v>
      </c>
      <c r="Z95" s="2" t="e">
        <f t="shared" si="62"/>
        <v>#DIV/0!</v>
      </c>
      <c r="AA95" s="2" t="e">
        <f t="shared" si="63"/>
        <v>#DIV/0!</v>
      </c>
      <c r="AB95" s="2" t="e">
        <f t="shared" si="64"/>
        <v>#DIV/0!</v>
      </c>
      <c r="AC95" s="2" t="e">
        <f t="shared" si="65"/>
        <v>#DIV/0!</v>
      </c>
      <c r="AD95" s="2" t="e">
        <f>(AL95/E95) / '[1]리그 상수'!$B$3 * 100</f>
        <v>#DIV/0!</v>
      </c>
      <c r="AE95" s="2" t="e">
        <f t="shared" si="66"/>
        <v>#DIV/0!</v>
      </c>
      <c r="AF95" s="2" t="e">
        <f t="shared" si="67"/>
        <v>#DIV/0!</v>
      </c>
      <c r="AG95" s="2" t="e">
        <f t="shared" si="68"/>
        <v>#DIV/0!</v>
      </c>
      <c r="AH95" s="2" t="e">
        <f t="shared" si="69"/>
        <v>#DIV/0!</v>
      </c>
      <c r="AI95" s="2" t="e">
        <f t="shared" si="70"/>
        <v>#DIV/0!</v>
      </c>
      <c r="AJ95" s="2" t="e">
        <f t="shared" si="71"/>
        <v>#DIV/0!</v>
      </c>
      <c r="AK95" s="2" t="e">
        <f>('[1]리그 상수'!$B$16 * '[1]2025 썸머시즌 타자'!R95 + '[1]리그 상수'!$B$17 * '[1]2025 썸머시즌 타자'!S95 + '[1]2025 썸머시즌 타자'!J95 * '[1]리그 상수'!$B$18 + '[1]리그 상수'!$B$19 * '[1]2025 썸머시즌 타자'!K95 + '[1]2025 썸머시즌 타자'!L95 * '[1]리그 상수'!$B$20 + '[1]리그 상수'!$B$21*'[1]2025 썸머시즌 타자'!M95) / ('[1]2025 썸머시즌 타자'!G95 + '[1]2025 썸머시즌 타자'!R95 - '[1]2025 썸머시즌 타자'!T95 +'[1]2025 썸머시즌 타자'!S95 +'[1]2025 썸머시즌 타자'!X95)</f>
        <v>#DIV/0!</v>
      </c>
      <c r="AL95" s="2" t="e">
        <f>((AK95-$AK$2) / '[1]리그 상수'!$B$2 + '[1]리그 상수'!$B$3) * '[1]2025 썸머시즌 타자'!E95</f>
        <v>#DIV/0!</v>
      </c>
      <c r="AM95" s="2" t="e">
        <f t="shared" si="72"/>
        <v>#DIV/0!</v>
      </c>
      <c r="AN95" s="2" t="e">
        <f>((AK95-'[1]리그 상수'!$B$1) / '[1]리그 상수'!$B$2)*'[1]2025 썸머시즌 타자'!E95</f>
        <v>#DIV/0!</v>
      </c>
      <c r="AO95" s="2" t="e">
        <f>((AK95-'[1]리그 상수'!$B$1) / '[1]리그 상수'!$B$2) * '[1]2025 썸머시즌 타자'!E95</f>
        <v>#DIV/0!</v>
      </c>
      <c r="AP95" s="2">
        <f t="shared" si="73"/>
        <v>0</v>
      </c>
      <c r="AQ95" s="2">
        <f t="shared" si="74"/>
        <v>0</v>
      </c>
      <c r="AR95" s="2" t="e">
        <f t="shared" si="75"/>
        <v>#DIV/0!</v>
      </c>
      <c r="AS95" s="2">
        <f t="shared" si="76"/>
        <v>7.98</v>
      </c>
      <c r="AT95" s="2">
        <f t="shared" si="77"/>
        <v>7.98</v>
      </c>
      <c r="AU95" s="2" t="e">
        <f t="shared" si="78"/>
        <v>#DIV/0!</v>
      </c>
      <c r="AV95" s="3" t="e">
        <f>AU95 + (E95 * ('[1]리그 상수'!$B$1 - '[1]리그 상수'!$F$1) / '[1]리그 상수'!$B$2)</f>
        <v>#DIV/0!</v>
      </c>
      <c r="AW95">
        <f t="shared" si="54"/>
        <v>38.160000000000004</v>
      </c>
      <c r="AX95" s="3" t="e">
        <f t="shared" si="79"/>
        <v>#DIV/0!</v>
      </c>
      <c r="AY95" s="3" t="e">
        <f t="shared" si="80"/>
        <v>#DIV/0!</v>
      </c>
      <c r="BE95" s="1">
        <v>1</v>
      </c>
      <c r="BF95" s="1">
        <v>7</v>
      </c>
      <c r="BG95" s="1">
        <v>3</v>
      </c>
      <c r="BH95">
        <f t="shared" si="81"/>
        <v>0</v>
      </c>
      <c r="BI95" s="4" t="e">
        <f t="shared" si="82"/>
        <v>#DIV/0!</v>
      </c>
      <c r="BJ95" s="2">
        <f>E95*('[1]리그 상수'!$B$3 * 0.8)</f>
        <v>0</v>
      </c>
    </row>
    <row r="96" spans="2:62">
      <c r="E96" s="1">
        <f>SUMIF(BatGame!$A:$A,B96,BatGame!$E:$E)</f>
        <v>0</v>
      </c>
      <c r="F96">
        <f t="shared" si="59"/>
        <v>0</v>
      </c>
      <c r="G96" s="1">
        <f>SUMIF(BatGame!$A:$A,B96,BatGame!$F:$F)</f>
        <v>0</v>
      </c>
      <c r="H96" s="1">
        <f>SUMIF(BatGame!$A:$A,B96,BatGame!$M:$M)</f>
        <v>0</v>
      </c>
      <c r="I96" s="1">
        <f>SUMIF(BatGame!$A:$A,B96,BatGame!$G:$G)</f>
        <v>0</v>
      </c>
      <c r="J96">
        <f>SUMIF(BatGame!$A:$A,B96,BatGame!$H:$H)</f>
        <v>0</v>
      </c>
      <c r="K96" s="1">
        <f>SUMIF(BatGame!$A:$A,B96,BatGame!$I:$I)</f>
        <v>0</v>
      </c>
      <c r="L96" s="1">
        <f>SUMIF(BatGame!$A:$A,B96,BatGame!$J:$J)</f>
        <v>0</v>
      </c>
      <c r="M96" s="1">
        <f>SUMIF(BatGame!$A:$A,B96,BatGame!$K:$K)</f>
        <v>0</v>
      </c>
      <c r="N96">
        <f t="shared" si="60"/>
        <v>0</v>
      </c>
      <c r="O96" s="1">
        <f>SUMIF(BatGame!$A:$A,B96,BatGame!$L:$L)</f>
        <v>0</v>
      </c>
      <c r="P96" s="1">
        <f>SUMIF(BatGame!$A:$A,B96,BatGame!$N:$N)</f>
        <v>0</v>
      </c>
      <c r="Q96" s="1">
        <f>SUMIF(BatGame!$A:$A,B96,BatGame!$AC:$AC)</f>
        <v>0</v>
      </c>
      <c r="R96" s="1">
        <f>SUMIF(BatGame!$A:$A,B96,BatGame!$O:$O)</f>
        <v>0</v>
      </c>
      <c r="S96" s="1">
        <f>SUMIF(BatGame!$A:$A,B96,BatGame!$Y:$Y)</f>
        <v>0</v>
      </c>
      <c r="T96" s="1">
        <f>SUMIF(BatGame!$A:$A,B96,BatGame!$X:$X)</f>
        <v>0</v>
      </c>
      <c r="U96" s="1">
        <f>SUMIF(BatGame!$A:$A,B96,BatGame!$P:$P)</f>
        <v>0</v>
      </c>
      <c r="V96" s="1">
        <f>SUMIF(BatGame!$A:$A,B96,BatGame!$AB:$AB)</f>
        <v>0</v>
      </c>
      <c r="W96" s="1">
        <f>SUMIF(BatGame!$A:$A,B96,BatGame!$Z:$Z)</f>
        <v>0</v>
      </c>
      <c r="X96" s="1">
        <f>SUMIF(BatGame!$A:$A,B96,BatGame!$AA:$AA)</f>
        <v>0</v>
      </c>
      <c r="Y96" s="2" t="e">
        <f t="shared" si="61"/>
        <v>#DIV/0!</v>
      </c>
      <c r="Z96" s="2" t="e">
        <f t="shared" si="62"/>
        <v>#DIV/0!</v>
      </c>
      <c r="AA96" s="2" t="e">
        <f t="shared" si="63"/>
        <v>#DIV/0!</v>
      </c>
      <c r="AB96" s="2" t="e">
        <f t="shared" si="64"/>
        <v>#DIV/0!</v>
      </c>
      <c r="AC96" s="2" t="e">
        <f t="shared" si="65"/>
        <v>#DIV/0!</v>
      </c>
      <c r="AD96" s="2" t="e">
        <f>(AL96/E96) / '[1]리그 상수'!$B$3 * 100</f>
        <v>#DIV/0!</v>
      </c>
      <c r="AE96" s="2" t="e">
        <f t="shared" si="66"/>
        <v>#DIV/0!</v>
      </c>
      <c r="AF96" s="2" t="e">
        <f t="shared" si="67"/>
        <v>#DIV/0!</v>
      </c>
      <c r="AG96" s="2" t="e">
        <f t="shared" si="68"/>
        <v>#DIV/0!</v>
      </c>
      <c r="AH96" s="2" t="e">
        <f t="shared" si="69"/>
        <v>#DIV/0!</v>
      </c>
      <c r="AI96" s="2" t="e">
        <f t="shared" si="70"/>
        <v>#DIV/0!</v>
      </c>
      <c r="AJ96" s="2" t="e">
        <f t="shared" si="71"/>
        <v>#DIV/0!</v>
      </c>
      <c r="AK96" s="2" t="e">
        <f>('[1]리그 상수'!$B$16 * '[1]2025 썸머시즌 타자'!R96 + '[1]리그 상수'!$B$17 * '[1]2025 썸머시즌 타자'!S96 + '[1]2025 썸머시즌 타자'!J96 * '[1]리그 상수'!$B$18 + '[1]리그 상수'!$B$19 * '[1]2025 썸머시즌 타자'!K96 + '[1]2025 썸머시즌 타자'!L96 * '[1]리그 상수'!$B$20 + '[1]리그 상수'!$B$21*'[1]2025 썸머시즌 타자'!M96) / ('[1]2025 썸머시즌 타자'!G96 + '[1]2025 썸머시즌 타자'!R96 - '[1]2025 썸머시즌 타자'!T96 +'[1]2025 썸머시즌 타자'!S96 +'[1]2025 썸머시즌 타자'!X96)</f>
        <v>#DIV/0!</v>
      </c>
      <c r="AL96" s="2" t="e">
        <f>((AK96-$AK$2) / '[1]리그 상수'!$B$2 + '[1]리그 상수'!$B$3) * '[1]2025 썸머시즌 타자'!E96</f>
        <v>#DIV/0!</v>
      </c>
      <c r="AM96" s="2" t="e">
        <f t="shared" si="72"/>
        <v>#DIV/0!</v>
      </c>
      <c r="AN96" s="2" t="e">
        <f>((AK96-'[1]리그 상수'!$B$1) / '[1]리그 상수'!$B$2)*'[1]2025 썸머시즌 타자'!E96</f>
        <v>#DIV/0!</v>
      </c>
      <c r="AO96" s="2" t="e">
        <f>((AK96-'[1]리그 상수'!$B$1) / '[1]리그 상수'!$B$2) * '[1]2025 썸머시즌 타자'!E96</f>
        <v>#DIV/0!</v>
      </c>
      <c r="AP96" s="2">
        <f t="shared" si="73"/>
        <v>0</v>
      </c>
      <c r="AQ96" s="2">
        <f t="shared" si="74"/>
        <v>0</v>
      </c>
      <c r="AR96" s="2" t="e">
        <f t="shared" si="75"/>
        <v>#DIV/0!</v>
      </c>
      <c r="AS96" s="2">
        <f t="shared" si="76"/>
        <v>7.98</v>
      </c>
      <c r="AT96" s="2">
        <f t="shared" si="77"/>
        <v>7.98</v>
      </c>
      <c r="AU96" s="2" t="e">
        <f t="shared" si="78"/>
        <v>#DIV/0!</v>
      </c>
      <c r="AV96" s="3" t="e">
        <f>AU96 + (E96 * ('[1]리그 상수'!$B$1 - '[1]리그 상수'!$F$1) / '[1]리그 상수'!$B$2)</f>
        <v>#DIV/0!</v>
      </c>
      <c r="AW96">
        <f t="shared" si="54"/>
        <v>38.160000000000004</v>
      </c>
      <c r="AX96" s="3" t="e">
        <f t="shared" si="79"/>
        <v>#DIV/0!</v>
      </c>
      <c r="AY96" s="3" t="e">
        <f t="shared" si="80"/>
        <v>#DIV/0!</v>
      </c>
      <c r="BE96" s="1">
        <v>1</v>
      </c>
      <c r="BF96" s="1">
        <v>7</v>
      </c>
      <c r="BG96" s="1">
        <v>3</v>
      </c>
      <c r="BH96">
        <f t="shared" si="81"/>
        <v>0</v>
      </c>
      <c r="BI96" s="4" t="e">
        <f t="shared" si="82"/>
        <v>#DIV/0!</v>
      </c>
      <c r="BJ96" s="2">
        <f>E96*('[1]리그 상수'!$B$3 * 0.8)</f>
        <v>0</v>
      </c>
    </row>
    <row r="97" spans="5:62">
      <c r="E97" s="1">
        <f>SUMIF(BatGame!$A:$A,B97,BatGame!$E:$E)</f>
        <v>0</v>
      </c>
      <c r="F97">
        <f t="shared" si="59"/>
        <v>0</v>
      </c>
      <c r="G97" s="1">
        <f>SUMIF(BatGame!$A:$A,B97,BatGame!$F:$F)</f>
        <v>0</v>
      </c>
      <c r="H97" s="1">
        <f>SUMIF(BatGame!$A:$A,B97,BatGame!$M:$M)</f>
        <v>0</v>
      </c>
      <c r="I97" s="1">
        <f>SUMIF(BatGame!$A:$A,B97,BatGame!$G:$G)</f>
        <v>0</v>
      </c>
      <c r="J97">
        <f>SUMIF(BatGame!$A:$A,B97,BatGame!$H:$H)</f>
        <v>0</v>
      </c>
      <c r="K97" s="1">
        <f>SUMIF(BatGame!$A:$A,B97,BatGame!$I:$I)</f>
        <v>0</v>
      </c>
      <c r="L97" s="1">
        <f>SUMIF(BatGame!$A:$A,B97,BatGame!$J:$J)</f>
        <v>0</v>
      </c>
      <c r="M97" s="1">
        <f>SUMIF(BatGame!$A:$A,B97,BatGame!$K:$K)</f>
        <v>0</v>
      </c>
      <c r="N97">
        <f t="shared" si="60"/>
        <v>0</v>
      </c>
      <c r="O97" s="1">
        <f>SUMIF(BatGame!$A:$A,B97,BatGame!$L:$L)</f>
        <v>0</v>
      </c>
      <c r="P97" s="1">
        <f>SUMIF(BatGame!$A:$A,B97,BatGame!$N:$N)</f>
        <v>0</v>
      </c>
      <c r="Q97" s="1">
        <f>SUMIF(BatGame!$A:$A,B97,BatGame!$AC:$AC)</f>
        <v>0</v>
      </c>
      <c r="R97" s="1">
        <f>SUMIF(BatGame!$A:$A,B97,BatGame!$O:$O)</f>
        <v>0</v>
      </c>
      <c r="S97" s="1">
        <f>SUMIF(BatGame!$A:$A,B97,BatGame!$Y:$Y)</f>
        <v>0</v>
      </c>
      <c r="T97" s="1">
        <f>SUMIF(BatGame!$A:$A,B97,BatGame!$X:$X)</f>
        <v>0</v>
      </c>
      <c r="U97" s="1">
        <f>SUMIF(BatGame!$A:$A,B97,BatGame!$P:$P)</f>
        <v>0</v>
      </c>
      <c r="V97" s="1">
        <f>SUMIF(BatGame!$A:$A,B97,BatGame!$AB:$AB)</f>
        <v>0</v>
      </c>
      <c r="W97" s="1">
        <f>SUMIF(BatGame!$A:$A,B97,BatGame!$Z:$Z)</f>
        <v>0</v>
      </c>
      <c r="X97" s="1">
        <f>SUMIF(BatGame!$A:$A,B97,BatGame!$AA:$AA)</f>
        <v>0</v>
      </c>
      <c r="Y97" s="2" t="e">
        <f t="shared" si="61"/>
        <v>#DIV/0!</v>
      </c>
      <c r="Z97" s="2" t="e">
        <f t="shared" si="62"/>
        <v>#DIV/0!</v>
      </c>
      <c r="AA97" s="2" t="e">
        <f t="shared" si="63"/>
        <v>#DIV/0!</v>
      </c>
      <c r="AB97" s="2" t="e">
        <f t="shared" si="64"/>
        <v>#DIV/0!</v>
      </c>
      <c r="AC97" s="2" t="e">
        <f t="shared" si="65"/>
        <v>#DIV/0!</v>
      </c>
      <c r="AD97" s="2" t="e">
        <f>(AL97/E97) / '[1]리그 상수'!$B$3 * 100</f>
        <v>#DIV/0!</v>
      </c>
      <c r="AE97" s="2" t="e">
        <f t="shared" si="66"/>
        <v>#DIV/0!</v>
      </c>
      <c r="AF97" s="2" t="e">
        <f t="shared" si="67"/>
        <v>#DIV/0!</v>
      </c>
      <c r="AG97" s="2" t="e">
        <f t="shared" si="68"/>
        <v>#DIV/0!</v>
      </c>
      <c r="AH97" s="2" t="e">
        <f t="shared" si="69"/>
        <v>#DIV/0!</v>
      </c>
      <c r="AI97" s="2" t="e">
        <f t="shared" si="70"/>
        <v>#DIV/0!</v>
      </c>
      <c r="AJ97" s="2" t="e">
        <f t="shared" si="71"/>
        <v>#DIV/0!</v>
      </c>
      <c r="AK97" s="2" t="e">
        <f>('[1]리그 상수'!$B$16 * '[1]2025 썸머시즌 타자'!R97 + '[1]리그 상수'!$B$17 * '[1]2025 썸머시즌 타자'!S97 + '[1]2025 썸머시즌 타자'!J97 * '[1]리그 상수'!$B$18 + '[1]리그 상수'!$B$19 * '[1]2025 썸머시즌 타자'!K97 + '[1]2025 썸머시즌 타자'!L97 * '[1]리그 상수'!$B$20 + '[1]리그 상수'!$B$21*'[1]2025 썸머시즌 타자'!M97) / ('[1]2025 썸머시즌 타자'!G97 + '[1]2025 썸머시즌 타자'!R97 - '[1]2025 썸머시즌 타자'!T97 +'[1]2025 썸머시즌 타자'!S97 +'[1]2025 썸머시즌 타자'!X97)</f>
        <v>#DIV/0!</v>
      </c>
      <c r="AL97" s="2" t="e">
        <f>((AK97-$AK$2) / '[1]리그 상수'!$B$2 + '[1]리그 상수'!$B$3) * '[1]2025 썸머시즌 타자'!E97</f>
        <v>#DIV/0!</v>
      </c>
      <c r="AM97" s="2" t="e">
        <f t="shared" si="72"/>
        <v>#DIV/0!</v>
      </c>
      <c r="AN97" s="2" t="e">
        <f>((AK97-'[1]리그 상수'!$B$1) / '[1]리그 상수'!$B$2)*'[1]2025 썸머시즌 타자'!E97</f>
        <v>#DIV/0!</v>
      </c>
      <c r="AO97" s="2" t="e">
        <f>((AK97-'[1]리그 상수'!$B$1) / '[1]리그 상수'!$B$2) * '[1]2025 썸머시즌 타자'!E97</f>
        <v>#DIV/0!</v>
      </c>
      <c r="AP97" s="2">
        <f t="shared" si="73"/>
        <v>0</v>
      </c>
      <c r="AQ97" s="2">
        <f t="shared" si="74"/>
        <v>0</v>
      </c>
      <c r="AR97" s="2" t="e">
        <f t="shared" si="75"/>
        <v>#DIV/0!</v>
      </c>
      <c r="AS97" s="2">
        <f t="shared" si="76"/>
        <v>7.98</v>
      </c>
      <c r="AT97" s="2">
        <f t="shared" si="77"/>
        <v>7.98</v>
      </c>
      <c r="AU97" s="2" t="e">
        <f t="shared" si="78"/>
        <v>#DIV/0!</v>
      </c>
      <c r="AV97" s="3" t="e">
        <f>AU97 + (E97 * ('[1]리그 상수'!$B$1 - '[1]리그 상수'!$F$1) / '[1]리그 상수'!$B$2)</f>
        <v>#DIV/0!</v>
      </c>
      <c r="AW97">
        <f t="shared" si="54"/>
        <v>38.160000000000004</v>
      </c>
      <c r="AX97" s="3" t="e">
        <f t="shared" si="79"/>
        <v>#DIV/0!</v>
      </c>
      <c r="AY97" s="3" t="e">
        <f t="shared" si="80"/>
        <v>#DIV/0!</v>
      </c>
      <c r="BE97" s="1">
        <v>1</v>
      </c>
      <c r="BF97" s="1">
        <v>7</v>
      </c>
      <c r="BG97" s="1">
        <v>3</v>
      </c>
      <c r="BH97">
        <f t="shared" si="81"/>
        <v>0</v>
      </c>
      <c r="BI97" s="4" t="e">
        <f t="shared" si="82"/>
        <v>#DIV/0!</v>
      </c>
      <c r="BJ97" s="2">
        <f>E97*('[1]리그 상수'!$B$3 * 0.8)</f>
        <v>0</v>
      </c>
    </row>
    <row r="98" spans="5:62">
      <c r="E98" s="1">
        <f>SUMIF(BatGame!$A:$A,B98,BatGame!$E:$E)</f>
        <v>0</v>
      </c>
      <c r="F98">
        <f t="shared" si="59"/>
        <v>0</v>
      </c>
      <c r="G98" s="1">
        <f>SUMIF(BatGame!$A:$A,B98,BatGame!$F:$F)</f>
        <v>0</v>
      </c>
      <c r="H98" s="1">
        <f>SUMIF(BatGame!$A:$A,B98,BatGame!$M:$M)</f>
        <v>0</v>
      </c>
      <c r="I98" s="1">
        <f>SUMIF(BatGame!$A:$A,B98,BatGame!$G:$G)</f>
        <v>0</v>
      </c>
      <c r="J98">
        <f>SUMIF(BatGame!$A:$A,B98,BatGame!$H:$H)</f>
        <v>0</v>
      </c>
      <c r="K98" s="1">
        <f>SUMIF(BatGame!$A:$A,B98,BatGame!$I:$I)</f>
        <v>0</v>
      </c>
      <c r="L98" s="1">
        <f>SUMIF(BatGame!$A:$A,B98,BatGame!$J:$J)</f>
        <v>0</v>
      </c>
      <c r="M98" s="1">
        <f>SUMIF(BatGame!$A:$A,B98,BatGame!$K:$K)</f>
        <v>0</v>
      </c>
      <c r="N98">
        <f t="shared" si="60"/>
        <v>0</v>
      </c>
      <c r="O98" s="1">
        <f>SUMIF(BatGame!$A:$A,B98,BatGame!$L:$L)</f>
        <v>0</v>
      </c>
      <c r="P98" s="1">
        <f>SUMIF(BatGame!$A:$A,B98,BatGame!$N:$N)</f>
        <v>0</v>
      </c>
      <c r="Q98" s="1">
        <f>SUMIF(BatGame!$A:$A,B98,BatGame!$AC:$AC)</f>
        <v>0</v>
      </c>
      <c r="R98" s="1">
        <f>SUMIF(BatGame!$A:$A,B98,BatGame!$O:$O)</f>
        <v>0</v>
      </c>
      <c r="S98" s="1">
        <f>SUMIF(BatGame!$A:$A,B98,BatGame!$Y:$Y)</f>
        <v>0</v>
      </c>
      <c r="T98" s="1">
        <f>SUMIF(BatGame!$A:$A,B98,BatGame!$X:$X)</f>
        <v>0</v>
      </c>
      <c r="U98" s="1">
        <f>SUMIF(BatGame!$A:$A,B98,BatGame!$P:$P)</f>
        <v>0</v>
      </c>
      <c r="V98" s="1">
        <f>SUMIF(BatGame!$A:$A,B98,BatGame!$AB:$AB)</f>
        <v>0</v>
      </c>
      <c r="W98" s="1">
        <f>SUMIF(BatGame!$A:$A,B98,BatGame!$Z:$Z)</f>
        <v>0</v>
      </c>
      <c r="X98" s="1">
        <f>SUMIF(BatGame!$A:$A,B98,BatGame!$AA:$AA)</f>
        <v>0</v>
      </c>
      <c r="Y98" s="2" t="e">
        <f t="shared" si="61"/>
        <v>#DIV/0!</v>
      </c>
      <c r="Z98" s="2" t="e">
        <f t="shared" si="62"/>
        <v>#DIV/0!</v>
      </c>
      <c r="AA98" s="2" t="e">
        <f t="shared" si="63"/>
        <v>#DIV/0!</v>
      </c>
      <c r="AB98" s="2" t="e">
        <f t="shared" si="64"/>
        <v>#DIV/0!</v>
      </c>
      <c r="AC98" s="2" t="e">
        <f t="shared" si="65"/>
        <v>#DIV/0!</v>
      </c>
      <c r="AD98" s="2" t="e">
        <f>(AL98/E98) / '[1]리그 상수'!$B$3 * 100</f>
        <v>#DIV/0!</v>
      </c>
      <c r="AE98" s="2" t="e">
        <f t="shared" si="66"/>
        <v>#DIV/0!</v>
      </c>
      <c r="AF98" s="2" t="e">
        <f t="shared" si="67"/>
        <v>#DIV/0!</v>
      </c>
      <c r="AG98" s="2" t="e">
        <f t="shared" si="68"/>
        <v>#DIV/0!</v>
      </c>
      <c r="AH98" s="2" t="e">
        <f t="shared" si="69"/>
        <v>#DIV/0!</v>
      </c>
      <c r="AI98" s="2" t="e">
        <f t="shared" si="70"/>
        <v>#DIV/0!</v>
      </c>
      <c r="AJ98" s="2" t="e">
        <f t="shared" si="71"/>
        <v>#DIV/0!</v>
      </c>
      <c r="AK98" s="2" t="e">
        <f>('[1]리그 상수'!$B$16 * '[1]2025 썸머시즌 타자'!R98 + '[1]리그 상수'!$B$17 * '[1]2025 썸머시즌 타자'!S98 + '[1]2025 썸머시즌 타자'!J98 * '[1]리그 상수'!$B$18 + '[1]리그 상수'!$B$19 * '[1]2025 썸머시즌 타자'!K98 + '[1]2025 썸머시즌 타자'!L98 * '[1]리그 상수'!$B$20 + '[1]리그 상수'!$B$21*'[1]2025 썸머시즌 타자'!M98) / ('[1]2025 썸머시즌 타자'!G98 + '[1]2025 썸머시즌 타자'!R98 - '[1]2025 썸머시즌 타자'!T98 +'[1]2025 썸머시즌 타자'!S98 +'[1]2025 썸머시즌 타자'!X98)</f>
        <v>#DIV/0!</v>
      </c>
      <c r="AL98" s="2" t="e">
        <f>((AK98-$AK$2) / '[1]리그 상수'!$B$2 + '[1]리그 상수'!$B$3) * '[1]2025 썸머시즌 타자'!E98</f>
        <v>#DIV/0!</v>
      </c>
      <c r="AM98" s="2" t="e">
        <f t="shared" si="72"/>
        <v>#DIV/0!</v>
      </c>
      <c r="AN98" s="2" t="e">
        <f>((AK98-'[1]리그 상수'!$B$1) / '[1]리그 상수'!$B$2)*'[1]2025 썸머시즌 타자'!E98</f>
        <v>#DIV/0!</v>
      </c>
      <c r="AO98" s="2" t="e">
        <f>((AK98-'[1]리그 상수'!$B$1) / '[1]리그 상수'!$B$2) * '[1]2025 썸머시즌 타자'!E98</f>
        <v>#DIV/0!</v>
      </c>
      <c r="AP98" s="2">
        <f t="shared" si="73"/>
        <v>0</v>
      </c>
      <c r="AQ98" s="2">
        <f t="shared" si="74"/>
        <v>0</v>
      </c>
      <c r="AR98" s="2" t="e">
        <f t="shared" si="75"/>
        <v>#DIV/0!</v>
      </c>
      <c r="AS98" s="2">
        <f t="shared" si="76"/>
        <v>7.98</v>
      </c>
      <c r="AT98" s="2">
        <f t="shared" si="77"/>
        <v>7.98</v>
      </c>
      <c r="AU98" s="2" t="e">
        <f t="shared" si="78"/>
        <v>#DIV/0!</v>
      </c>
      <c r="AV98" s="3" t="e">
        <f>AU98 + (E98 * ('[1]리그 상수'!$B$1 - '[1]리그 상수'!$F$1) / '[1]리그 상수'!$B$2)</f>
        <v>#DIV/0!</v>
      </c>
      <c r="AW98">
        <f t="shared" si="54"/>
        <v>38.160000000000004</v>
      </c>
      <c r="AX98" s="3" t="e">
        <f t="shared" si="79"/>
        <v>#DIV/0!</v>
      </c>
      <c r="AY98" s="3" t="e">
        <f t="shared" si="80"/>
        <v>#DIV/0!</v>
      </c>
      <c r="BE98" s="1">
        <v>1</v>
      </c>
      <c r="BF98" s="1">
        <v>7</v>
      </c>
      <c r="BG98" s="1">
        <v>3</v>
      </c>
      <c r="BH98">
        <f t="shared" si="81"/>
        <v>0</v>
      </c>
      <c r="BI98" s="4" t="e">
        <f t="shared" si="82"/>
        <v>#DIV/0!</v>
      </c>
      <c r="BJ98" s="2">
        <f>E98*('[1]리그 상수'!$B$3 * 0.8)</f>
        <v>0</v>
      </c>
    </row>
    <row r="99" spans="5:62">
      <c r="E99" s="1">
        <f>SUMIF(BatGame!$A:$A,B99,BatGame!$E:$E)</f>
        <v>0</v>
      </c>
      <c r="F99">
        <f t="shared" si="59"/>
        <v>0</v>
      </c>
      <c r="G99" s="1">
        <f>SUMIF(BatGame!$A:$A,B99,BatGame!$F:$F)</f>
        <v>0</v>
      </c>
      <c r="H99" s="1">
        <f>SUMIF(BatGame!$A:$A,B99,BatGame!$M:$M)</f>
        <v>0</v>
      </c>
      <c r="I99" s="1">
        <f>SUMIF(BatGame!$A:$A,B99,BatGame!$G:$G)</f>
        <v>0</v>
      </c>
      <c r="J99">
        <f>SUMIF(BatGame!$A:$A,B99,BatGame!$H:$H)</f>
        <v>0</v>
      </c>
      <c r="K99" s="1">
        <f>SUMIF(BatGame!$A:$A,B99,BatGame!$I:$I)</f>
        <v>0</v>
      </c>
      <c r="L99" s="1">
        <f>SUMIF(BatGame!$A:$A,B99,BatGame!$J:$J)</f>
        <v>0</v>
      </c>
      <c r="M99" s="1">
        <f>SUMIF(BatGame!$A:$A,B99,BatGame!$K:$K)</f>
        <v>0</v>
      </c>
      <c r="N99">
        <f t="shared" si="60"/>
        <v>0</v>
      </c>
      <c r="O99" s="1">
        <f>SUMIF(BatGame!$A:$A,B99,BatGame!$L:$L)</f>
        <v>0</v>
      </c>
      <c r="P99" s="1">
        <f>SUMIF(BatGame!$A:$A,B99,BatGame!$N:$N)</f>
        <v>0</v>
      </c>
      <c r="Q99" s="1">
        <f>SUMIF(BatGame!$A:$A,B99,BatGame!$AC:$AC)</f>
        <v>0</v>
      </c>
      <c r="R99" s="1">
        <f>SUMIF(BatGame!$A:$A,B99,BatGame!$O:$O)</f>
        <v>0</v>
      </c>
      <c r="S99" s="1">
        <f>SUMIF(BatGame!$A:$A,B99,BatGame!$Y:$Y)</f>
        <v>0</v>
      </c>
      <c r="T99" s="1">
        <f>SUMIF(BatGame!$A:$A,B99,BatGame!$X:$X)</f>
        <v>0</v>
      </c>
      <c r="U99" s="1">
        <f>SUMIF(BatGame!$A:$A,B99,BatGame!$P:$P)</f>
        <v>0</v>
      </c>
      <c r="V99" s="1">
        <f>SUMIF(BatGame!$A:$A,B99,BatGame!$AB:$AB)</f>
        <v>0</v>
      </c>
      <c r="W99" s="1">
        <f>SUMIF(BatGame!$A:$A,B99,BatGame!$Z:$Z)</f>
        <v>0</v>
      </c>
      <c r="X99" s="1">
        <f>SUMIF(BatGame!$A:$A,B99,BatGame!$AA:$AA)</f>
        <v>0</v>
      </c>
      <c r="Y99" s="2" t="e">
        <f t="shared" si="61"/>
        <v>#DIV/0!</v>
      </c>
      <c r="Z99" s="2" t="e">
        <f t="shared" si="62"/>
        <v>#DIV/0!</v>
      </c>
      <c r="AA99" s="2" t="e">
        <f t="shared" si="63"/>
        <v>#DIV/0!</v>
      </c>
      <c r="AB99" s="2" t="e">
        <f t="shared" si="64"/>
        <v>#DIV/0!</v>
      </c>
      <c r="AC99" s="2" t="e">
        <f t="shared" si="65"/>
        <v>#DIV/0!</v>
      </c>
      <c r="AD99" s="2" t="e">
        <f>(AL99/E99) / '[1]리그 상수'!$B$3 * 100</f>
        <v>#DIV/0!</v>
      </c>
      <c r="AE99" s="2" t="e">
        <f t="shared" si="66"/>
        <v>#DIV/0!</v>
      </c>
      <c r="AF99" s="2" t="e">
        <f t="shared" si="67"/>
        <v>#DIV/0!</v>
      </c>
      <c r="AG99" s="2" t="e">
        <f t="shared" si="68"/>
        <v>#DIV/0!</v>
      </c>
      <c r="AH99" s="2" t="e">
        <f t="shared" si="69"/>
        <v>#DIV/0!</v>
      </c>
      <c r="AI99" s="2" t="e">
        <f t="shared" si="70"/>
        <v>#DIV/0!</v>
      </c>
      <c r="AJ99" s="2" t="e">
        <f t="shared" si="71"/>
        <v>#DIV/0!</v>
      </c>
      <c r="AK99" s="2" t="e">
        <f>('[1]리그 상수'!$B$16 * '[1]2025 썸머시즌 타자'!R99 + '[1]리그 상수'!$B$17 * '[1]2025 썸머시즌 타자'!S99 + '[1]2025 썸머시즌 타자'!J99 * '[1]리그 상수'!$B$18 + '[1]리그 상수'!$B$19 * '[1]2025 썸머시즌 타자'!K99 + '[1]2025 썸머시즌 타자'!L99 * '[1]리그 상수'!$B$20 + '[1]리그 상수'!$B$21*'[1]2025 썸머시즌 타자'!M99) / ('[1]2025 썸머시즌 타자'!G99 + '[1]2025 썸머시즌 타자'!R99 - '[1]2025 썸머시즌 타자'!T99 +'[1]2025 썸머시즌 타자'!S99 +'[1]2025 썸머시즌 타자'!X99)</f>
        <v>#DIV/0!</v>
      </c>
      <c r="AL99" s="2" t="e">
        <f>((AK99-$AK$2) / '[1]리그 상수'!$B$2 + '[1]리그 상수'!$B$3) * '[1]2025 썸머시즌 타자'!E99</f>
        <v>#DIV/0!</v>
      </c>
      <c r="AM99" s="2" t="e">
        <f t="shared" si="72"/>
        <v>#DIV/0!</v>
      </c>
      <c r="AN99" s="2" t="e">
        <f>((AK99-'[1]리그 상수'!$B$1) / '[1]리그 상수'!$B$2)*'[1]2025 썸머시즌 타자'!E99</f>
        <v>#DIV/0!</v>
      </c>
      <c r="AO99" s="2" t="e">
        <f>((AK99-'[1]리그 상수'!$B$1) / '[1]리그 상수'!$B$2) * '[1]2025 썸머시즌 타자'!E99</f>
        <v>#DIV/0!</v>
      </c>
      <c r="AP99" s="2">
        <f t="shared" si="73"/>
        <v>0</v>
      </c>
      <c r="AQ99" s="2">
        <f t="shared" si="74"/>
        <v>0</v>
      </c>
      <c r="AR99" s="2" t="e">
        <f t="shared" si="75"/>
        <v>#DIV/0!</v>
      </c>
      <c r="AS99" s="2">
        <f t="shared" si="76"/>
        <v>7.98</v>
      </c>
      <c r="AT99" s="2">
        <f t="shared" si="77"/>
        <v>7.98</v>
      </c>
      <c r="AU99" s="2" t="e">
        <f t="shared" si="78"/>
        <v>#DIV/0!</v>
      </c>
      <c r="AV99" s="3" t="e">
        <f>AU99 + (E99 * ('[1]리그 상수'!$B$1 - '[1]리그 상수'!$F$1) / '[1]리그 상수'!$B$2)</f>
        <v>#DIV/0!</v>
      </c>
      <c r="AW99">
        <f t="shared" si="54"/>
        <v>38.160000000000004</v>
      </c>
      <c r="AX99" s="3" t="e">
        <f t="shared" si="79"/>
        <v>#DIV/0!</v>
      </c>
      <c r="AY99" s="3" t="e">
        <f t="shared" si="80"/>
        <v>#DIV/0!</v>
      </c>
      <c r="BE99" s="1">
        <v>1</v>
      </c>
      <c r="BF99" s="1">
        <v>7</v>
      </c>
      <c r="BG99" s="1">
        <v>3</v>
      </c>
      <c r="BH99">
        <f t="shared" si="81"/>
        <v>0</v>
      </c>
      <c r="BI99" s="4" t="e">
        <f t="shared" si="82"/>
        <v>#DIV/0!</v>
      </c>
      <c r="BJ99" s="2">
        <f>E99*('[1]리그 상수'!$B$3 * 0.8)</f>
        <v>0</v>
      </c>
    </row>
    <row r="100" spans="5:62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2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2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2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2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2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2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2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2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2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2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2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2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I21"/>
  <sheetViews>
    <sheetView workbookViewId="0">
      <selection activeCell="D36" sqref="D36"/>
    </sheetView>
  </sheetViews>
  <sheetFormatPr defaultColWidth="10.6640625" defaultRowHeight="17.25"/>
  <cols>
    <col min="1" max="4" width="10.6640625" style="2"/>
    <col min="5" max="5" width="14.6640625" style="2" bestFit="1" customWidth="1"/>
    <col min="6" max="16384" width="10.6640625" style="2"/>
  </cols>
  <sheetData>
    <row r="1" spans="1:9">
      <c r="A1" s="2" t="s">
        <v>60</v>
      </c>
      <c r="B1" s="2">
        <f>D1*B2</f>
        <v>0.29218516674962669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9.2275313087623725E-2</v>
      </c>
      <c r="E1" s="2" t="s">
        <v>81</v>
      </c>
      <c r="F1" s="2">
        <f>'2025 썸머시즌 타자'!AK2/100*80</f>
        <v>0</v>
      </c>
      <c r="H1" s="2" t="s">
        <v>274</v>
      </c>
      <c r="I1" s="2">
        <v>8</v>
      </c>
    </row>
    <row r="2" spans="1:9">
      <c r="A2" s="2" t="s">
        <v>52</v>
      </c>
      <c r="B2" s="2">
        <f>D3/D1</f>
        <v>3.1664500175921435</v>
      </c>
      <c r="C2" s="2" t="s">
        <v>68</v>
      </c>
      <c r="D2" s="2">
        <f>'2025 썸머시즌 타자'!I2/'2025 썸머시즌 타자'!G2</f>
        <v>0.26310326933056566</v>
      </c>
    </row>
    <row r="3" spans="1:9">
      <c r="A3" s="2" t="s">
        <v>61</v>
      </c>
      <c r="B3" s="2">
        <f>'2025 썸머시즌 타자'!H2/'2025 썸머시즌 타자'!E2</f>
        <v>0.1377601585728444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0.29218516674962669</v>
      </c>
      <c r="E3" s="2" t="s">
        <v>201</v>
      </c>
    </row>
    <row r="4" spans="1:9">
      <c r="A4" s="2" t="s">
        <v>44</v>
      </c>
      <c r="B4" s="2">
        <f>'2025 썸머시즌 타자'!AW2</f>
        <v>22.240000000000006</v>
      </c>
      <c r="E4" s="2" t="s">
        <v>204</v>
      </c>
      <c r="F4" s="2">
        <f>B4/0.8</f>
        <v>27.800000000000004</v>
      </c>
    </row>
    <row r="7" spans="1:9">
      <c r="A7" s="48" t="s">
        <v>70</v>
      </c>
      <c r="B7" s="48"/>
      <c r="C7" s="2">
        <f>'2025 썸머시즌 타자'!H2/('2025 썸머시즌 타자'!J2+'2025 썸머시즌 타자'!K2+'2025 썸머시즌 타자'!L2+'2025 썸머시즌 타자'!M2+'2025 썸머시즌 타자'!R2+'2025 썸머시즌 타자'!S2)</f>
        <v>0.47359454855195909</v>
      </c>
    </row>
    <row r="8" spans="1:9">
      <c r="A8" s="2" t="s">
        <v>62</v>
      </c>
      <c r="B8" s="2">
        <f>C7*0.4</f>
        <v>0.18943781942078364</v>
      </c>
      <c r="D8" s="2" t="s">
        <v>76</v>
      </c>
      <c r="E8" s="2">
        <f>'2025 썸머시즌 타자'!R2</f>
        <v>27</v>
      </c>
      <c r="G8" s="2">
        <f>B8*E8</f>
        <v>5.1148211243611579</v>
      </c>
    </row>
    <row r="9" spans="1:9">
      <c r="A9" s="2" t="s">
        <v>63</v>
      </c>
      <c r="B9" s="2">
        <f>C7*0.42</f>
        <v>0.19890971039182281</v>
      </c>
      <c r="D9" s="2" t="s">
        <v>77</v>
      </c>
      <c r="E9" s="2">
        <f>'2025 썸머시즌 타자'!S2</f>
        <v>53</v>
      </c>
      <c r="G9" s="2">
        <f t="shared" ref="G9:G13" si="0">B9*E9</f>
        <v>10.54221465076661</v>
      </c>
    </row>
    <row r="10" spans="1:9">
      <c r="A10" s="2" t="s">
        <v>64</v>
      </c>
      <c r="B10" s="2">
        <f>C7*0.5</f>
        <v>0.23679727427597955</v>
      </c>
      <c r="D10" s="2" t="s">
        <v>72</v>
      </c>
      <c r="E10" s="2">
        <f>'2025 썸머시즌 타자'!J2</f>
        <v>284</v>
      </c>
      <c r="G10" s="2">
        <f t="shared" si="0"/>
        <v>67.250425894378196</v>
      </c>
    </row>
    <row r="11" spans="1:9">
      <c r="A11" s="2" t="s">
        <v>65</v>
      </c>
      <c r="B11" s="2">
        <f>C7*0.8</f>
        <v>0.37887563884156727</v>
      </c>
      <c r="D11" s="2" t="s">
        <v>73</v>
      </c>
      <c r="E11" s="2">
        <f>'2025 썸머시즌 타자'!K2</f>
        <v>148</v>
      </c>
      <c r="G11" s="2">
        <f t="shared" si="0"/>
        <v>56.073594548551959</v>
      </c>
    </row>
    <row r="12" spans="1:9">
      <c r="A12" s="2" t="s">
        <v>66</v>
      </c>
      <c r="B12" s="2">
        <f>C7*1</f>
        <v>0.47359454855195909</v>
      </c>
      <c r="D12" s="2" t="s">
        <v>74</v>
      </c>
      <c r="E12" s="2">
        <f>'2025 썸머시즌 타자'!L2</f>
        <v>20</v>
      </c>
      <c r="G12" s="2">
        <f t="shared" si="0"/>
        <v>9.4718909710391817</v>
      </c>
    </row>
    <row r="13" spans="1:9">
      <c r="A13" s="2" t="s">
        <v>67</v>
      </c>
      <c r="B13" s="2">
        <f>C7*1.4</f>
        <v>0.66303236797274268</v>
      </c>
      <c r="D13" s="2" t="s">
        <v>75</v>
      </c>
      <c r="E13" s="2">
        <f>'2025 썸머시즌 타자'!M2</f>
        <v>55</v>
      </c>
      <c r="G13" s="2">
        <f t="shared" si="0"/>
        <v>36.466780238500846</v>
      </c>
    </row>
    <row r="15" spans="1:9">
      <c r="A15" s="48" t="s">
        <v>78</v>
      </c>
      <c r="B15" s="48"/>
    </row>
    <row r="16" spans="1:9">
      <c r="A16" s="2" t="s">
        <v>62</v>
      </c>
      <c r="B16" s="2">
        <f>B8*$B$2</f>
        <v>0.5998453866375576</v>
      </c>
    </row>
    <row r="17" spans="1:2">
      <c r="A17" s="2" t="s">
        <v>63</v>
      </c>
      <c r="B17" s="2">
        <f t="shared" ref="B17:B21" si="1">B9*$B$2</f>
        <v>0.62983765596943553</v>
      </c>
    </row>
    <row r="18" spans="1:2">
      <c r="A18" s="2" t="s">
        <v>64</v>
      </c>
      <c r="B18" s="2">
        <f t="shared" si="1"/>
        <v>0.74980673329694703</v>
      </c>
    </row>
    <row r="19" spans="1:2">
      <c r="A19" s="2" t="s">
        <v>65</v>
      </c>
      <c r="B19" s="2">
        <f t="shared" si="1"/>
        <v>1.1996907732751152</v>
      </c>
    </row>
    <row r="20" spans="1:2">
      <c r="A20" s="2" t="s">
        <v>66</v>
      </c>
      <c r="B20" s="2">
        <f t="shared" si="1"/>
        <v>1.4996134665938941</v>
      </c>
    </row>
    <row r="21" spans="1:2">
      <c r="A21" s="2" t="s">
        <v>67</v>
      </c>
      <c r="B21" s="2">
        <f t="shared" si="1"/>
        <v>2.0994588532314515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CE4E-AA9A-442D-BE5F-B961D088A51A}">
  <dimension ref="A1:H1001"/>
  <sheetViews>
    <sheetView topLeftCell="A18" zoomScale="115" zoomScaleNormal="115" workbookViewId="0">
      <selection activeCell="D2" sqref="D2:D52"/>
    </sheetView>
  </sheetViews>
  <sheetFormatPr defaultRowHeight="17.25"/>
  <sheetData>
    <row r="1" spans="1:4">
      <c r="A1" s="11"/>
      <c r="D1" s="11"/>
    </row>
    <row r="2" spans="1:4">
      <c r="A2" s="1" t="s">
        <v>88</v>
      </c>
      <c r="D2" s="1" t="s">
        <v>143</v>
      </c>
    </row>
    <row r="3" spans="1:4">
      <c r="A3" s="1" t="s">
        <v>86</v>
      </c>
      <c r="D3" s="1" t="s">
        <v>132</v>
      </c>
    </row>
    <row r="4" spans="1:4">
      <c r="A4" s="1" t="s">
        <v>89</v>
      </c>
      <c r="D4" s="1" t="s">
        <v>89</v>
      </c>
    </row>
    <row r="5" spans="1:4">
      <c r="A5" s="1" t="s">
        <v>85</v>
      </c>
      <c r="D5" s="1" t="s">
        <v>86</v>
      </c>
    </row>
    <row r="6" spans="1:4">
      <c r="A6" s="1" t="s">
        <v>84</v>
      </c>
      <c r="D6" s="1" t="s">
        <v>117</v>
      </c>
    </row>
    <row r="7" spans="1:4">
      <c r="A7" s="1" t="s">
        <v>127</v>
      </c>
      <c r="D7" s="1" t="s">
        <v>115</v>
      </c>
    </row>
    <row r="8" spans="1:4">
      <c r="A8" s="1" t="s">
        <v>142</v>
      </c>
      <c r="D8" s="1" t="s">
        <v>139</v>
      </c>
    </row>
    <row r="9" spans="1:4">
      <c r="A9" s="1" t="s">
        <v>135</v>
      </c>
      <c r="D9" s="1" t="s">
        <v>126</v>
      </c>
    </row>
    <row r="10" spans="1:4">
      <c r="A10" s="1" t="s">
        <v>122</v>
      </c>
      <c r="D10" s="1" t="s">
        <v>264</v>
      </c>
    </row>
    <row r="11" spans="1:4">
      <c r="A11" s="1" t="s">
        <v>109</v>
      </c>
      <c r="D11" s="1" t="s">
        <v>82</v>
      </c>
    </row>
    <row r="12" spans="1:4">
      <c r="A12" s="1" t="s">
        <v>101</v>
      </c>
      <c r="D12" s="1" t="s">
        <v>103</v>
      </c>
    </row>
    <row r="13" spans="1:4">
      <c r="A13" s="1" t="s">
        <v>92</v>
      </c>
      <c r="D13" s="1" t="s">
        <v>100</v>
      </c>
    </row>
    <row r="14" spans="1:4">
      <c r="A14" s="1" t="s">
        <v>90</v>
      </c>
      <c r="D14" s="1" t="s">
        <v>114</v>
      </c>
    </row>
    <row r="15" spans="1:4">
      <c r="A15" s="14" t="s">
        <v>99</v>
      </c>
      <c r="D15" s="1" t="s">
        <v>93</v>
      </c>
    </row>
    <row r="16" spans="1:4">
      <c r="A16" s="1" t="s">
        <v>94</v>
      </c>
      <c r="D16" s="1" t="s">
        <v>97</v>
      </c>
    </row>
    <row r="17" spans="1:4">
      <c r="A17" s="1" t="s">
        <v>102</v>
      </c>
      <c r="D17" s="1" t="s">
        <v>125</v>
      </c>
    </row>
    <row r="18" spans="1:4">
      <c r="A18" s="1" t="s">
        <v>132</v>
      </c>
      <c r="D18" s="1" t="s">
        <v>91</v>
      </c>
    </row>
    <row r="19" spans="1:4">
      <c r="A19" s="1" t="s">
        <v>143</v>
      </c>
      <c r="D19" s="1" t="s">
        <v>104</v>
      </c>
    </row>
    <row r="20" spans="1:4">
      <c r="A20" s="1" t="s">
        <v>146</v>
      </c>
      <c r="D20" s="1" t="s">
        <v>112</v>
      </c>
    </row>
    <row r="21" spans="1:4">
      <c r="A21" s="1" t="s">
        <v>111</v>
      </c>
      <c r="D21" s="1" t="s">
        <v>119</v>
      </c>
    </row>
    <row r="22" spans="1:4">
      <c r="A22" s="1" t="s">
        <v>106</v>
      </c>
      <c r="D22" s="1" t="s">
        <v>102</v>
      </c>
    </row>
    <row r="23" spans="1:4">
      <c r="A23" s="1" t="s">
        <v>83</v>
      </c>
      <c r="D23" s="17" t="s">
        <v>113</v>
      </c>
    </row>
    <row r="24" spans="1:4">
      <c r="A24" s="1" t="s">
        <v>96</v>
      </c>
      <c r="D24" s="1" t="s">
        <v>116</v>
      </c>
    </row>
    <row r="25" spans="1:4">
      <c r="A25" s="1" t="s">
        <v>115</v>
      </c>
      <c r="D25" s="1" t="s">
        <v>135</v>
      </c>
    </row>
    <row r="26" spans="1:4">
      <c r="A26" s="1" t="s">
        <v>104</v>
      </c>
      <c r="D26" s="1" t="s">
        <v>84</v>
      </c>
    </row>
    <row r="27" spans="1:4">
      <c r="A27" s="1" t="s">
        <v>112</v>
      </c>
      <c r="D27" s="1" t="s">
        <v>137</v>
      </c>
    </row>
    <row r="28" spans="1:4">
      <c r="A28" s="1" t="s">
        <v>134</v>
      </c>
      <c r="D28" s="1" t="s">
        <v>94</v>
      </c>
    </row>
    <row r="29" spans="1:4">
      <c r="A29" s="1" t="s">
        <v>107</v>
      </c>
      <c r="D29" s="1" t="s">
        <v>99</v>
      </c>
    </row>
    <row r="30" spans="1:4">
      <c r="A30" s="1" t="s">
        <v>119</v>
      </c>
      <c r="D30" s="1" t="s">
        <v>120</v>
      </c>
    </row>
    <row r="31" spans="1:4">
      <c r="A31" s="1" t="s">
        <v>121</v>
      </c>
      <c r="D31" s="1" t="s">
        <v>123</v>
      </c>
    </row>
    <row r="32" spans="1:4">
      <c r="A32" s="1" t="s">
        <v>110</v>
      </c>
      <c r="D32" s="1" t="s">
        <v>127</v>
      </c>
    </row>
    <row r="33" spans="1:8">
      <c r="A33" s="1" t="s">
        <v>138</v>
      </c>
      <c r="D33" s="1" t="s">
        <v>128</v>
      </c>
    </row>
    <row r="34" spans="1:8">
      <c r="A34" s="1" t="s">
        <v>118</v>
      </c>
      <c r="D34" s="1" t="s">
        <v>110</v>
      </c>
    </row>
    <row r="35" spans="1:8">
      <c r="A35" s="1" t="s">
        <v>116</v>
      </c>
      <c r="D35" s="1" t="s">
        <v>141</v>
      </c>
    </row>
    <row r="36" spans="1:8">
      <c r="A36" s="1" t="s">
        <v>117</v>
      </c>
      <c r="D36" s="1" t="s">
        <v>134</v>
      </c>
    </row>
    <row r="37" spans="1:8">
      <c r="A37" s="1" t="s">
        <v>128</v>
      </c>
      <c r="D37" s="1" t="s">
        <v>83</v>
      </c>
    </row>
    <row r="38" spans="1:8">
      <c r="A38" s="1" t="s">
        <v>139</v>
      </c>
      <c r="D38" s="1" t="s">
        <v>138</v>
      </c>
    </row>
    <row r="39" spans="1:8">
      <c r="A39" s="1" t="s">
        <v>264</v>
      </c>
      <c r="D39" s="1" t="s">
        <v>105</v>
      </c>
    </row>
    <row r="40" spans="1:8">
      <c r="A40" s="1" t="s">
        <v>140</v>
      </c>
      <c r="D40" s="1" t="s">
        <v>124</v>
      </c>
      <c r="E40" s="1"/>
    </row>
    <row r="41" spans="1:8">
      <c r="A41" s="1" t="s">
        <v>126</v>
      </c>
      <c r="D41" s="1" t="s">
        <v>88</v>
      </c>
      <c r="E41" s="1"/>
    </row>
    <row r="42" spans="1:8">
      <c r="A42" s="1" t="s">
        <v>114</v>
      </c>
      <c r="D42" s="1" t="s">
        <v>87</v>
      </c>
      <c r="E42" s="1"/>
    </row>
    <row r="43" spans="1:8">
      <c r="A43" s="1" t="s">
        <v>87</v>
      </c>
      <c r="D43" s="1" t="s">
        <v>145</v>
      </c>
      <c r="E43" s="1"/>
    </row>
    <row r="44" spans="1:8">
      <c r="A44" s="1" t="s">
        <v>93</v>
      </c>
      <c r="D44" s="1" t="s">
        <v>96</v>
      </c>
      <c r="E44" s="1"/>
    </row>
    <row r="45" spans="1:8">
      <c r="A45" s="1" t="s">
        <v>97</v>
      </c>
      <c r="D45" s="1" t="s">
        <v>252</v>
      </c>
      <c r="E45" s="1"/>
    </row>
    <row r="46" spans="1:8">
      <c r="A46" s="16" t="s">
        <v>263</v>
      </c>
      <c r="D46" s="1" t="s">
        <v>118</v>
      </c>
      <c r="E46" s="1"/>
    </row>
    <row r="47" spans="1:8">
      <c r="A47" s="1" t="s">
        <v>129</v>
      </c>
      <c r="D47" s="49" t="s">
        <v>191</v>
      </c>
      <c r="E47" s="1"/>
      <c r="H47" s="36"/>
    </row>
    <row r="48" spans="1:8">
      <c r="A48" s="1" t="s">
        <v>130</v>
      </c>
      <c r="D48" s="49" t="s">
        <v>193</v>
      </c>
      <c r="E48" s="1"/>
      <c r="H48" s="24"/>
    </row>
    <row r="49" spans="1:8">
      <c r="A49" s="1" t="s">
        <v>265</v>
      </c>
      <c r="D49" s="49" t="s">
        <v>192</v>
      </c>
      <c r="E49" s="1"/>
      <c r="H49" s="24"/>
    </row>
    <row r="50" spans="1:8">
      <c r="A50" s="1" t="s">
        <v>98</v>
      </c>
      <c r="D50" s="49" t="s">
        <v>194</v>
      </c>
      <c r="E50" s="1"/>
      <c r="H50" s="24"/>
    </row>
    <row r="51" spans="1:8">
      <c r="A51" s="1" t="s">
        <v>145</v>
      </c>
      <c r="D51" s="49" t="s">
        <v>90</v>
      </c>
      <c r="E51" s="1"/>
      <c r="H51" s="24"/>
    </row>
    <row r="52" spans="1:8">
      <c r="A52" s="1" t="s">
        <v>82</v>
      </c>
      <c r="D52" s="49" t="s">
        <v>142</v>
      </c>
      <c r="E52" s="1"/>
      <c r="H52" s="24"/>
    </row>
    <row r="53" spans="1:8">
      <c r="A53" s="1" t="s">
        <v>103</v>
      </c>
      <c r="E53" s="1"/>
      <c r="H53" s="33"/>
    </row>
    <row r="54" spans="1:8">
      <c r="A54" s="1" t="s">
        <v>91</v>
      </c>
      <c r="E54" s="1"/>
      <c r="H54" s="34"/>
    </row>
    <row r="55" spans="1:8">
      <c r="A55" s="1" t="s">
        <v>100</v>
      </c>
      <c r="E55" s="1"/>
      <c r="H55" s="24"/>
    </row>
    <row r="56" spans="1:8">
      <c r="A56" s="1" t="s">
        <v>95</v>
      </c>
      <c r="E56" s="1"/>
      <c r="H56" s="24"/>
    </row>
    <row r="57" spans="1:8">
      <c r="A57" s="1" t="s">
        <v>105</v>
      </c>
      <c r="E57" s="1"/>
      <c r="H57" s="24"/>
    </row>
    <row r="58" spans="1:8">
      <c r="A58" s="1" t="s">
        <v>133</v>
      </c>
      <c r="E58" s="1"/>
      <c r="H58" s="24"/>
    </row>
    <row r="59" spans="1:8">
      <c r="A59" s="1" t="s">
        <v>108</v>
      </c>
      <c r="E59" s="1"/>
      <c r="H59" s="24"/>
    </row>
    <row r="60" spans="1:8">
      <c r="A60" s="1" t="s">
        <v>125</v>
      </c>
      <c r="E60" s="1"/>
      <c r="H60" s="24"/>
    </row>
    <row r="61" spans="1:8">
      <c r="A61" s="1" t="s">
        <v>131</v>
      </c>
      <c r="E61" s="17"/>
      <c r="H61" s="24"/>
    </row>
    <row r="62" spans="1:8">
      <c r="A62" s="1" t="s">
        <v>266</v>
      </c>
      <c r="E62" s="1"/>
      <c r="H62" s="24"/>
    </row>
    <row r="63" spans="1:8">
      <c r="A63" s="1" t="s">
        <v>120</v>
      </c>
      <c r="E63" s="1"/>
      <c r="H63" s="24"/>
    </row>
    <row r="64" spans="1:8">
      <c r="A64" s="1" t="s">
        <v>123</v>
      </c>
      <c r="E64" s="1"/>
      <c r="H64" s="24"/>
    </row>
    <row r="65" spans="1:8">
      <c r="A65" s="1" t="s">
        <v>124</v>
      </c>
      <c r="E65" s="1"/>
      <c r="H65" s="24"/>
    </row>
    <row r="66" spans="1:8">
      <c r="A66" s="20" t="s">
        <v>269</v>
      </c>
      <c r="E66" s="1"/>
      <c r="H66" s="24"/>
    </row>
    <row r="67" spans="1:8">
      <c r="A67" s="1" t="s">
        <v>136</v>
      </c>
      <c r="E67" s="1"/>
      <c r="H67" s="24"/>
    </row>
    <row r="68" spans="1:8">
      <c r="A68" s="1" t="s">
        <v>137</v>
      </c>
      <c r="E68" s="1"/>
      <c r="H68" s="24"/>
    </row>
    <row r="69" spans="1:8">
      <c r="A69" s="1" t="s">
        <v>141</v>
      </c>
      <c r="E69" s="1"/>
      <c r="H69" s="24"/>
    </row>
    <row r="70" spans="1:8">
      <c r="A70" s="1" t="s">
        <v>144</v>
      </c>
      <c r="E70" s="1"/>
      <c r="H70" s="24"/>
    </row>
    <row r="71" spans="1:8">
      <c r="A71" s="1" t="s">
        <v>270</v>
      </c>
      <c r="E71" s="1"/>
    </row>
    <row r="72" spans="1:8">
      <c r="A72" s="1" t="s">
        <v>273</v>
      </c>
      <c r="E72" s="1"/>
    </row>
    <row r="73" spans="1:8">
      <c r="A73" s="1" t="s">
        <v>267</v>
      </c>
      <c r="E73" s="1"/>
    </row>
    <row r="74" spans="1:8">
      <c r="A74" s="1" t="s">
        <v>271</v>
      </c>
      <c r="E74" s="1"/>
    </row>
    <row r="75" spans="1:8">
      <c r="A75" s="1" t="s">
        <v>272</v>
      </c>
      <c r="E75" s="1"/>
    </row>
    <row r="76" spans="1:8">
      <c r="A76" s="1" t="s">
        <v>268</v>
      </c>
      <c r="E76" s="1"/>
    </row>
    <row r="77" spans="1:8">
      <c r="A77" s="1" t="s">
        <v>252</v>
      </c>
      <c r="E77" s="1"/>
    </row>
    <row r="78" spans="1:8">
      <c r="A78" s="1" t="s">
        <v>278</v>
      </c>
      <c r="E78" s="1"/>
    </row>
    <row r="79" spans="1:8">
      <c r="A79" s="1" t="s">
        <v>280</v>
      </c>
      <c r="E79" s="1"/>
    </row>
    <row r="80" spans="1:8">
      <c r="A80" s="49" t="s">
        <v>283</v>
      </c>
      <c r="E80" s="1"/>
    </row>
    <row r="81" spans="1:5">
      <c r="A81" s="49" t="s">
        <v>191</v>
      </c>
      <c r="E81" s="1"/>
    </row>
    <row r="82" spans="1:5">
      <c r="A82" s="49" t="s">
        <v>192</v>
      </c>
      <c r="E82" s="1"/>
    </row>
    <row r="83" spans="1:5">
      <c r="A83" s="49" t="s">
        <v>284</v>
      </c>
      <c r="E83" s="1"/>
    </row>
    <row r="84" spans="1:5">
      <c r="A84" s="49" t="s">
        <v>193</v>
      </c>
      <c r="E84" s="1"/>
    </row>
    <row r="85" spans="1:5">
      <c r="A85" s="49" t="s">
        <v>194</v>
      </c>
    </row>
    <row r="86" spans="1:5">
      <c r="A86" s="49" t="s">
        <v>285</v>
      </c>
    </row>
    <row r="87" spans="1:5">
      <c r="A87" s="49" t="s">
        <v>286</v>
      </c>
    </row>
    <row r="88" spans="1:5">
      <c r="A88" s="49" t="s">
        <v>287</v>
      </c>
    </row>
    <row r="89" spans="1:5">
      <c r="A89" s="32" t="s">
        <v>288</v>
      </c>
    </row>
    <row r="90" spans="1:5">
      <c r="A90" s="49" t="s">
        <v>289</v>
      </c>
    </row>
    <row r="91" spans="1:5">
      <c r="A91" s="49" t="s">
        <v>290</v>
      </c>
    </row>
    <row r="92" spans="1:5">
      <c r="A92" s="49" t="s">
        <v>291</v>
      </c>
    </row>
    <row r="121" spans="8:8">
      <c r="H121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1:4">
      <c r="D865" s="1"/>
    </row>
    <row r="866" spans="1:4">
      <c r="D866" s="1"/>
    </row>
    <row r="867" spans="1:4">
      <c r="D867" s="1"/>
    </row>
    <row r="868" spans="1:4">
      <c r="D868" s="1"/>
    </row>
    <row r="869" spans="1:4">
      <c r="D869" s="1"/>
    </row>
    <row r="870" spans="1:4">
      <c r="D870" s="1"/>
    </row>
    <row r="871" spans="1:4">
      <c r="D871" s="1"/>
    </row>
    <row r="872" spans="1:4">
      <c r="A872" s="1"/>
      <c r="D872" s="1"/>
    </row>
    <row r="873" spans="1:4">
      <c r="A873" s="1"/>
      <c r="D873" s="1"/>
    </row>
    <row r="874" spans="1:4">
      <c r="A874" s="1"/>
      <c r="D874" s="1"/>
    </row>
    <row r="875" spans="1:4">
      <c r="A875" s="1"/>
      <c r="D875" s="1"/>
    </row>
    <row r="876" spans="1:4">
      <c r="A876" s="1"/>
      <c r="D876" s="1"/>
    </row>
    <row r="877" spans="1:4">
      <c r="A877" s="1"/>
      <c r="D877" s="1"/>
    </row>
    <row r="878" spans="1:4">
      <c r="A878" s="1"/>
      <c r="D878" s="1"/>
    </row>
    <row r="879" spans="1:4">
      <c r="A879" s="1"/>
      <c r="D879" s="1"/>
    </row>
    <row r="880" spans="1:4">
      <c r="A880" s="1"/>
      <c r="D880" s="1"/>
    </row>
    <row r="881" spans="1:4">
      <c r="A881" s="1"/>
      <c r="D881" s="1"/>
    </row>
    <row r="882" spans="1:4">
      <c r="A882" s="1"/>
      <c r="D882" s="1"/>
    </row>
    <row r="883" spans="1:4">
      <c r="A883" s="1"/>
      <c r="D883" s="1"/>
    </row>
    <row r="884" spans="1:4">
      <c r="A884" s="1"/>
      <c r="D884" s="1"/>
    </row>
    <row r="885" spans="1:4">
      <c r="A885" s="1"/>
      <c r="D885" s="1"/>
    </row>
    <row r="886" spans="1:4">
      <c r="A886" s="1"/>
      <c r="D886" s="1"/>
    </row>
    <row r="887" spans="1:4">
      <c r="A887" s="1"/>
      <c r="D887" s="1"/>
    </row>
    <row r="888" spans="1:4">
      <c r="A888" s="1"/>
      <c r="D888" s="1"/>
    </row>
    <row r="889" spans="1:4">
      <c r="A889" s="1"/>
      <c r="D889" s="1"/>
    </row>
    <row r="890" spans="1:4">
      <c r="A890" s="1"/>
      <c r="D890" s="1"/>
    </row>
    <row r="891" spans="1:4">
      <c r="A891" s="1"/>
      <c r="D891" s="1"/>
    </row>
    <row r="892" spans="1:4">
      <c r="A892" s="1"/>
      <c r="D892" s="1"/>
    </row>
    <row r="893" spans="1:4">
      <c r="A893" s="1"/>
      <c r="D893" s="1"/>
    </row>
    <row r="894" spans="1:4">
      <c r="A894" s="1"/>
      <c r="D894" s="1"/>
    </row>
    <row r="895" spans="1:4">
      <c r="A895" s="1"/>
      <c r="D895" s="1"/>
    </row>
    <row r="896" spans="1:4">
      <c r="A896" s="1"/>
      <c r="D896" s="1"/>
    </row>
    <row r="897" spans="1:4">
      <c r="A897" s="1"/>
      <c r="D897" s="1"/>
    </row>
    <row r="898" spans="1:4">
      <c r="A898" s="1"/>
      <c r="D898" s="1"/>
    </row>
    <row r="899" spans="1:4">
      <c r="A899" s="1"/>
      <c r="D899" s="1"/>
    </row>
    <row r="900" spans="1:4">
      <c r="A900" s="1"/>
      <c r="D900" s="1"/>
    </row>
    <row r="901" spans="1:4">
      <c r="A901" s="1"/>
      <c r="D901" s="1"/>
    </row>
    <row r="902" spans="1:4">
      <c r="A902" s="1"/>
      <c r="D902" s="1"/>
    </row>
    <row r="903" spans="1:4">
      <c r="A903" s="1"/>
      <c r="D903" s="1"/>
    </row>
    <row r="904" spans="1:4">
      <c r="A904" s="1"/>
      <c r="D904" s="1"/>
    </row>
    <row r="905" spans="1:4">
      <c r="A905" s="1"/>
      <c r="D905" s="1"/>
    </row>
    <row r="906" spans="1:4">
      <c r="A906" s="1"/>
      <c r="D906" s="1"/>
    </row>
    <row r="907" spans="1:4">
      <c r="A907" s="1"/>
      <c r="D907" s="1"/>
    </row>
    <row r="908" spans="1:4">
      <c r="A908" s="1"/>
      <c r="D908" s="1"/>
    </row>
    <row r="909" spans="1:4">
      <c r="A909" s="1"/>
      <c r="D909" s="1"/>
    </row>
    <row r="910" spans="1:4">
      <c r="A910" s="1"/>
      <c r="D910" s="1"/>
    </row>
    <row r="911" spans="1:4">
      <c r="A911" s="1"/>
      <c r="D911" s="1"/>
    </row>
    <row r="912" spans="1:4">
      <c r="A912" s="1"/>
      <c r="D912" s="1"/>
    </row>
    <row r="913" spans="1:4">
      <c r="A913" s="1"/>
      <c r="D913" s="1"/>
    </row>
    <row r="914" spans="1:4">
      <c r="A914" s="1"/>
      <c r="D914" s="1"/>
    </row>
    <row r="915" spans="1:4">
      <c r="A915" s="1"/>
      <c r="D915" s="1"/>
    </row>
    <row r="916" spans="1:4">
      <c r="A916" s="1"/>
      <c r="D916" s="1"/>
    </row>
    <row r="917" spans="1:4">
      <c r="A917" s="1"/>
      <c r="D917" s="1"/>
    </row>
    <row r="918" spans="1:4">
      <c r="A918" s="1"/>
      <c r="D918" s="1"/>
    </row>
    <row r="919" spans="1:4">
      <c r="A919" s="1"/>
      <c r="D919" s="1"/>
    </row>
    <row r="920" spans="1:4">
      <c r="A920" s="1"/>
      <c r="D920" s="1"/>
    </row>
    <row r="921" spans="1:4">
      <c r="A921" s="1"/>
      <c r="D921" s="1"/>
    </row>
    <row r="922" spans="1:4">
      <c r="A922" s="1"/>
      <c r="D922" s="1"/>
    </row>
    <row r="923" spans="1:4">
      <c r="A923" s="1"/>
      <c r="D923" s="1"/>
    </row>
    <row r="924" spans="1:4">
      <c r="A924" s="1"/>
      <c r="D924" s="1"/>
    </row>
    <row r="925" spans="1:4">
      <c r="A925" s="1"/>
      <c r="D925" s="1"/>
    </row>
    <row r="926" spans="1:4">
      <c r="A926" s="1"/>
      <c r="D926" s="1"/>
    </row>
    <row r="927" spans="1:4">
      <c r="A927" s="1"/>
      <c r="D927" s="1"/>
    </row>
    <row r="928" spans="1:4">
      <c r="A928" s="1"/>
      <c r="D928" s="1"/>
    </row>
    <row r="929" spans="1:4">
      <c r="A929" s="1"/>
      <c r="D929" s="1"/>
    </row>
    <row r="930" spans="1:4">
      <c r="A930" s="1"/>
      <c r="D930" s="1"/>
    </row>
    <row r="931" spans="1:4">
      <c r="A931" s="1"/>
      <c r="D931" s="1"/>
    </row>
    <row r="932" spans="1:4">
      <c r="A932" s="1"/>
      <c r="D932" s="1"/>
    </row>
    <row r="933" spans="1:4">
      <c r="A933" s="1"/>
      <c r="D933" s="1"/>
    </row>
    <row r="934" spans="1:4">
      <c r="A934" s="1"/>
      <c r="D934" s="1"/>
    </row>
    <row r="935" spans="1:4">
      <c r="A935" s="1"/>
      <c r="D935" s="1"/>
    </row>
    <row r="936" spans="1:4">
      <c r="A936" s="1"/>
      <c r="D936" s="1"/>
    </row>
    <row r="937" spans="1:4">
      <c r="A937" s="1"/>
      <c r="D937" s="1"/>
    </row>
    <row r="938" spans="1:4">
      <c r="A938" s="1"/>
      <c r="D938" s="1"/>
    </row>
    <row r="939" spans="1:4">
      <c r="A939" s="1"/>
      <c r="D939" s="1"/>
    </row>
    <row r="940" spans="1:4">
      <c r="A940" s="1"/>
      <c r="D940" s="1"/>
    </row>
    <row r="941" spans="1:4">
      <c r="A941" s="1"/>
      <c r="D941" s="1"/>
    </row>
    <row r="942" spans="1:4">
      <c r="A942" s="1"/>
      <c r="D942" s="1"/>
    </row>
    <row r="943" spans="1:4">
      <c r="A943" s="1"/>
      <c r="D943" s="1"/>
    </row>
    <row r="944" spans="1:4">
      <c r="A944" s="1"/>
      <c r="D944" s="1"/>
    </row>
    <row r="945" spans="1:4">
      <c r="A945" s="1"/>
      <c r="D945" s="1"/>
    </row>
    <row r="946" spans="1:4">
      <c r="A946" s="1"/>
      <c r="D946" s="1"/>
    </row>
    <row r="947" spans="1:4">
      <c r="A947" s="1"/>
      <c r="D947" s="1"/>
    </row>
    <row r="948" spans="1:4">
      <c r="A948" s="1"/>
      <c r="D948" s="1"/>
    </row>
    <row r="949" spans="1:4">
      <c r="A949" s="1"/>
      <c r="D949" s="1"/>
    </row>
    <row r="950" spans="1:4">
      <c r="A950" s="1"/>
      <c r="D950" s="1"/>
    </row>
    <row r="951" spans="1:4">
      <c r="A951" s="1"/>
      <c r="D951" s="1"/>
    </row>
    <row r="952" spans="1:4">
      <c r="A952" s="1"/>
      <c r="D952" s="1"/>
    </row>
    <row r="953" spans="1:4">
      <c r="A953" s="1"/>
      <c r="D953" s="1"/>
    </row>
    <row r="954" spans="1:4">
      <c r="A954" s="1"/>
      <c r="D954" s="1"/>
    </row>
    <row r="955" spans="1:4">
      <c r="A955" s="1"/>
      <c r="D955" s="1"/>
    </row>
    <row r="956" spans="1:4">
      <c r="A956" s="1"/>
      <c r="D956" s="1"/>
    </row>
    <row r="957" spans="1:4">
      <c r="A957" s="1"/>
      <c r="D957" s="1"/>
    </row>
    <row r="958" spans="1:4">
      <c r="A958" s="1"/>
      <c r="D958" s="1"/>
    </row>
    <row r="959" spans="1:4">
      <c r="A959" s="1"/>
      <c r="D959" s="1"/>
    </row>
    <row r="960" spans="1:4">
      <c r="A960" s="1"/>
      <c r="D960" s="1"/>
    </row>
    <row r="961" spans="1:4">
      <c r="A961" s="1"/>
      <c r="D961" s="1"/>
    </row>
    <row r="962" spans="1:4">
      <c r="A962" s="1"/>
      <c r="D962" s="1"/>
    </row>
    <row r="963" spans="1:4">
      <c r="A963" s="1"/>
      <c r="D963" s="1"/>
    </row>
    <row r="964" spans="1:4">
      <c r="A964" s="1"/>
      <c r="D964" s="1"/>
    </row>
    <row r="965" spans="1:4">
      <c r="A965" s="1"/>
      <c r="D965" s="1"/>
    </row>
    <row r="966" spans="1:4">
      <c r="A966" s="1"/>
      <c r="D966" s="1"/>
    </row>
    <row r="967" spans="1:4">
      <c r="A967" s="1"/>
      <c r="D967" s="1"/>
    </row>
    <row r="968" spans="1:4">
      <c r="A968" s="1"/>
      <c r="D968" s="1"/>
    </row>
    <row r="969" spans="1:4">
      <c r="A969" s="1"/>
      <c r="D969" s="1"/>
    </row>
    <row r="970" spans="1:4">
      <c r="A970" s="1"/>
      <c r="D970" s="1"/>
    </row>
    <row r="971" spans="1:4">
      <c r="A971" s="1"/>
      <c r="D971" s="1"/>
    </row>
    <row r="972" spans="1:4">
      <c r="A972" s="1"/>
      <c r="D972" s="1"/>
    </row>
    <row r="973" spans="1:4">
      <c r="A973" s="1"/>
      <c r="D973" s="1"/>
    </row>
    <row r="974" spans="1:4">
      <c r="A974" s="1"/>
      <c r="D974" s="1"/>
    </row>
    <row r="975" spans="1:4">
      <c r="A975" s="1"/>
      <c r="D975" s="1"/>
    </row>
    <row r="976" spans="1:4">
      <c r="A976" s="1"/>
      <c r="D976" s="1"/>
    </row>
    <row r="977" spans="1:4">
      <c r="A977" s="1"/>
      <c r="D977" s="1"/>
    </row>
    <row r="978" spans="1:4">
      <c r="A978" s="1"/>
      <c r="D978" s="1"/>
    </row>
    <row r="979" spans="1:4">
      <c r="A979" s="1"/>
      <c r="D979" s="1"/>
    </row>
    <row r="980" spans="1:4">
      <c r="A980" s="1"/>
      <c r="D980" s="1"/>
    </row>
    <row r="981" spans="1:4">
      <c r="A981" s="1"/>
      <c r="D981" s="1"/>
    </row>
    <row r="982" spans="1:4">
      <c r="A982" s="1"/>
      <c r="D982" s="1"/>
    </row>
    <row r="983" spans="1:4">
      <c r="A983" s="1"/>
      <c r="D983" s="1"/>
    </row>
    <row r="984" spans="1:4">
      <c r="A984" s="1"/>
      <c r="D984" s="1"/>
    </row>
    <row r="985" spans="1:4">
      <c r="A985" s="1"/>
      <c r="D985" s="1"/>
    </row>
    <row r="986" spans="1:4">
      <c r="A986" s="1"/>
      <c r="D986" s="1"/>
    </row>
    <row r="987" spans="1:4">
      <c r="A987" s="1"/>
      <c r="D987" s="1"/>
    </row>
    <row r="988" spans="1:4">
      <c r="A988" s="1"/>
      <c r="D988" s="1"/>
    </row>
    <row r="989" spans="1:4">
      <c r="A989" s="1"/>
      <c r="D989" s="1"/>
    </row>
    <row r="990" spans="1:4">
      <c r="A990" s="1"/>
      <c r="D990" s="1"/>
    </row>
    <row r="991" spans="1:4">
      <c r="A991" s="1"/>
      <c r="D991" s="1"/>
    </row>
    <row r="992" spans="1:4">
      <c r="A992" s="1"/>
      <c r="D992" s="1"/>
    </row>
    <row r="993" spans="1:4">
      <c r="A993" s="1"/>
      <c r="D993" s="1"/>
    </row>
    <row r="994" spans="1:4">
      <c r="A994" s="1"/>
      <c r="D994" s="1"/>
    </row>
    <row r="995" spans="1:4">
      <c r="A995" s="1"/>
      <c r="D995" s="1"/>
    </row>
    <row r="996" spans="1:4">
      <c r="A996" s="1"/>
      <c r="D996" s="1"/>
    </row>
    <row r="997" spans="1:4">
      <c r="A997" s="1"/>
      <c r="D997" s="1"/>
    </row>
    <row r="998" spans="1:4">
      <c r="A998" s="1"/>
      <c r="D998" s="1"/>
    </row>
    <row r="999" spans="1:4">
      <c r="A999" s="1"/>
      <c r="D999" s="1"/>
    </row>
    <row r="1000" spans="1:4">
      <c r="A1000" s="1"/>
      <c r="D1000" s="1"/>
    </row>
    <row r="1001" spans="1:4">
      <c r="A1001" s="1"/>
      <c r="D1001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M999"/>
  <sheetViews>
    <sheetView topLeftCell="A46" zoomScale="85" zoomScaleNormal="100" workbookViewId="0">
      <selection activeCell="C86" sqref="C86"/>
    </sheetView>
  </sheetViews>
  <sheetFormatPr defaultColWidth="11.5546875" defaultRowHeight="17.25"/>
  <cols>
    <col min="1" max="1" width="13.6640625" bestFit="1" customWidth="1"/>
    <col min="2" max="2" width="13.33203125" bestFit="1" customWidth="1"/>
    <col min="3" max="3" width="8.6640625" style="5" customWidth="1"/>
    <col min="4" max="4" width="11.5546875" style="5"/>
    <col min="24" max="38" width="10.6640625" style="2"/>
    <col min="40" max="47" width="10.6640625" style="2"/>
    <col min="61" max="61" width="11.5546875" style="4"/>
  </cols>
  <sheetData>
    <row r="1" spans="1:65">
      <c r="A1" t="s">
        <v>219</v>
      </c>
      <c r="B1" t="s">
        <v>26</v>
      </c>
      <c r="C1" s="5" t="s">
        <v>25</v>
      </c>
      <c r="D1" s="5" t="s">
        <v>0</v>
      </c>
      <c r="E1" s="23" t="s">
        <v>1</v>
      </c>
      <c r="F1" t="s">
        <v>2</v>
      </c>
      <c r="G1" s="23" t="s">
        <v>3</v>
      </c>
      <c r="H1" s="23" t="s">
        <v>4</v>
      </c>
      <c r="I1" s="23" t="s">
        <v>5</v>
      </c>
      <c r="J1" s="23" t="s">
        <v>58</v>
      </c>
      <c r="K1" s="23" t="s">
        <v>59</v>
      </c>
      <c r="L1" s="23" t="s">
        <v>6</v>
      </c>
      <c r="M1" s="23" t="s">
        <v>7</v>
      </c>
      <c r="N1" t="s">
        <v>8</v>
      </c>
      <c r="O1" s="23" t="s">
        <v>9</v>
      </c>
      <c r="P1" s="23" t="s">
        <v>10</v>
      </c>
      <c r="Q1" s="23" t="s">
        <v>11</v>
      </c>
      <c r="R1" s="23" t="s">
        <v>12</v>
      </c>
      <c r="S1" s="23" t="s">
        <v>13</v>
      </c>
      <c r="T1" s="23" t="s">
        <v>14</v>
      </c>
      <c r="U1" s="23" t="s">
        <v>15</v>
      </c>
      <c r="V1" s="23" t="s">
        <v>16</v>
      </c>
      <c r="W1" s="23" t="s">
        <v>17</v>
      </c>
      <c r="X1" s="23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s="23" t="s">
        <v>53</v>
      </c>
      <c r="BF1" s="23" t="s">
        <v>54</v>
      </c>
      <c r="BG1" s="23" t="s">
        <v>55</v>
      </c>
      <c r="BH1" t="s">
        <v>56</v>
      </c>
      <c r="BI1" s="4" t="s">
        <v>79</v>
      </c>
      <c r="BJ1" t="s">
        <v>147</v>
      </c>
      <c r="BK1" t="s">
        <v>80</v>
      </c>
      <c r="BL1" t="s">
        <v>148</v>
      </c>
      <c r="BM1" t="s">
        <v>276</v>
      </c>
    </row>
    <row r="2" spans="1:65" ht="15.95" customHeight="1">
      <c r="E2" s="1">
        <f>SUM(E3:E999)</f>
        <v>2018</v>
      </c>
      <c r="F2" s="1">
        <f t="shared" ref="F2:J2" si="0">SUM(F3:F999)</f>
        <v>1927</v>
      </c>
      <c r="G2" s="1">
        <f t="shared" si="0"/>
        <v>1927</v>
      </c>
      <c r="H2" s="1">
        <f t="shared" si="0"/>
        <v>278</v>
      </c>
      <c r="I2" s="1">
        <f t="shared" si="0"/>
        <v>507</v>
      </c>
      <c r="J2" s="1">
        <f t="shared" si="0"/>
        <v>284</v>
      </c>
      <c r="K2" s="1">
        <f t="shared" ref="K2" si="1">SUM(K3:K999)</f>
        <v>148</v>
      </c>
      <c r="L2" s="1">
        <f t="shared" ref="L2" si="2">SUM(L3:L999)</f>
        <v>20</v>
      </c>
      <c r="M2" s="1">
        <f t="shared" ref="M2" si="3">SUM(M3:M999)</f>
        <v>55</v>
      </c>
      <c r="N2" s="1">
        <f t="shared" ref="N2:O2" si="4">SUM(N3:N999)</f>
        <v>860</v>
      </c>
      <c r="O2" s="1">
        <f t="shared" si="4"/>
        <v>235</v>
      </c>
      <c r="P2" s="1">
        <f t="shared" ref="P2" si="5">SUM(P3:P999)</f>
        <v>145</v>
      </c>
      <c r="Q2" s="1">
        <f t="shared" ref="Q2" si="6">SUM(Q3:Q999)</f>
        <v>22</v>
      </c>
      <c r="R2" s="1">
        <f t="shared" ref="R2" si="7">SUM(R3:R999)</f>
        <v>27</v>
      </c>
      <c r="S2" s="1">
        <f t="shared" ref="S2:T2" si="8">SUM(S3:S999)</f>
        <v>53</v>
      </c>
      <c r="T2" s="1">
        <f t="shared" si="8"/>
        <v>5</v>
      </c>
      <c r="U2" s="1">
        <f t="shared" ref="U2" si="9">SUM(U3:U999)</f>
        <v>265</v>
      </c>
      <c r="V2" s="1">
        <f t="shared" ref="V2" si="10">SUM(V3:V999)</f>
        <v>11</v>
      </c>
      <c r="W2" s="1">
        <f t="shared" ref="W2" si="11">SUM(W3:W999)</f>
        <v>9</v>
      </c>
      <c r="X2" s="1">
        <f t="shared" ref="X2" si="12">SUM(X3:X999)</f>
        <v>2</v>
      </c>
      <c r="Y2" s="2" t="e">
        <f>AVERAGE(Y3:Y999)</f>
        <v>#DIV/0!</v>
      </c>
      <c r="Z2" s="2" t="e">
        <f>AVERAGE(Z3:Z999)</f>
        <v>#DIV/0!</v>
      </c>
      <c r="AA2" s="2" t="e">
        <f t="shared" ref="AA2:AC2" si="13">AVERAGE(AA3:AA999)</f>
        <v>#DIV/0!</v>
      </c>
      <c r="AB2" s="2" t="e">
        <f t="shared" si="13"/>
        <v>#DIV/0!</v>
      </c>
      <c r="AC2" s="2" t="e">
        <f t="shared" si="13"/>
        <v>#DIV/0!</v>
      </c>
      <c r="AD2" s="2" t="e">
        <f>AVERAGE(AD3:AD999)</f>
        <v>#DIV/0!</v>
      </c>
      <c r="AE2" s="2" t="e">
        <f t="shared" ref="AE2:AF2" si="14">AVERAGE(AE3:AE999)</f>
        <v>#DIV/0!</v>
      </c>
      <c r="AF2" s="2" t="e">
        <f t="shared" si="14"/>
        <v>#DIV/0!</v>
      </c>
      <c r="AG2" s="2" t="e">
        <f t="shared" ref="AG2" si="15">AVERAGE(AG3:AG999)</f>
        <v>#DIV/0!</v>
      </c>
      <c r="AH2" s="2" t="e">
        <f t="shared" ref="AH2:AI2" si="16">AVERAGE(AH3:AH999)</f>
        <v>#DIV/0!</v>
      </c>
      <c r="AI2" s="2" t="e">
        <f t="shared" si="16"/>
        <v>#DIV/0!</v>
      </c>
      <c r="AJ2" s="2" t="e">
        <f t="shared" ref="AJ2" si="17">AVERAGE(AJ3:AJ999)</f>
        <v>#DIV/0!</v>
      </c>
      <c r="AK2" s="2">
        <f>IFERROR(0, AVERAGE(AK3:AK999))</f>
        <v>0</v>
      </c>
      <c r="AL2" s="2" t="e">
        <f t="shared" ref="AL2:AY2" si="18">AVERAGE(AL3:AL999)</f>
        <v>#DIV/0!</v>
      </c>
      <c r="AM2" s="2" t="e">
        <f t="shared" si="18"/>
        <v>#DIV/0!</v>
      </c>
      <c r="AN2" s="2" t="e">
        <f t="shared" si="18"/>
        <v>#DIV/0!</v>
      </c>
      <c r="AO2" s="2" t="e">
        <f t="shared" si="18"/>
        <v>#DIV/0!</v>
      </c>
      <c r="AP2" s="2">
        <f t="shared" si="18"/>
        <v>0.23218390804597697</v>
      </c>
      <c r="AQ2" s="2">
        <f t="shared" si="18"/>
        <v>0.36089655172413798</v>
      </c>
      <c r="AR2" s="2" t="e">
        <f t="shared" si="18"/>
        <v>#DIV/0!</v>
      </c>
      <c r="AS2" s="2">
        <f t="shared" si="18"/>
        <v>19.413255223702418</v>
      </c>
      <c r="AT2" s="2">
        <f t="shared" si="18"/>
        <v>19.413255223702418</v>
      </c>
      <c r="AU2" s="2" t="e">
        <f t="shared" si="18"/>
        <v>#DIV/0!</v>
      </c>
      <c r="AV2" s="3" t="e">
        <f t="shared" si="18"/>
        <v>#DIV/0!</v>
      </c>
      <c r="AW2" s="2">
        <f t="shared" si="18"/>
        <v>22.240000000000006</v>
      </c>
      <c r="AX2" s="3" t="e">
        <f t="shared" si="18"/>
        <v>#DIV/0!</v>
      </c>
      <c r="AY2" s="3" t="e">
        <f t="shared" si="18"/>
        <v>#DIV/0!</v>
      </c>
      <c r="BE2">
        <f>SUM(BE3:BE999)</f>
        <v>75</v>
      </c>
      <c r="BF2">
        <f t="shared" ref="BF2:BG2" si="19">SUM(BF3:BF999)</f>
        <v>1365</v>
      </c>
      <c r="BG2">
        <f t="shared" si="19"/>
        <v>475</v>
      </c>
      <c r="BH2">
        <f>SUM(BH3:BH999)</f>
        <v>1464</v>
      </c>
      <c r="BK2">
        <f>AVERAGE(BE3:BE999)</f>
        <v>0.86206896551724133</v>
      </c>
      <c r="BL2" t="s">
        <v>149</v>
      </c>
    </row>
    <row r="3" spans="1:65">
      <c r="A3" t="s">
        <v>221</v>
      </c>
      <c r="B3" s="1" t="s">
        <v>88</v>
      </c>
      <c r="C3" s="5">
        <f>AY3-D3</f>
        <v>9.1357627666241559E-2</v>
      </c>
      <c r="D3" s="5">
        <f>AT3/AW3</f>
        <v>2.2923902257504341</v>
      </c>
      <c r="E3" s="1">
        <f>SUMIFS(BatGame!$E:$E,BatGame!$A:$A,B3,BatGame!$AI:$AI,A3)</f>
        <v>38</v>
      </c>
      <c r="F3">
        <f t="shared" ref="F3" si="20">E3-(R3+S3+W3+X3)</f>
        <v>34</v>
      </c>
      <c r="G3" s="1">
        <f>SUMIFS(BatGame!$F:$F,BatGame!$A:$A,B3,BatGame!$AI:$AI,A3)</f>
        <v>34</v>
      </c>
      <c r="H3" s="1">
        <f>SUMIFS(BatGame!$M:$M,BatGame!$A:$A,B3,BatGame!$AI:$AI,A3)</f>
        <v>11</v>
      </c>
      <c r="I3" s="1">
        <f>SUMIFS(BatGame!$G:$G,BatGame!$A:$A,B3,BatGame!$AI:$AI,A3)</f>
        <v>20</v>
      </c>
      <c r="J3">
        <f>SUMIFS(BatGame!$H:$H,BatGame!$A:$A,B3,BatGame!$AI:$AI,A3)</f>
        <v>7</v>
      </c>
      <c r="K3" s="1">
        <f>SUMIFS(BatGame!$I:$I,BatGame!$A:$A,B3,BatGame!$AI:$AI,A3)</f>
        <v>9</v>
      </c>
      <c r="L3" s="1">
        <f>SUMIFS(BatGame!$J:$J,BatGame!$A:$A,B3,BatGame!$AI:$AI,A3)</f>
        <v>0</v>
      </c>
      <c r="M3" s="1">
        <f>SUMIFS(BatGame!$K:$K,BatGame!$A:$A,B3,BatGame!$AI:$AI,A3)</f>
        <v>4</v>
      </c>
      <c r="N3">
        <f>J3+(K3*2)+(L3*3)+(M3*4)</f>
        <v>41</v>
      </c>
      <c r="O3" s="1">
        <f>SUMIFS(BatGame!$L:$L,BatGame!$A:$A,B3,BatGame!$AI:$AI,A3)</f>
        <v>14</v>
      </c>
      <c r="P3" s="1">
        <f>SUMIFS(BatGame!$N:$N,BatGame!$A:$A,B3,BatGame!$AI:$AI,A3)</f>
        <v>4</v>
      </c>
      <c r="Q3" s="1">
        <f>SUMIFS(BatGame!$AC:$AC,BatGame!$A:$A,B3,BatGame!$AI:$AI,A3)</f>
        <v>0</v>
      </c>
      <c r="R3" s="1">
        <f>SUMIFS(BatGame!$O:$O,BatGame!$A:$A,B3,BatGame!$AI:$AI,A3)</f>
        <v>3</v>
      </c>
      <c r="S3" s="1">
        <f>SUMIFS(BatGame!$Y:$Y,BatGame!$A:$A,B3,BatGame!$AI:$AI,A3)</f>
        <v>1</v>
      </c>
      <c r="T3" s="1">
        <f>SUMIFS(BatGame!$X:$X,BatGame!$A:$A,B3,BatGame!$AI:$AI,A3)</f>
        <v>3</v>
      </c>
      <c r="U3" s="1">
        <f>SUMIFS(BatGame!$P:$P,BatGame!$A:$A,B3,BatGame!$AI:$AI,A3)</f>
        <v>2</v>
      </c>
      <c r="V3" s="1">
        <f>SUMIFS(BatGame!$AB:$AB,BatGame!$A:$A,B3,BatGame!$AI:$AI,A3)</f>
        <v>0</v>
      </c>
      <c r="W3" s="1">
        <f>SUMIFS(BatGame!$Z:$Z,BatGame!$A:$A,B3,BatGame!$AI:$AI,A3)</f>
        <v>0</v>
      </c>
      <c r="X3" s="1">
        <f>SUMIFS(BatGame!$AA:$AA,BatGame!$A:$A,B3,BatGame!$AI:$AI,A3)</f>
        <v>0</v>
      </c>
      <c r="Y3" s="2">
        <f>I3/G3</f>
        <v>0.58823529411764708</v>
      </c>
      <c r="Z3" s="2">
        <f>(I3+R3+S3)/(G3+R3+S3+X3)</f>
        <v>0.63157894736842102</v>
      </c>
      <c r="AA3" s="2">
        <f>N3/G3</f>
        <v>1.2058823529411764</v>
      </c>
      <c r="AB3" s="2">
        <f>Z3+AA3</f>
        <v>1.8374613003095974</v>
      </c>
      <c r="AC3" s="2">
        <f>H3/F3</f>
        <v>0.3235294117647059</v>
      </c>
      <c r="AD3" s="2">
        <f>(AL3/E3) / '리그 상수'!$B$3 * 100</f>
        <v>276.01635434412265</v>
      </c>
      <c r="AE3" s="2">
        <f t="shared" ref="AE3" si="21">U3/E3*100</f>
        <v>5.2631578947368416</v>
      </c>
      <c r="AF3" s="2">
        <f t="shared" ref="AF3" si="22">R3/E3*100</f>
        <v>7.8947368421052628</v>
      </c>
      <c r="AG3" s="2">
        <f t="shared" ref="AG3" si="23">R3/U3</f>
        <v>1.5</v>
      </c>
      <c r="AH3" s="2">
        <f t="shared" ref="AH3" si="24">(I3-M3)/(G3-U3-M3+X3)</f>
        <v>0.5714285714285714</v>
      </c>
      <c r="AI3" s="2">
        <f t="shared" ref="AI3" si="25">AA3-Y3</f>
        <v>0.61764705882352933</v>
      </c>
      <c r="AJ3" s="2">
        <f t="shared" ref="AJ3" si="26">Z3-Y3</f>
        <v>4.3343653250773939E-2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0.76780209489607376</v>
      </c>
      <c r="AL3" s="2">
        <f>((AK3-$AK$2) / '리그 상수'!$B$2 + '리그 상수'!$B$3) * '2025 썸머시즌 타자'!E3</f>
        <v>14.449141562395004</v>
      </c>
      <c r="AM3" s="2">
        <f>(Z3*AA3*E3)*27/BH3</f>
        <v>55.815126050420155</v>
      </c>
      <c r="AN3" s="2">
        <f>((AK3-'리그 상수'!$B$1) / '리그 상수'!$B$2)*'2025 썸머시즌 타자'!E3</f>
        <v>5.707793639297214</v>
      </c>
      <c r="AO3" s="2">
        <f>((AK3-'리그 상수'!$B$1) / '리그 상수'!$B$2) * '2025 썸머시즌 타자'!E3</f>
        <v>5.707793639297214</v>
      </c>
      <c r="AP3" s="2">
        <f>(P3 - (Q3*2)) * 0.2</f>
        <v>0.8</v>
      </c>
      <c r="AQ3" s="2">
        <f>(H3 - ((S3+R3+I3) * 0.3 * M3 * 0.9)) * 0.3</f>
        <v>-4.4759999999999991</v>
      </c>
      <c r="AR3" s="2">
        <f>AO3+AP3+AQ3</f>
        <v>2.0317936392972147</v>
      </c>
      <c r="AS3" s="2">
        <f>((BE3+BF3+BG3)-BE3*3-(AVERAGE(BE3:BE999))*0.02)</f>
        <v>50.982758620689658</v>
      </c>
      <c r="AT3" s="2">
        <f>AS3</f>
        <v>50.982758620689658</v>
      </c>
      <c r="AU3" s="2">
        <f>AR3+AT3</f>
        <v>53.014552259986871</v>
      </c>
      <c r="AV3" s="3">
        <f>AU3 + (E3 * ('리그 상수'!$B$1 - '리그 상수'!$F$1) / '리그 상수'!$B$2)</f>
        <v>56.521014157316571</v>
      </c>
      <c r="AW3">
        <f>$H$2 / 10 * 0.8</f>
        <v>22.240000000000002</v>
      </c>
      <c r="AX3" s="3">
        <f>AR3/AW3</f>
        <v>9.1357627666241656E-2</v>
      </c>
      <c r="AY3" s="3">
        <f>AU3/AW3</f>
        <v>2.3837478534166756</v>
      </c>
      <c r="BE3" s="1">
        <f>SUMIFS(BatGame!$AD:$AD,BatGame!$A:$A,B3,BatGame!$AI:$AI,A3)</f>
        <v>1</v>
      </c>
      <c r="BF3" s="1">
        <f>SUMIFS(BatGame!$AE:$AE,BatGame!$A:$A,B3,BatGame!$AI:$AI,A3)</f>
        <v>41</v>
      </c>
      <c r="BG3" s="1">
        <f>SUMIFS(BatGame!$AF:$AF,BatGame!$A:$A,B3,BatGame!$AI:$AI,A3)</f>
        <v>12</v>
      </c>
      <c r="BH3">
        <f>G3-I3+Q3+V3+X3+W3</f>
        <v>14</v>
      </c>
      <c r="BI3" s="4">
        <f>AV3/AW3</f>
        <v>2.5414125070735865</v>
      </c>
      <c r="BJ3" s="2">
        <f>E3*('리그 상수'!$B$3 * 0.8)</f>
        <v>4.1879088206144699</v>
      </c>
      <c r="BL3" t="s">
        <v>149</v>
      </c>
      <c r="BM3" t="b">
        <f>IF(E3&gt;='리그 상수'!$I$1 * 2.8, TRUE, FALSE)</f>
        <v>1</v>
      </c>
    </row>
    <row r="4" spans="1:65">
      <c r="A4" t="s">
        <v>221</v>
      </c>
      <c r="B4" s="1" t="s">
        <v>86</v>
      </c>
      <c r="C4" s="5">
        <f t="shared" ref="C4:C67" si="27">AY4-D4</f>
        <v>7.1278086529134033E-2</v>
      </c>
      <c r="D4" s="5">
        <f t="shared" ref="D4:D67" si="28">AT4/AW4</f>
        <v>1.3931110925213317</v>
      </c>
      <c r="E4" s="1">
        <f>SUMIFS(BatGame!$E:$E,BatGame!$A:$A,B4,BatGame!$AI:$AI,A4)</f>
        <v>38</v>
      </c>
      <c r="F4">
        <f t="shared" ref="F4:F67" si="29">E4-(R4+S4+W4+X4)</f>
        <v>36</v>
      </c>
      <c r="G4" s="1">
        <f>SUMIFS(BatGame!$F:$F,BatGame!$A:$A,B4,BatGame!$AI:$AI,A4)</f>
        <v>36</v>
      </c>
      <c r="H4" s="1">
        <f>SUMIFS(BatGame!$M:$M,BatGame!$A:$A,B4,BatGame!$AI:$AI,A4)</f>
        <v>1</v>
      </c>
      <c r="I4" s="1">
        <f>SUMIFS(BatGame!$G:$G,BatGame!$A:$A,B4,BatGame!$AI:$AI,A4)</f>
        <v>16</v>
      </c>
      <c r="J4">
        <f>SUMIFS(BatGame!$H:$H,BatGame!$A:$A,B4,BatGame!$AI:$AI,A4)</f>
        <v>11</v>
      </c>
      <c r="K4" s="1">
        <f>SUMIFS(BatGame!$I:$I,BatGame!$A:$A,B4,BatGame!$AI:$AI,A4)</f>
        <v>4</v>
      </c>
      <c r="L4" s="1">
        <f>SUMIFS(BatGame!$J:$J,BatGame!$A:$A,B4,BatGame!$AI:$AI,A4)</f>
        <v>1</v>
      </c>
      <c r="M4" s="1">
        <f>SUMIFS(BatGame!$K:$K,BatGame!$A:$A,B4,BatGame!$AI:$AI,A4)</f>
        <v>0</v>
      </c>
      <c r="N4">
        <f t="shared" ref="N4:N67" si="30">J4+(K4*2)+(L4*3)+(M4*4)</f>
        <v>22</v>
      </c>
      <c r="O4" s="1">
        <f>SUMIFS(BatGame!$L:$L,BatGame!$A:$A,B4,BatGame!$AI:$AI,A4)</f>
        <v>6</v>
      </c>
      <c r="P4" s="1">
        <f>SUMIFS(BatGame!$N:$N,BatGame!$A:$A,B4,BatGame!$AI:$AI,A4)</f>
        <v>3</v>
      </c>
      <c r="Q4" s="1">
        <f>SUMIFS(BatGame!$AC:$AC,BatGame!$A:$A,B4,BatGame!$AI:$AI,A4)</f>
        <v>2</v>
      </c>
      <c r="R4" s="1">
        <f>SUMIFS(BatGame!$O:$O,BatGame!$A:$A,B4,BatGame!$AI:$AI,A4)</f>
        <v>0</v>
      </c>
      <c r="S4" s="1">
        <f>SUMIFS(BatGame!$Y:$Y,BatGame!$A:$A,B4,BatGame!$AI:$AI,A4)</f>
        <v>2</v>
      </c>
      <c r="T4" s="1">
        <f>SUMIFS(BatGame!$X:$X,BatGame!$A:$A,B4,BatGame!$AI:$AI,A4)</f>
        <v>0</v>
      </c>
      <c r="U4" s="1">
        <f>SUMIFS(BatGame!$P:$P,BatGame!$A:$A,B4,BatGame!$AI:$AI,A4)</f>
        <v>4</v>
      </c>
      <c r="V4" s="1">
        <f>SUMIFS(BatGame!$AB:$AB,BatGame!$A:$A,B4,BatGame!$AI:$AI,A4)</f>
        <v>0</v>
      </c>
      <c r="W4" s="1">
        <f>SUMIFS(BatGame!$Z:$Z,BatGame!$A:$A,B4,BatGame!$AI:$AI,A4)</f>
        <v>0</v>
      </c>
      <c r="X4" s="1">
        <f>SUMIFS(BatGame!$AA:$AA,BatGame!$A:$A,B4,BatGame!$AI:$AI,A4)</f>
        <v>0</v>
      </c>
      <c r="Y4" s="2">
        <f t="shared" ref="Y4:Y67" si="31">I4/G4</f>
        <v>0.44444444444444442</v>
      </c>
      <c r="Z4" s="2">
        <f t="shared" ref="Z4:Z67" si="32">(I4+R4+S4)/(G4+R4+S4+X4)</f>
        <v>0.47368421052631576</v>
      </c>
      <c r="AA4" s="2">
        <f t="shared" ref="AA4:AA67" si="33">N4/G4</f>
        <v>0.61111111111111116</v>
      </c>
      <c r="AB4" s="2">
        <f t="shared" ref="AB4:AB67" si="34">Z4+AA4</f>
        <v>1.0847953216374269</v>
      </c>
      <c r="AC4" s="2">
        <f t="shared" ref="AC4:AC67" si="35">H4/F4</f>
        <v>2.7777777777777776E-2</v>
      </c>
      <c r="AD4" s="2">
        <f>(AL4/E4) / '리그 상수'!$B$3 * 100</f>
        <v>195.35425446068319</v>
      </c>
      <c r="AE4" s="2">
        <f t="shared" ref="AE4:AE67" si="36">U4/E4*100</f>
        <v>10.526315789473683</v>
      </c>
      <c r="AF4" s="2">
        <f t="shared" ref="AF4:AF67" si="37">R4/E4*100</f>
        <v>0</v>
      </c>
      <c r="AG4" s="2">
        <f t="shared" ref="AG4:AG67" si="38">R4/U4</f>
        <v>0</v>
      </c>
      <c r="AH4" s="2">
        <f t="shared" ref="AH4:AH67" si="39">(I4-M4)/(G4-U4-M4+X4)</f>
        <v>0.5</v>
      </c>
      <c r="AI4" s="2">
        <f t="shared" ref="AI4:AI67" si="40">AA4-Y4</f>
        <v>0.16666666666666674</v>
      </c>
      <c r="AJ4" s="2">
        <f t="shared" ref="AJ4:AJ67" si="41">Z4-Y4</f>
        <v>2.9239766081871343E-2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0.41594541941841162</v>
      </c>
      <c r="AL4" s="2">
        <f>((AK4-$AK$2) / '리그 상수'!$B$2 + '리그 상수'!$B$3) * '2025 썸머시즌 타자'!E4</f>
        <v>10.226572567505734</v>
      </c>
      <c r="AM4" s="2">
        <f t="shared" ref="AM4:AM67" si="42">(Z4*AA4*E4)*27/BH4</f>
        <v>13.5</v>
      </c>
      <c r="AN4" s="2">
        <f>((AK4-'리그 상수'!$B$1) / '리그 상수'!$B$2)*'2025 썸머시즌 타자'!E4</f>
        <v>1.4852246444079464</v>
      </c>
      <c r="AO4" s="2">
        <f>((AK4-'리그 상수'!$B$1) / '리그 상수'!$B$2) * '2025 썸머시즌 타자'!E4</f>
        <v>1.4852246444079464</v>
      </c>
      <c r="AP4" s="2">
        <f t="shared" ref="AP4:AP67" si="43">(P4 - (Q4*2)) * 0.2</f>
        <v>-0.2</v>
      </c>
      <c r="AQ4" s="2">
        <f t="shared" ref="AQ4:AQ67" si="44">(H4 - ((S4+R4+I4) * 0.3 * M4 * 0.9)) * 0.3</f>
        <v>0.3</v>
      </c>
      <c r="AR4" s="2">
        <f t="shared" ref="AR4:AR67" si="45">AO4+AP4+AQ4</f>
        <v>1.5852246444079465</v>
      </c>
      <c r="AS4" s="2">
        <f t="shared" ref="AS4:AS67" si="46">((BE4+BF4+BG4)-BE4*3-(AVERAGE(BE4:BE1000))*0.02)</f>
        <v>30.982790697674417</v>
      </c>
      <c r="AT4" s="2">
        <f t="shared" ref="AT4:AT67" si="47">AS4</f>
        <v>30.982790697674417</v>
      </c>
      <c r="AU4" s="2">
        <f t="shared" ref="AU4:AU67" si="48">AR4+AT4</f>
        <v>32.568015342082361</v>
      </c>
      <c r="AV4" s="3">
        <f>AU4 + (E4 * ('리그 상수'!$B$1 - '리그 상수'!$F$1) / '리그 상수'!$B$2)</f>
        <v>36.074477239412062</v>
      </c>
      <c r="AW4">
        <f t="shared" ref="AW4:AW67" si="49">$H$2 / 10 * 0.8</f>
        <v>22.240000000000002</v>
      </c>
      <c r="AX4" s="3">
        <f t="shared" ref="AX4:AX67" si="50">AR4/AW4</f>
        <v>7.1278086529134282E-2</v>
      </c>
      <c r="AY4" s="3">
        <f t="shared" ref="AY4:AY67" si="51">AU4/AW4</f>
        <v>1.4643891790504657</v>
      </c>
      <c r="BE4" s="1">
        <f>SUMIFS(BatGame!$AD:$AD,BatGame!$A:$A,B4,BatGame!$AI:$AI,A4)</f>
        <v>1</v>
      </c>
      <c r="BF4" s="1">
        <f>SUMIFS(BatGame!$AE:$AE,BatGame!$A:$A,B4,BatGame!$AI:$AI,A4)</f>
        <v>18</v>
      </c>
      <c r="BG4" s="1">
        <f>SUMIFS(BatGame!$AF:$AF,BatGame!$A:$A,B4,BatGame!$AI:$AI,A4)</f>
        <v>15</v>
      </c>
      <c r="BH4">
        <f t="shared" ref="BH4:BH67" si="52">G4-I4+Q4+V4+X4+W4</f>
        <v>22</v>
      </c>
      <c r="BI4" s="4">
        <f t="shared" ref="BI4:BI67" si="53">AV4/AW4</f>
        <v>1.6220538327073768</v>
      </c>
      <c r="BJ4" s="2">
        <f>E4*('리그 상수'!$B$3 * 0.8)</f>
        <v>4.1879088206144699</v>
      </c>
      <c r="BL4" t="s">
        <v>275</v>
      </c>
      <c r="BM4" t="b">
        <f>IF(E4&gt;='리그 상수'!$I$1 * 2.8, TRUE, FALSE)</f>
        <v>1</v>
      </c>
    </row>
    <row r="5" spans="1:65">
      <c r="A5" t="s">
        <v>220</v>
      </c>
      <c r="B5" s="1" t="s">
        <v>89</v>
      </c>
      <c r="C5" s="5">
        <f t="shared" si="27"/>
        <v>-5.6932267180369811E-2</v>
      </c>
      <c r="D5" s="5">
        <f t="shared" si="28"/>
        <v>1.3031845112145577</v>
      </c>
      <c r="E5" s="1">
        <f>SUMIFS(BatGame!$E:$E,BatGame!$A:$A,B5,BatGame!$AI:$AI,A5)</f>
        <v>36</v>
      </c>
      <c r="F5">
        <f t="shared" si="29"/>
        <v>35</v>
      </c>
      <c r="G5" s="1">
        <f>SUMIFS(BatGame!$F:$F,BatGame!$A:$A,B5,BatGame!$AI:$AI,A5)</f>
        <v>35</v>
      </c>
      <c r="H5" s="1">
        <f>SUMIFS(BatGame!$M:$M,BatGame!$A:$A,B5,BatGame!$AI:$AI,A5)</f>
        <v>2</v>
      </c>
      <c r="I5" s="1">
        <f>SUMIFS(BatGame!$G:$G,BatGame!$A:$A,B5,BatGame!$AI:$AI,A5)</f>
        <v>5</v>
      </c>
      <c r="J5">
        <f>SUMIFS(BatGame!$H:$H,BatGame!$A:$A,B5,BatGame!$AI:$AI,A5)</f>
        <v>3</v>
      </c>
      <c r="K5" s="1">
        <f>SUMIFS(BatGame!$I:$I,BatGame!$A:$A,B5,BatGame!$AI:$AI,A5)</f>
        <v>1</v>
      </c>
      <c r="L5" s="1">
        <f>SUMIFS(BatGame!$J:$J,BatGame!$A:$A,B5,BatGame!$AI:$AI,A5)</f>
        <v>0</v>
      </c>
      <c r="M5" s="1">
        <f>SUMIFS(BatGame!$K:$K,BatGame!$A:$A,B5,BatGame!$AI:$AI,A5)</f>
        <v>1</v>
      </c>
      <c r="N5">
        <f t="shared" si="30"/>
        <v>9</v>
      </c>
      <c r="O5" s="1">
        <f>SUMIFS(BatGame!$L:$L,BatGame!$A:$A,B5,BatGame!$AI:$AI,A5)</f>
        <v>3</v>
      </c>
      <c r="P5" s="1">
        <f>SUMIFS(BatGame!$N:$N,BatGame!$A:$A,B5,BatGame!$AI:$AI,A5)</f>
        <v>0</v>
      </c>
      <c r="Q5" s="1">
        <f>SUMIFS(BatGame!$AC:$AC,BatGame!$A:$A,B5,BatGame!$AI:$AI,A5)</f>
        <v>0</v>
      </c>
      <c r="R5" s="1">
        <f>SUMIFS(BatGame!$O:$O,BatGame!$A:$A,B5,BatGame!$AI:$AI,A5)</f>
        <v>1</v>
      </c>
      <c r="S5" s="1">
        <f>SUMIFS(BatGame!$Y:$Y,BatGame!$A:$A,B5,BatGame!$AI:$AI,A5)</f>
        <v>0</v>
      </c>
      <c r="T5" s="1">
        <f>SUMIFS(BatGame!$X:$X,BatGame!$A:$A,B5,BatGame!$AI:$AI,A5)</f>
        <v>0</v>
      </c>
      <c r="U5" s="1">
        <f>SUMIFS(BatGame!$P:$P,BatGame!$A:$A,B5,BatGame!$AI:$AI,A5)</f>
        <v>6</v>
      </c>
      <c r="V5" s="1">
        <f>SUMIFS(BatGame!$AB:$AB,BatGame!$A:$A,B5,BatGame!$AI:$AI,A5)</f>
        <v>1</v>
      </c>
      <c r="W5" s="1">
        <f>SUMIFS(BatGame!$Z:$Z,BatGame!$A:$A,B5,BatGame!$AI:$AI,A5)</f>
        <v>0</v>
      </c>
      <c r="X5" s="1">
        <f>SUMIFS(BatGame!$AA:$AA,BatGame!$A:$A,B5,BatGame!$AI:$AI,A5)</f>
        <v>0</v>
      </c>
      <c r="Y5" s="2">
        <f t="shared" si="31"/>
        <v>0.14285714285714285</v>
      </c>
      <c r="Z5" s="2">
        <f t="shared" si="32"/>
        <v>0.16666666666666666</v>
      </c>
      <c r="AA5" s="2">
        <f t="shared" si="33"/>
        <v>0.25714285714285712</v>
      </c>
      <c r="AB5" s="2">
        <f t="shared" si="34"/>
        <v>0.42380952380952375</v>
      </c>
      <c r="AC5" s="2">
        <f t="shared" si="35"/>
        <v>5.7142857142857141E-2</v>
      </c>
      <c r="AD5" s="2">
        <f>(AL5/E5) / '리그 상수'!$B$3 * 100</f>
        <v>139.15294340336928</v>
      </c>
      <c r="AE5" s="2">
        <f t="shared" si="36"/>
        <v>16.666666666666664</v>
      </c>
      <c r="AF5" s="2">
        <f t="shared" si="37"/>
        <v>2.7777777777777777</v>
      </c>
      <c r="AG5" s="2">
        <f t="shared" si="38"/>
        <v>0.16666666666666666</v>
      </c>
      <c r="AH5" s="2">
        <f t="shared" si="39"/>
        <v>0.14285714285714285</v>
      </c>
      <c r="AI5" s="2">
        <f t="shared" si="40"/>
        <v>0.11428571428571427</v>
      </c>
      <c r="AJ5" s="2">
        <f t="shared" si="41"/>
        <v>2.3809523809523808E-2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0.17078931147319348</v>
      </c>
      <c r="AL5" s="2">
        <f>((AK5-$AK$2) / '리그 상수'!$B$2 + '리그 상수'!$B$3) * '2025 썸머시즌 타자'!E5</f>
        <v>6.9011033576854306</v>
      </c>
      <c r="AM5" s="2">
        <f t="shared" si="42"/>
        <v>1.3437788018433179</v>
      </c>
      <c r="AN5" s="2">
        <f>((AK5-'리그 상수'!$B$1) / '리그 상수'!$B$2)*'2025 썸머시즌 타자'!E5</f>
        <v>-1.380173622091422</v>
      </c>
      <c r="AO5" s="2">
        <f>((AK5-'리그 상수'!$B$1) / '리그 상수'!$B$2) * '2025 썸머시즌 타자'!E5</f>
        <v>-1.380173622091422</v>
      </c>
      <c r="AP5" s="2">
        <f t="shared" si="43"/>
        <v>0</v>
      </c>
      <c r="AQ5" s="2">
        <f t="shared" si="44"/>
        <v>0.11400000000000003</v>
      </c>
      <c r="AR5" s="2">
        <f t="shared" si="45"/>
        <v>-1.2661736220914219</v>
      </c>
      <c r="AS5" s="2">
        <f t="shared" si="46"/>
        <v>28.982823529411764</v>
      </c>
      <c r="AT5" s="2">
        <f t="shared" si="47"/>
        <v>28.982823529411764</v>
      </c>
      <c r="AU5" s="2">
        <f t="shared" si="48"/>
        <v>27.716649907320342</v>
      </c>
      <c r="AV5" s="3">
        <f>AU5 + (E5 * ('리그 상수'!$B$1 - '리그 상수'!$F$1) / '리그 상수'!$B$2)</f>
        <v>31.038561178474794</v>
      </c>
      <c r="AW5">
        <f t="shared" si="49"/>
        <v>22.240000000000002</v>
      </c>
      <c r="AX5" s="3">
        <f t="shared" si="50"/>
        <v>-5.6932267180369686E-2</v>
      </c>
      <c r="AY5" s="3">
        <f t="shared" si="51"/>
        <v>1.2462522440341879</v>
      </c>
      <c r="BE5" s="1">
        <f>SUMIFS(BatGame!$AD:$AD,BatGame!$A:$A,B5,BatGame!$AI:$AI,A5)</f>
        <v>0</v>
      </c>
      <c r="BF5" s="1">
        <f>SUMIFS(BatGame!$AE:$AE,BatGame!$A:$A,B5,BatGame!$AI:$AI,A5)</f>
        <v>9</v>
      </c>
      <c r="BG5" s="1">
        <f>SUMIFS(BatGame!$AF:$AF,BatGame!$A:$A,B5,BatGame!$AI:$AI,A5)</f>
        <v>20</v>
      </c>
      <c r="BH5">
        <f t="shared" si="52"/>
        <v>31</v>
      </c>
      <c r="BI5" s="4">
        <f t="shared" si="53"/>
        <v>1.3956187580249457</v>
      </c>
      <c r="BJ5" s="2">
        <f>E5*('리그 상수'!$B$3 * 0.8)</f>
        <v>3.9674925668979188</v>
      </c>
      <c r="BL5" t="s">
        <v>275</v>
      </c>
      <c r="BM5" t="b">
        <f>IF(E5&gt;='리그 상수'!$I$1 * 2.8, TRUE, FALSE)</f>
        <v>1</v>
      </c>
    </row>
    <row r="6" spans="1:65">
      <c r="A6" t="s">
        <v>220</v>
      </c>
      <c r="B6" s="1" t="s">
        <v>85</v>
      </c>
      <c r="C6" s="5">
        <f t="shared" si="27"/>
        <v>4.6025001092883766E-2</v>
      </c>
      <c r="D6" s="5">
        <f t="shared" si="28"/>
        <v>3.0118084104145253</v>
      </c>
      <c r="E6" s="1">
        <f>SUMIFS(BatGame!$E:$E,BatGame!$A:$A,B6,BatGame!$AI:$AI,A6)</f>
        <v>38</v>
      </c>
      <c r="F6">
        <f t="shared" si="29"/>
        <v>37</v>
      </c>
      <c r="G6" s="1">
        <f>SUMIFS(BatGame!$F:$F,BatGame!$A:$A,B6,BatGame!$AI:$AI,A6)</f>
        <v>37</v>
      </c>
      <c r="H6" s="1">
        <f>SUMIFS(BatGame!$M:$M,BatGame!$A:$A,B6,BatGame!$AI:$AI,A6)</f>
        <v>7</v>
      </c>
      <c r="I6" s="1">
        <f>SUMIFS(BatGame!$G:$G,BatGame!$A:$A,B6,BatGame!$AI:$AI,A6)</f>
        <v>13</v>
      </c>
      <c r="J6">
        <f>SUMIFS(BatGame!$H:$H,BatGame!$A:$A,B6,BatGame!$AI:$AI,A6)</f>
        <v>7</v>
      </c>
      <c r="K6" s="1">
        <f>SUMIFS(BatGame!$I:$I,BatGame!$A:$A,B6,BatGame!$AI:$AI,A6)</f>
        <v>4</v>
      </c>
      <c r="L6" s="1">
        <f>SUMIFS(BatGame!$J:$J,BatGame!$A:$A,B6,BatGame!$AI:$AI,A6)</f>
        <v>0</v>
      </c>
      <c r="M6" s="1">
        <f>SUMIFS(BatGame!$K:$K,BatGame!$A:$A,B6,BatGame!$AI:$AI,A6)</f>
        <v>2</v>
      </c>
      <c r="N6">
        <f t="shared" si="30"/>
        <v>23</v>
      </c>
      <c r="O6" s="1">
        <f>SUMIFS(BatGame!$L:$L,BatGame!$A:$A,B6,BatGame!$AI:$AI,A6)</f>
        <v>6</v>
      </c>
      <c r="P6" s="1">
        <f>SUMIFS(BatGame!$N:$N,BatGame!$A:$A,B6,BatGame!$AI:$AI,A6)</f>
        <v>0</v>
      </c>
      <c r="Q6" s="1">
        <f>SUMIFS(BatGame!$AC:$AC,BatGame!$A:$A,B6,BatGame!$AI:$AI,A6)</f>
        <v>0</v>
      </c>
      <c r="R6" s="1">
        <f>SUMIFS(BatGame!$O:$O,BatGame!$A:$A,B6,BatGame!$AI:$AI,A6)</f>
        <v>0</v>
      </c>
      <c r="S6" s="1">
        <f>SUMIFS(BatGame!$Y:$Y,BatGame!$A:$A,B6,BatGame!$AI:$AI,A6)</f>
        <v>1</v>
      </c>
      <c r="T6" s="1">
        <f>SUMIFS(BatGame!$X:$X,BatGame!$A:$A,B6,BatGame!$AI:$AI,A6)</f>
        <v>0</v>
      </c>
      <c r="U6" s="1">
        <f>SUMIFS(BatGame!$P:$P,BatGame!$A:$A,B6,BatGame!$AI:$AI,A6)</f>
        <v>3</v>
      </c>
      <c r="V6" s="1">
        <f>SUMIFS(BatGame!$AB:$AB,BatGame!$A:$A,B6,BatGame!$AI:$AI,A6)</f>
        <v>0</v>
      </c>
      <c r="W6" s="1">
        <f>SUMIFS(BatGame!$Z:$Z,BatGame!$A:$A,B6,BatGame!$AI:$AI,A6)</f>
        <v>0</v>
      </c>
      <c r="X6" s="1">
        <f>SUMIFS(BatGame!$AA:$AA,BatGame!$A:$A,B6,BatGame!$AI:$AI,A6)</f>
        <v>0</v>
      </c>
      <c r="Y6" s="2">
        <f t="shared" si="31"/>
        <v>0.35135135135135137</v>
      </c>
      <c r="Z6" s="2">
        <f t="shared" si="32"/>
        <v>0.36842105263157893</v>
      </c>
      <c r="AA6" s="2">
        <f t="shared" si="33"/>
        <v>0.6216216216216216</v>
      </c>
      <c r="AB6" s="2">
        <f t="shared" si="34"/>
        <v>0.99004267425320047</v>
      </c>
      <c r="AC6" s="2">
        <f t="shared" si="35"/>
        <v>0.1891891891891892</v>
      </c>
      <c r="AD6" s="2">
        <f>(AL6/E6) / '리그 상수'!$B$3 * 100</f>
        <v>189.74518066887831</v>
      </c>
      <c r="AE6" s="2">
        <f t="shared" si="36"/>
        <v>7.8947368421052628</v>
      </c>
      <c r="AF6" s="2">
        <f t="shared" si="37"/>
        <v>0</v>
      </c>
      <c r="AG6" s="2">
        <f t="shared" si="38"/>
        <v>0</v>
      </c>
      <c r="AH6" s="2">
        <f t="shared" si="39"/>
        <v>0.34375</v>
      </c>
      <c r="AI6" s="2">
        <f t="shared" si="40"/>
        <v>0.27027027027027023</v>
      </c>
      <c r="AJ6" s="2">
        <f t="shared" si="41"/>
        <v>1.7069701280227556E-2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0.39147804180556389</v>
      </c>
      <c r="AL6" s="2">
        <f>((AK6-$AK$2) / '리그 상수'!$B$2 + '리그 상수'!$B$3) * '2025 썸머시즌 타자'!E6</f>
        <v>9.9329439474035208</v>
      </c>
      <c r="AM6" s="2">
        <f t="shared" si="42"/>
        <v>9.7905405405405386</v>
      </c>
      <c r="AN6" s="2">
        <f>((AK6-'리그 상수'!$B$1) / '리그 상수'!$B$2)*'2025 썸머시즌 타자'!E6</f>
        <v>1.1915960243057322</v>
      </c>
      <c r="AO6" s="2">
        <f>((AK6-'리그 상수'!$B$1) / '리그 상수'!$B$2) * '2025 썸머시즌 타자'!E6</f>
        <v>1.1915960243057322</v>
      </c>
      <c r="AP6" s="2">
        <f t="shared" si="43"/>
        <v>0</v>
      </c>
      <c r="AQ6" s="2">
        <f t="shared" si="44"/>
        <v>-0.16800000000000015</v>
      </c>
      <c r="AR6" s="2">
        <f t="shared" si="45"/>
        <v>1.023596024305732</v>
      </c>
      <c r="AS6" s="2">
        <f t="shared" si="46"/>
        <v>66.982619047619053</v>
      </c>
      <c r="AT6" s="2">
        <f t="shared" si="47"/>
        <v>66.982619047619053</v>
      </c>
      <c r="AU6" s="2">
        <f t="shared" si="48"/>
        <v>68.006215071924785</v>
      </c>
      <c r="AV6" s="3">
        <f>AU6 + (E6 * ('리그 상수'!$B$1 - '리그 상수'!$F$1) / '리그 상수'!$B$2)</f>
        <v>71.512676969254485</v>
      </c>
      <c r="AW6">
        <f t="shared" si="49"/>
        <v>22.240000000000002</v>
      </c>
      <c r="AX6" s="3">
        <f t="shared" si="50"/>
        <v>4.6025001092883634E-2</v>
      </c>
      <c r="AY6" s="3">
        <f t="shared" si="51"/>
        <v>3.0578334115074091</v>
      </c>
      <c r="BE6" s="1">
        <f>SUMIFS(BatGame!$AD:$AD,BatGame!$A:$A,B6,BatGame!$AI:$AI,A6)</f>
        <v>0</v>
      </c>
      <c r="BF6" s="1">
        <f>SUMIFS(BatGame!$AE:$AE,BatGame!$A:$A,B6,BatGame!$AI:$AI,A6)</f>
        <v>62</v>
      </c>
      <c r="BG6" s="1">
        <f>SUMIFS(BatGame!$AF:$AF,BatGame!$A:$A,B6,BatGame!$AI:$AI,A6)</f>
        <v>5</v>
      </c>
      <c r="BH6">
        <f t="shared" si="52"/>
        <v>24</v>
      </c>
      <c r="BI6" s="4">
        <f t="shared" si="53"/>
        <v>3.2154980651643199</v>
      </c>
      <c r="BJ6" s="2">
        <f>E6*('리그 상수'!$B$3 * 0.8)</f>
        <v>4.1879088206144699</v>
      </c>
      <c r="BL6" t="s">
        <v>275</v>
      </c>
      <c r="BM6" t="b">
        <f>IF(E6&gt;='리그 상수'!$I$1 * 2.8, TRUE, FALSE)</f>
        <v>1</v>
      </c>
    </row>
    <row r="7" spans="1:65">
      <c r="A7" t="s">
        <v>220</v>
      </c>
      <c r="B7" s="1" t="s">
        <v>84</v>
      </c>
      <c r="C7" s="5">
        <f t="shared" si="27"/>
        <v>5.4427283031525109E-2</v>
      </c>
      <c r="D7" s="5">
        <f t="shared" si="28"/>
        <v>1.2132378434601714</v>
      </c>
      <c r="E7" s="1">
        <f>SUMIFS(BatGame!$E:$E,BatGame!$A:$A,B7,BatGame!$AI:$AI,A7)</f>
        <v>40</v>
      </c>
      <c r="F7">
        <f t="shared" si="29"/>
        <v>40</v>
      </c>
      <c r="G7" s="1">
        <f>SUMIFS(BatGame!$F:$F,BatGame!$A:$A,B7,BatGame!$AI:$AI,A7)</f>
        <v>40</v>
      </c>
      <c r="H7" s="1">
        <f>SUMIFS(BatGame!$M:$M,BatGame!$A:$A,B7,BatGame!$AI:$AI,A7)</f>
        <v>8</v>
      </c>
      <c r="I7" s="1">
        <f>SUMIFS(BatGame!$G:$G,BatGame!$A:$A,B7,BatGame!$AI:$AI,A7)</f>
        <v>11</v>
      </c>
      <c r="J7">
        <f>SUMIFS(BatGame!$H:$H,BatGame!$A:$A,B7,BatGame!$AI:$AI,A7)</f>
        <v>6</v>
      </c>
      <c r="K7" s="1">
        <f>SUMIFS(BatGame!$I:$I,BatGame!$A:$A,B7,BatGame!$AI:$AI,A7)</f>
        <v>3</v>
      </c>
      <c r="L7" s="1">
        <f>SUMIFS(BatGame!$J:$J,BatGame!$A:$A,B7,BatGame!$AI:$AI,A7)</f>
        <v>0</v>
      </c>
      <c r="M7" s="1">
        <f>SUMIFS(BatGame!$K:$K,BatGame!$A:$A,B7,BatGame!$AI:$AI,A7)</f>
        <v>2</v>
      </c>
      <c r="N7">
        <f t="shared" si="30"/>
        <v>20</v>
      </c>
      <c r="O7" s="1">
        <f>SUMIFS(BatGame!$L:$L,BatGame!$A:$A,B7,BatGame!$AI:$AI,A7)</f>
        <v>4</v>
      </c>
      <c r="P7" s="1">
        <f>SUMIFS(BatGame!$N:$N,BatGame!$A:$A,B7,BatGame!$AI:$AI,A7)</f>
        <v>2</v>
      </c>
      <c r="Q7" s="1">
        <f>SUMIFS(BatGame!$AC:$AC,BatGame!$A:$A,B7,BatGame!$AI:$AI,A7)</f>
        <v>0</v>
      </c>
      <c r="R7" s="1">
        <f>SUMIFS(BatGame!$O:$O,BatGame!$A:$A,B7,BatGame!$AI:$AI,A7)</f>
        <v>0</v>
      </c>
      <c r="S7" s="1">
        <f>SUMIFS(BatGame!$Y:$Y,BatGame!$A:$A,B7,BatGame!$AI:$AI,A7)</f>
        <v>0</v>
      </c>
      <c r="T7" s="1">
        <f>SUMIFS(BatGame!$X:$X,BatGame!$A:$A,B7,BatGame!$AI:$AI,A7)</f>
        <v>0</v>
      </c>
      <c r="U7" s="1">
        <f>SUMIFS(BatGame!$P:$P,BatGame!$A:$A,B7,BatGame!$AI:$AI,A7)</f>
        <v>2</v>
      </c>
      <c r="V7" s="1">
        <f>SUMIFS(BatGame!$AB:$AB,BatGame!$A:$A,B7,BatGame!$AI:$AI,A7)</f>
        <v>0</v>
      </c>
      <c r="W7" s="1">
        <f>SUMIFS(BatGame!$Z:$Z,BatGame!$A:$A,B7,BatGame!$AI:$AI,A7)</f>
        <v>0</v>
      </c>
      <c r="X7" s="1">
        <f>SUMIFS(BatGame!$AA:$AA,BatGame!$A:$A,B7,BatGame!$AI:$AI,A7)</f>
        <v>0</v>
      </c>
      <c r="Y7" s="2">
        <f t="shared" si="31"/>
        <v>0.27500000000000002</v>
      </c>
      <c r="Z7" s="2">
        <f t="shared" si="32"/>
        <v>0.27500000000000002</v>
      </c>
      <c r="AA7" s="2">
        <f t="shared" si="33"/>
        <v>0.5</v>
      </c>
      <c r="AB7" s="2">
        <f t="shared" si="34"/>
        <v>0.77500000000000002</v>
      </c>
      <c r="AC7" s="2">
        <f t="shared" si="35"/>
        <v>0.2</v>
      </c>
      <c r="AD7" s="2">
        <f>(AL7/E7) / '리그 상수'!$B$3 * 100</f>
        <v>170.47529812606473</v>
      </c>
      <c r="AE7" s="2">
        <f t="shared" si="36"/>
        <v>5</v>
      </c>
      <c r="AF7" s="2">
        <f t="shared" si="37"/>
        <v>0</v>
      </c>
      <c r="AG7" s="2">
        <f t="shared" si="38"/>
        <v>0</v>
      </c>
      <c r="AH7" s="2">
        <f t="shared" si="39"/>
        <v>0.25</v>
      </c>
      <c r="AI7" s="2">
        <f t="shared" si="40"/>
        <v>0.22499999999999998</v>
      </c>
      <c r="AJ7" s="2">
        <f t="shared" si="41"/>
        <v>0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0.30742076065174828</v>
      </c>
      <c r="AL7" s="2">
        <f>((AK7-$AK$2) / '리그 상수'!$B$2 + '리그 상수'!$B$3) * '2025 썸머시즌 타자'!E7</f>
        <v>9.3938816410398402</v>
      </c>
      <c r="AM7" s="2">
        <f t="shared" si="42"/>
        <v>5.1206896551724137</v>
      </c>
      <c r="AN7" s="2">
        <f>((AK7-'리그 상수'!$B$1) / '리그 상수'!$B$2)*'2025 썸머시즌 타자'!E7</f>
        <v>0.19246277462111544</v>
      </c>
      <c r="AO7" s="2">
        <f>((AK7-'리그 상수'!$B$1) / '리그 상수'!$B$2) * '2025 썸머시즌 타자'!E7</f>
        <v>0.19246277462111544</v>
      </c>
      <c r="AP7" s="2">
        <f t="shared" si="43"/>
        <v>0.4</v>
      </c>
      <c r="AQ7" s="2">
        <f t="shared" si="44"/>
        <v>0.6180000000000001</v>
      </c>
      <c r="AR7" s="2">
        <f t="shared" si="45"/>
        <v>1.2104627746211156</v>
      </c>
      <c r="AS7" s="2">
        <f t="shared" si="46"/>
        <v>26.982409638554216</v>
      </c>
      <c r="AT7" s="2">
        <f t="shared" si="47"/>
        <v>26.982409638554216</v>
      </c>
      <c r="AU7" s="2">
        <f t="shared" si="48"/>
        <v>28.192872413175333</v>
      </c>
      <c r="AV7" s="3">
        <f>AU7 + (E7 * ('리그 상수'!$B$1 - '리그 상수'!$F$1) / '리그 상수'!$B$2)</f>
        <v>31.883884936680282</v>
      </c>
      <c r="AW7">
        <f t="shared" si="49"/>
        <v>22.240000000000002</v>
      </c>
      <c r="AX7" s="3">
        <f t="shared" si="50"/>
        <v>5.4427283031524977E-2</v>
      </c>
      <c r="AY7" s="3">
        <f t="shared" si="51"/>
        <v>1.2676651264916965</v>
      </c>
      <c r="BE7" s="1">
        <f>SUMIFS(BatGame!$AD:$AD,BatGame!$A:$A,B7,BatGame!$AI:$AI,A7)</f>
        <v>0</v>
      </c>
      <c r="BF7" s="1">
        <f>SUMIFS(BatGame!$AE:$AE,BatGame!$A:$A,B7,BatGame!$AI:$AI,A7)</f>
        <v>18</v>
      </c>
      <c r="BG7" s="1">
        <f>SUMIFS(BatGame!$AF:$AF,BatGame!$A:$A,B7,BatGame!$AI:$AI,A7)</f>
        <v>9</v>
      </c>
      <c r="BH7">
        <f t="shared" si="52"/>
        <v>29</v>
      </c>
      <c r="BI7" s="4">
        <f t="shared" si="53"/>
        <v>1.4336279198147608</v>
      </c>
      <c r="BJ7" s="2">
        <f>E7*('리그 상수'!$B$3 * 0.8)</f>
        <v>4.4083250743310209</v>
      </c>
      <c r="BL7" t="s">
        <v>275</v>
      </c>
      <c r="BM7" t="b">
        <f>IF(E7&gt;='리그 상수'!$I$1 * 2.8, TRUE, FALSE)</f>
        <v>1</v>
      </c>
    </row>
    <row r="8" spans="1:65">
      <c r="A8" t="s">
        <v>220</v>
      </c>
      <c r="B8" s="1" t="s">
        <v>127</v>
      </c>
      <c r="C8" s="5">
        <f t="shared" si="27"/>
        <v>1.6028079208587398E-2</v>
      </c>
      <c r="D8" s="5">
        <f t="shared" si="28"/>
        <v>0.62869582382874178</v>
      </c>
      <c r="E8" s="1">
        <f>SUMIFS(BatGame!$E:$E,BatGame!$A:$A,B8,BatGame!$AI:$AI,A8)</f>
        <v>17</v>
      </c>
      <c r="F8">
        <f t="shared" si="29"/>
        <v>15</v>
      </c>
      <c r="G8" s="1">
        <f>SUMIFS(BatGame!$F:$F,BatGame!$A:$A,B8,BatGame!$AI:$AI,A8)</f>
        <v>15</v>
      </c>
      <c r="H8" s="1">
        <f>SUMIFS(BatGame!$M:$M,BatGame!$A:$A,B8,BatGame!$AI:$AI,A8)</f>
        <v>3</v>
      </c>
      <c r="I8" s="1">
        <f>SUMIFS(BatGame!$G:$G,BatGame!$A:$A,B8,BatGame!$AI:$AI,A8)</f>
        <v>1</v>
      </c>
      <c r="J8">
        <f>SUMIFS(BatGame!$H:$H,BatGame!$A:$A,B8,BatGame!$AI:$AI,A8)</f>
        <v>1</v>
      </c>
      <c r="K8" s="1">
        <f>SUMIFS(BatGame!$I:$I,BatGame!$A:$A,B8,BatGame!$AI:$AI,A8)</f>
        <v>0</v>
      </c>
      <c r="L8" s="1">
        <f>SUMIFS(BatGame!$J:$J,BatGame!$A:$A,B8,BatGame!$AI:$AI,A8)</f>
        <v>0</v>
      </c>
      <c r="M8" s="1">
        <f>SUMIFS(BatGame!$K:$K,BatGame!$A:$A,B8,BatGame!$AI:$AI,A8)</f>
        <v>0</v>
      </c>
      <c r="N8">
        <f t="shared" si="30"/>
        <v>1</v>
      </c>
      <c r="O8" s="1">
        <f>SUMIFS(BatGame!$L:$L,BatGame!$A:$A,B8,BatGame!$AI:$AI,A8)</f>
        <v>0</v>
      </c>
      <c r="P8" s="1">
        <f>SUMIFS(BatGame!$N:$N,BatGame!$A:$A,B8,BatGame!$AI:$AI,A8)</f>
        <v>2</v>
      </c>
      <c r="Q8" s="1">
        <f>SUMIFS(BatGame!$AC:$AC,BatGame!$A:$A,B8,BatGame!$AI:$AI,A8)</f>
        <v>0</v>
      </c>
      <c r="R8" s="1">
        <f>SUMIFS(BatGame!$O:$O,BatGame!$A:$A,B8,BatGame!$AI:$AI,A8)</f>
        <v>1</v>
      </c>
      <c r="S8" s="1">
        <f>SUMIFS(BatGame!$Y:$Y,BatGame!$A:$A,B8,BatGame!$AI:$AI,A8)</f>
        <v>1</v>
      </c>
      <c r="T8" s="1">
        <f>SUMIFS(BatGame!$X:$X,BatGame!$A:$A,B8,BatGame!$AI:$AI,A8)</f>
        <v>0</v>
      </c>
      <c r="U8" s="1">
        <f>SUMIFS(BatGame!$P:$P,BatGame!$A:$A,B8,BatGame!$AI:$AI,A8)</f>
        <v>6</v>
      </c>
      <c r="V8" s="1">
        <f>SUMIFS(BatGame!$AB:$AB,BatGame!$A:$A,B8,BatGame!$AI:$AI,A8)</f>
        <v>0</v>
      </c>
      <c r="W8" s="1">
        <f>SUMIFS(BatGame!$Z:$Z,BatGame!$A:$A,B8,BatGame!$AI:$AI,A8)</f>
        <v>0</v>
      </c>
      <c r="X8" s="1">
        <f>SUMIFS(BatGame!$AA:$AA,BatGame!$A:$A,B8,BatGame!$AI:$AI,A8)</f>
        <v>0</v>
      </c>
      <c r="Y8" s="2">
        <f t="shared" si="31"/>
        <v>6.6666666666666666E-2</v>
      </c>
      <c r="Z8" s="2">
        <f t="shared" si="32"/>
        <v>0.17647058823529413</v>
      </c>
      <c r="AA8" s="2">
        <f t="shared" si="33"/>
        <v>6.6666666666666666E-2</v>
      </c>
      <c r="AB8" s="2">
        <f t="shared" si="34"/>
        <v>0.24313725490196081</v>
      </c>
      <c r="AC8" s="2">
        <f t="shared" si="35"/>
        <v>0.2</v>
      </c>
      <c r="AD8" s="2">
        <f>(AL8/E8) / '리그 상수'!$B$3 * 100</f>
        <v>126.69365667902595</v>
      </c>
      <c r="AE8" s="2">
        <f t="shared" si="36"/>
        <v>35.294117647058826</v>
      </c>
      <c r="AF8" s="2">
        <f t="shared" si="37"/>
        <v>5.8823529411764701</v>
      </c>
      <c r="AG8" s="2">
        <f t="shared" si="38"/>
        <v>0.16666666666666666</v>
      </c>
      <c r="AH8" s="2">
        <f t="shared" si="39"/>
        <v>0.1111111111111111</v>
      </c>
      <c r="AI8" s="2">
        <f t="shared" si="40"/>
        <v>0</v>
      </c>
      <c r="AJ8" s="2">
        <f t="shared" si="41"/>
        <v>0.10980392156862746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0.11644057505317296</v>
      </c>
      <c r="AL8" s="2">
        <f>((AK8-$AK$2) / '리그 상수'!$B$2 + '리그 상수'!$B$3) * '2025 썸머시즌 타자'!E8</f>
        <v>2.9670674998269408</v>
      </c>
      <c r="AM8" s="2">
        <f t="shared" si="42"/>
        <v>0.38571428571428573</v>
      </c>
      <c r="AN8" s="2">
        <f>((AK8-'리그 상수'!$B$1) / '리그 상수'!$B$2)*'2025 썸머시즌 타자'!E8</f>
        <v>-0.94353551840101735</v>
      </c>
      <c r="AO8" s="2">
        <f>((AK8-'리그 상수'!$B$1) / '리그 상수'!$B$2) * '2025 썸머시즌 타자'!E8</f>
        <v>-0.94353551840101735</v>
      </c>
      <c r="AP8" s="2">
        <f t="shared" si="43"/>
        <v>0.4</v>
      </c>
      <c r="AQ8" s="2">
        <f t="shared" si="44"/>
        <v>0.89999999999999991</v>
      </c>
      <c r="AR8" s="2">
        <f t="shared" si="45"/>
        <v>0.35646448159898259</v>
      </c>
      <c r="AS8" s="2">
        <f t="shared" si="46"/>
        <v>13.98219512195122</v>
      </c>
      <c r="AT8" s="2">
        <f t="shared" si="47"/>
        <v>13.98219512195122</v>
      </c>
      <c r="AU8" s="2">
        <f t="shared" si="48"/>
        <v>14.338659603550202</v>
      </c>
      <c r="AV8" s="3">
        <f>AU8 + (E8 * ('리그 상수'!$B$1 - '리그 상수'!$F$1) / '리그 상수'!$B$2)</f>
        <v>15.907339926039805</v>
      </c>
      <c r="AW8">
        <f t="shared" si="49"/>
        <v>22.240000000000002</v>
      </c>
      <c r="AX8" s="3">
        <f t="shared" si="50"/>
        <v>1.6028079208587346E-2</v>
      </c>
      <c r="AY8" s="3">
        <f t="shared" si="51"/>
        <v>0.64472390303732918</v>
      </c>
      <c r="BE8" s="1">
        <f>SUMIFS(BatGame!$AD:$AD,BatGame!$A:$A,B8,BatGame!$AI:$AI,A8)</f>
        <v>0</v>
      </c>
      <c r="BF8" s="1">
        <f>SUMIFS(BatGame!$AE:$AE,BatGame!$A:$A,B8,BatGame!$AI:$AI,A8)</f>
        <v>14</v>
      </c>
      <c r="BG8" s="1">
        <f>SUMIFS(BatGame!$AF:$AF,BatGame!$A:$A,B8,BatGame!$AI:$AI,A8)</f>
        <v>0</v>
      </c>
      <c r="BH8">
        <f t="shared" si="52"/>
        <v>14</v>
      </c>
      <c r="BI8" s="4">
        <f t="shared" si="53"/>
        <v>0.71525809019963149</v>
      </c>
      <c r="BJ8" s="2">
        <f>E8*('리그 상수'!$B$3 * 0.8)</f>
        <v>1.8735381565906839</v>
      </c>
      <c r="BL8" t="s">
        <v>275</v>
      </c>
      <c r="BM8" t="b">
        <f>IF(E8&gt;='리그 상수'!$I$1 * 2.8, TRUE, FALSE)</f>
        <v>0</v>
      </c>
    </row>
    <row r="9" spans="1:65">
      <c r="A9" t="s">
        <v>220</v>
      </c>
      <c r="B9" s="1" t="s">
        <v>142</v>
      </c>
      <c r="C9" s="5">
        <f t="shared" si="27"/>
        <v>6.6194303021914341E-3</v>
      </c>
      <c r="D9" s="5">
        <f t="shared" si="28"/>
        <v>8.911759481303845E-2</v>
      </c>
      <c r="E9" s="1">
        <f>SUMIFS(BatGame!$E:$E,BatGame!$A:$A,B9,BatGame!$AI:$AI,A9)</f>
        <v>15</v>
      </c>
      <c r="F9">
        <f t="shared" si="29"/>
        <v>15</v>
      </c>
      <c r="G9" s="1">
        <f>SUMIFS(BatGame!$F:$F,BatGame!$A:$A,B9,BatGame!$AI:$AI,A9)</f>
        <v>15</v>
      </c>
      <c r="H9" s="1">
        <f>SUMIFS(BatGame!$M:$M,BatGame!$A:$A,B9,BatGame!$AI:$AI,A9)</f>
        <v>1</v>
      </c>
      <c r="I9" s="1">
        <f>SUMIFS(BatGame!$G:$G,BatGame!$A:$A,B9,BatGame!$AI:$AI,A9)</f>
        <v>4</v>
      </c>
      <c r="J9">
        <f>SUMIFS(BatGame!$H:$H,BatGame!$A:$A,B9,BatGame!$AI:$AI,A9)</f>
        <v>2</v>
      </c>
      <c r="K9" s="1">
        <f>SUMIFS(BatGame!$I:$I,BatGame!$A:$A,B9,BatGame!$AI:$AI,A9)</f>
        <v>2</v>
      </c>
      <c r="L9" s="1">
        <f>SUMIFS(BatGame!$J:$J,BatGame!$A:$A,B9,BatGame!$AI:$AI,A9)</f>
        <v>0</v>
      </c>
      <c r="M9" s="1">
        <f>SUMIFS(BatGame!$K:$K,BatGame!$A:$A,B9,BatGame!$AI:$AI,A9)</f>
        <v>0</v>
      </c>
      <c r="N9">
        <f t="shared" si="30"/>
        <v>6</v>
      </c>
      <c r="O9" s="1">
        <f>SUMIFS(BatGame!$L:$L,BatGame!$A:$A,B9,BatGame!$AI:$AI,A9)</f>
        <v>1</v>
      </c>
      <c r="P9" s="1">
        <f>SUMIFS(BatGame!$N:$N,BatGame!$A:$A,B9,BatGame!$AI:$AI,A9)</f>
        <v>0</v>
      </c>
      <c r="Q9" s="1">
        <f>SUMIFS(BatGame!$AC:$AC,BatGame!$A:$A,B9,BatGame!$AI:$AI,A9)</f>
        <v>0</v>
      </c>
      <c r="R9" s="1">
        <f>SUMIFS(BatGame!$O:$O,BatGame!$A:$A,B9,BatGame!$AI:$AI,A9)</f>
        <v>0</v>
      </c>
      <c r="S9" s="1">
        <f>SUMIFS(BatGame!$Y:$Y,BatGame!$A:$A,B9,BatGame!$AI:$AI,A9)</f>
        <v>0</v>
      </c>
      <c r="T9" s="1">
        <f>SUMIFS(BatGame!$X:$X,BatGame!$A:$A,B9,BatGame!$AI:$AI,A9)</f>
        <v>0</v>
      </c>
      <c r="U9" s="1">
        <f>SUMIFS(BatGame!$P:$P,BatGame!$A:$A,B9,BatGame!$AI:$AI,A9)</f>
        <v>2</v>
      </c>
      <c r="V9" s="1">
        <f>SUMIFS(BatGame!$AB:$AB,BatGame!$A:$A,B9,BatGame!$AI:$AI,A9)</f>
        <v>0</v>
      </c>
      <c r="W9" s="1">
        <f>SUMIFS(BatGame!$Z:$Z,BatGame!$A:$A,B9,BatGame!$AI:$AI,A9)</f>
        <v>0</v>
      </c>
      <c r="X9" s="1">
        <f>SUMIFS(BatGame!$AA:$AA,BatGame!$A:$A,B9,BatGame!$AI:$AI,A9)</f>
        <v>0</v>
      </c>
      <c r="Y9" s="2">
        <f t="shared" si="31"/>
        <v>0.26666666666666666</v>
      </c>
      <c r="Z9" s="2">
        <f t="shared" si="32"/>
        <v>0.26666666666666666</v>
      </c>
      <c r="AA9" s="2">
        <f t="shared" si="33"/>
        <v>0.4</v>
      </c>
      <c r="AB9" s="2">
        <f t="shared" si="34"/>
        <v>0.66666666666666674</v>
      </c>
      <c r="AC9" s="2">
        <f t="shared" si="35"/>
        <v>6.6666666666666666E-2</v>
      </c>
      <c r="AD9" s="2">
        <f>(AL9/E9) / '리그 상수'!$B$3 * 100</f>
        <v>159.58886996024987</v>
      </c>
      <c r="AE9" s="2">
        <f t="shared" si="36"/>
        <v>13.333333333333334</v>
      </c>
      <c r="AF9" s="2">
        <f t="shared" si="37"/>
        <v>0</v>
      </c>
      <c r="AG9" s="2">
        <f t="shared" si="38"/>
        <v>0</v>
      </c>
      <c r="AH9" s="2">
        <f t="shared" si="39"/>
        <v>0.30769230769230771</v>
      </c>
      <c r="AI9" s="2">
        <f t="shared" si="40"/>
        <v>0.13333333333333336</v>
      </c>
      <c r="AJ9" s="2">
        <f t="shared" si="41"/>
        <v>0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0.25993300087627497</v>
      </c>
      <c r="AL9" s="2">
        <f>((AK9-$AK$2) / '리그 상수'!$B$2 + '리그 상수'!$B$3) * '2025 썸머시즌 타자'!E9</f>
        <v>3.29774820482776</v>
      </c>
      <c r="AM9" s="2">
        <f t="shared" si="42"/>
        <v>3.9272727272727277</v>
      </c>
      <c r="AN9" s="2">
        <f>((AK9-'리그 상수'!$B$1) / '리그 상수'!$B$2)*'2025 썸머시즌 타자'!E9</f>
        <v>-0.15278387007926228</v>
      </c>
      <c r="AO9" s="2">
        <f>((AK9-'리그 상수'!$B$1) / '리그 상수'!$B$2) * '2025 썸머시즌 타자'!E9</f>
        <v>-0.15278387007926228</v>
      </c>
      <c r="AP9" s="2">
        <f t="shared" si="43"/>
        <v>0</v>
      </c>
      <c r="AQ9" s="2">
        <f t="shared" si="44"/>
        <v>0.3</v>
      </c>
      <c r="AR9" s="2">
        <f t="shared" si="45"/>
        <v>0.14721612992073771</v>
      </c>
      <c r="AS9" s="2">
        <f t="shared" si="46"/>
        <v>1.9819753086419754</v>
      </c>
      <c r="AT9" s="2">
        <f t="shared" si="47"/>
        <v>1.9819753086419754</v>
      </c>
      <c r="AU9" s="2">
        <f t="shared" si="48"/>
        <v>2.1291914385627129</v>
      </c>
      <c r="AV9" s="3">
        <f>AU9 + (E9 * ('리그 상수'!$B$1 - '리그 상수'!$F$1) / '리그 상수'!$B$2)</f>
        <v>3.513321134877069</v>
      </c>
      <c r="AW9">
        <f t="shared" si="49"/>
        <v>22.240000000000002</v>
      </c>
      <c r="AX9" s="3">
        <f t="shared" si="50"/>
        <v>6.6194303021914428E-3</v>
      </c>
      <c r="AY9" s="3">
        <f t="shared" si="51"/>
        <v>9.5737025115229885E-2</v>
      </c>
      <c r="BE9" s="1">
        <f>SUMIFS(BatGame!$AD:$AD,BatGame!$A:$A,B9,BatGame!$AI:$AI,A9)</f>
        <v>1</v>
      </c>
      <c r="BF9" s="1">
        <f>SUMIFS(BatGame!$AE:$AE,BatGame!$A:$A,B9,BatGame!$AI:$AI,A9)</f>
        <v>4</v>
      </c>
      <c r="BG9" s="1">
        <f>SUMIFS(BatGame!$AF:$AF,BatGame!$A:$A,B9,BatGame!$AI:$AI,A9)</f>
        <v>0</v>
      </c>
      <c r="BH9">
        <f t="shared" si="52"/>
        <v>11</v>
      </c>
      <c r="BI9" s="4">
        <f t="shared" si="53"/>
        <v>0.157973072611379</v>
      </c>
      <c r="BJ9" s="2">
        <f>E9*('리그 상수'!$B$3 * 0.8)</f>
        <v>1.6531219028741329</v>
      </c>
      <c r="BL9" t="s">
        <v>275</v>
      </c>
      <c r="BM9" t="b">
        <f>IF(E9&gt;='리그 상수'!$I$1 * 2.8, TRUE, FALSE)</f>
        <v>0</v>
      </c>
    </row>
    <row r="10" spans="1:65">
      <c r="A10" t="s">
        <v>220</v>
      </c>
      <c r="B10" s="1" t="s">
        <v>135</v>
      </c>
      <c r="C10" s="5">
        <f t="shared" si="27"/>
        <v>3.9609392676414723E-2</v>
      </c>
      <c r="D10" s="5">
        <f t="shared" si="28"/>
        <v>0.13408273381294963</v>
      </c>
      <c r="E10" s="1">
        <f>SUMIFS(BatGame!$E:$E,BatGame!$A:$A,B10,BatGame!$AI:$AI,A10)</f>
        <v>15</v>
      </c>
      <c r="F10">
        <f t="shared" si="29"/>
        <v>9</v>
      </c>
      <c r="G10" s="1">
        <f>SUMIFS(BatGame!$F:$F,BatGame!$A:$A,B10,BatGame!$AI:$AI,A10)</f>
        <v>9</v>
      </c>
      <c r="H10" s="1">
        <f>SUMIFS(BatGame!$M:$M,BatGame!$A:$A,B10,BatGame!$AI:$AI,A10)</f>
        <v>1</v>
      </c>
      <c r="I10" s="1">
        <f>SUMIFS(BatGame!$G:$G,BatGame!$A:$A,B10,BatGame!$AI:$AI,A10)</f>
        <v>0</v>
      </c>
      <c r="J10">
        <f>SUMIFS(BatGame!$H:$H,BatGame!$A:$A,B10,BatGame!$AI:$AI,A10)</f>
        <v>0</v>
      </c>
      <c r="K10" s="1">
        <f>SUMIFS(BatGame!$I:$I,BatGame!$A:$A,B10,BatGame!$AI:$AI,A10)</f>
        <v>0</v>
      </c>
      <c r="L10" s="1">
        <f>SUMIFS(BatGame!$J:$J,BatGame!$A:$A,B10,BatGame!$AI:$AI,A10)</f>
        <v>0</v>
      </c>
      <c r="M10" s="1">
        <f>SUMIFS(BatGame!$K:$K,BatGame!$A:$A,B10,BatGame!$AI:$AI,A10)</f>
        <v>0</v>
      </c>
      <c r="N10">
        <f t="shared" si="30"/>
        <v>0</v>
      </c>
      <c r="O10" s="1">
        <f>SUMIFS(BatGame!$L:$L,BatGame!$A:$A,B10,BatGame!$AI:$AI,A10)</f>
        <v>0</v>
      </c>
      <c r="P10" s="1">
        <f>SUMIFS(BatGame!$N:$N,BatGame!$A:$A,B10,BatGame!$AI:$AI,A10)</f>
        <v>4</v>
      </c>
      <c r="Q10" s="1">
        <f>SUMIFS(BatGame!$AC:$AC,BatGame!$A:$A,B10,BatGame!$AI:$AI,A10)</f>
        <v>0</v>
      </c>
      <c r="R10" s="1">
        <f>SUMIFS(BatGame!$O:$O,BatGame!$A:$A,B10,BatGame!$AI:$AI,A10)</f>
        <v>3</v>
      </c>
      <c r="S10" s="1">
        <f>SUMIFS(BatGame!$Y:$Y,BatGame!$A:$A,B10,BatGame!$AI:$AI,A10)</f>
        <v>3</v>
      </c>
      <c r="T10" s="1">
        <f>SUMIFS(BatGame!$X:$X,BatGame!$A:$A,B10,BatGame!$AI:$AI,A10)</f>
        <v>0</v>
      </c>
      <c r="U10" s="1">
        <f>SUMIFS(BatGame!$P:$P,BatGame!$A:$A,B10,BatGame!$AI:$AI,A10)</f>
        <v>1</v>
      </c>
      <c r="V10" s="1">
        <f>SUMIFS(BatGame!$AB:$AB,BatGame!$A:$A,B10,BatGame!$AI:$AI,A10)</f>
        <v>0</v>
      </c>
      <c r="W10" s="1">
        <f>SUMIFS(BatGame!$Z:$Z,BatGame!$A:$A,B10,BatGame!$AI:$AI,A10)</f>
        <v>0</v>
      </c>
      <c r="X10" s="1">
        <f>SUMIFS(BatGame!$AA:$AA,BatGame!$A:$A,B10,BatGame!$AI:$AI,A10)</f>
        <v>0</v>
      </c>
      <c r="Y10" s="2">
        <f t="shared" si="31"/>
        <v>0</v>
      </c>
      <c r="Z10" s="2">
        <f t="shared" si="32"/>
        <v>0.4</v>
      </c>
      <c r="AA10" s="2">
        <f t="shared" si="33"/>
        <v>0</v>
      </c>
      <c r="AB10" s="2">
        <f t="shared" si="34"/>
        <v>0.4</v>
      </c>
      <c r="AC10" s="2">
        <f t="shared" si="35"/>
        <v>0.1111111111111111</v>
      </c>
      <c r="AD10" s="2">
        <f>(AL10/E10) / '리그 상수'!$B$3 * 100</f>
        <v>156.38023850085179</v>
      </c>
      <c r="AE10" s="2">
        <f t="shared" si="36"/>
        <v>6.666666666666667</v>
      </c>
      <c r="AF10" s="2">
        <f t="shared" si="37"/>
        <v>20</v>
      </c>
      <c r="AG10" s="2">
        <f t="shared" si="38"/>
        <v>3</v>
      </c>
      <c r="AH10" s="2">
        <f t="shared" si="39"/>
        <v>0</v>
      </c>
      <c r="AI10" s="2">
        <f t="shared" si="40"/>
        <v>0</v>
      </c>
      <c r="AJ10" s="2">
        <f t="shared" si="41"/>
        <v>0.4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0.24593660852139862</v>
      </c>
      <c r="AL10" s="2">
        <f>((AK10-$AK$2) / '리그 상수'!$B$2 + '리그 상수'!$B$3) * '2025 썸머시즌 타자'!E10</f>
        <v>3.2314449680304853</v>
      </c>
      <c r="AM10" s="2">
        <f t="shared" si="42"/>
        <v>0</v>
      </c>
      <c r="AN10" s="2">
        <f>((AK10-'리그 상수'!$B$1) / '리그 상수'!$B$2)*'2025 썸머시즌 타자'!E10</f>
        <v>-0.2190871068765366</v>
      </c>
      <c r="AO10" s="2">
        <f>((AK10-'리그 상수'!$B$1) / '리그 상수'!$B$2) * '2025 썸머시즌 타자'!E10</f>
        <v>-0.2190871068765366</v>
      </c>
      <c r="AP10" s="2">
        <f t="shared" si="43"/>
        <v>0.8</v>
      </c>
      <c r="AQ10" s="2">
        <f t="shared" si="44"/>
        <v>0.3</v>
      </c>
      <c r="AR10" s="2">
        <f t="shared" si="45"/>
        <v>0.88091289312346355</v>
      </c>
      <c r="AS10" s="2">
        <f t="shared" si="46"/>
        <v>2.9820000000000002</v>
      </c>
      <c r="AT10" s="2">
        <f t="shared" si="47"/>
        <v>2.9820000000000002</v>
      </c>
      <c r="AU10" s="2">
        <f t="shared" si="48"/>
        <v>3.8629128931234638</v>
      </c>
      <c r="AV10" s="3">
        <f>AU10 + (E10 * ('리그 상수'!$B$1 - '리그 상수'!$F$1) / '리그 상수'!$B$2)</f>
        <v>5.2470425894378199</v>
      </c>
      <c r="AW10">
        <f t="shared" si="49"/>
        <v>22.240000000000002</v>
      </c>
      <c r="AX10" s="3">
        <f t="shared" si="50"/>
        <v>3.9609392676414723E-2</v>
      </c>
      <c r="AY10" s="3">
        <f t="shared" si="51"/>
        <v>0.17369212648936436</v>
      </c>
      <c r="BE10" s="1">
        <f>SUMIFS(BatGame!$AD:$AD,BatGame!$A:$A,B10,BatGame!$AI:$AI,A10)</f>
        <v>1</v>
      </c>
      <c r="BF10" s="1">
        <f>SUMIFS(BatGame!$AE:$AE,BatGame!$A:$A,B10,BatGame!$AI:$AI,A10)</f>
        <v>4</v>
      </c>
      <c r="BG10" s="1">
        <f>SUMIFS(BatGame!$AF:$AF,BatGame!$A:$A,B10,BatGame!$AI:$AI,A10)</f>
        <v>1</v>
      </c>
      <c r="BH10">
        <f t="shared" si="52"/>
        <v>9</v>
      </c>
      <c r="BI10" s="4">
        <f t="shared" si="53"/>
        <v>0.23592817398551347</v>
      </c>
      <c r="BJ10" s="2">
        <f>E10*('리그 상수'!$B$3 * 0.8)</f>
        <v>1.6531219028741329</v>
      </c>
      <c r="BL10" t="s">
        <v>275</v>
      </c>
      <c r="BM10" t="b">
        <f>IF(E10&gt;='리그 상수'!$I$1 * 2.8, TRUE, FALSE)</f>
        <v>0</v>
      </c>
    </row>
    <row r="11" spans="1:65">
      <c r="A11" t="s">
        <v>220</v>
      </c>
      <c r="B11" s="1" t="s">
        <v>122</v>
      </c>
      <c r="C11" s="5">
        <f t="shared" si="27"/>
        <v>4.6375894418557939E-2</v>
      </c>
      <c r="D11" s="5">
        <f t="shared" si="28"/>
        <v>1.6178968217830798</v>
      </c>
      <c r="E11" s="1">
        <f>SUMIFS(BatGame!$E:$E,BatGame!$A:$A,B11,BatGame!$AI:$AI,A11)</f>
        <v>30</v>
      </c>
      <c r="F11">
        <f t="shared" si="29"/>
        <v>30</v>
      </c>
      <c r="G11" s="1">
        <f>SUMIFS(BatGame!$F:$F,BatGame!$A:$A,B11,BatGame!$AI:$AI,A11)</f>
        <v>30</v>
      </c>
      <c r="H11" s="1">
        <f>SUMIFS(BatGame!$M:$M,BatGame!$A:$A,B11,BatGame!$AI:$AI,A11)</f>
        <v>6</v>
      </c>
      <c r="I11" s="1">
        <f>SUMIFS(BatGame!$G:$G,BatGame!$A:$A,B11,BatGame!$AI:$AI,A11)</f>
        <v>6</v>
      </c>
      <c r="J11">
        <f>SUMIFS(BatGame!$H:$H,BatGame!$A:$A,B11,BatGame!$AI:$AI,A11)</f>
        <v>4</v>
      </c>
      <c r="K11" s="1">
        <f>SUMIFS(BatGame!$I:$I,BatGame!$A:$A,B11,BatGame!$AI:$AI,A11)</f>
        <v>1</v>
      </c>
      <c r="L11" s="1">
        <f>SUMIFS(BatGame!$J:$J,BatGame!$A:$A,B11,BatGame!$AI:$AI,A11)</f>
        <v>1</v>
      </c>
      <c r="M11" s="1">
        <f>SUMIFS(BatGame!$K:$K,BatGame!$A:$A,B11,BatGame!$AI:$AI,A11)</f>
        <v>0</v>
      </c>
      <c r="N11">
        <f t="shared" si="30"/>
        <v>9</v>
      </c>
      <c r="O11" s="1">
        <f>SUMIFS(BatGame!$L:$L,BatGame!$A:$A,B11,BatGame!$AI:$AI,A11)</f>
        <v>0</v>
      </c>
      <c r="P11" s="1">
        <f>SUMIFS(BatGame!$N:$N,BatGame!$A:$A,B11,BatGame!$AI:$AI,A11)</f>
        <v>1</v>
      </c>
      <c r="Q11" s="1">
        <f>SUMIFS(BatGame!$AC:$AC,BatGame!$A:$A,B11,BatGame!$AI:$AI,A11)</f>
        <v>0</v>
      </c>
      <c r="R11" s="1">
        <f>SUMIFS(BatGame!$O:$O,BatGame!$A:$A,B11,BatGame!$AI:$AI,A11)</f>
        <v>0</v>
      </c>
      <c r="S11" s="1">
        <f>SUMIFS(BatGame!$Y:$Y,BatGame!$A:$A,B11,BatGame!$AI:$AI,A11)</f>
        <v>0</v>
      </c>
      <c r="T11" s="1">
        <f>SUMIFS(BatGame!$X:$X,BatGame!$A:$A,B11,BatGame!$AI:$AI,A11)</f>
        <v>0</v>
      </c>
      <c r="U11" s="1">
        <f>SUMIFS(BatGame!$P:$P,BatGame!$A:$A,B11,BatGame!$AI:$AI,A11)</f>
        <v>6</v>
      </c>
      <c r="V11" s="1">
        <f>SUMIFS(BatGame!$AB:$AB,BatGame!$A:$A,B11,BatGame!$AI:$AI,A11)</f>
        <v>0</v>
      </c>
      <c r="W11" s="1">
        <f>SUMIFS(BatGame!$Z:$Z,BatGame!$A:$A,B11,BatGame!$AI:$AI,A11)</f>
        <v>0</v>
      </c>
      <c r="X11" s="1">
        <f>SUMIFS(BatGame!$AA:$AA,BatGame!$A:$A,B11,BatGame!$AI:$AI,A11)</f>
        <v>0</v>
      </c>
      <c r="Y11" s="2">
        <f t="shared" si="31"/>
        <v>0.2</v>
      </c>
      <c r="Z11" s="2">
        <f t="shared" si="32"/>
        <v>0.2</v>
      </c>
      <c r="AA11" s="2">
        <f t="shared" si="33"/>
        <v>0.3</v>
      </c>
      <c r="AB11" s="2">
        <f t="shared" si="34"/>
        <v>0.5</v>
      </c>
      <c r="AC11" s="2">
        <f t="shared" si="35"/>
        <v>0.2</v>
      </c>
      <c r="AD11" s="2">
        <f>(AL11/E11) / '리그 상수'!$B$3 * 100</f>
        <v>143.54571266325951</v>
      </c>
      <c r="AE11" s="2">
        <f t="shared" si="36"/>
        <v>20</v>
      </c>
      <c r="AF11" s="2">
        <f t="shared" si="37"/>
        <v>0</v>
      </c>
      <c r="AG11" s="2">
        <f t="shared" si="38"/>
        <v>0</v>
      </c>
      <c r="AH11" s="2">
        <f t="shared" si="39"/>
        <v>0.25</v>
      </c>
      <c r="AI11" s="2">
        <f t="shared" si="40"/>
        <v>9.9999999999999978E-2</v>
      </c>
      <c r="AJ11" s="2">
        <f t="shared" si="4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0.18995103910189323</v>
      </c>
      <c r="AL11" s="2">
        <f>((AK11-$AK$2) / '리그 상수'!$B$2 + '리그 상수'!$B$3) * '2025 썸머시즌 타자'!E11</f>
        <v>5.9324640416827767</v>
      </c>
      <c r="AM11" s="2">
        <f t="shared" si="42"/>
        <v>2.0249999999999999</v>
      </c>
      <c r="AN11" s="2">
        <f>((AK11-'리그 상수'!$B$1) / '리그 상수'!$B$2)*'2025 썸머시즌 타자'!E11</f>
        <v>-0.9686001081312674</v>
      </c>
      <c r="AO11" s="2">
        <f>((AK11-'리그 상수'!$B$1) / '리그 상수'!$B$2) * '2025 썸머시즌 타자'!E11</f>
        <v>-0.9686001081312674</v>
      </c>
      <c r="AP11" s="2">
        <f t="shared" si="43"/>
        <v>0.2</v>
      </c>
      <c r="AQ11" s="2">
        <f t="shared" si="44"/>
        <v>1.7999999999999998</v>
      </c>
      <c r="AR11" s="2">
        <f t="shared" si="45"/>
        <v>1.0313998918687324</v>
      </c>
      <c r="AS11" s="2">
        <f t="shared" si="46"/>
        <v>35.982025316455697</v>
      </c>
      <c r="AT11" s="2">
        <f t="shared" si="47"/>
        <v>35.982025316455697</v>
      </c>
      <c r="AU11" s="2">
        <f t="shared" si="48"/>
        <v>37.013425208324428</v>
      </c>
      <c r="AV11" s="3">
        <f>AU11 + (E11 * ('리그 상수'!$B$1 - '리그 상수'!$F$1) / '리그 상수'!$B$2)</f>
        <v>39.781684600953142</v>
      </c>
      <c r="AW11">
        <f t="shared" si="49"/>
        <v>22.240000000000002</v>
      </c>
      <c r="AX11" s="3">
        <f t="shared" si="50"/>
        <v>4.6375894418558106E-2</v>
      </c>
      <c r="AY11" s="3">
        <f t="shared" si="51"/>
        <v>1.6642727162016377</v>
      </c>
      <c r="BE11" s="1">
        <f>SUMIFS(BatGame!$AD:$AD,BatGame!$A:$A,B11,BatGame!$AI:$AI,A11)</f>
        <v>1</v>
      </c>
      <c r="BF11" s="1">
        <f>SUMIFS(BatGame!$AE:$AE,BatGame!$A:$A,B11,BatGame!$AI:$AI,A11)</f>
        <v>29</v>
      </c>
      <c r="BG11" s="1">
        <f>SUMIFS(BatGame!$AF:$AF,BatGame!$A:$A,B11,BatGame!$AI:$AI,A11)</f>
        <v>9</v>
      </c>
      <c r="BH11">
        <f t="shared" si="52"/>
        <v>24</v>
      </c>
      <c r="BI11" s="4">
        <f t="shared" si="53"/>
        <v>1.7887448111939361</v>
      </c>
      <c r="BJ11" s="2">
        <f>E11*('리그 상수'!$B$3 * 0.8)</f>
        <v>3.3062438057482657</v>
      </c>
      <c r="BL11" t="s">
        <v>275</v>
      </c>
      <c r="BM11" t="b">
        <f>IF(E11&gt;='리그 상수'!$I$1 * 2.8, TRUE, FALSE)</f>
        <v>1</v>
      </c>
    </row>
    <row r="12" spans="1:65">
      <c r="A12" t="s">
        <v>220</v>
      </c>
      <c r="B12" s="1" t="s">
        <v>109</v>
      </c>
      <c r="C12" s="5">
        <f t="shared" si="27"/>
        <v>6.7105307480953114E-2</v>
      </c>
      <c r="D12" s="5">
        <f t="shared" si="28"/>
        <v>0.44883324109942813</v>
      </c>
      <c r="E12" s="1">
        <f>SUMIFS(BatGame!$E:$E,BatGame!$A:$A,B12,BatGame!$AI:$AI,A12)</f>
        <v>30</v>
      </c>
      <c r="F12">
        <f t="shared" si="29"/>
        <v>27</v>
      </c>
      <c r="G12" s="1">
        <f>SUMIFS(BatGame!$F:$F,BatGame!$A:$A,B12,BatGame!$AI:$AI,A12)</f>
        <v>27</v>
      </c>
      <c r="H12" s="1">
        <f>SUMIFS(BatGame!$M:$M,BatGame!$A:$A,B12,BatGame!$AI:$AI,A12)</f>
        <v>5</v>
      </c>
      <c r="I12" s="1">
        <f>SUMIFS(BatGame!$G:$G,BatGame!$A:$A,B12,BatGame!$AI:$AI,A12)</f>
        <v>4</v>
      </c>
      <c r="J12">
        <f>SUMIFS(BatGame!$H:$H,BatGame!$A:$A,B12,BatGame!$AI:$AI,A12)</f>
        <v>1</v>
      </c>
      <c r="K12" s="1">
        <f>SUMIFS(BatGame!$I:$I,BatGame!$A:$A,B12,BatGame!$AI:$AI,A12)</f>
        <v>3</v>
      </c>
      <c r="L12" s="1">
        <f>SUMIFS(BatGame!$J:$J,BatGame!$A:$A,B12,BatGame!$AI:$AI,A12)</f>
        <v>0</v>
      </c>
      <c r="M12" s="1">
        <f>SUMIFS(BatGame!$K:$K,BatGame!$A:$A,B12,BatGame!$AI:$AI,A12)</f>
        <v>0</v>
      </c>
      <c r="N12">
        <f t="shared" si="30"/>
        <v>7</v>
      </c>
      <c r="O12" s="1">
        <f>SUMIFS(BatGame!$L:$L,BatGame!$A:$A,B12,BatGame!$AI:$AI,A12)</f>
        <v>3</v>
      </c>
      <c r="P12" s="1">
        <f>SUMIFS(BatGame!$N:$N,BatGame!$A:$A,B12,BatGame!$AI:$AI,A12)</f>
        <v>4</v>
      </c>
      <c r="Q12" s="1">
        <f>SUMIFS(BatGame!$AC:$AC,BatGame!$A:$A,B12,BatGame!$AI:$AI,A12)</f>
        <v>0</v>
      </c>
      <c r="R12" s="1">
        <f>SUMIFS(BatGame!$O:$O,BatGame!$A:$A,B12,BatGame!$AI:$AI,A12)</f>
        <v>1</v>
      </c>
      <c r="S12" s="1">
        <f>SUMIFS(BatGame!$Y:$Y,BatGame!$A:$A,B12,BatGame!$AI:$AI,A12)</f>
        <v>2</v>
      </c>
      <c r="T12" s="1">
        <f>SUMIFS(BatGame!$X:$X,BatGame!$A:$A,B12,BatGame!$AI:$AI,A12)</f>
        <v>0</v>
      </c>
      <c r="U12" s="1">
        <f>SUMIFS(BatGame!$P:$P,BatGame!$A:$A,B12,BatGame!$AI:$AI,A12)</f>
        <v>2</v>
      </c>
      <c r="V12" s="1">
        <f>SUMIFS(BatGame!$AB:$AB,BatGame!$A:$A,B12,BatGame!$AI:$AI,A12)</f>
        <v>0</v>
      </c>
      <c r="W12" s="1">
        <f>SUMIFS(BatGame!$Z:$Z,BatGame!$A:$A,B12,BatGame!$AI:$AI,A12)</f>
        <v>0</v>
      </c>
      <c r="X12" s="1">
        <f>SUMIFS(BatGame!$AA:$AA,BatGame!$A:$A,B12,BatGame!$AI:$AI,A12)</f>
        <v>0</v>
      </c>
      <c r="Y12" s="2">
        <f t="shared" si="31"/>
        <v>0.14814814814814814</v>
      </c>
      <c r="Z12" s="2">
        <f t="shared" si="32"/>
        <v>0.23333333333333334</v>
      </c>
      <c r="AA12" s="2">
        <f t="shared" si="33"/>
        <v>0.25925925925925924</v>
      </c>
      <c r="AB12" s="2">
        <f t="shared" si="34"/>
        <v>0.49259259259259258</v>
      </c>
      <c r="AC12" s="2">
        <f t="shared" si="35"/>
        <v>0.18518518518518517</v>
      </c>
      <c r="AD12" s="2">
        <f>(AL12/E12) / '리그 상수'!$B$3 * 100</f>
        <v>147.44190800681429</v>
      </c>
      <c r="AE12" s="2">
        <f t="shared" si="36"/>
        <v>6.666666666666667</v>
      </c>
      <c r="AF12" s="2">
        <f t="shared" si="37"/>
        <v>3.3333333333333335</v>
      </c>
      <c r="AG12" s="2">
        <f t="shared" si="38"/>
        <v>0.5</v>
      </c>
      <c r="AH12" s="2">
        <f t="shared" si="39"/>
        <v>0.16</v>
      </c>
      <c r="AI12" s="2">
        <f t="shared" si="40"/>
        <v>0.1111111111111111</v>
      </c>
      <c r="AJ12" s="2">
        <f t="shared" si="41"/>
        <v>8.5185185185185197E-2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0.20694665838995738</v>
      </c>
      <c r="AL12" s="2">
        <f>((AK12-$AK$2) / '리그 상수'!$B$2 + '리그 상수'!$B$3) * '2025 썸머시즌 타자'!E12</f>
        <v>6.0934861881904423</v>
      </c>
      <c r="AM12" s="2">
        <f t="shared" si="42"/>
        <v>2.1304347826086958</v>
      </c>
      <c r="AN12" s="2">
        <f>((AK12-'리그 상수'!$B$1) / '리그 상수'!$B$2)*'2025 썸머시즌 타자'!E12</f>
        <v>-0.80757796162360118</v>
      </c>
      <c r="AO12" s="2">
        <f>((AK12-'리그 상수'!$B$1) / '리그 상수'!$B$2) * '2025 썸머시즌 타자'!E12</f>
        <v>-0.80757796162360118</v>
      </c>
      <c r="AP12" s="2">
        <f t="shared" si="43"/>
        <v>0.8</v>
      </c>
      <c r="AQ12" s="2">
        <f t="shared" si="44"/>
        <v>1.5</v>
      </c>
      <c r="AR12" s="2">
        <f t="shared" si="45"/>
        <v>1.4924220383763989</v>
      </c>
      <c r="AS12" s="2">
        <f t="shared" si="46"/>
        <v>9.9820512820512821</v>
      </c>
      <c r="AT12" s="2">
        <f t="shared" si="47"/>
        <v>9.9820512820512821</v>
      </c>
      <c r="AU12" s="2">
        <f t="shared" si="48"/>
        <v>11.474473320427681</v>
      </c>
      <c r="AV12" s="3">
        <f>AU12 + (E12 * ('리그 상수'!$B$1 - '리그 상수'!$F$1) / '리그 상수'!$B$2)</f>
        <v>14.242732713056393</v>
      </c>
      <c r="AW12">
        <f t="shared" si="49"/>
        <v>22.240000000000002</v>
      </c>
      <c r="AX12" s="3">
        <f t="shared" si="50"/>
        <v>6.7105307480953183E-2</v>
      </c>
      <c r="AY12" s="3">
        <f t="shared" si="51"/>
        <v>0.51593854858038124</v>
      </c>
      <c r="BE12" s="1">
        <f>SUMIFS(BatGame!$AD:$AD,BatGame!$A:$A,B12,BatGame!$AI:$AI,A12)</f>
        <v>0</v>
      </c>
      <c r="BF12" s="1">
        <f>SUMIFS(BatGame!$AE:$AE,BatGame!$A:$A,B12,BatGame!$AI:$AI,A12)</f>
        <v>8</v>
      </c>
      <c r="BG12" s="1">
        <f>SUMIFS(BatGame!$AF:$AF,BatGame!$A:$A,B12,BatGame!$AI:$AI,A12)</f>
        <v>2</v>
      </c>
      <c r="BH12">
        <f t="shared" si="52"/>
        <v>23</v>
      </c>
      <c r="BI12" s="4">
        <f t="shared" si="53"/>
        <v>0.64041064357267952</v>
      </c>
      <c r="BJ12" s="2">
        <f>E12*('리그 상수'!$B$3 * 0.8)</f>
        <v>3.3062438057482657</v>
      </c>
      <c r="BL12" t="s">
        <v>275</v>
      </c>
      <c r="BM12" t="b">
        <f>IF(E12&gt;='리그 상수'!$I$1 * 2.8, TRUE, FALSE)</f>
        <v>1</v>
      </c>
    </row>
    <row r="13" spans="1:65">
      <c r="A13" t="s">
        <v>220</v>
      </c>
      <c r="B13" s="1" t="s">
        <v>101</v>
      </c>
      <c r="C13" s="5">
        <f t="shared" si="27"/>
        <v>0.1328130867675259</v>
      </c>
      <c r="D13" s="5">
        <f t="shared" si="28"/>
        <v>1.8876716808371483</v>
      </c>
      <c r="E13" s="1">
        <f>SUMIFS(BatGame!$E:$E,BatGame!$A:$A,B13,BatGame!$AI:$AI,A13)</f>
        <v>33</v>
      </c>
      <c r="F13">
        <f t="shared" si="29"/>
        <v>33</v>
      </c>
      <c r="G13" s="1">
        <f>SUMIFS(BatGame!$F:$F,BatGame!$A:$A,B13,BatGame!$AI:$AI,A13)</f>
        <v>33</v>
      </c>
      <c r="H13" s="1">
        <f>SUMIFS(BatGame!$M:$M,BatGame!$A:$A,B13,BatGame!$AI:$AI,A13)</f>
        <v>7</v>
      </c>
      <c r="I13" s="1">
        <f>SUMIFS(BatGame!$G:$G,BatGame!$A:$A,B13,BatGame!$AI:$AI,A13)</f>
        <v>8</v>
      </c>
      <c r="J13">
        <f>SUMIFS(BatGame!$H:$H,BatGame!$A:$A,B13,BatGame!$AI:$AI,A13)</f>
        <v>4</v>
      </c>
      <c r="K13" s="1">
        <f>SUMIFS(BatGame!$I:$I,BatGame!$A:$A,B13,BatGame!$AI:$AI,A13)</f>
        <v>3</v>
      </c>
      <c r="L13" s="1">
        <f>SUMIFS(BatGame!$J:$J,BatGame!$A:$A,B13,BatGame!$AI:$AI,A13)</f>
        <v>0</v>
      </c>
      <c r="M13" s="1">
        <f>SUMIFS(BatGame!$K:$K,BatGame!$A:$A,B13,BatGame!$AI:$AI,A13)</f>
        <v>1</v>
      </c>
      <c r="N13">
        <f t="shared" si="30"/>
        <v>14</v>
      </c>
      <c r="O13" s="1">
        <f>SUMIFS(BatGame!$L:$L,BatGame!$A:$A,B13,BatGame!$AI:$AI,A13)</f>
        <v>5</v>
      </c>
      <c r="P13" s="1">
        <f>SUMIFS(BatGame!$N:$N,BatGame!$A:$A,B13,BatGame!$AI:$AI,A13)</f>
        <v>9</v>
      </c>
      <c r="Q13" s="1">
        <f>SUMIFS(BatGame!$AC:$AC,BatGame!$A:$A,B13,BatGame!$AI:$AI,A13)</f>
        <v>0</v>
      </c>
      <c r="R13" s="1">
        <f>SUMIFS(BatGame!$O:$O,BatGame!$A:$A,B13,BatGame!$AI:$AI,A13)</f>
        <v>0</v>
      </c>
      <c r="S13" s="1">
        <f>SUMIFS(BatGame!$Y:$Y,BatGame!$A:$A,B13,BatGame!$AI:$AI,A13)</f>
        <v>0</v>
      </c>
      <c r="T13" s="1">
        <f>SUMIFS(BatGame!$X:$X,BatGame!$A:$A,B13,BatGame!$AI:$AI,A13)</f>
        <v>0</v>
      </c>
      <c r="U13" s="1">
        <f>SUMIFS(BatGame!$P:$P,BatGame!$A:$A,B13,BatGame!$AI:$AI,A13)</f>
        <v>12</v>
      </c>
      <c r="V13" s="1">
        <f>SUMIFS(BatGame!$AB:$AB,BatGame!$A:$A,B13,BatGame!$AI:$AI,A13)</f>
        <v>0</v>
      </c>
      <c r="W13" s="1">
        <f>SUMIFS(BatGame!$Z:$Z,BatGame!$A:$A,B13,BatGame!$AI:$AI,A13)</f>
        <v>0</v>
      </c>
      <c r="X13" s="1">
        <f>SUMIFS(BatGame!$AA:$AA,BatGame!$A:$A,B13,BatGame!$AI:$AI,A13)</f>
        <v>0</v>
      </c>
      <c r="Y13" s="2">
        <f t="shared" si="31"/>
        <v>0.24242424242424243</v>
      </c>
      <c r="Z13" s="2">
        <f t="shared" si="32"/>
        <v>0.24242424242424243</v>
      </c>
      <c r="AA13" s="2">
        <f t="shared" si="33"/>
        <v>0.42424242424242425</v>
      </c>
      <c r="AB13" s="2">
        <f t="shared" si="34"/>
        <v>0.66666666666666674</v>
      </c>
      <c r="AC13" s="2">
        <f t="shared" si="35"/>
        <v>0.21212121212121213</v>
      </c>
      <c r="AD13" s="2">
        <f>(AL13/E13) / '리그 상수'!$B$3 * 100</f>
        <v>160.42228072892465</v>
      </c>
      <c r="AE13" s="2">
        <f t="shared" si="36"/>
        <v>36.363636363636367</v>
      </c>
      <c r="AF13" s="2">
        <f t="shared" si="37"/>
        <v>0</v>
      </c>
      <c r="AG13" s="2">
        <f t="shared" si="38"/>
        <v>0</v>
      </c>
      <c r="AH13" s="2">
        <f t="shared" si="39"/>
        <v>0.35</v>
      </c>
      <c r="AI13" s="2">
        <f t="shared" si="40"/>
        <v>0.18181818181818182</v>
      </c>
      <c r="AJ13" s="2">
        <f t="shared" si="41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0.26356842746195713</v>
      </c>
      <c r="AL13" s="2">
        <f>((AK13-$AK$2) / '리그 상수'!$B$2 + '리그 상수'!$B$3) * '2025 썸머시즌 타자'!E13</f>
        <v>7.2929336145052277</v>
      </c>
      <c r="AM13" s="2">
        <f t="shared" si="42"/>
        <v>3.6654545454545455</v>
      </c>
      <c r="AN13" s="2">
        <f>((AK13-'리그 상수'!$B$1) / '리그 상수'!$B$2)*'2025 썸머시즌 타자'!E13</f>
        <v>-0.29823695029022035</v>
      </c>
      <c r="AO13" s="2">
        <f>((AK13-'리그 상수'!$B$1) / '리그 상수'!$B$2) * '2025 썸머시즌 타자'!E13</f>
        <v>-0.29823695029022035</v>
      </c>
      <c r="AP13" s="2">
        <f t="shared" si="43"/>
        <v>1.8</v>
      </c>
      <c r="AQ13" s="2">
        <f t="shared" si="44"/>
        <v>1.452</v>
      </c>
      <c r="AR13" s="2">
        <f t="shared" si="45"/>
        <v>2.9537630497097798</v>
      </c>
      <c r="AS13" s="2">
        <f t="shared" si="46"/>
        <v>41.981818181818184</v>
      </c>
      <c r="AT13" s="2">
        <f t="shared" si="47"/>
        <v>41.981818181818184</v>
      </c>
      <c r="AU13" s="2">
        <f t="shared" si="48"/>
        <v>44.935581231527962</v>
      </c>
      <c r="AV13" s="3">
        <f>AU13 + (E13 * ('리그 상수'!$B$1 - '리그 상수'!$F$1) / '리그 상수'!$B$2)</f>
        <v>47.980666563419547</v>
      </c>
      <c r="AW13">
        <f t="shared" si="49"/>
        <v>22.240000000000002</v>
      </c>
      <c r="AX13" s="3">
        <f t="shared" si="50"/>
        <v>0.13281308676752607</v>
      </c>
      <c r="AY13" s="3">
        <f t="shared" si="51"/>
        <v>2.0204847676046742</v>
      </c>
      <c r="BE13" s="1">
        <f>SUMIFS(BatGame!$AD:$AD,BatGame!$A:$A,B13,BatGame!$AI:$AI,A13)</f>
        <v>2</v>
      </c>
      <c r="BF13" s="1">
        <f>SUMIFS(BatGame!$AE:$AE,BatGame!$A:$A,B13,BatGame!$AI:$AI,A13)</f>
        <v>30</v>
      </c>
      <c r="BG13" s="1">
        <f>SUMIFS(BatGame!$AF:$AF,BatGame!$A:$A,B13,BatGame!$AI:$AI,A13)</f>
        <v>16</v>
      </c>
      <c r="BH13">
        <f t="shared" si="52"/>
        <v>25</v>
      </c>
      <c r="BI13" s="4">
        <f t="shared" si="53"/>
        <v>2.1574040720962024</v>
      </c>
      <c r="BJ13" s="2">
        <f>E13*('리그 상수'!$B$3 * 0.8)</f>
        <v>3.6368681863230923</v>
      </c>
      <c r="BL13" t="s">
        <v>275</v>
      </c>
      <c r="BM13" t="b">
        <f>IF(E13&gt;='리그 상수'!$I$1 * 2.8, TRUE, FALSE)</f>
        <v>1</v>
      </c>
    </row>
    <row r="14" spans="1:65">
      <c r="A14" t="s">
        <v>220</v>
      </c>
      <c r="B14" s="1" t="s">
        <v>92</v>
      </c>
      <c r="C14" s="5">
        <f t="shared" si="27"/>
        <v>8.4771429405963161E-3</v>
      </c>
      <c r="D14" s="5">
        <f t="shared" si="28"/>
        <v>2.2024327906096177</v>
      </c>
      <c r="E14" s="1">
        <f>SUMIFS(BatGame!$E:$E,BatGame!$A:$A,B14,BatGame!$AI:$AI,A14)</f>
        <v>36</v>
      </c>
      <c r="F14">
        <f t="shared" si="29"/>
        <v>36</v>
      </c>
      <c r="G14" s="1">
        <f>SUMIFS(BatGame!$F:$F,BatGame!$A:$A,B14,BatGame!$AI:$AI,A14)</f>
        <v>36</v>
      </c>
      <c r="H14" s="1">
        <f>SUMIFS(BatGame!$M:$M,BatGame!$A:$A,B14,BatGame!$AI:$AI,A14)</f>
        <v>5</v>
      </c>
      <c r="I14" s="1">
        <f>SUMIFS(BatGame!$G:$G,BatGame!$A:$A,B14,BatGame!$AI:$AI,A14)</f>
        <v>10</v>
      </c>
      <c r="J14">
        <f>SUMIFS(BatGame!$H:$H,BatGame!$A:$A,B14,BatGame!$AI:$AI,A14)</f>
        <v>6</v>
      </c>
      <c r="K14" s="1">
        <f>SUMIFS(BatGame!$I:$I,BatGame!$A:$A,B14,BatGame!$AI:$AI,A14)</f>
        <v>3</v>
      </c>
      <c r="L14" s="1">
        <f>SUMIFS(BatGame!$J:$J,BatGame!$A:$A,B14,BatGame!$AI:$AI,A14)</f>
        <v>0</v>
      </c>
      <c r="M14" s="1">
        <f>SUMIFS(BatGame!$K:$K,BatGame!$A:$A,B14,BatGame!$AI:$AI,A14)</f>
        <v>1</v>
      </c>
      <c r="N14">
        <f t="shared" si="30"/>
        <v>16</v>
      </c>
      <c r="O14" s="1">
        <f>SUMIFS(BatGame!$L:$L,BatGame!$A:$A,B14,BatGame!$AI:$AI,A14)</f>
        <v>3</v>
      </c>
      <c r="P14" s="1">
        <f>SUMIFS(BatGame!$N:$N,BatGame!$A:$A,B14,BatGame!$AI:$AI,A14)</f>
        <v>0</v>
      </c>
      <c r="Q14" s="1">
        <f>SUMIFS(BatGame!$AC:$AC,BatGame!$A:$A,B14,BatGame!$AI:$AI,A14)</f>
        <v>1</v>
      </c>
      <c r="R14" s="1">
        <f>SUMIFS(BatGame!$O:$O,BatGame!$A:$A,B14,BatGame!$AI:$AI,A14)</f>
        <v>0</v>
      </c>
      <c r="S14" s="1">
        <f>SUMIFS(BatGame!$Y:$Y,BatGame!$A:$A,B14,BatGame!$AI:$AI,A14)</f>
        <v>0</v>
      </c>
      <c r="T14" s="1">
        <f>SUMIFS(BatGame!$X:$X,BatGame!$A:$A,B14,BatGame!$AI:$AI,A14)</f>
        <v>0</v>
      </c>
      <c r="U14" s="1">
        <f>SUMIFS(BatGame!$P:$P,BatGame!$A:$A,B14,BatGame!$AI:$AI,A14)</f>
        <v>3</v>
      </c>
      <c r="V14" s="1">
        <f>SUMIFS(BatGame!$AB:$AB,BatGame!$A:$A,B14,BatGame!$AI:$AI,A14)</f>
        <v>0</v>
      </c>
      <c r="W14" s="1">
        <f>SUMIFS(BatGame!$Z:$Z,BatGame!$A:$A,B14,BatGame!$AI:$AI,A14)</f>
        <v>0</v>
      </c>
      <c r="X14" s="1">
        <f>SUMIFS(BatGame!$AA:$AA,BatGame!$A:$A,B14,BatGame!$AI:$AI,A14)</f>
        <v>0</v>
      </c>
      <c r="Y14" s="2">
        <f t="shared" si="31"/>
        <v>0.27777777777777779</v>
      </c>
      <c r="Z14" s="2">
        <f t="shared" si="32"/>
        <v>0.27777777777777779</v>
      </c>
      <c r="AA14" s="2">
        <f t="shared" si="33"/>
        <v>0.44444444444444442</v>
      </c>
      <c r="AB14" s="2">
        <f t="shared" si="34"/>
        <v>0.72222222222222221</v>
      </c>
      <c r="AC14" s="2">
        <f t="shared" si="35"/>
        <v>0.1388888888888889</v>
      </c>
      <c r="AD14" s="2">
        <f>(AL14/E14) / '리그 상수'!$B$3 * 100</f>
        <v>164.93658905924664</v>
      </c>
      <c r="AE14" s="2">
        <f t="shared" si="36"/>
        <v>8.3333333333333321</v>
      </c>
      <c r="AF14" s="2">
        <f t="shared" si="37"/>
        <v>0</v>
      </c>
      <c r="AG14" s="2">
        <f t="shared" si="38"/>
        <v>0</v>
      </c>
      <c r="AH14" s="2">
        <f t="shared" si="39"/>
        <v>0.28125</v>
      </c>
      <c r="AI14" s="2">
        <f t="shared" si="40"/>
        <v>0.16666666666666663</v>
      </c>
      <c r="AJ14" s="2">
        <f t="shared" si="41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0.28326032146773555</v>
      </c>
      <c r="AL14" s="2">
        <f>((AK14-$AK$2) / '리그 상수'!$B$2 + '리그 상수'!$B$3) * '2025 썸머시즌 타자'!E14</f>
        <v>8.1798086387757198</v>
      </c>
      <c r="AM14" s="2">
        <f t="shared" si="42"/>
        <v>4.4444444444444446</v>
      </c>
      <c r="AN14" s="2">
        <f>((AK14-'리그 상수'!$B$1) / '리그 상수'!$B$2)*'2025 썸머시즌 타자'!E14</f>
        <v>-0.10146834100113226</v>
      </c>
      <c r="AO14" s="2">
        <f>((AK14-'리그 상수'!$B$1) / '리그 상수'!$B$2) * '2025 썸머시즌 타자'!E14</f>
        <v>-0.10146834100113226</v>
      </c>
      <c r="AP14" s="2">
        <f t="shared" si="43"/>
        <v>-0.4</v>
      </c>
      <c r="AQ14" s="2">
        <f t="shared" si="44"/>
        <v>0.69</v>
      </c>
      <c r="AR14" s="2">
        <f t="shared" si="45"/>
        <v>0.1885316589988677</v>
      </c>
      <c r="AS14" s="2">
        <f t="shared" si="46"/>
        <v>48.982105263157898</v>
      </c>
      <c r="AT14" s="2">
        <f t="shared" si="47"/>
        <v>48.982105263157898</v>
      </c>
      <c r="AU14" s="2">
        <f t="shared" si="48"/>
        <v>49.170636922156767</v>
      </c>
      <c r="AV14" s="3">
        <f>AU14 + (E14 * ('리그 상수'!$B$1 - '리그 상수'!$F$1) / '리그 상수'!$B$2)</f>
        <v>52.492548193311222</v>
      </c>
      <c r="AW14">
        <f t="shared" si="49"/>
        <v>22.240000000000002</v>
      </c>
      <c r="AX14" s="3">
        <f t="shared" si="50"/>
        <v>8.4771429405965694E-3</v>
      </c>
      <c r="AY14" s="3">
        <f t="shared" si="51"/>
        <v>2.210909933550214</v>
      </c>
      <c r="BE14" s="1">
        <f>SUMIFS(BatGame!$AD:$AD,BatGame!$A:$A,B14,BatGame!$AI:$AI,A14)</f>
        <v>1</v>
      </c>
      <c r="BF14" s="1">
        <f>SUMIFS(BatGame!$AE:$AE,BatGame!$A:$A,B14,BatGame!$AI:$AI,A14)</f>
        <v>32</v>
      </c>
      <c r="BG14" s="1">
        <f>SUMIFS(BatGame!$AF:$AF,BatGame!$A:$A,B14,BatGame!$AI:$AI,A14)</f>
        <v>19</v>
      </c>
      <c r="BH14">
        <f t="shared" si="52"/>
        <v>27</v>
      </c>
      <c r="BI14" s="4">
        <f t="shared" si="53"/>
        <v>2.3602764475409721</v>
      </c>
      <c r="BJ14" s="2">
        <f>E14*('리그 상수'!$B$3 * 0.8)</f>
        <v>3.9674925668979188</v>
      </c>
      <c r="BL14" t="s">
        <v>275</v>
      </c>
      <c r="BM14" t="b">
        <f>IF(E14&gt;='리그 상수'!$I$1 * 2.8, TRUE, FALSE)</f>
        <v>1</v>
      </c>
    </row>
    <row r="15" spans="1:65">
      <c r="A15" t="s">
        <v>220</v>
      </c>
      <c r="B15" s="1" t="s">
        <v>90</v>
      </c>
      <c r="C15" s="5">
        <f t="shared" si="27"/>
        <v>0.11024990665538137</v>
      </c>
      <c r="D15" s="5">
        <f t="shared" si="28"/>
        <v>0.35890887290167861</v>
      </c>
      <c r="E15" s="1">
        <f>SUMIFS(BatGame!$E:$E,BatGame!$A:$A,B15,BatGame!$AI:$AI,A15)</f>
        <v>34</v>
      </c>
      <c r="F15">
        <f t="shared" si="29"/>
        <v>34</v>
      </c>
      <c r="G15" s="1">
        <f>SUMIFS(BatGame!$F:$F,BatGame!$A:$A,B15,BatGame!$AI:$AI,A15)</f>
        <v>34</v>
      </c>
      <c r="H15" s="1">
        <f>SUMIFS(BatGame!$M:$M,BatGame!$A:$A,B15,BatGame!$AI:$AI,A15)</f>
        <v>6</v>
      </c>
      <c r="I15" s="1">
        <f>SUMIFS(BatGame!$G:$G,BatGame!$A:$A,B15,BatGame!$AI:$AI,A15)</f>
        <v>10</v>
      </c>
      <c r="J15">
        <f>SUMIFS(BatGame!$H:$H,BatGame!$A:$A,B15,BatGame!$AI:$AI,A15)</f>
        <v>4</v>
      </c>
      <c r="K15" s="1">
        <f>SUMIFS(BatGame!$I:$I,BatGame!$A:$A,B15,BatGame!$AI:$AI,A15)</f>
        <v>4</v>
      </c>
      <c r="L15" s="1">
        <f>SUMIFS(BatGame!$J:$J,BatGame!$A:$A,B15,BatGame!$AI:$AI,A15)</f>
        <v>1</v>
      </c>
      <c r="M15" s="1">
        <f>SUMIFS(BatGame!$K:$K,BatGame!$A:$A,B15,BatGame!$AI:$AI,A15)</f>
        <v>1</v>
      </c>
      <c r="N15">
        <f t="shared" si="30"/>
        <v>19</v>
      </c>
      <c r="O15" s="1">
        <f>SUMIFS(BatGame!$L:$L,BatGame!$A:$A,B15,BatGame!$AI:$AI,A15)</f>
        <v>3</v>
      </c>
      <c r="P15" s="1">
        <f>SUMIFS(BatGame!$N:$N,BatGame!$A:$A,B15,BatGame!$AI:$AI,A15)</f>
        <v>5</v>
      </c>
      <c r="Q15" s="1">
        <f>SUMIFS(BatGame!$AC:$AC,BatGame!$A:$A,B15,BatGame!$AI:$AI,A15)</f>
        <v>0</v>
      </c>
      <c r="R15" s="1">
        <f>SUMIFS(BatGame!$O:$O,BatGame!$A:$A,B15,BatGame!$AI:$AI,A15)</f>
        <v>0</v>
      </c>
      <c r="S15" s="1">
        <f>SUMIFS(BatGame!$Y:$Y,BatGame!$A:$A,B15,BatGame!$AI:$AI,A15)</f>
        <v>0</v>
      </c>
      <c r="T15" s="1">
        <f>SUMIFS(BatGame!$X:$X,BatGame!$A:$A,B15,BatGame!$AI:$AI,A15)</f>
        <v>0</v>
      </c>
      <c r="U15" s="1">
        <f>SUMIFS(BatGame!$P:$P,BatGame!$A:$A,B15,BatGame!$AI:$AI,A15)</f>
        <v>2</v>
      </c>
      <c r="V15" s="1">
        <f>SUMIFS(BatGame!$AB:$AB,BatGame!$A:$A,B15,BatGame!$AI:$AI,A15)</f>
        <v>0</v>
      </c>
      <c r="W15" s="1">
        <f>SUMIFS(BatGame!$Z:$Z,BatGame!$A:$A,B15,BatGame!$AI:$AI,A15)</f>
        <v>0</v>
      </c>
      <c r="X15" s="1">
        <f>SUMIFS(BatGame!$AA:$AA,BatGame!$A:$A,B15,BatGame!$AI:$AI,A15)</f>
        <v>0</v>
      </c>
      <c r="Y15" s="2">
        <f t="shared" si="31"/>
        <v>0.29411764705882354</v>
      </c>
      <c r="Z15" s="2">
        <f t="shared" si="32"/>
        <v>0.29411764705882354</v>
      </c>
      <c r="AA15" s="2">
        <f t="shared" si="33"/>
        <v>0.55882352941176472</v>
      </c>
      <c r="AB15" s="2">
        <f t="shared" si="34"/>
        <v>0.85294117647058831</v>
      </c>
      <c r="AC15" s="2">
        <f t="shared" si="35"/>
        <v>0.17647058823529413</v>
      </c>
      <c r="AD15" s="2">
        <f>(AL15/E15) / '리그 상수'!$B$3 * 100</f>
        <v>176.84537528810503</v>
      </c>
      <c r="AE15" s="2">
        <f t="shared" si="36"/>
        <v>5.8823529411764701</v>
      </c>
      <c r="AF15" s="2">
        <f t="shared" si="37"/>
        <v>0</v>
      </c>
      <c r="AG15" s="2">
        <f t="shared" si="38"/>
        <v>0</v>
      </c>
      <c r="AH15" s="2">
        <f t="shared" si="39"/>
        <v>0.29032258064516131</v>
      </c>
      <c r="AI15" s="2">
        <f t="shared" si="40"/>
        <v>0.26470588235294118</v>
      </c>
      <c r="AJ15" s="2">
        <f t="shared" si="41"/>
        <v>0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0.33520771606216454</v>
      </c>
      <c r="AL15" s="2">
        <f>((AK15-$AK$2) / '리그 상수'!$B$2 + '리그 상수'!$B$3) * '2025 썸머시즌 타자'!E15</f>
        <v>8.2831639604715992</v>
      </c>
      <c r="AM15" s="2">
        <f t="shared" si="42"/>
        <v>6.2867647058823541</v>
      </c>
      <c r="AN15" s="2">
        <f>((AK15-'리그 상수'!$B$1) / '리그 상수'!$B$2)*'2025 썸머시즌 타자'!E15</f>
        <v>0.46195792401568214</v>
      </c>
      <c r="AO15" s="2">
        <f>((AK15-'리그 상수'!$B$1) / '리그 상수'!$B$2) * '2025 썸머시즌 타자'!E15</f>
        <v>0.46195792401568214</v>
      </c>
      <c r="AP15" s="2">
        <f t="shared" si="43"/>
        <v>1</v>
      </c>
      <c r="AQ15" s="2">
        <f t="shared" si="44"/>
        <v>0.98999999999999988</v>
      </c>
      <c r="AR15" s="2">
        <f t="shared" si="45"/>
        <v>2.4519579240156819</v>
      </c>
      <c r="AS15" s="2">
        <f t="shared" si="46"/>
        <v>7.9821333333333335</v>
      </c>
      <c r="AT15" s="2">
        <f t="shared" si="47"/>
        <v>7.9821333333333335</v>
      </c>
      <c r="AU15" s="2">
        <f t="shared" si="48"/>
        <v>10.434091257349015</v>
      </c>
      <c r="AV15" s="3">
        <f>AU15 + (E15 * ('리그 상수'!$B$1 - '리그 상수'!$F$1) / '리그 상수'!$B$2)</f>
        <v>13.571451902328223</v>
      </c>
      <c r="AW15">
        <f t="shared" si="49"/>
        <v>22.240000000000002</v>
      </c>
      <c r="AX15" s="3">
        <f t="shared" si="50"/>
        <v>0.11024990665538137</v>
      </c>
      <c r="AY15" s="3">
        <f t="shared" si="51"/>
        <v>0.46915877955705998</v>
      </c>
      <c r="BE15" s="1">
        <f>SUMIFS(BatGame!$AD:$AD,BatGame!$A:$A,B15,BatGame!$AI:$AI,A15)</f>
        <v>1</v>
      </c>
      <c r="BF15" s="1">
        <f>SUMIFS(BatGame!$AE:$AE,BatGame!$A:$A,B15,BatGame!$AI:$AI,A15)</f>
        <v>10</v>
      </c>
      <c r="BG15" s="1">
        <f>SUMIFS(BatGame!$AF:$AF,BatGame!$A:$A,B15,BatGame!$AI:$AI,A15)</f>
        <v>0</v>
      </c>
      <c r="BH15">
        <f t="shared" si="52"/>
        <v>24</v>
      </c>
      <c r="BI15" s="4">
        <f t="shared" si="53"/>
        <v>0.6102271538816646</v>
      </c>
      <c r="BJ15" s="2">
        <f>E15*('리그 상수'!$B$3 * 0.8)</f>
        <v>3.7470763131813678</v>
      </c>
      <c r="BL15" t="s">
        <v>275</v>
      </c>
      <c r="BM15" t="b">
        <f>IF(E15&gt;='리그 상수'!$I$1 * 2.8, TRUE, FALSE)</f>
        <v>1</v>
      </c>
    </row>
    <row r="16" spans="1:65">
      <c r="A16" t="s">
        <v>220</v>
      </c>
      <c r="B16" s="14" t="s">
        <v>99</v>
      </c>
      <c r="C16" s="5">
        <f t="shared" si="27"/>
        <v>7.4547531944555323E-2</v>
      </c>
      <c r="D16" s="5">
        <f t="shared" si="28"/>
        <v>0.98840657203966542</v>
      </c>
      <c r="E16" s="1">
        <f>SUMIFS(BatGame!$E:$E,BatGame!$A:$A,B16,BatGame!$AI:$AI,A16)</f>
        <v>36</v>
      </c>
      <c r="F16">
        <f t="shared" si="29"/>
        <v>36</v>
      </c>
      <c r="G16" s="1">
        <f>SUMIFS(BatGame!$F:$F,BatGame!$A:$A,B16,BatGame!$AI:$AI,A16)</f>
        <v>36</v>
      </c>
      <c r="H16" s="1">
        <f>SUMIFS(BatGame!$M:$M,BatGame!$A:$A,B16,BatGame!$AI:$AI,A16)</f>
        <v>8</v>
      </c>
      <c r="I16" s="1">
        <f>SUMIFS(BatGame!$G:$G,BatGame!$A:$A,B16,BatGame!$AI:$AI,A16)</f>
        <v>7</v>
      </c>
      <c r="J16">
        <f>SUMIFS(BatGame!$H:$H,BatGame!$A:$A,B16,BatGame!$AI:$AI,A16)</f>
        <v>2</v>
      </c>
      <c r="K16" s="1">
        <f>SUMIFS(BatGame!$I:$I,BatGame!$A:$A,B16,BatGame!$AI:$AI,A16)</f>
        <v>3</v>
      </c>
      <c r="L16" s="1">
        <f>SUMIFS(BatGame!$J:$J,BatGame!$A:$A,B16,BatGame!$AI:$AI,A16)</f>
        <v>1</v>
      </c>
      <c r="M16" s="1">
        <f>SUMIFS(BatGame!$K:$K,BatGame!$A:$A,B16,BatGame!$AI:$AI,A16)</f>
        <v>1</v>
      </c>
      <c r="N16">
        <f t="shared" si="30"/>
        <v>15</v>
      </c>
      <c r="O16" s="1">
        <f>SUMIFS(BatGame!$L:$L,BatGame!$A:$A,B16,BatGame!$AI:$AI,A16)</f>
        <v>5</v>
      </c>
      <c r="P16" s="1">
        <f>SUMIFS(BatGame!$N:$N,BatGame!$A:$A,B16,BatGame!$AI:$AI,A16)</f>
        <v>2</v>
      </c>
      <c r="Q16" s="1">
        <f>SUMIFS(BatGame!$AC:$AC,BatGame!$A:$A,B16,BatGame!$AI:$AI,A16)</f>
        <v>0</v>
      </c>
      <c r="R16" s="1">
        <f>SUMIFS(BatGame!$O:$O,BatGame!$A:$A,B16,BatGame!$AI:$AI,A16)</f>
        <v>0</v>
      </c>
      <c r="S16" s="1">
        <f>SUMIFS(BatGame!$Y:$Y,BatGame!$A:$A,B16,BatGame!$AI:$AI,A16)</f>
        <v>0</v>
      </c>
      <c r="T16" s="1">
        <f>SUMIFS(BatGame!$X:$X,BatGame!$A:$A,B16,BatGame!$AI:$AI,A16)</f>
        <v>0</v>
      </c>
      <c r="U16" s="1">
        <f>SUMIFS(BatGame!$P:$P,BatGame!$A:$A,B16,BatGame!$AI:$AI,A16)</f>
        <v>6</v>
      </c>
      <c r="V16" s="1">
        <f>SUMIFS(BatGame!$AB:$AB,BatGame!$A:$A,B16,BatGame!$AI:$AI,A16)</f>
        <v>1</v>
      </c>
      <c r="W16" s="1">
        <f>SUMIFS(BatGame!$Z:$Z,BatGame!$A:$A,B16,BatGame!$AI:$AI,A16)</f>
        <v>0</v>
      </c>
      <c r="X16" s="1">
        <f>SUMIFS(BatGame!$AA:$AA,BatGame!$A:$A,B16,BatGame!$AI:$AI,A16)</f>
        <v>0</v>
      </c>
      <c r="Y16" s="2">
        <f t="shared" si="31"/>
        <v>0.19444444444444445</v>
      </c>
      <c r="Z16" s="2">
        <f t="shared" si="32"/>
        <v>0.19444444444444445</v>
      </c>
      <c r="AA16" s="2">
        <f t="shared" si="33"/>
        <v>0.41666666666666669</v>
      </c>
      <c r="AB16" s="2">
        <f t="shared" si="34"/>
        <v>0.61111111111111116</v>
      </c>
      <c r="AC16" s="2">
        <f t="shared" si="35"/>
        <v>0.22222222222222221</v>
      </c>
      <c r="AD16" s="2">
        <f>(AL16/E16) / '리그 상수'!$B$3 * 100</f>
        <v>155.38709066818095</v>
      </c>
      <c r="AE16" s="2">
        <f t="shared" si="36"/>
        <v>16.666666666666664</v>
      </c>
      <c r="AF16" s="2">
        <f t="shared" si="37"/>
        <v>0</v>
      </c>
      <c r="AG16" s="2">
        <f t="shared" si="38"/>
        <v>0</v>
      </c>
      <c r="AH16" s="2">
        <f t="shared" si="39"/>
        <v>0.20689655172413793</v>
      </c>
      <c r="AI16" s="2">
        <f t="shared" si="40"/>
        <v>0.22222222222222224</v>
      </c>
      <c r="AJ16" s="2">
        <f t="shared" si="41"/>
        <v>0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0.24160439184012736</v>
      </c>
      <c r="AL16" s="2">
        <f>((AK16-$AK$2) / '리그 상수'!$B$2 + '리그 상수'!$B$3) * '2025 썸머시즌 타자'!E16</f>
        <v>7.706214090223761</v>
      </c>
      <c r="AM16" s="2">
        <f t="shared" si="42"/>
        <v>2.625</v>
      </c>
      <c r="AN16" s="2">
        <f>((AK16-'리그 상수'!$B$1) / '리그 상수'!$B$2)*'2025 썸머시즌 타자'!E16</f>
        <v>-0.57506288955309159</v>
      </c>
      <c r="AO16" s="2">
        <f>((AK16-'리그 상수'!$B$1) / '리그 상수'!$B$2) * '2025 썸머시즌 타자'!E16</f>
        <v>-0.57506288955309159</v>
      </c>
      <c r="AP16" s="2">
        <f t="shared" si="43"/>
        <v>0.4</v>
      </c>
      <c r="AQ16" s="2">
        <f t="shared" si="44"/>
        <v>1.8329999999999997</v>
      </c>
      <c r="AR16" s="2">
        <f t="shared" si="45"/>
        <v>1.6579371104469081</v>
      </c>
      <c r="AS16" s="2">
        <f t="shared" si="46"/>
        <v>21.982162162162162</v>
      </c>
      <c r="AT16" s="2">
        <f t="shared" si="47"/>
        <v>21.982162162162162</v>
      </c>
      <c r="AU16" s="2">
        <f t="shared" si="48"/>
        <v>23.640099272609071</v>
      </c>
      <c r="AV16" s="3">
        <f>AU16 + (E16 * ('리그 상수'!$B$1 - '리그 상수'!$F$1) / '리그 상수'!$B$2)</f>
        <v>26.962010543763526</v>
      </c>
      <c r="AW16">
        <f t="shared" si="49"/>
        <v>22.240000000000002</v>
      </c>
      <c r="AX16" s="3">
        <f t="shared" si="50"/>
        <v>7.4547531944555212E-2</v>
      </c>
      <c r="AY16" s="3">
        <f t="shared" si="51"/>
        <v>1.0629541039842207</v>
      </c>
      <c r="BE16" s="1">
        <f>SUMIFS(BatGame!$AD:$AD,BatGame!$A:$A,B16,BatGame!$AI:$AI,A16)</f>
        <v>0</v>
      </c>
      <c r="BF16" s="1">
        <f>SUMIFS(BatGame!$AE:$AE,BatGame!$A:$A,B16,BatGame!$AI:$AI,A16)</f>
        <v>19</v>
      </c>
      <c r="BG16" s="1">
        <f>SUMIFS(BatGame!$AF:$AF,BatGame!$A:$A,B16,BatGame!$AI:$AI,A16)</f>
        <v>3</v>
      </c>
      <c r="BH16">
        <f t="shared" si="52"/>
        <v>30</v>
      </c>
      <c r="BI16" s="4">
        <f t="shared" si="53"/>
        <v>1.2123206179749786</v>
      </c>
      <c r="BJ16" s="2">
        <f>E16*('리그 상수'!$B$3 * 0.8)</f>
        <v>3.9674925668979188</v>
      </c>
      <c r="BL16" t="s">
        <v>275</v>
      </c>
      <c r="BM16" t="b">
        <f>IF(E16&gt;='리그 상수'!$I$1 * 2.8, TRUE, FALSE)</f>
        <v>1</v>
      </c>
    </row>
    <row r="17" spans="1:65">
      <c r="A17" t="s">
        <v>220</v>
      </c>
      <c r="B17" s="1" t="s">
        <v>94</v>
      </c>
      <c r="C17" s="5">
        <f t="shared" si="27"/>
        <v>-2.878938114847962E-2</v>
      </c>
      <c r="D17" s="5">
        <f t="shared" si="28"/>
        <v>1.3481078151177688</v>
      </c>
      <c r="E17" s="1">
        <f>SUMIFS(BatGame!$E:$E,BatGame!$A:$A,B17,BatGame!$AI:$AI,A17)</f>
        <v>36</v>
      </c>
      <c r="F17">
        <f t="shared" si="29"/>
        <v>34</v>
      </c>
      <c r="G17" s="1">
        <f>SUMIFS(BatGame!$F:$F,BatGame!$A:$A,B17,BatGame!$AI:$AI,A17)</f>
        <v>34</v>
      </c>
      <c r="H17" s="1">
        <f>SUMIFS(BatGame!$M:$M,BatGame!$A:$A,B17,BatGame!$AI:$AI,A17)</f>
        <v>2</v>
      </c>
      <c r="I17" s="1">
        <f>SUMIFS(BatGame!$G:$G,BatGame!$A:$A,B17,BatGame!$AI:$AI,A17)</f>
        <v>6</v>
      </c>
      <c r="J17">
        <f>SUMIFS(BatGame!$H:$H,BatGame!$A:$A,B17,BatGame!$AI:$AI,A17)</f>
        <v>2</v>
      </c>
      <c r="K17" s="1">
        <f>SUMIFS(BatGame!$I:$I,BatGame!$A:$A,B17,BatGame!$AI:$AI,A17)</f>
        <v>3</v>
      </c>
      <c r="L17" s="1">
        <f>SUMIFS(BatGame!$J:$J,BatGame!$A:$A,B17,BatGame!$AI:$AI,A17)</f>
        <v>1</v>
      </c>
      <c r="M17" s="1">
        <f>SUMIFS(BatGame!$K:$K,BatGame!$A:$A,B17,BatGame!$AI:$AI,A17)</f>
        <v>0</v>
      </c>
      <c r="N17">
        <f t="shared" si="30"/>
        <v>11</v>
      </c>
      <c r="O17" s="1">
        <f>SUMIFS(BatGame!$L:$L,BatGame!$A:$A,B17,BatGame!$AI:$AI,A17)</f>
        <v>5</v>
      </c>
      <c r="P17" s="1">
        <f>SUMIFS(BatGame!$N:$N,BatGame!$A:$A,B17,BatGame!$AI:$AI,A17)</f>
        <v>0</v>
      </c>
      <c r="Q17" s="1">
        <f>SUMIFS(BatGame!$AC:$AC,BatGame!$A:$A,B17,BatGame!$AI:$AI,A17)</f>
        <v>1</v>
      </c>
      <c r="R17" s="1">
        <f>SUMIFS(BatGame!$O:$O,BatGame!$A:$A,B17,BatGame!$AI:$AI,A17)</f>
        <v>0</v>
      </c>
      <c r="S17" s="1">
        <f>SUMIFS(BatGame!$Y:$Y,BatGame!$A:$A,B17,BatGame!$AI:$AI,A17)</f>
        <v>2</v>
      </c>
      <c r="T17" s="1">
        <f>SUMIFS(BatGame!$X:$X,BatGame!$A:$A,B17,BatGame!$AI:$AI,A17)</f>
        <v>0</v>
      </c>
      <c r="U17" s="1">
        <f>SUMIFS(BatGame!$P:$P,BatGame!$A:$A,B17,BatGame!$AI:$AI,A17)</f>
        <v>4</v>
      </c>
      <c r="V17" s="1">
        <f>SUMIFS(BatGame!$AB:$AB,BatGame!$A:$A,B17,BatGame!$AI:$AI,A17)</f>
        <v>0</v>
      </c>
      <c r="W17" s="1">
        <f>SUMIFS(BatGame!$Z:$Z,BatGame!$A:$A,B17,BatGame!$AI:$AI,A17)</f>
        <v>0</v>
      </c>
      <c r="X17" s="1">
        <f>SUMIFS(BatGame!$AA:$AA,BatGame!$A:$A,B17,BatGame!$AI:$AI,A17)</f>
        <v>0</v>
      </c>
      <c r="Y17" s="2">
        <f t="shared" si="31"/>
        <v>0.17647058823529413</v>
      </c>
      <c r="Z17" s="2">
        <f t="shared" si="32"/>
        <v>0.22222222222222221</v>
      </c>
      <c r="AA17" s="2">
        <f t="shared" si="33"/>
        <v>0.3235294117647059</v>
      </c>
      <c r="AB17" s="2">
        <f t="shared" si="34"/>
        <v>0.54575163398692816</v>
      </c>
      <c r="AC17" s="2">
        <f t="shared" si="35"/>
        <v>5.8823529411764705E-2</v>
      </c>
      <c r="AD17" s="2">
        <f>(AL17/E17) / '리그 상수'!$B$3 * 100</f>
        <v>150.03937156918417</v>
      </c>
      <c r="AE17" s="2">
        <f t="shared" si="36"/>
        <v>11.111111111111111</v>
      </c>
      <c r="AF17" s="2">
        <f t="shared" si="37"/>
        <v>0</v>
      </c>
      <c r="AG17" s="2">
        <f t="shared" si="38"/>
        <v>0</v>
      </c>
      <c r="AH17" s="2">
        <f t="shared" si="39"/>
        <v>0.2</v>
      </c>
      <c r="AI17" s="2">
        <f t="shared" si="40"/>
        <v>0.14705882352941177</v>
      </c>
      <c r="AJ17" s="2">
        <f t="shared" si="41"/>
        <v>4.5751633986928081E-2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0.2182770712486668</v>
      </c>
      <c r="AL17" s="2">
        <f>((AK17-$AK$2) / '리그 상수'!$B$2 + '리그 상수'!$B$3) * '2025 썸머시즌 타자'!E17</f>
        <v>7.4410011430346632</v>
      </c>
      <c r="AM17" s="2">
        <f t="shared" si="42"/>
        <v>2.4097363083164298</v>
      </c>
      <c r="AN17" s="2">
        <f>((AK17-'리그 상수'!$B$1) / '리그 상수'!$B$2)*'2025 썸머시즌 타자'!E17</f>
        <v>-0.84027583674218864</v>
      </c>
      <c r="AO17" s="2">
        <f>((AK17-'리그 상수'!$B$1) / '리그 상수'!$B$2) * '2025 썸머시즌 타자'!E17</f>
        <v>-0.84027583674218864</v>
      </c>
      <c r="AP17" s="2">
        <f t="shared" si="43"/>
        <v>-0.4</v>
      </c>
      <c r="AQ17" s="2">
        <f t="shared" si="44"/>
        <v>0.6</v>
      </c>
      <c r="AR17" s="2">
        <f t="shared" si="45"/>
        <v>-0.64027583674218869</v>
      </c>
      <c r="AS17" s="2">
        <f t="shared" si="46"/>
        <v>29.98191780821918</v>
      </c>
      <c r="AT17" s="2">
        <f t="shared" si="47"/>
        <v>29.98191780821918</v>
      </c>
      <c r="AU17" s="2">
        <f t="shared" si="48"/>
        <v>29.341641971476992</v>
      </c>
      <c r="AV17" s="3">
        <f>AU17 + (E17 * ('리그 상수'!$B$1 - '리그 상수'!$F$1) / '리그 상수'!$B$2)</f>
        <v>32.663553242631444</v>
      </c>
      <c r="AW17">
        <f t="shared" si="49"/>
        <v>22.240000000000002</v>
      </c>
      <c r="AX17" s="3">
        <f t="shared" si="50"/>
        <v>-2.8789381148479704E-2</v>
      </c>
      <c r="AY17" s="3">
        <f t="shared" si="51"/>
        <v>1.3193184339692892</v>
      </c>
      <c r="BE17" s="1">
        <f>SUMIFS(BatGame!$AD:$AD,BatGame!$A:$A,B17,BatGame!$AI:$AI,A17)</f>
        <v>1</v>
      </c>
      <c r="BF17" s="1">
        <f>SUMIFS(BatGame!$AE:$AE,BatGame!$A:$A,B17,BatGame!$AI:$AI,A17)</f>
        <v>25</v>
      </c>
      <c r="BG17" s="1">
        <f>SUMIFS(BatGame!$AF:$AF,BatGame!$A:$A,B17,BatGame!$AI:$AI,A17)</f>
        <v>7</v>
      </c>
      <c r="BH17">
        <f t="shared" si="52"/>
        <v>29</v>
      </c>
      <c r="BI17" s="4">
        <f t="shared" si="53"/>
        <v>1.4686849479600468</v>
      </c>
      <c r="BJ17" s="2">
        <f>E17*('리그 상수'!$B$3 * 0.8)</f>
        <v>3.9674925668979188</v>
      </c>
      <c r="BL17" t="s">
        <v>275</v>
      </c>
      <c r="BM17" t="b">
        <f>IF(E17&gt;='리그 상수'!$I$1 * 2.8, TRUE, FALSE)</f>
        <v>1</v>
      </c>
    </row>
    <row r="18" spans="1:65">
      <c r="A18" t="s">
        <v>220</v>
      </c>
      <c r="B18" s="1" t="s">
        <v>102</v>
      </c>
      <c r="C18" s="5">
        <f t="shared" si="27"/>
        <v>-2.7765496087354125E-2</v>
      </c>
      <c r="D18" s="5">
        <f t="shared" si="28"/>
        <v>0.58372052358113502</v>
      </c>
      <c r="E18" s="1">
        <f>SUMIFS(BatGame!$E:$E,BatGame!$A:$A,B18,BatGame!$AI:$AI,A18)</f>
        <v>25</v>
      </c>
      <c r="F18">
        <f t="shared" si="29"/>
        <v>25</v>
      </c>
      <c r="G18" s="1">
        <f>SUMIFS(BatGame!$F:$F,BatGame!$A:$A,B18,BatGame!$AI:$AI,A18)</f>
        <v>25</v>
      </c>
      <c r="H18" s="1">
        <f>SUMIFS(BatGame!$M:$M,BatGame!$A:$A,B18,BatGame!$AI:$AI,A18)</f>
        <v>2</v>
      </c>
      <c r="I18" s="1">
        <f>SUMIFS(BatGame!$G:$G,BatGame!$A:$A,B18,BatGame!$AI:$AI,A18)</f>
        <v>5</v>
      </c>
      <c r="J18">
        <f>SUMIFS(BatGame!$H:$H,BatGame!$A:$A,B18,BatGame!$AI:$AI,A18)</f>
        <v>2</v>
      </c>
      <c r="K18" s="1">
        <f>SUMIFS(BatGame!$I:$I,BatGame!$A:$A,B18,BatGame!$AI:$AI,A18)</f>
        <v>2</v>
      </c>
      <c r="L18" s="1">
        <f>SUMIFS(BatGame!$J:$J,BatGame!$A:$A,B18,BatGame!$AI:$AI,A18)</f>
        <v>0</v>
      </c>
      <c r="M18" s="1">
        <f>SUMIFS(BatGame!$K:$K,BatGame!$A:$A,B18,BatGame!$AI:$AI,A18)</f>
        <v>1</v>
      </c>
      <c r="N18">
        <f t="shared" si="30"/>
        <v>10</v>
      </c>
      <c r="O18" s="1">
        <f>SUMIFS(BatGame!$L:$L,BatGame!$A:$A,B18,BatGame!$AI:$AI,A18)</f>
        <v>2</v>
      </c>
      <c r="P18" s="1">
        <f>SUMIFS(BatGame!$N:$N,BatGame!$A:$A,B18,BatGame!$AI:$AI,A18)</f>
        <v>0</v>
      </c>
      <c r="Q18" s="1">
        <f>SUMIFS(BatGame!$AC:$AC,BatGame!$A:$A,B18,BatGame!$AI:$AI,A18)</f>
        <v>1</v>
      </c>
      <c r="R18" s="1">
        <f>SUMIFS(BatGame!$O:$O,BatGame!$A:$A,B18,BatGame!$AI:$AI,A18)</f>
        <v>0</v>
      </c>
      <c r="S18" s="1">
        <f>SUMIFS(BatGame!$Y:$Y,BatGame!$A:$A,B18,BatGame!$AI:$AI,A18)</f>
        <v>0</v>
      </c>
      <c r="T18" s="1">
        <f>SUMIFS(BatGame!$X:$X,BatGame!$A:$A,B18,BatGame!$AI:$AI,A18)</f>
        <v>0</v>
      </c>
      <c r="U18" s="1">
        <f>SUMIFS(BatGame!$P:$P,BatGame!$A:$A,B18,BatGame!$AI:$AI,A18)</f>
        <v>2</v>
      </c>
      <c r="V18" s="1">
        <f>SUMIFS(BatGame!$AB:$AB,BatGame!$A:$A,B18,BatGame!$AI:$AI,A18)</f>
        <v>1</v>
      </c>
      <c r="W18" s="1">
        <f>SUMIFS(BatGame!$Z:$Z,BatGame!$A:$A,B18,BatGame!$AI:$AI,A18)</f>
        <v>0</v>
      </c>
      <c r="X18" s="1">
        <f>SUMIFS(BatGame!$AA:$AA,BatGame!$A:$A,B18,BatGame!$AI:$AI,A18)</f>
        <v>0</v>
      </c>
      <c r="Y18" s="2">
        <f t="shared" si="31"/>
        <v>0.2</v>
      </c>
      <c r="Z18" s="2">
        <f t="shared" si="32"/>
        <v>0.2</v>
      </c>
      <c r="AA18" s="2">
        <f t="shared" si="33"/>
        <v>0.4</v>
      </c>
      <c r="AB18" s="2">
        <f t="shared" si="34"/>
        <v>0.60000000000000009</v>
      </c>
      <c r="AC18" s="2">
        <f t="shared" si="35"/>
        <v>0.08</v>
      </c>
      <c r="AD18" s="2">
        <f>(AL18/E18) / '리그 상수'!$B$3 * 100</f>
        <v>155.0051107325383</v>
      </c>
      <c r="AE18" s="2">
        <f t="shared" si="36"/>
        <v>8</v>
      </c>
      <c r="AF18" s="2">
        <f t="shared" si="37"/>
        <v>0</v>
      </c>
      <c r="AG18" s="2">
        <f t="shared" si="38"/>
        <v>0</v>
      </c>
      <c r="AH18" s="2">
        <f t="shared" si="39"/>
        <v>0.18181818181818182</v>
      </c>
      <c r="AI18" s="2">
        <f t="shared" si="40"/>
        <v>0.2</v>
      </c>
      <c r="AJ18" s="2">
        <f t="shared" si="41"/>
        <v>0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0.23993815465502302</v>
      </c>
      <c r="AL18" s="2">
        <f>((AK18-$AK$2) / '리그 상수'!$B$2 + '리그 상수'!$B$3) * '2025 썸머시즌 타자'!E18</f>
        <v>5.3383821585289457</v>
      </c>
      <c r="AM18" s="2">
        <f t="shared" si="42"/>
        <v>2.454545454545455</v>
      </c>
      <c r="AN18" s="2">
        <f>((AK18-'리그 상수'!$B$1) / '리그 상수'!$B$2)*'2025 썸머시즌 타자'!E18</f>
        <v>-0.41250463298275702</v>
      </c>
      <c r="AO18" s="2">
        <f>((AK18-'리그 상수'!$B$1) / '리그 상수'!$B$2) * '2025 썸머시즌 타자'!E18</f>
        <v>-0.41250463298275702</v>
      </c>
      <c r="AP18" s="2">
        <f t="shared" si="43"/>
        <v>-0.4</v>
      </c>
      <c r="AQ18" s="2">
        <f t="shared" si="44"/>
        <v>0.19499999999999998</v>
      </c>
      <c r="AR18" s="2">
        <f t="shared" si="45"/>
        <v>-0.61750463298275704</v>
      </c>
      <c r="AS18" s="2">
        <f t="shared" si="46"/>
        <v>12.981944444444444</v>
      </c>
      <c r="AT18" s="2">
        <f t="shared" si="47"/>
        <v>12.981944444444444</v>
      </c>
      <c r="AU18" s="2">
        <f t="shared" si="48"/>
        <v>12.364439811461688</v>
      </c>
      <c r="AV18" s="3">
        <f>AU18 + (E18 * ('리그 상수'!$B$1 - '리그 상수'!$F$1) / '리그 상수'!$B$2)</f>
        <v>14.671322638652281</v>
      </c>
      <c r="AW18">
        <f t="shared" si="49"/>
        <v>22.240000000000002</v>
      </c>
      <c r="AX18" s="3">
        <f t="shared" si="50"/>
        <v>-2.776549608735418E-2</v>
      </c>
      <c r="AY18" s="3">
        <f t="shared" si="51"/>
        <v>0.5559550274937809</v>
      </c>
      <c r="BE18" s="1">
        <f>SUMIFS(BatGame!$AD:$AD,BatGame!$A:$A,B18,BatGame!$AI:$AI,A18)</f>
        <v>0</v>
      </c>
      <c r="BF18" s="1">
        <f>SUMIFS(BatGame!$AE:$AE,BatGame!$A:$A,B18,BatGame!$AI:$AI,A18)</f>
        <v>12</v>
      </c>
      <c r="BG18" s="1">
        <f>SUMIFS(BatGame!$AF:$AF,BatGame!$A:$A,B18,BatGame!$AI:$AI,A18)</f>
        <v>1</v>
      </c>
      <c r="BH18">
        <f t="shared" si="52"/>
        <v>22</v>
      </c>
      <c r="BI18" s="4">
        <f t="shared" si="53"/>
        <v>0.659681773320696</v>
      </c>
      <c r="BJ18" s="2">
        <f>E18*('리그 상수'!$B$3 * 0.8)</f>
        <v>2.7552031714568881</v>
      </c>
      <c r="BL18" t="s">
        <v>275</v>
      </c>
      <c r="BM18" t="b">
        <f>IF(E18&gt;='리그 상수'!$I$1 * 2.8, TRUE, FALSE)</f>
        <v>1</v>
      </c>
    </row>
    <row r="19" spans="1:65">
      <c r="A19" t="s">
        <v>220</v>
      </c>
      <c r="B19" s="1" t="s">
        <v>132</v>
      </c>
      <c r="C19" s="5">
        <f t="shared" si="27"/>
        <v>3.8658826837885574E-2</v>
      </c>
      <c r="D19" s="5">
        <f t="shared" si="28"/>
        <v>2.3822702401459113</v>
      </c>
      <c r="E19" s="1">
        <f>SUMIFS(BatGame!$E:$E,BatGame!$A:$A,B19,BatGame!$AI:$AI,A19)</f>
        <v>29</v>
      </c>
      <c r="F19">
        <f t="shared" si="29"/>
        <v>29</v>
      </c>
      <c r="G19" s="1">
        <f>SUMIFS(BatGame!$F:$F,BatGame!$A:$A,B19,BatGame!$AI:$AI,A19)</f>
        <v>29</v>
      </c>
      <c r="H19" s="1">
        <f>SUMIFS(BatGame!$M:$M,BatGame!$A:$A,B19,BatGame!$AI:$AI,A19)</f>
        <v>4</v>
      </c>
      <c r="I19" s="1">
        <f>SUMIFS(BatGame!$G:$G,BatGame!$A:$A,B19,BatGame!$AI:$AI,A19)</f>
        <v>13</v>
      </c>
      <c r="J19">
        <f>SUMIFS(BatGame!$H:$H,BatGame!$A:$A,B19,BatGame!$AI:$AI,A19)</f>
        <v>10</v>
      </c>
      <c r="K19" s="1">
        <f>SUMIFS(BatGame!$I:$I,BatGame!$A:$A,B19,BatGame!$AI:$AI,A19)</f>
        <v>2</v>
      </c>
      <c r="L19" s="1">
        <f>SUMIFS(BatGame!$J:$J,BatGame!$A:$A,B19,BatGame!$AI:$AI,A19)</f>
        <v>0</v>
      </c>
      <c r="M19" s="1">
        <f>SUMIFS(BatGame!$K:$K,BatGame!$A:$A,B19,BatGame!$AI:$AI,A19)</f>
        <v>1</v>
      </c>
      <c r="N19">
        <f t="shared" si="30"/>
        <v>18</v>
      </c>
      <c r="O19" s="1">
        <f>SUMIFS(BatGame!$L:$L,BatGame!$A:$A,B19,BatGame!$AI:$AI,A19)</f>
        <v>5</v>
      </c>
      <c r="P19" s="1">
        <f>SUMIFS(BatGame!$N:$N,BatGame!$A:$A,B19,BatGame!$AI:$AI,A19)</f>
        <v>0</v>
      </c>
      <c r="Q19" s="1">
        <f>SUMIFS(BatGame!$AC:$AC,BatGame!$A:$A,B19,BatGame!$AI:$AI,A19)</f>
        <v>1</v>
      </c>
      <c r="R19" s="1">
        <f>SUMIFS(BatGame!$O:$O,BatGame!$A:$A,B19,BatGame!$AI:$AI,A19)</f>
        <v>0</v>
      </c>
      <c r="S19" s="1">
        <f>SUMIFS(BatGame!$Y:$Y,BatGame!$A:$A,B19,BatGame!$AI:$AI,A19)</f>
        <v>0</v>
      </c>
      <c r="T19" s="1">
        <f>SUMIFS(BatGame!$X:$X,BatGame!$A:$A,B19,BatGame!$AI:$AI,A19)</f>
        <v>0</v>
      </c>
      <c r="U19" s="1">
        <f>SUMIFS(BatGame!$P:$P,BatGame!$A:$A,B19,BatGame!$AI:$AI,A19)</f>
        <v>2</v>
      </c>
      <c r="V19" s="1">
        <f>SUMIFS(BatGame!$AB:$AB,BatGame!$A:$A,B19,BatGame!$AI:$AI,A19)</f>
        <v>0</v>
      </c>
      <c r="W19" s="1">
        <f>SUMIFS(BatGame!$Z:$Z,BatGame!$A:$A,B19,BatGame!$AI:$AI,A19)</f>
        <v>0</v>
      </c>
      <c r="X19" s="1">
        <f>SUMIFS(BatGame!$AA:$AA,BatGame!$A:$A,B19,BatGame!$AI:$AI,A19)</f>
        <v>0</v>
      </c>
      <c r="Y19" s="2">
        <f t="shared" si="31"/>
        <v>0.44827586206896552</v>
      </c>
      <c r="Z19" s="2">
        <f t="shared" si="32"/>
        <v>0.44827586206896552</v>
      </c>
      <c r="AA19" s="2">
        <f t="shared" si="33"/>
        <v>0.62068965517241381</v>
      </c>
      <c r="AB19" s="2">
        <f t="shared" si="34"/>
        <v>1.0689655172413794</v>
      </c>
      <c r="AC19" s="2">
        <f t="shared" si="35"/>
        <v>0.13793103448275862</v>
      </c>
      <c r="AD19" s="2">
        <f>(AL19/E19) / '리그 상수'!$B$3 * 100</f>
        <v>194.83639781472121</v>
      </c>
      <c r="AE19" s="2">
        <f t="shared" si="36"/>
        <v>6.8965517241379306</v>
      </c>
      <c r="AF19" s="2">
        <f t="shared" si="37"/>
        <v>0</v>
      </c>
      <c r="AG19" s="2">
        <f t="shared" si="38"/>
        <v>0</v>
      </c>
      <c r="AH19" s="2">
        <f t="shared" si="39"/>
        <v>0.46153846153846156</v>
      </c>
      <c r="AI19" s="2">
        <f t="shared" si="40"/>
        <v>0.17241379310344829</v>
      </c>
      <c r="AJ19" s="2">
        <f t="shared" si="41"/>
        <v>0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0.4136864735431432</v>
      </c>
      <c r="AL19" s="2">
        <f>((AK19-$AK$2) / '리그 상수'!$B$2 + '리그 상수'!$B$3) * '2025 썸머시즌 타자'!E19</f>
        <v>7.783800987028159</v>
      </c>
      <c r="AM19" s="2">
        <f t="shared" si="42"/>
        <v>12.815415821501016</v>
      </c>
      <c r="AN19" s="2">
        <f>((AK19-'리그 상수'!$B$1) / '리그 상수'!$B$2)*'2025 썸머시즌 타자'!E19</f>
        <v>1.1127723088745847</v>
      </c>
      <c r="AO19" s="2">
        <f>((AK19-'리그 상수'!$B$1) / '리그 상수'!$B$2) * '2025 썸머시즌 타자'!E19</f>
        <v>1.1127723088745847</v>
      </c>
      <c r="AP19" s="2">
        <f t="shared" si="43"/>
        <v>-0.4</v>
      </c>
      <c r="AQ19" s="2">
        <f t="shared" si="44"/>
        <v>0.14700000000000005</v>
      </c>
      <c r="AR19" s="2">
        <f t="shared" si="45"/>
        <v>0.85977230887458467</v>
      </c>
      <c r="AS19" s="2">
        <f t="shared" si="46"/>
        <v>52.981690140845068</v>
      </c>
      <c r="AT19" s="2">
        <f t="shared" si="47"/>
        <v>52.981690140845068</v>
      </c>
      <c r="AU19" s="2">
        <f t="shared" si="48"/>
        <v>53.84146244971965</v>
      </c>
      <c r="AV19" s="3">
        <f>AU19 + (E19 * ('리그 상수'!$B$1 - '리그 상수'!$F$1) / '리그 상수'!$B$2)</f>
        <v>56.517446529260738</v>
      </c>
      <c r="AW19">
        <f t="shared" si="49"/>
        <v>22.240000000000002</v>
      </c>
      <c r="AX19" s="3">
        <f t="shared" si="50"/>
        <v>3.8658826837885997E-2</v>
      </c>
      <c r="AY19" s="3">
        <f t="shared" si="51"/>
        <v>2.4209290669837968</v>
      </c>
      <c r="BE19" s="1">
        <f>SUMIFS(BatGame!$AD:$AD,BatGame!$A:$A,B19,BatGame!$AI:$AI,A19)</f>
        <v>1</v>
      </c>
      <c r="BF19" s="1">
        <f>SUMIFS(BatGame!$AE:$AE,BatGame!$A:$A,B19,BatGame!$AI:$AI,A19)</f>
        <v>50</v>
      </c>
      <c r="BG19" s="1">
        <f>SUMIFS(BatGame!$AF:$AF,BatGame!$A:$A,B19,BatGame!$AI:$AI,A19)</f>
        <v>5</v>
      </c>
      <c r="BH19">
        <f t="shared" si="52"/>
        <v>17</v>
      </c>
      <c r="BI19" s="4">
        <f t="shared" si="53"/>
        <v>2.5412520921430186</v>
      </c>
      <c r="BJ19" s="2">
        <f>E19*('리그 상수'!$B$3 * 0.8)</f>
        <v>3.1960356788899902</v>
      </c>
      <c r="BL19" t="s">
        <v>275</v>
      </c>
      <c r="BM19" t="b">
        <f>IF(E19&gt;='리그 상수'!$I$1 * 2.8, TRUE, FALSE)</f>
        <v>1</v>
      </c>
    </row>
    <row r="20" spans="1:65">
      <c r="A20" t="s">
        <v>220</v>
      </c>
      <c r="B20" s="1" t="s">
        <v>143</v>
      </c>
      <c r="C20" s="5">
        <f t="shared" si="27"/>
        <v>5.204994793910761E-2</v>
      </c>
      <c r="D20" s="5">
        <f t="shared" si="28"/>
        <v>0.31392600205549842</v>
      </c>
      <c r="E20" s="1">
        <f>SUMIFS(BatGame!$E:$E,BatGame!$A:$A,B20,BatGame!$AI:$AI,A20)</f>
        <v>20</v>
      </c>
      <c r="F20">
        <f t="shared" si="29"/>
        <v>20</v>
      </c>
      <c r="G20" s="1">
        <f>SUMIFS(BatGame!$F:$F,BatGame!$A:$A,B20,BatGame!$AI:$AI,A20)</f>
        <v>20</v>
      </c>
      <c r="H20" s="1">
        <f>SUMIFS(BatGame!$M:$M,BatGame!$A:$A,B20,BatGame!$AI:$AI,A20)</f>
        <v>3</v>
      </c>
      <c r="I20" s="1">
        <f>SUMIFS(BatGame!$G:$G,BatGame!$A:$A,B20,BatGame!$AI:$AI,A20)</f>
        <v>6</v>
      </c>
      <c r="J20">
        <f>SUMIFS(BatGame!$H:$H,BatGame!$A:$A,B20,BatGame!$AI:$AI,A20)</f>
        <v>4</v>
      </c>
      <c r="K20" s="1">
        <f>SUMIFS(BatGame!$I:$I,BatGame!$A:$A,B20,BatGame!$AI:$AI,A20)</f>
        <v>1</v>
      </c>
      <c r="L20" s="1">
        <f>SUMIFS(BatGame!$J:$J,BatGame!$A:$A,B20,BatGame!$AI:$AI,A20)</f>
        <v>0</v>
      </c>
      <c r="M20" s="1">
        <f>SUMIFS(BatGame!$K:$K,BatGame!$A:$A,B20,BatGame!$AI:$AI,A20)</f>
        <v>1</v>
      </c>
      <c r="N20">
        <f t="shared" si="30"/>
        <v>10</v>
      </c>
      <c r="O20" s="1">
        <f>SUMIFS(BatGame!$L:$L,BatGame!$A:$A,B20,BatGame!$AI:$AI,A20)</f>
        <v>2</v>
      </c>
      <c r="P20" s="1">
        <f>SUMIFS(BatGame!$N:$N,BatGame!$A:$A,B20,BatGame!$AI:$AI,A20)</f>
        <v>3</v>
      </c>
      <c r="Q20" s="1">
        <f>SUMIFS(BatGame!$AC:$AC,BatGame!$A:$A,B20,BatGame!$AI:$AI,A20)</f>
        <v>0</v>
      </c>
      <c r="R20" s="1">
        <f>SUMIFS(BatGame!$O:$O,BatGame!$A:$A,B20,BatGame!$AI:$AI,A20)</f>
        <v>0</v>
      </c>
      <c r="S20" s="1">
        <f>SUMIFS(BatGame!$Y:$Y,BatGame!$A:$A,B20,BatGame!$AI:$AI,A20)</f>
        <v>0</v>
      </c>
      <c r="T20" s="1">
        <f>SUMIFS(BatGame!$X:$X,BatGame!$A:$A,B20,BatGame!$AI:$AI,A20)</f>
        <v>0</v>
      </c>
      <c r="U20" s="1">
        <f>SUMIFS(BatGame!$P:$P,BatGame!$A:$A,B20,BatGame!$AI:$AI,A20)</f>
        <v>2</v>
      </c>
      <c r="V20" s="1">
        <f>SUMIFS(BatGame!$AB:$AB,BatGame!$A:$A,B20,BatGame!$AI:$AI,A20)</f>
        <v>0</v>
      </c>
      <c r="W20" s="1">
        <f>SUMIFS(BatGame!$Z:$Z,BatGame!$A:$A,B20,BatGame!$AI:$AI,A20)</f>
        <v>0</v>
      </c>
      <c r="X20" s="1">
        <f>SUMIFS(BatGame!$AA:$AA,BatGame!$A:$A,B20,BatGame!$AI:$AI,A20)</f>
        <v>0</v>
      </c>
      <c r="Y20" s="2">
        <f t="shared" si="31"/>
        <v>0.3</v>
      </c>
      <c r="Z20" s="2">
        <f t="shared" si="32"/>
        <v>0.3</v>
      </c>
      <c r="AA20" s="2">
        <f t="shared" si="33"/>
        <v>0.5</v>
      </c>
      <c r="AB20" s="2">
        <f t="shared" si="34"/>
        <v>0.8</v>
      </c>
      <c r="AC20" s="2">
        <f t="shared" si="35"/>
        <v>0.15</v>
      </c>
      <c r="AD20" s="2">
        <f>(AL20/E20) / '리그 상수'!$B$3 * 100</f>
        <v>172.19420783645657</v>
      </c>
      <c r="AE20" s="2">
        <f t="shared" si="36"/>
        <v>10</v>
      </c>
      <c r="AF20" s="2">
        <f t="shared" si="37"/>
        <v>0</v>
      </c>
      <c r="AG20" s="2">
        <f t="shared" si="38"/>
        <v>0</v>
      </c>
      <c r="AH20" s="2">
        <f t="shared" si="39"/>
        <v>0.29411764705882354</v>
      </c>
      <c r="AI20" s="2">
        <f t="shared" si="40"/>
        <v>0.2</v>
      </c>
      <c r="AJ20" s="2">
        <f t="shared" si="41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0.31491882798471771</v>
      </c>
      <c r="AL20" s="2">
        <f>((AK20-$AK$2) / '리그 상수'!$B$2 + '리그 상수'!$B$3) * '2025 썸머시즌 타자'!E20</f>
        <v>4.7443002753751164</v>
      </c>
      <c r="AM20" s="2">
        <f t="shared" si="42"/>
        <v>5.7857142857142856</v>
      </c>
      <c r="AN20" s="2">
        <f>((AK20-'리그 상수'!$B$1) / '리그 상수'!$B$2)*'2025 썸머시즌 타자'!E20</f>
        <v>0.14359084216575332</v>
      </c>
      <c r="AO20" s="2">
        <f>((AK20-'리그 상수'!$B$1) / '리그 상수'!$B$2) * '2025 썸머시즌 타자'!E20</f>
        <v>0.14359084216575332</v>
      </c>
      <c r="AP20" s="2">
        <f t="shared" si="43"/>
        <v>0.60000000000000009</v>
      </c>
      <c r="AQ20" s="2">
        <f t="shared" si="44"/>
        <v>0.41400000000000003</v>
      </c>
      <c r="AR20" s="2">
        <f t="shared" si="45"/>
        <v>1.1575908421657535</v>
      </c>
      <c r="AS20" s="2">
        <f t="shared" si="46"/>
        <v>6.9817142857142853</v>
      </c>
      <c r="AT20" s="2">
        <f t="shared" si="47"/>
        <v>6.9817142857142853</v>
      </c>
      <c r="AU20" s="2">
        <f t="shared" si="48"/>
        <v>8.1393051278800392</v>
      </c>
      <c r="AV20" s="3">
        <f>AU20 + (E20 * ('리그 상수'!$B$1 - '리그 상수'!$F$1) / '리그 상수'!$B$2)</f>
        <v>9.9848113896325135</v>
      </c>
      <c r="AW20">
        <f t="shared" si="49"/>
        <v>22.240000000000002</v>
      </c>
      <c r="AX20" s="3">
        <f t="shared" si="50"/>
        <v>5.2049947939107617E-2</v>
      </c>
      <c r="AY20" s="3">
        <f t="shared" si="51"/>
        <v>0.36597594999460603</v>
      </c>
      <c r="BE20" s="1">
        <f>SUMIFS(BatGame!$AD:$AD,BatGame!$A:$A,B20,BatGame!$AI:$AI,A20)</f>
        <v>0</v>
      </c>
      <c r="BF20" s="1">
        <f>SUMIFS(BatGame!$AE:$AE,BatGame!$A:$A,B20,BatGame!$AI:$AI,A20)</f>
        <v>7</v>
      </c>
      <c r="BG20" s="1">
        <f>SUMIFS(BatGame!$AF:$AF,BatGame!$A:$A,B20,BatGame!$AI:$AI,A20)</f>
        <v>0</v>
      </c>
      <c r="BH20">
        <f t="shared" si="52"/>
        <v>14</v>
      </c>
      <c r="BI20" s="4">
        <f t="shared" si="53"/>
        <v>0.44895734665613818</v>
      </c>
      <c r="BJ20" s="2">
        <f>E20*('리그 상수'!$B$3 * 0.8)</f>
        <v>2.2041625371655105</v>
      </c>
      <c r="BL20" t="s">
        <v>275</v>
      </c>
      <c r="BM20" t="b">
        <f>IF(E20&gt;='리그 상수'!$I$1 * 2.8, TRUE, FALSE)</f>
        <v>0</v>
      </c>
    </row>
    <row r="21" spans="1:65">
      <c r="A21" t="s">
        <v>220</v>
      </c>
      <c r="B21" s="1" t="s">
        <v>146</v>
      </c>
      <c r="C21" s="5">
        <f t="shared" si="27"/>
        <v>-4.2185364420008531E-2</v>
      </c>
      <c r="D21" s="5">
        <f t="shared" si="28"/>
        <v>0.17902199979147115</v>
      </c>
      <c r="E21" s="1">
        <f>SUMIFS(BatGame!$E:$E,BatGame!$A:$A,B21,BatGame!$AI:$AI,A21)</f>
        <v>8</v>
      </c>
      <c r="F21">
        <f t="shared" si="29"/>
        <v>8</v>
      </c>
      <c r="G21" s="1">
        <f>SUMIFS(BatGame!$F:$F,BatGame!$A:$A,B21,BatGame!$AI:$AI,A21)</f>
        <v>8</v>
      </c>
      <c r="H21" s="1">
        <f>SUMIFS(BatGame!$M:$M,BatGame!$A:$A,B21,BatGame!$AI:$AI,A21)</f>
        <v>0</v>
      </c>
      <c r="I21" s="1">
        <f>SUMIFS(BatGame!$G:$G,BatGame!$A:$A,B21,BatGame!$AI:$AI,A21)</f>
        <v>0</v>
      </c>
      <c r="J21">
        <f>SUMIFS(BatGame!$H:$H,BatGame!$A:$A,B21,BatGame!$AI:$AI,A21)</f>
        <v>0</v>
      </c>
      <c r="K21" s="1">
        <f>SUMIFS(BatGame!$I:$I,BatGame!$A:$A,B21,BatGame!$AI:$AI,A21)</f>
        <v>0</v>
      </c>
      <c r="L21" s="1">
        <f>SUMIFS(BatGame!$J:$J,BatGame!$A:$A,B21,BatGame!$AI:$AI,A21)</f>
        <v>0</v>
      </c>
      <c r="M21" s="1">
        <f>SUMIFS(BatGame!$K:$K,BatGame!$A:$A,B21,BatGame!$AI:$AI,A21)</f>
        <v>0</v>
      </c>
      <c r="N21">
        <f t="shared" si="30"/>
        <v>0</v>
      </c>
      <c r="O21" s="1">
        <f>SUMIFS(BatGame!$L:$L,BatGame!$A:$A,B21,BatGame!$AI:$AI,A21)</f>
        <v>0</v>
      </c>
      <c r="P21" s="1">
        <f>SUMIFS(BatGame!$N:$N,BatGame!$A:$A,B21,BatGame!$AI:$AI,A21)</f>
        <v>1</v>
      </c>
      <c r="Q21" s="1">
        <f>SUMIFS(BatGame!$AC:$AC,BatGame!$A:$A,B21,BatGame!$AI:$AI,A21)</f>
        <v>1</v>
      </c>
      <c r="R21" s="1">
        <f>SUMIFS(BatGame!$O:$O,BatGame!$A:$A,B21,BatGame!$AI:$AI,A21)</f>
        <v>0</v>
      </c>
      <c r="S21" s="1">
        <f>SUMIFS(BatGame!$Y:$Y,BatGame!$A:$A,B21,BatGame!$AI:$AI,A21)</f>
        <v>0</v>
      </c>
      <c r="T21" s="1">
        <f>SUMIFS(BatGame!$X:$X,BatGame!$A:$A,B21,BatGame!$AI:$AI,A21)</f>
        <v>0</v>
      </c>
      <c r="U21" s="1">
        <f>SUMIFS(BatGame!$P:$P,BatGame!$A:$A,B21,BatGame!$AI:$AI,A21)</f>
        <v>2</v>
      </c>
      <c r="V21" s="1">
        <f>SUMIFS(BatGame!$AB:$AB,BatGame!$A:$A,B21,BatGame!$AI:$AI,A21)</f>
        <v>0</v>
      </c>
      <c r="W21" s="1">
        <f>SUMIFS(BatGame!$Z:$Z,BatGame!$A:$A,B21,BatGame!$AI:$AI,A21)</f>
        <v>0</v>
      </c>
      <c r="X21" s="1">
        <f>SUMIFS(BatGame!$AA:$AA,BatGame!$A:$A,B21,BatGame!$AI:$AI,A21)</f>
        <v>0</v>
      </c>
      <c r="Y21" s="2">
        <f t="shared" si="31"/>
        <v>0</v>
      </c>
      <c r="Z21" s="2">
        <f t="shared" si="32"/>
        <v>0</v>
      </c>
      <c r="AA21" s="2">
        <f t="shared" si="33"/>
        <v>0</v>
      </c>
      <c r="AB21" s="2">
        <f t="shared" si="34"/>
        <v>0</v>
      </c>
      <c r="AC21" s="2">
        <f t="shared" si="35"/>
        <v>0</v>
      </c>
      <c r="AD21" s="2">
        <f>(AL21/E21) / '리그 상수'!$B$3 * 100</f>
        <v>100</v>
      </c>
      <c r="AE21" s="2">
        <f t="shared" si="36"/>
        <v>25</v>
      </c>
      <c r="AF21" s="2">
        <f t="shared" si="37"/>
        <v>0</v>
      </c>
      <c r="AG21" s="2">
        <f t="shared" si="38"/>
        <v>0</v>
      </c>
      <c r="AH21" s="2">
        <f t="shared" si="39"/>
        <v>0</v>
      </c>
      <c r="AI21" s="2">
        <f t="shared" si="40"/>
        <v>0</v>
      </c>
      <c r="AJ21" s="2">
        <f t="shared" si="41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</v>
      </c>
      <c r="AL21" s="2">
        <f>((AK21-$AK$2) / '리그 상수'!$B$2 + '리그 상수'!$B$3) * '2025 썸머시즌 타자'!E21</f>
        <v>1.1020812685827552</v>
      </c>
      <c r="AM21" s="2">
        <f t="shared" si="42"/>
        <v>0</v>
      </c>
      <c r="AN21" s="2">
        <f>((AK21-'리그 상수'!$B$1) / '리그 상수'!$B$2)*'2025 썸머시즌 타자'!E21</f>
        <v>-0.7382025047009898</v>
      </c>
      <c r="AO21" s="2">
        <f>((AK21-'리그 상수'!$B$1) / '리그 상수'!$B$2) * '2025 썸머시즌 타자'!E21</f>
        <v>-0.7382025047009898</v>
      </c>
      <c r="AP21" s="2">
        <f t="shared" si="43"/>
        <v>-0.2</v>
      </c>
      <c r="AQ21" s="2">
        <f t="shared" si="44"/>
        <v>0</v>
      </c>
      <c r="AR21" s="2">
        <f t="shared" si="45"/>
        <v>-0.93820250470098987</v>
      </c>
      <c r="AS21" s="2">
        <f t="shared" si="46"/>
        <v>3.9814492753623187</v>
      </c>
      <c r="AT21" s="2">
        <f t="shared" si="47"/>
        <v>3.9814492753623187</v>
      </c>
      <c r="AU21" s="2">
        <f t="shared" si="48"/>
        <v>3.0432467706613289</v>
      </c>
      <c r="AV21" s="3">
        <f>AU21 + (E21 * ('리그 상수'!$B$1 - '리그 상수'!$F$1) / '리그 상수'!$B$2)</f>
        <v>3.7814492753623186</v>
      </c>
      <c r="AW21">
        <f t="shared" si="49"/>
        <v>22.240000000000002</v>
      </c>
      <c r="AX21" s="3">
        <f t="shared" si="50"/>
        <v>-4.2185364420008531E-2</v>
      </c>
      <c r="AY21" s="3">
        <f t="shared" si="51"/>
        <v>0.13683663537146262</v>
      </c>
      <c r="BE21" s="1">
        <f>SUMIFS(BatGame!$AD:$AD,BatGame!$A:$A,B21,BatGame!$AI:$AI,A21)</f>
        <v>0</v>
      </c>
      <c r="BF21" s="1">
        <f>SUMIFS(BatGame!$AE:$AE,BatGame!$A:$A,B21,BatGame!$AI:$AI,A21)</f>
        <v>4</v>
      </c>
      <c r="BG21" s="1">
        <f>SUMIFS(BatGame!$AF:$AF,BatGame!$A:$A,B21,BatGame!$AI:$AI,A21)</f>
        <v>0</v>
      </c>
      <c r="BH21">
        <f t="shared" si="52"/>
        <v>9</v>
      </c>
      <c r="BI21" s="4">
        <f t="shared" si="53"/>
        <v>0.17002919403607547</v>
      </c>
      <c r="BJ21" s="2">
        <f>E21*('리그 상수'!$B$3 * 0.8)</f>
        <v>0.88166501486620419</v>
      </c>
      <c r="BL21" t="s">
        <v>275</v>
      </c>
      <c r="BM21" t="b">
        <f>IF(E21&gt;='리그 상수'!$I$1 * 2.8, TRUE, FALSE)</f>
        <v>0</v>
      </c>
    </row>
    <row r="22" spans="1:65">
      <c r="A22" t="s">
        <v>220</v>
      </c>
      <c r="B22" s="1" t="s">
        <v>111</v>
      </c>
      <c r="C22" s="5">
        <f t="shared" si="27"/>
        <v>3.792288095942975E-2</v>
      </c>
      <c r="D22" s="5">
        <f t="shared" si="28"/>
        <v>0.89843419382141332</v>
      </c>
      <c r="E22" s="1">
        <f>SUMIFS(BatGame!$E:$E,BatGame!$A:$A,B22,BatGame!$AI:$AI,A22)</f>
        <v>33</v>
      </c>
      <c r="F22">
        <f t="shared" si="29"/>
        <v>32</v>
      </c>
      <c r="G22" s="1">
        <f>SUMIFS(BatGame!$F:$F,BatGame!$A:$A,B22,BatGame!$AI:$AI,A22)</f>
        <v>32</v>
      </c>
      <c r="H22" s="1">
        <f>SUMIFS(BatGame!$M:$M,BatGame!$A:$A,B22,BatGame!$AI:$AI,A22)</f>
        <v>3</v>
      </c>
      <c r="I22" s="1">
        <f>SUMIFS(BatGame!$G:$G,BatGame!$A:$A,B22,BatGame!$AI:$AI,A22)</f>
        <v>9</v>
      </c>
      <c r="J22">
        <f>SUMIFS(BatGame!$H:$H,BatGame!$A:$A,B22,BatGame!$AI:$AI,A22)</f>
        <v>7</v>
      </c>
      <c r="K22" s="1">
        <f>SUMIFS(BatGame!$I:$I,BatGame!$A:$A,B22,BatGame!$AI:$AI,A22)</f>
        <v>1</v>
      </c>
      <c r="L22" s="1">
        <f>SUMIFS(BatGame!$J:$J,BatGame!$A:$A,B22,BatGame!$AI:$AI,A22)</f>
        <v>1</v>
      </c>
      <c r="M22" s="1">
        <f>SUMIFS(BatGame!$K:$K,BatGame!$A:$A,B22,BatGame!$AI:$AI,A22)</f>
        <v>0</v>
      </c>
      <c r="N22">
        <f t="shared" si="30"/>
        <v>12</v>
      </c>
      <c r="O22" s="1">
        <f>SUMIFS(BatGame!$L:$L,BatGame!$A:$A,B22,BatGame!$AI:$AI,A22)</f>
        <v>4</v>
      </c>
      <c r="P22" s="1">
        <f>SUMIFS(BatGame!$N:$N,BatGame!$A:$A,B22,BatGame!$AI:$AI,A22)</f>
        <v>2</v>
      </c>
      <c r="Q22" s="1">
        <f>SUMIFS(BatGame!$AC:$AC,BatGame!$A:$A,B22,BatGame!$AI:$AI,A22)</f>
        <v>0</v>
      </c>
      <c r="R22" s="1">
        <f>SUMIFS(BatGame!$O:$O,BatGame!$A:$A,B22,BatGame!$AI:$AI,A22)</f>
        <v>0</v>
      </c>
      <c r="S22" s="1">
        <f>SUMIFS(BatGame!$Y:$Y,BatGame!$A:$A,B22,BatGame!$AI:$AI,A22)</f>
        <v>0</v>
      </c>
      <c r="T22" s="1">
        <f>SUMIFS(BatGame!$X:$X,BatGame!$A:$A,B22,BatGame!$AI:$AI,A22)</f>
        <v>0</v>
      </c>
      <c r="U22" s="1">
        <f>SUMIFS(BatGame!$P:$P,BatGame!$A:$A,B22,BatGame!$AI:$AI,A22)</f>
        <v>4</v>
      </c>
      <c r="V22" s="1">
        <f>SUMIFS(BatGame!$AB:$AB,BatGame!$A:$A,B22,BatGame!$AI:$AI,A22)</f>
        <v>0</v>
      </c>
      <c r="W22" s="1">
        <f>SUMIFS(BatGame!$Z:$Z,BatGame!$A:$A,B22,BatGame!$AI:$AI,A22)</f>
        <v>1</v>
      </c>
      <c r="X22" s="1">
        <f>SUMIFS(BatGame!$AA:$AA,BatGame!$A:$A,B22,BatGame!$AI:$AI,A22)</f>
        <v>0</v>
      </c>
      <c r="Y22" s="2">
        <f t="shared" si="31"/>
        <v>0.28125</v>
      </c>
      <c r="Z22" s="2">
        <f t="shared" si="32"/>
        <v>0.28125</v>
      </c>
      <c r="AA22" s="2">
        <f t="shared" si="33"/>
        <v>0.375</v>
      </c>
      <c r="AB22" s="2">
        <f t="shared" si="34"/>
        <v>0.65625</v>
      </c>
      <c r="AC22" s="2">
        <f t="shared" si="35"/>
        <v>9.375E-2</v>
      </c>
      <c r="AD22" s="2">
        <f>(AL22/E22) / '리그 상수'!$B$3 * 100</f>
        <v>156.93888415672913</v>
      </c>
      <c r="AE22" s="2">
        <f t="shared" si="36"/>
        <v>12.121212121212121</v>
      </c>
      <c r="AF22" s="2">
        <f t="shared" si="37"/>
        <v>0</v>
      </c>
      <c r="AG22" s="2">
        <f t="shared" si="38"/>
        <v>0</v>
      </c>
      <c r="AH22" s="2">
        <f t="shared" si="39"/>
        <v>0.32142857142857145</v>
      </c>
      <c r="AI22" s="2">
        <f t="shared" si="40"/>
        <v>9.375E-2</v>
      </c>
      <c r="AJ22" s="2">
        <f t="shared" si="41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0.24837348040461371</v>
      </c>
      <c r="AL22" s="2">
        <f>((AK22-$AK$2) / '리그 상수'!$B$2 + '리그 상수'!$B$3) * '2025 썸머시즌 타자'!E22</f>
        <v>7.1345754373331669</v>
      </c>
      <c r="AM22" s="2">
        <f t="shared" si="42"/>
        <v>3.91552734375</v>
      </c>
      <c r="AN22" s="2">
        <f>((AK22-'리그 상수'!$B$1) / '리그 상수'!$B$2)*'2025 썸머시즌 타자'!E22</f>
        <v>-0.45659512746228148</v>
      </c>
      <c r="AO22" s="2">
        <f>((AK22-'리그 상수'!$B$1) / '리그 상수'!$B$2) * '2025 썸머시즌 타자'!E22</f>
        <v>-0.45659512746228148</v>
      </c>
      <c r="AP22" s="2">
        <f t="shared" si="43"/>
        <v>0.4</v>
      </c>
      <c r="AQ22" s="2">
        <f t="shared" si="44"/>
        <v>0.89999999999999991</v>
      </c>
      <c r="AR22" s="2">
        <f t="shared" si="45"/>
        <v>0.84340487253771845</v>
      </c>
      <c r="AS22" s="2">
        <f t="shared" si="46"/>
        <v>19.981176470588235</v>
      </c>
      <c r="AT22" s="2">
        <f t="shared" si="47"/>
        <v>19.981176470588235</v>
      </c>
      <c r="AU22" s="2">
        <f t="shared" si="48"/>
        <v>20.824581343125953</v>
      </c>
      <c r="AV22" s="3">
        <f>AU22 + (E22 * ('리그 상수'!$B$1 - '리그 상수'!$F$1) / '리그 상수'!$B$2)</f>
        <v>23.869666675017534</v>
      </c>
      <c r="AW22">
        <f t="shared" si="49"/>
        <v>22.240000000000002</v>
      </c>
      <c r="AX22" s="3">
        <f t="shared" si="50"/>
        <v>3.7922880959429785E-2</v>
      </c>
      <c r="AY22" s="3">
        <f t="shared" si="51"/>
        <v>0.93635707478084307</v>
      </c>
      <c r="BE22" s="1">
        <f>SUMIFS(BatGame!$AD:$AD,BatGame!$A:$A,B22,BatGame!$AI:$AI,A22)</f>
        <v>0</v>
      </c>
      <c r="BF22" s="1">
        <f>SUMIFS(BatGame!$AE:$AE,BatGame!$A:$A,B22,BatGame!$AI:$AI,A22)</f>
        <v>8</v>
      </c>
      <c r="BG22" s="1">
        <f>SUMIFS(BatGame!$AF:$AF,BatGame!$A:$A,B22,BatGame!$AI:$AI,A22)</f>
        <v>12</v>
      </c>
      <c r="BH22">
        <f t="shared" si="52"/>
        <v>24</v>
      </c>
      <c r="BI22" s="4">
        <f t="shared" si="53"/>
        <v>1.073276379272371</v>
      </c>
      <c r="BJ22" s="2">
        <f>E22*('리그 상수'!$B$3 * 0.8)</f>
        <v>3.6368681863230923</v>
      </c>
      <c r="BL22" t="s">
        <v>275</v>
      </c>
      <c r="BM22" t="b">
        <f>IF(E22&gt;='리그 상수'!$I$1 * 2.8, TRUE, FALSE)</f>
        <v>1</v>
      </c>
    </row>
    <row r="23" spans="1:65">
      <c r="A23" t="s">
        <v>220</v>
      </c>
      <c r="B23" s="1" t="s">
        <v>106</v>
      </c>
      <c r="C23" s="5">
        <f t="shared" si="27"/>
        <v>7.7496574081868275E-2</v>
      </c>
      <c r="D23" s="5">
        <f t="shared" si="28"/>
        <v>2.6520186835606139</v>
      </c>
      <c r="E23" s="1">
        <f>SUMIFS(BatGame!$E:$E,BatGame!$A:$A,B23,BatGame!$AI:$AI,A23)</f>
        <v>37</v>
      </c>
      <c r="F23">
        <f t="shared" si="29"/>
        <v>37</v>
      </c>
      <c r="G23" s="1">
        <f>SUMIFS(BatGame!$F:$F,BatGame!$A:$A,B23,BatGame!$AI:$AI,A23)</f>
        <v>37</v>
      </c>
      <c r="H23" s="1">
        <f>SUMIFS(BatGame!$M:$M,BatGame!$A:$A,B23,BatGame!$AI:$AI,A23)</f>
        <v>6</v>
      </c>
      <c r="I23" s="1">
        <f>SUMIFS(BatGame!$G:$G,BatGame!$A:$A,B23,BatGame!$AI:$AI,A23)</f>
        <v>12</v>
      </c>
      <c r="J23">
        <f>SUMIFS(BatGame!$H:$H,BatGame!$A:$A,B23,BatGame!$AI:$AI,A23)</f>
        <v>5</v>
      </c>
      <c r="K23" s="1">
        <f>SUMIFS(BatGame!$I:$I,BatGame!$A:$A,B23,BatGame!$AI:$AI,A23)</f>
        <v>4</v>
      </c>
      <c r="L23" s="1">
        <f>SUMIFS(BatGame!$J:$J,BatGame!$A:$A,B23,BatGame!$AI:$AI,A23)</f>
        <v>2</v>
      </c>
      <c r="M23" s="1">
        <f>SUMIFS(BatGame!$K:$K,BatGame!$A:$A,B23,BatGame!$AI:$AI,A23)</f>
        <v>1</v>
      </c>
      <c r="N23">
        <f t="shared" si="30"/>
        <v>23</v>
      </c>
      <c r="O23" s="1">
        <f>SUMIFS(BatGame!$L:$L,BatGame!$A:$A,B23,BatGame!$AI:$AI,A23)</f>
        <v>5</v>
      </c>
      <c r="P23" s="1">
        <f>SUMIFS(BatGame!$N:$N,BatGame!$A:$A,B23,BatGame!$AI:$AI,A23)</f>
        <v>2</v>
      </c>
      <c r="Q23" s="1">
        <f>SUMIFS(BatGame!$AC:$AC,BatGame!$A:$A,B23,BatGame!$AI:$AI,A23)</f>
        <v>1</v>
      </c>
      <c r="R23" s="1">
        <f>SUMIFS(BatGame!$O:$O,BatGame!$A:$A,B23,BatGame!$AI:$AI,A23)</f>
        <v>0</v>
      </c>
      <c r="S23" s="1">
        <f>SUMIFS(BatGame!$Y:$Y,BatGame!$A:$A,B23,BatGame!$AI:$AI,A23)</f>
        <v>0</v>
      </c>
      <c r="T23" s="1">
        <f>SUMIFS(BatGame!$X:$X,BatGame!$A:$A,B23,BatGame!$AI:$AI,A23)</f>
        <v>0</v>
      </c>
      <c r="U23" s="1">
        <f>SUMIFS(BatGame!$P:$P,BatGame!$A:$A,B23,BatGame!$AI:$AI,A23)</f>
        <v>6</v>
      </c>
      <c r="V23" s="1">
        <f>SUMIFS(BatGame!$AB:$AB,BatGame!$A:$A,B23,BatGame!$AI:$AI,A23)</f>
        <v>0</v>
      </c>
      <c r="W23" s="1">
        <f>SUMIFS(BatGame!$Z:$Z,BatGame!$A:$A,B23,BatGame!$AI:$AI,A23)</f>
        <v>0</v>
      </c>
      <c r="X23" s="1">
        <f>SUMIFS(BatGame!$AA:$AA,BatGame!$A:$A,B23,BatGame!$AI:$AI,A23)</f>
        <v>0</v>
      </c>
      <c r="Y23" s="2">
        <f t="shared" si="31"/>
        <v>0.32432432432432434</v>
      </c>
      <c r="Z23" s="2">
        <f t="shared" si="32"/>
        <v>0.32432432432432434</v>
      </c>
      <c r="AA23" s="2">
        <f t="shared" si="33"/>
        <v>0.6216216216216216</v>
      </c>
      <c r="AB23" s="2">
        <f t="shared" si="34"/>
        <v>0.94594594594594594</v>
      </c>
      <c r="AC23" s="2">
        <f t="shared" si="35"/>
        <v>0.16216216216216217</v>
      </c>
      <c r="AD23" s="2">
        <f>(AL23/E23) / '리그 상수'!$B$3 * 100</f>
        <v>184.55177494359776</v>
      </c>
      <c r="AE23" s="2">
        <f t="shared" si="36"/>
        <v>16.216216216216218</v>
      </c>
      <c r="AF23" s="2">
        <f t="shared" si="37"/>
        <v>0</v>
      </c>
      <c r="AG23" s="2">
        <f t="shared" si="38"/>
        <v>0</v>
      </c>
      <c r="AH23" s="2">
        <f t="shared" si="39"/>
        <v>0.36666666666666664</v>
      </c>
      <c r="AI23" s="2">
        <f t="shared" si="40"/>
        <v>0.29729729729729726</v>
      </c>
      <c r="AJ23" s="2">
        <f t="shared" si="41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0.36882385259471451</v>
      </c>
      <c r="AL23" s="2">
        <f>((AK23-$AK$2) / '리그 상수'!$B$2 + '리그 상수'!$B$3) * '2025 썸머시즌 타자'!E23</f>
        <v>9.4068362590180712</v>
      </c>
      <c r="AM23" s="2">
        <f t="shared" si="42"/>
        <v>7.7463617463617469</v>
      </c>
      <c r="AN23" s="2">
        <f>((AK23-'리그 상수'!$B$1) / '리그 상수'!$B$2)*'2025 썸머시즌 타자'!E23</f>
        <v>0.89552380758075001</v>
      </c>
      <c r="AO23" s="2">
        <f>((AK23-'리그 상수'!$B$1) / '리그 상수'!$B$2) * '2025 썸머시즌 타자'!E23</f>
        <v>0.89552380758075001</v>
      </c>
      <c r="AP23" s="2">
        <f t="shared" si="43"/>
        <v>0</v>
      </c>
      <c r="AQ23" s="2">
        <f t="shared" si="44"/>
        <v>0.82800000000000007</v>
      </c>
      <c r="AR23" s="2">
        <f t="shared" si="45"/>
        <v>1.72352380758075</v>
      </c>
      <c r="AS23" s="2">
        <f t="shared" si="46"/>
        <v>58.98089552238806</v>
      </c>
      <c r="AT23" s="2">
        <f t="shared" si="47"/>
        <v>58.98089552238806</v>
      </c>
      <c r="AU23" s="2">
        <f t="shared" si="48"/>
        <v>60.704419329968808</v>
      </c>
      <c r="AV23" s="3">
        <f>AU23 + (E23 * ('리그 상수'!$B$1 - '리그 상수'!$F$1) / '리그 상수'!$B$2)</f>
        <v>64.118605914210889</v>
      </c>
      <c r="AW23">
        <f t="shared" si="49"/>
        <v>22.240000000000002</v>
      </c>
      <c r="AX23" s="3">
        <f t="shared" si="50"/>
        <v>7.7496574081868247E-2</v>
      </c>
      <c r="AY23" s="3">
        <f t="shared" si="51"/>
        <v>2.7295152576424822</v>
      </c>
      <c r="BE23" s="1">
        <f>SUMIFS(BatGame!$AD:$AD,BatGame!$A:$A,B23,BatGame!$AI:$AI,A23)</f>
        <v>2</v>
      </c>
      <c r="BF23" s="1">
        <f>SUMIFS(BatGame!$AE:$AE,BatGame!$A:$A,B23,BatGame!$AI:$AI,A23)</f>
        <v>41</v>
      </c>
      <c r="BG23" s="1">
        <f>SUMIFS(BatGame!$AF:$AF,BatGame!$A:$A,B23,BatGame!$AI:$AI,A23)</f>
        <v>22</v>
      </c>
      <c r="BH23">
        <f t="shared" si="52"/>
        <v>26</v>
      </c>
      <c r="BI23" s="4">
        <f t="shared" si="53"/>
        <v>2.8830308414663168</v>
      </c>
      <c r="BJ23" s="2">
        <f>E23*('리그 상수'!$B$3 * 0.8)</f>
        <v>4.0777006937561939</v>
      </c>
      <c r="BL23" t="s">
        <v>275</v>
      </c>
      <c r="BM23" t="b">
        <f>IF(E23&gt;='리그 상수'!$I$1 * 2.8, TRUE, FALSE)</f>
        <v>1</v>
      </c>
    </row>
    <row r="24" spans="1:65">
      <c r="A24" t="s">
        <v>220</v>
      </c>
      <c r="B24" s="1" t="s">
        <v>83</v>
      </c>
      <c r="C24" s="5">
        <f t="shared" si="27"/>
        <v>9.459880503721152E-3</v>
      </c>
      <c r="D24" s="5">
        <f t="shared" si="28"/>
        <v>0.85347176804011327</v>
      </c>
      <c r="E24" s="1">
        <f>SUMIFS(BatGame!$E:$E,BatGame!$A:$A,B24,BatGame!$AI:$AI,A24)</f>
        <v>45</v>
      </c>
      <c r="F24">
        <f t="shared" si="29"/>
        <v>44</v>
      </c>
      <c r="G24" s="1">
        <f>SUMIFS(BatGame!$F:$F,BatGame!$A:$A,B24,BatGame!$AI:$AI,A24)</f>
        <v>44</v>
      </c>
      <c r="H24" s="1">
        <f>SUMIFS(BatGame!$M:$M,BatGame!$A:$A,B24,BatGame!$AI:$AI,A24)</f>
        <v>6</v>
      </c>
      <c r="I24" s="1">
        <f>SUMIFS(BatGame!$G:$G,BatGame!$A:$A,B24,BatGame!$AI:$AI,A24)</f>
        <v>14</v>
      </c>
      <c r="J24">
        <f>SUMIFS(BatGame!$H:$H,BatGame!$A:$A,B24,BatGame!$AI:$AI,A24)</f>
        <v>9</v>
      </c>
      <c r="K24" s="1">
        <f>SUMIFS(BatGame!$I:$I,BatGame!$A:$A,B24,BatGame!$AI:$AI,A24)</f>
        <v>3</v>
      </c>
      <c r="L24" s="1">
        <f>SUMIFS(BatGame!$J:$J,BatGame!$A:$A,B24,BatGame!$AI:$AI,A24)</f>
        <v>0</v>
      </c>
      <c r="M24" s="1">
        <f>SUMIFS(BatGame!$K:$K,BatGame!$A:$A,B24,BatGame!$AI:$AI,A24)</f>
        <v>2</v>
      </c>
      <c r="N24">
        <f t="shared" si="30"/>
        <v>23</v>
      </c>
      <c r="O24" s="1">
        <f>SUMIFS(BatGame!$L:$L,BatGame!$A:$A,B24,BatGame!$AI:$AI,A24)</f>
        <v>5</v>
      </c>
      <c r="P24" s="1">
        <f>SUMIFS(BatGame!$N:$N,BatGame!$A:$A,B24,BatGame!$AI:$AI,A24)</f>
        <v>5</v>
      </c>
      <c r="Q24" s="1">
        <f>SUMIFS(BatGame!$AC:$AC,BatGame!$A:$A,B24,BatGame!$AI:$AI,A24)</f>
        <v>2</v>
      </c>
      <c r="R24" s="1">
        <f>SUMIFS(BatGame!$O:$O,BatGame!$A:$A,B24,BatGame!$AI:$AI,A24)</f>
        <v>0</v>
      </c>
      <c r="S24" s="1">
        <f>SUMIFS(BatGame!$Y:$Y,BatGame!$A:$A,B24,BatGame!$AI:$AI,A24)</f>
        <v>1</v>
      </c>
      <c r="T24" s="1">
        <f>SUMIFS(BatGame!$X:$X,BatGame!$A:$A,B24,BatGame!$AI:$AI,A24)</f>
        <v>0</v>
      </c>
      <c r="U24" s="1">
        <f>SUMIFS(BatGame!$P:$P,BatGame!$A:$A,B24,BatGame!$AI:$AI,A24)</f>
        <v>7</v>
      </c>
      <c r="V24" s="1">
        <f>SUMIFS(BatGame!$AB:$AB,BatGame!$A:$A,B24,BatGame!$AI:$AI,A24)</f>
        <v>0</v>
      </c>
      <c r="W24" s="1">
        <f>SUMIFS(BatGame!$Z:$Z,BatGame!$A:$A,B24,BatGame!$AI:$AI,A24)</f>
        <v>0</v>
      </c>
      <c r="X24" s="1">
        <f>SUMIFS(BatGame!$AA:$AA,BatGame!$A:$A,B24,BatGame!$AI:$AI,A24)</f>
        <v>0</v>
      </c>
      <c r="Y24" s="2">
        <f t="shared" si="31"/>
        <v>0.31818181818181818</v>
      </c>
      <c r="Z24" s="2">
        <f t="shared" si="32"/>
        <v>0.33333333333333331</v>
      </c>
      <c r="AA24" s="2">
        <f t="shared" si="33"/>
        <v>0.52272727272727271</v>
      </c>
      <c r="AB24" s="2">
        <f t="shared" si="34"/>
        <v>0.85606060606060597</v>
      </c>
      <c r="AC24" s="2">
        <f t="shared" si="35"/>
        <v>0.13636363636363635</v>
      </c>
      <c r="AD24" s="2">
        <f>(AL24/E24) / '리그 상수'!$B$3 * 100</f>
        <v>177.31273897406777</v>
      </c>
      <c r="AE24" s="2">
        <f t="shared" si="36"/>
        <v>15.555555555555555</v>
      </c>
      <c r="AF24" s="2">
        <f t="shared" si="37"/>
        <v>0</v>
      </c>
      <c r="AG24" s="2">
        <f t="shared" si="38"/>
        <v>0</v>
      </c>
      <c r="AH24" s="2">
        <f t="shared" si="39"/>
        <v>0.34285714285714286</v>
      </c>
      <c r="AI24" s="2">
        <f t="shared" si="40"/>
        <v>0.20454545454545453</v>
      </c>
      <c r="AJ24" s="2">
        <f t="shared" si="41"/>
        <v>1.5151515151515138E-2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0.33724640626511576</v>
      </c>
      <c r="AL24" s="2">
        <f>((AK24-$AK$2) / '리그 상수'!$B$2 + '리그 상수'!$B$3) * '2025 썸머시즌 타자'!E24</f>
        <v>10.991983967123824</v>
      </c>
      <c r="AM24" s="2">
        <f t="shared" si="42"/>
        <v>6.615767045454545</v>
      </c>
      <c r="AN24" s="2">
        <f>((AK24-'리그 상수'!$B$1) / '리그 상수'!$B$2)*'2025 썸머시즌 타자'!E24</f>
        <v>0.64038774240275864</v>
      </c>
      <c r="AO24" s="2">
        <f>((AK24-'리그 상수'!$B$1) / '리그 상수'!$B$2) * '2025 썸머시즌 타자'!E24</f>
        <v>0.64038774240275864</v>
      </c>
      <c r="AP24" s="2">
        <f t="shared" si="43"/>
        <v>0.2</v>
      </c>
      <c r="AQ24" s="2">
        <f t="shared" si="44"/>
        <v>-0.62999999999999989</v>
      </c>
      <c r="AR24" s="2">
        <f t="shared" si="45"/>
        <v>0.2103877424027587</v>
      </c>
      <c r="AS24" s="2">
        <f t="shared" si="46"/>
        <v>18.981212121212121</v>
      </c>
      <c r="AT24" s="2">
        <f t="shared" si="47"/>
        <v>18.981212121212121</v>
      </c>
      <c r="AU24" s="2">
        <f t="shared" si="48"/>
        <v>19.191599863614879</v>
      </c>
      <c r="AV24" s="3">
        <f>AU24 + (E24 * ('리그 상수'!$B$1 - '리그 상수'!$F$1) / '리그 상수'!$B$2)</f>
        <v>23.343988952557947</v>
      </c>
      <c r="AW24">
        <f t="shared" si="49"/>
        <v>22.240000000000002</v>
      </c>
      <c r="AX24" s="3">
        <f t="shared" si="50"/>
        <v>9.4598805037211641E-3</v>
      </c>
      <c r="AY24" s="3">
        <f t="shared" si="51"/>
        <v>0.86293164854383442</v>
      </c>
      <c r="BE24" s="1">
        <f>SUMIFS(BatGame!$AD:$AD,BatGame!$A:$A,B24,BatGame!$AI:$AI,A24)</f>
        <v>2</v>
      </c>
      <c r="BF24" s="1">
        <f>SUMIFS(BatGame!$AE:$AE,BatGame!$A:$A,B24,BatGame!$AI:$AI,A24)</f>
        <v>15</v>
      </c>
      <c r="BG24" s="1">
        <f>SUMIFS(BatGame!$AF:$AF,BatGame!$A:$A,B24,BatGame!$AI:$AI,A24)</f>
        <v>8</v>
      </c>
      <c r="BH24">
        <f t="shared" si="52"/>
        <v>32</v>
      </c>
      <c r="BI24" s="4">
        <f t="shared" si="53"/>
        <v>1.0496397910322817</v>
      </c>
      <c r="BJ24" s="2">
        <f>E24*('리그 상수'!$B$3 * 0.8)</f>
        <v>4.9593657086223981</v>
      </c>
      <c r="BL24" t="s">
        <v>275</v>
      </c>
      <c r="BM24" t="b">
        <f>IF(E24&gt;='리그 상수'!$I$1 * 2.8, TRUE, FALSE)</f>
        <v>1</v>
      </c>
    </row>
    <row r="25" spans="1:65">
      <c r="A25" t="s">
        <v>220</v>
      </c>
      <c r="B25" s="1" t="s">
        <v>96</v>
      </c>
      <c r="C25" s="5">
        <f t="shared" si="27"/>
        <v>4.5419728239279589E-3</v>
      </c>
      <c r="D25" s="5">
        <f t="shared" si="28"/>
        <v>-0.22565024903154399</v>
      </c>
      <c r="E25" s="1">
        <f>SUMIFS(BatGame!$E:$E,BatGame!$A:$A,B25,BatGame!$AI:$AI,A25)</f>
        <v>33</v>
      </c>
      <c r="F25">
        <f t="shared" si="29"/>
        <v>31</v>
      </c>
      <c r="G25" s="1">
        <f>SUMIFS(BatGame!$F:$F,BatGame!$A:$A,B25,BatGame!$AI:$AI,A25)</f>
        <v>31</v>
      </c>
      <c r="H25" s="1">
        <f>SUMIFS(BatGame!$M:$M,BatGame!$A:$A,B25,BatGame!$AI:$AI,A25)</f>
        <v>4</v>
      </c>
      <c r="I25" s="1">
        <f>SUMIFS(BatGame!$G:$G,BatGame!$A:$A,B25,BatGame!$AI:$AI,A25)</f>
        <v>2</v>
      </c>
      <c r="J25">
        <f>SUMIFS(BatGame!$H:$H,BatGame!$A:$A,B25,BatGame!$AI:$AI,A25)</f>
        <v>0</v>
      </c>
      <c r="K25" s="1">
        <f>SUMIFS(BatGame!$I:$I,BatGame!$A:$A,B25,BatGame!$AI:$AI,A25)</f>
        <v>2</v>
      </c>
      <c r="L25" s="1">
        <f>SUMIFS(BatGame!$J:$J,BatGame!$A:$A,B25,BatGame!$AI:$AI,A25)</f>
        <v>0</v>
      </c>
      <c r="M25" s="1">
        <f>SUMIFS(BatGame!$K:$K,BatGame!$A:$A,B25,BatGame!$AI:$AI,A25)</f>
        <v>0</v>
      </c>
      <c r="N25">
        <f t="shared" si="30"/>
        <v>4</v>
      </c>
      <c r="O25" s="1">
        <f>SUMIFS(BatGame!$L:$L,BatGame!$A:$A,B25,BatGame!$AI:$AI,A25)</f>
        <v>2</v>
      </c>
      <c r="P25" s="1">
        <f>SUMIFS(BatGame!$N:$N,BatGame!$A:$A,B25,BatGame!$AI:$AI,A25)</f>
        <v>4</v>
      </c>
      <c r="Q25" s="1">
        <f>SUMIFS(BatGame!$AC:$AC,BatGame!$A:$A,B25,BatGame!$AI:$AI,A25)</f>
        <v>0</v>
      </c>
      <c r="R25" s="1">
        <f>SUMIFS(BatGame!$O:$O,BatGame!$A:$A,B25,BatGame!$AI:$AI,A25)</f>
        <v>1</v>
      </c>
      <c r="S25" s="1">
        <f>SUMIFS(BatGame!$Y:$Y,BatGame!$A:$A,B25,BatGame!$AI:$AI,A25)</f>
        <v>1</v>
      </c>
      <c r="T25" s="1">
        <f>SUMIFS(BatGame!$X:$X,BatGame!$A:$A,B25,BatGame!$AI:$AI,A25)</f>
        <v>0</v>
      </c>
      <c r="U25" s="1">
        <f>SUMIFS(BatGame!$P:$P,BatGame!$A:$A,B25,BatGame!$AI:$AI,A25)</f>
        <v>13</v>
      </c>
      <c r="V25" s="1">
        <f>SUMIFS(BatGame!$AB:$AB,BatGame!$A:$A,B25,BatGame!$AI:$AI,A25)</f>
        <v>0</v>
      </c>
      <c r="W25" s="1">
        <f>SUMIFS(BatGame!$Z:$Z,BatGame!$A:$A,B25,BatGame!$AI:$AI,A25)</f>
        <v>0</v>
      </c>
      <c r="X25" s="1">
        <f>SUMIFS(BatGame!$AA:$AA,BatGame!$A:$A,B25,BatGame!$AI:$AI,A25)</f>
        <v>0</v>
      </c>
      <c r="Y25" s="2">
        <f t="shared" si="31"/>
        <v>6.4516129032258063E-2</v>
      </c>
      <c r="Z25" s="2">
        <f t="shared" si="32"/>
        <v>0.12121212121212122</v>
      </c>
      <c r="AA25" s="2">
        <f t="shared" si="33"/>
        <v>0.12903225806451613</v>
      </c>
      <c r="AB25" s="2">
        <f t="shared" si="34"/>
        <v>0.25024437927663734</v>
      </c>
      <c r="AC25" s="2">
        <f t="shared" si="35"/>
        <v>0.12903225806451613</v>
      </c>
      <c r="AD25" s="2">
        <f>(AL25/E25) / '리그 상수'!$B$3 * 100</f>
        <v>125.21067575241341</v>
      </c>
      <c r="AE25" s="2">
        <f t="shared" si="36"/>
        <v>39.393939393939391</v>
      </c>
      <c r="AF25" s="2">
        <f t="shared" si="37"/>
        <v>3.0303030303030303</v>
      </c>
      <c r="AG25" s="2">
        <f t="shared" si="38"/>
        <v>7.6923076923076927E-2</v>
      </c>
      <c r="AH25" s="2">
        <f t="shared" si="39"/>
        <v>0.1111111111111111</v>
      </c>
      <c r="AI25" s="2">
        <f t="shared" si="40"/>
        <v>6.4516129032258063E-2</v>
      </c>
      <c r="AJ25" s="2">
        <f t="shared" si="41"/>
        <v>5.6695992179863153E-2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0.10997165421688557</v>
      </c>
      <c r="AL25" s="2">
        <f>((AK25-$AK$2) / '리그 상수'!$B$2 + '리그 상수'!$B$3) * '2025 썸머시즌 타자'!E25</f>
        <v>5.6921840403996065</v>
      </c>
      <c r="AM25" s="2">
        <f t="shared" si="42"/>
        <v>0.48053392658509453</v>
      </c>
      <c r="AN25" s="2">
        <f>((AK25-'리그 상수'!$B$1) / '리그 상수'!$B$2)*'2025 썸머시즌 타자'!E25</f>
        <v>-1.8989865243958419</v>
      </c>
      <c r="AO25" s="2">
        <f>((AK25-'리그 상수'!$B$1) / '리그 상수'!$B$2) * '2025 썸머시즌 타자'!E25</f>
        <v>-1.8989865243958419</v>
      </c>
      <c r="AP25" s="2">
        <f t="shared" si="43"/>
        <v>0.8</v>
      </c>
      <c r="AQ25" s="2">
        <f t="shared" si="44"/>
        <v>1.2</v>
      </c>
      <c r="AR25" s="2">
        <f t="shared" si="45"/>
        <v>0.10101347560415808</v>
      </c>
      <c r="AS25" s="2">
        <f t="shared" si="46"/>
        <v>-5.0184615384615388</v>
      </c>
      <c r="AT25" s="2">
        <f t="shared" si="47"/>
        <v>-5.0184615384615388</v>
      </c>
      <c r="AU25" s="2">
        <f t="shared" si="48"/>
        <v>-4.9174480628573809</v>
      </c>
      <c r="AV25" s="3">
        <f>AU25 + (E25 * ('리그 상수'!$B$1 - '리그 상수'!$F$1) / '리그 상수'!$B$2)</f>
        <v>-1.872362730965798</v>
      </c>
      <c r="AW25">
        <f t="shared" si="49"/>
        <v>22.240000000000002</v>
      </c>
      <c r="AX25" s="3">
        <f t="shared" si="50"/>
        <v>4.541972823927971E-3</v>
      </c>
      <c r="AY25" s="3">
        <f t="shared" si="51"/>
        <v>-0.22110827620761603</v>
      </c>
      <c r="BE25" s="1">
        <f>SUMIFS(BatGame!$AD:$AD,BatGame!$A:$A,B25,BatGame!$AI:$AI,A25)</f>
        <v>4</v>
      </c>
      <c r="BF25" s="1">
        <f>SUMIFS(BatGame!$AE:$AE,BatGame!$A:$A,B25,BatGame!$AI:$AI,A25)</f>
        <v>3</v>
      </c>
      <c r="BG25" s="1">
        <f>SUMIFS(BatGame!$AF:$AF,BatGame!$A:$A,B25,BatGame!$AI:$AI,A25)</f>
        <v>0</v>
      </c>
      <c r="BH25">
        <f t="shared" si="52"/>
        <v>29</v>
      </c>
      <c r="BI25" s="4">
        <f t="shared" si="53"/>
        <v>-8.4188971716088037E-2</v>
      </c>
      <c r="BJ25" s="2">
        <f>E25*('리그 상수'!$B$3 * 0.8)</f>
        <v>3.6368681863230923</v>
      </c>
      <c r="BL25" t="s">
        <v>275</v>
      </c>
      <c r="BM25" t="b">
        <f>IF(E25&gt;='리그 상수'!$I$1 * 2.8, TRUE, FALSE)</f>
        <v>1</v>
      </c>
    </row>
    <row r="26" spans="1:65">
      <c r="A26" t="s">
        <v>220</v>
      </c>
      <c r="B26" s="1" t="s">
        <v>115</v>
      </c>
      <c r="C26" s="5">
        <f t="shared" si="27"/>
        <v>0.10915001666400759</v>
      </c>
      <c r="D26" s="5">
        <f t="shared" si="28"/>
        <v>0.71863758992805749</v>
      </c>
      <c r="E26" s="1">
        <f>SUMIFS(BatGame!$E:$E,BatGame!$A:$A,B26,BatGame!$AI:$AI,A26)</f>
        <v>36</v>
      </c>
      <c r="F26">
        <f t="shared" si="29"/>
        <v>31</v>
      </c>
      <c r="G26" s="1">
        <f>SUMIFS(BatGame!$F:$F,BatGame!$A:$A,B26,BatGame!$AI:$AI,A26)</f>
        <v>31</v>
      </c>
      <c r="H26" s="1">
        <f>SUMIFS(BatGame!$M:$M,BatGame!$A:$A,B26,BatGame!$AI:$AI,A26)</f>
        <v>5</v>
      </c>
      <c r="I26" s="1">
        <f>SUMIFS(BatGame!$G:$G,BatGame!$A:$A,B26,BatGame!$AI:$AI,A26)</f>
        <v>7</v>
      </c>
      <c r="J26">
        <f>SUMIFS(BatGame!$H:$H,BatGame!$A:$A,B26,BatGame!$AI:$AI,A26)</f>
        <v>4</v>
      </c>
      <c r="K26" s="1">
        <f>SUMIFS(BatGame!$I:$I,BatGame!$A:$A,B26,BatGame!$AI:$AI,A26)</f>
        <v>2</v>
      </c>
      <c r="L26" s="1">
        <f>SUMIFS(BatGame!$J:$J,BatGame!$A:$A,B26,BatGame!$AI:$AI,A26)</f>
        <v>1</v>
      </c>
      <c r="M26" s="1">
        <f>SUMIFS(BatGame!$K:$K,BatGame!$A:$A,B26,BatGame!$AI:$AI,A26)</f>
        <v>0</v>
      </c>
      <c r="N26">
        <f t="shared" si="30"/>
        <v>11</v>
      </c>
      <c r="O26" s="1">
        <f>SUMIFS(BatGame!$L:$L,BatGame!$A:$A,B26,BatGame!$AI:$AI,A26)</f>
        <v>1</v>
      </c>
      <c r="P26" s="1">
        <f>SUMIFS(BatGame!$N:$N,BatGame!$A:$A,B26,BatGame!$AI:$AI,A26)</f>
        <v>8</v>
      </c>
      <c r="Q26" s="1">
        <f>SUMIFS(BatGame!$AC:$AC,BatGame!$A:$A,B26,BatGame!$AI:$AI,A26)</f>
        <v>1</v>
      </c>
      <c r="R26" s="1">
        <f>SUMIFS(BatGame!$O:$O,BatGame!$A:$A,B26,BatGame!$AI:$AI,A26)</f>
        <v>1</v>
      </c>
      <c r="S26" s="1">
        <f>SUMIFS(BatGame!$Y:$Y,BatGame!$A:$A,B26,BatGame!$AI:$AI,A26)</f>
        <v>3</v>
      </c>
      <c r="T26" s="1">
        <f>SUMIFS(BatGame!$X:$X,BatGame!$A:$A,B26,BatGame!$AI:$AI,A26)</f>
        <v>0</v>
      </c>
      <c r="U26" s="1">
        <f>SUMIFS(BatGame!$P:$P,BatGame!$A:$A,B26,BatGame!$AI:$AI,A26)</f>
        <v>8</v>
      </c>
      <c r="V26" s="1">
        <f>SUMIFS(BatGame!$AB:$AB,BatGame!$A:$A,B26,BatGame!$AI:$AI,A26)</f>
        <v>1</v>
      </c>
      <c r="W26" s="1">
        <f>SUMIFS(BatGame!$Z:$Z,BatGame!$A:$A,B26,BatGame!$AI:$AI,A26)</f>
        <v>1</v>
      </c>
      <c r="X26" s="1">
        <f>SUMIFS(BatGame!$AA:$AA,BatGame!$A:$A,B26,BatGame!$AI:$AI,A26)</f>
        <v>0</v>
      </c>
      <c r="Y26" s="2">
        <f t="shared" si="31"/>
        <v>0.22580645161290322</v>
      </c>
      <c r="Z26" s="2">
        <f t="shared" si="32"/>
        <v>0.31428571428571428</v>
      </c>
      <c r="AA26" s="2">
        <f t="shared" si="33"/>
        <v>0.35483870967741937</v>
      </c>
      <c r="AB26" s="2">
        <f t="shared" si="34"/>
        <v>0.66912442396313365</v>
      </c>
      <c r="AC26" s="2">
        <f t="shared" si="35"/>
        <v>0.16129032258064516</v>
      </c>
      <c r="AD26" s="2">
        <f>(AL26/E26) / '리그 상수'!$B$3 * 100</f>
        <v>161.48785592601604</v>
      </c>
      <c r="AE26" s="2">
        <f t="shared" si="36"/>
        <v>22.222222222222221</v>
      </c>
      <c r="AF26" s="2">
        <f t="shared" si="37"/>
        <v>2.7777777777777777</v>
      </c>
      <c r="AG26" s="2">
        <f t="shared" si="38"/>
        <v>0.125</v>
      </c>
      <c r="AH26" s="2">
        <f t="shared" si="39"/>
        <v>0.30434782608695654</v>
      </c>
      <c r="AI26" s="2">
        <f t="shared" si="40"/>
        <v>0.12903225806451615</v>
      </c>
      <c r="AJ26" s="2">
        <f t="shared" si="41"/>
        <v>8.847926267281106E-2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0.26821658002507937</v>
      </c>
      <c r="AL26" s="2">
        <f>((AK26-$AK$2) / '리그 상수'!$B$2 + '리그 상수'!$B$3) * '2025 썸머시즌 타자'!E26</f>
        <v>8.0087733503843843</v>
      </c>
      <c r="AM26" s="2">
        <f t="shared" si="42"/>
        <v>4.0147465437788021</v>
      </c>
      <c r="AN26" s="2">
        <f>((AK26-'리그 상수'!$B$1) / '리그 상수'!$B$2)*'2025 썸머시즌 타자'!E26</f>
        <v>-0.27250362939246814</v>
      </c>
      <c r="AO26" s="2">
        <f>((AK26-'리그 상수'!$B$1) / '리그 상수'!$B$2) * '2025 썸머시즌 타자'!E26</f>
        <v>-0.27250362939246814</v>
      </c>
      <c r="AP26" s="2">
        <f t="shared" si="43"/>
        <v>1.2000000000000002</v>
      </c>
      <c r="AQ26" s="2">
        <f t="shared" si="44"/>
        <v>1.5</v>
      </c>
      <c r="AR26" s="2">
        <f t="shared" si="45"/>
        <v>2.4274963706075319</v>
      </c>
      <c r="AS26" s="2">
        <f t="shared" si="46"/>
        <v>15.9825</v>
      </c>
      <c r="AT26" s="2">
        <f t="shared" si="47"/>
        <v>15.9825</v>
      </c>
      <c r="AU26" s="2">
        <f t="shared" si="48"/>
        <v>18.40999637060753</v>
      </c>
      <c r="AV26" s="3">
        <f>AU26 + (E26 * ('리그 상수'!$B$1 - '리그 상수'!$F$1) / '리그 상수'!$B$2)</f>
        <v>21.731907641761985</v>
      </c>
      <c r="AW26">
        <f t="shared" si="49"/>
        <v>22.240000000000002</v>
      </c>
      <c r="AX26" s="3">
        <f t="shared" si="50"/>
        <v>0.10915001666400771</v>
      </c>
      <c r="AY26" s="3">
        <f t="shared" si="51"/>
        <v>0.82778760659206507</v>
      </c>
      <c r="BE26" s="1">
        <f>SUMIFS(BatGame!$AD:$AD,BatGame!$A:$A,B26,BatGame!$AI:$AI,A26)</f>
        <v>4</v>
      </c>
      <c r="BF26" s="1">
        <f>SUMIFS(BatGame!$AE:$AE,BatGame!$A:$A,B26,BatGame!$AI:$AI,A26)</f>
        <v>15</v>
      </c>
      <c r="BG26" s="1">
        <f>SUMIFS(BatGame!$AF:$AF,BatGame!$A:$A,B26,BatGame!$AI:$AI,A26)</f>
        <v>9</v>
      </c>
      <c r="BH26">
        <f t="shared" si="52"/>
        <v>27</v>
      </c>
      <c r="BI26" s="4">
        <f t="shared" si="53"/>
        <v>0.97715412058282303</v>
      </c>
      <c r="BJ26" s="2">
        <f>E26*('리그 상수'!$B$3 * 0.8)</f>
        <v>3.9674925668979188</v>
      </c>
      <c r="BL26" t="s">
        <v>275</v>
      </c>
      <c r="BM26" t="b">
        <f>IF(E26&gt;='리그 상수'!$I$1 * 2.8, TRUE, FALSE)</f>
        <v>1</v>
      </c>
    </row>
    <row r="27" spans="1:65">
      <c r="A27" t="s">
        <v>220</v>
      </c>
      <c r="B27" s="1" t="s">
        <v>104</v>
      </c>
      <c r="C27" s="5">
        <f t="shared" si="27"/>
        <v>9.0781108294361923E-2</v>
      </c>
      <c r="D27" s="5">
        <f t="shared" si="28"/>
        <v>1.2132865136462259</v>
      </c>
      <c r="E27" s="1">
        <f>SUMIFS(BatGame!$E:$E,BatGame!$A:$A,B27,BatGame!$AI:$AI,A27)</f>
        <v>37</v>
      </c>
      <c r="F27">
        <f t="shared" si="29"/>
        <v>34</v>
      </c>
      <c r="G27" s="1">
        <f>SUMIFS(BatGame!$F:$F,BatGame!$A:$A,B27,BatGame!$AI:$AI,A27)</f>
        <v>34</v>
      </c>
      <c r="H27" s="1">
        <f>SUMIFS(BatGame!$M:$M,BatGame!$A:$A,B27,BatGame!$AI:$AI,A27)</f>
        <v>9</v>
      </c>
      <c r="I27" s="1">
        <f>SUMIFS(BatGame!$G:$G,BatGame!$A:$A,B27,BatGame!$AI:$AI,A27)</f>
        <v>11</v>
      </c>
      <c r="J27">
        <f>SUMIFS(BatGame!$H:$H,BatGame!$A:$A,B27,BatGame!$AI:$AI,A27)</f>
        <v>3</v>
      </c>
      <c r="K27" s="1">
        <f>SUMIFS(BatGame!$I:$I,BatGame!$A:$A,B27,BatGame!$AI:$AI,A27)</f>
        <v>5</v>
      </c>
      <c r="L27" s="1">
        <f>SUMIFS(BatGame!$J:$J,BatGame!$A:$A,B27,BatGame!$AI:$AI,A27)</f>
        <v>1</v>
      </c>
      <c r="M27" s="1">
        <f>SUMIFS(BatGame!$K:$K,BatGame!$A:$A,B27,BatGame!$AI:$AI,A27)</f>
        <v>2</v>
      </c>
      <c r="N27">
        <f t="shared" si="30"/>
        <v>24</v>
      </c>
      <c r="O27" s="1">
        <f>SUMIFS(BatGame!$L:$L,BatGame!$A:$A,B27,BatGame!$AI:$AI,A27)</f>
        <v>3</v>
      </c>
      <c r="P27" s="1">
        <f>SUMIFS(BatGame!$N:$N,BatGame!$A:$A,B27,BatGame!$AI:$AI,A27)</f>
        <v>0</v>
      </c>
      <c r="Q27" s="1">
        <f>SUMIFS(BatGame!$AC:$AC,BatGame!$A:$A,B27,BatGame!$AI:$AI,A27)</f>
        <v>0</v>
      </c>
      <c r="R27" s="1">
        <f>SUMIFS(BatGame!$O:$O,BatGame!$A:$A,B27,BatGame!$AI:$AI,A27)</f>
        <v>0</v>
      </c>
      <c r="S27" s="1">
        <f>SUMIFS(BatGame!$Y:$Y,BatGame!$A:$A,B27,BatGame!$AI:$AI,A27)</f>
        <v>3</v>
      </c>
      <c r="T27" s="1">
        <f>SUMIFS(BatGame!$X:$X,BatGame!$A:$A,B27,BatGame!$AI:$AI,A27)</f>
        <v>0</v>
      </c>
      <c r="U27" s="1">
        <f>SUMIFS(BatGame!$P:$P,BatGame!$A:$A,B27,BatGame!$AI:$AI,A27)</f>
        <v>1</v>
      </c>
      <c r="V27" s="1">
        <f>SUMIFS(BatGame!$AB:$AB,BatGame!$A:$A,B27,BatGame!$AI:$AI,A27)</f>
        <v>0</v>
      </c>
      <c r="W27" s="1">
        <f>SUMIFS(BatGame!$Z:$Z,BatGame!$A:$A,B27,BatGame!$AI:$AI,A27)</f>
        <v>0</v>
      </c>
      <c r="X27" s="1">
        <f>SUMIFS(BatGame!$AA:$AA,BatGame!$A:$A,B27,BatGame!$AI:$AI,A27)</f>
        <v>0</v>
      </c>
      <c r="Y27" s="2">
        <f t="shared" si="31"/>
        <v>0.3235294117647059</v>
      </c>
      <c r="Z27" s="2">
        <f t="shared" si="32"/>
        <v>0.3783783783783784</v>
      </c>
      <c r="AA27" s="2">
        <f t="shared" si="33"/>
        <v>0.70588235294117652</v>
      </c>
      <c r="AB27" s="2">
        <f t="shared" si="34"/>
        <v>1.0842607313195549</v>
      </c>
      <c r="AC27" s="2">
        <f t="shared" si="35"/>
        <v>0.26470588235294118</v>
      </c>
      <c r="AD27" s="2">
        <f>(AL27/E27) / '리그 상수'!$B$3 * 100</f>
        <v>198.11722454993327</v>
      </c>
      <c r="AE27" s="2">
        <f t="shared" si="36"/>
        <v>2.7027027027027026</v>
      </c>
      <c r="AF27" s="2">
        <f t="shared" si="37"/>
        <v>0</v>
      </c>
      <c r="AG27" s="2">
        <f t="shared" si="38"/>
        <v>0</v>
      </c>
      <c r="AH27" s="2">
        <f t="shared" si="39"/>
        <v>0.29032258064516131</v>
      </c>
      <c r="AI27" s="2">
        <f t="shared" si="40"/>
        <v>0.38235294117647062</v>
      </c>
      <c r="AJ27" s="2">
        <f t="shared" si="41"/>
        <v>5.4848966613672501E-2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0.42799778938463573</v>
      </c>
      <c r="AL27" s="2">
        <f>((AK27-$AK$2) / '리그 상수'!$B$2 + '리그 상수'!$B$3) * '2025 썸머시즌 타자'!E27</f>
        <v>10.098284299903932</v>
      </c>
      <c r="AM27" s="2">
        <f t="shared" si="42"/>
        <v>11.601023017902813</v>
      </c>
      <c r="AN27" s="2">
        <f>((AK27-'리그 상수'!$B$1) / '리그 상수'!$B$2)*'2025 썸머시즌 타자'!E27</f>
        <v>1.5869718484666102</v>
      </c>
      <c r="AO27" s="2">
        <f>((AK27-'리그 상수'!$B$1) / '리그 상수'!$B$2) * '2025 썸머시즌 타자'!E27</f>
        <v>1.5869718484666102</v>
      </c>
      <c r="AP27" s="2">
        <f t="shared" si="43"/>
        <v>0</v>
      </c>
      <c r="AQ27" s="2">
        <f t="shared" si="44"/>
        <v>0.43199999999999983</v>
      </c>
      <c r="AR27" s="2">
        <f t="shared" si="45"/>
        <v>2.0189718484666099</v>
      </c>
      <c r="AS27" s="2">
        <f t="shared" si="46"/>
        <v>26.983492063492065</v>
      </c>
      <c r="AT27" s="2">
        <f t="shared" si="47"/>
        <v>26.983492063492065</v>
      </c>
      <c r="AU27" s="2">
        <f t="shared" si="48"/>
        <v>29.002463911958674</v>
      </c>
      <c r="AV27" s="3">
        <f>AU27 + (E27 * ('리그 상수'!$B$1 - '리그 상수'!$F$1) / '리그 상수'!$B$2)</f>
        <v>32.416650496200752</v>
      </c>
      <c r="AW27">
        <f t="shared" si="49"/>
        <v>22.240000000000002</v>
      </c>
      <c r="AX27" s="3">
        <f t="shared" si="50"/>
        <v>9.0781108294361951E-2</v>
      </c>
      <c r="AY27" s="3">
        <f t="shared" si="51"/>
        <v>1.3040676219405878</v>
      </c>
      <c r="BE27" s="1">
        <f>SUMIFS(BatGame!$AD:$AD,BatGame!$A:$A,B27,BatGame!$AI:$AI,A27)</f>
        <v>6</v>
      </c>
      <c r="BF27" s="1">
        <f>SUMIFS(BatGame!$AE:$AE,BatGame!$A:$A,B27,BatGame!$AI:$AI,A27)</f>
        <v>28</v>
      </c>
      <c r="BG27" s="1">
        <f>SUMIFS(BatGame!$AF:$AF,BatGame!$A:$A,B27,BatGame!$AI:$AI,A27)</f>
        <v>11</v>
      </c>
      <c r="BH27">
        <f t="shared" si="52"/>
        <v>23</v>
      </c>
      <c r="BI27" s="4">
        <f t="shared" si="53"/>
        <v>1.4575832057644222</v>
      </c>
      <c r="BJ27" s="2">
        <f>E27*('리그 상수'!$B$3 * 0.8)</f>
        <v>4.0777006937561939</v>
      </c>
      <c r="BL27" t="s">
        <v>275</v>
      </c>
      <c r="BM27" t="b">
        <f>IF(E27&gt;='리그 상수'!$I$1 * 2.8, TRUE, FALSE)</f>
        <v>1</v>
      </c>
    </row>
    <row r="28" spans="1:65">
      <c r="A28" t="s">
        <v>220</v>
      </c>
      <c r="B28" s="1" t="s">
        <v>112</v>
      </c>
      <c r="C28" s="5">
        <f t="shared" si="27"/>
        <v>-1.4348617607969127E-2</v>
      </c>
      <c r="D28" s="5">
        <f t="shared" si="28"/>
        <v>0.58386516593177062</v>
      </c>
      <c r="E28" s="1">
        <f>SUMIFS(BatGame!$E:$E,BatGame!$A:$A,B28,BatGame!$AI:$AI,A28)</f>
        <v>32</v>
      </c>
      <c r="F28">
        <f t="shared" si="29"/>
        <v>32</v>
      </c>
      <c r="G28" s="1">
        <f>SUMIFS(BatGame!$F:$F,BatGame!$A:$A,B28,BatGame!$AI:$AI,A28)</f>
        <v>32</v>
      </c>
      <c r="H28" s="1">
        <f>SUMIFS(BatGame!$M:$M,BatGame!$A:$A,B28,BatGame!$AI:$AI,A28)</f>
        <v>6</v>
      </c>
      <c r="I28" s="1">
        <f>SUMIFS(BatGame!$G:$G,BatGame!$A:$A,B28,BatGame!$AI:$AI,A28)</f>
        <v>12</v>
      </c>
      <c r="J28">
        <f>SUMIFS(BatGame!$H:$H,BatGame!$A:$A,B28,BatGame!$AI:$AI,A28)</f>
        <v>4</v>
      </c>
      <c r="K28" s="1">
        <f>SUMIFS(BatGame!$I:$I,BatGame!$A:$A,B28,BatGame!$AI:$AI,A28)</f>
        <v>2</v>
      </c>
      <c r="L28" s="1">
        <f>SUMIFS(BatGame!$J:$J,BatGame!$A:$A,B28,BatGame!$AI:$AI,A28)</f>
        <v>1</v>
      </c>
      <c r="M28" s="1">
        <f>SUMIFS(BatGame!$K:$K,BatGame!$A:$A,B28,BatGame!$AI:$AI,A28)</f>
        <v>5</v>
      </c>
      <c r="N28">
        <f t="shared" si="30"/>
        <v>31</v>
      </c>
      <c r="O28" s="1">
        <f>SUMIFS(BatGame!$L:$L,BatGame!$A:$A,B28,BatGame!$AI:$AI,A28)</f>
        <v>13</v>
      </c>
      <c r="P28" s="1">
        <f>SUMIFS(BatGame!$N:$N,BatGame!$A:$A,B28,BatGame!$AI:$AI,A28)</f>
        <v>1</v>
      </c>
      <c r="Q28" s="1">
        <f>SUMIFS(BatGame!$AC:$AC,BatGame!$A:$A,B28,BatGame!$AI:$AI,A28)</f>
        <v>0</v>
      </c>
      <c r="R28" s="1">
        <f>SUMIFS(BatGame!$O:$O,BatGame!$A:$A,B28,BatGame!$AI:$AI,A28)</f>
        <v>0</v>
      </c>
      <c r="S28" s="1">
        <f>SUMIFS(BatGame!$Y:$Y,BatGame!$A:$A,B28,BatGame!$AI:$AI,A28)</f>
        <v>0</v>
      </c>
      <c r="T28" s="1">
        <f>SUMIFS(BatGame!$X:$X,BatGame!$A:$A,B28,BatGame!$AI:$AI,A28)</f>
        <v>0</v>
      </c>
      <c r="U28" s="1">
        <f>SUMIFS(BatGame!$P:$P,BatGame!$A:$A,B28,BatGame!$AI:$AI,A28)</f>
        <v>10</v>
      </c>
      <c r="V28" s="1">
        <f>SUMIFS(BatGame!$AB:$AB,BatGame!$A:$A,B28,BatGame!$AI:$AI,A28)</f>
        <v>0</v>
      </c>
      <c r="W28" s="1">
        <f>SUMIFS(BatGame!$Z:$Z,BatGame!$A:$A,B28,BatGame!$AI:$AI,A28)</f>
        <v>0</v>
      </c>
      <c r="X28" s="1">
        <f>SUMIFS(BatGame!$AA:$AA,BatGame!$A:$A,B28,BatGame!$AI:$AI,A28)</f>
        <v>0</v>
      </c>
      <c r="Y28" s="2">
        <f t="shared" si="31"/>
        <v>0.375</v>
      </c>
      <c r="Z28" s="2">
        <f t="shared" si="32"/>
        <v>0.375</v>
      </c>
      <c r="AA28" s="2">
        <f t="shared" si="33"/>
        <v>0.96875</v>
      </c>
      <c r="AB28" s="2">
        <f t="shared" si="34"/>
        <v>1.34375</v>
      </c>
      <c r="AC28" s="2">
        <f t="shared" si="35"/>
        <v>0.1875</v>
      </c>
      <c r="AD28" s="2">
        <f>(AL28/E28) / '리그 상수'!$B$3 * 100</f>
        <v>224.62095400340712</v>
      </c>
      <c r="AE28" s="2">
        <f t="shared" si="36"/>
        <v>31.25</v>
      </c>
      <c r="AF28" s="2">
        <f t="shared" si="37"/>
        <v>0</v>
      </c>
      <c r="AG28" s="2">
        <f t="shared" si="38"/>
        <v>0</v>
      </c>
      <c r="AH28" s="2">
        <f t="shared" si="39"/>
        <v>0.41176470588235292</v>
      </c>
      <c r="AI28" s="2">
        <f t="shared" si="40"/>
        <v>0.59375</v>
      </c>
      <c r="AJ28" s="2">
        <f t="shared" si="41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0.54360988164028656</v>
      </c>
      <c r="AL28" s="2">
        <f>((AK28-$AK$2) / '리그 상수'!$B$2 + '리그 상수'!$B$3) * '2025 썸머시즌 타자'!E28</f>
        <v>9.902021837533745</v>
      </c>
      <c r="AM28" s="2">
        <f t="shared" si="42"/>
        <v>15.69375</v>
      </c>
      <c r="AN28" s="2">
        <f>((AK28-'리그 상수'!$B$1) / '리그 상수'!$B$2)*'2025 썸머시즌 타자'!E28</f>
        <v>2.5408867443987657</v>
      </c>
      <c r="AO28" s="2">
        <f>((AK28-'리그 상수'!$B$1) / '리그 상수'!$B$2) * '2025 썸머시즌 타자'!E28</f>
        <v>2.5408867443987657</v>
      </c>
      <c r="AP28" s="2">
        <f t="shared" si="43"/>
        <v>0.2</v>
      </c>
      <c r="AQ28" s="2">
        <f t="shared" si="44"/>
        <v>-3.0599999999999996</v>
      </c>
      <c r="AR28" s="2">
        <f t="shared" si="45"/>
        <v>-0.31911325560123371</v>
      </c>
      <c r="AS28" s="2">
        <f t="shared" si="46"/>
        <v>12.98516129032258</v>
      </c>
      <c r="AT28" s="2">
        <f t="shared" si="47"/>
        <v>12.98516129032258</v>
      </c>
      <c r="AU28" s="2">
        <f t="shared" si="48"/>
        <v>12.666048034721346</v>
      </c>
      <c r="AV28" s="3">
        <f>AU28 + (E28 * ('리그 상수'!$B$1 - '리그 상수'!$F$1) / '리그 상수'!$B$2)</f>
        <v>15.618858053525305</v>
      </c>
      <c r="AW28">
        <f t="shared" si="49"/>
        <v>22.240000000000002</v>
      </c>
      <c r="AX28" s="3">
        <f t="shared" si="50"/>
        <v>-1.4348617607969141E-2</v>
      </c>
      <c r="AY28" s="3">
        <f t="shared" si="51"/>
        <v>0.5695165483238015</v>
      </c>
      <c r="BE28" s="1">
        <f>SUMIFS(BatGame!$AD:$AD,BatGame!$A:$A,B28,BatGame!$AI:$AI,A28)</f>
        <v>0</v>
      </c>
      <c r="BF28" s="1">
        <f>SUMIFS(BatGame!$AE:$AE,BatGame!$A:$A,B28,BatGame!$AI:$AI,A28)</f>
        <v>11</v>
      </c>
      <c r="BG28" s="1">
        <f>SUMIFS(BatGame!$AF:$AF,BatGame!$A:$A,B28,BatGame!$AI:$AI,A28)</f>
        <v>2</v>
      </c>
      <c r="BH28">
        <f t="shared" si="52"/>
        <v>20</v>
      </c>
      <c r="BI28" s="4">
        <f t="shared" si="53"/>
        <v>0.70228678298225289</v>
      </c>
      <c r="BJ28" s="2">
        <f>E28*('리그 상수'!$B$3 * 0.8)</f>
        <v>3.5266600594648168</v>
      </c>
      <c r="BL28" t="s">
        <v>275</v>
      </c>
      <c r="BM28" t="b">
        <f>IF(E28&gt;='리그 상수'!$I$1 * 2.8, TRUE, FALSE)</f>
        <v>1</v>
      </c>
    </row>
    <row r="29" spans="1:65">
      <c r="A29" t="s">
        <v>220</v>
      </c>
      <c r="B29" s="1" t="s">
        <v>134</v>
      </c>
      <c r="C29" s="5">
        <f t="shared" si="27"/>
        <v>8.5793574843376241E-2</v>
      </c>
      <c r="D29" s="5">
        <f t="shared" si="28"/>
        <v>0.85363840075480601</v>
      </c>
      <c r="E29" s="1">
        <f>SUMIFS(BatGame!$E:$E,BatGame!$A:$A,B29,BatGame!$AI:$AI,A29)</f>
        <v>20</v>
      </c>
      <c r="F29">
        <f t="shared" si="29"/>
        <v>19</v>
      </c>
      <c r="G29" s="1">
        <f>SUMIFS(BatGame!$F:$F,BatGame!$A:$A,B29,BatGame!$AI:$AI,A29)</f>
        <v>19</v>
      </c>
      <c r="H29" s="1">
        <f>SUMIFS(BatGame!$M:$M,BatGame!$A:$A,B29,BatGame!$AI:$AI,A29)</f>
        <v>3</v>
      </c>
      <c r="I29" s="1">
        <f>SUMIFS(BatGame!$G:$G,BatGame!$A:$A,B29,BatGame!$AI:$AI,A29)</f>
        <v>8</v>
      </c>
      <c r="J29">
        <f>SUMIFS(BatGame!$H:$H,BatGame!$A:$A,B29,BatGame!$AI:$AI,A29)</f>
        <v>3</v>
      </c>
      <c r="K29" s="1">
        <f>SUMIFS(BatGame!$I:$I,BatGame!$A:$A,B29,BatGame!$AI:$AI,A29)</f>
        <v>3</v>
      </c>
      <c r="L29" s="1">
        <f>SUMIFS(BatGame!$J:$J,BatGame!$A:$A,B29,BatGame!$AI:$AI,A29)</f>
        <v>1</v>
      </c>
      <c r="M29" s="1">
        <f>SUMIFS(BatGame!$K:$K,BatGame!$A:$A,B29,BatGame!$AI:$AI,A29)</f>
        <v>1</v>
      </c>
      <c r="N29">
        <f t="shared" si="30"/>
        <v>16</v>
      </c>
      <c r="O29" s="1">
        <f>SUMIFS(BatGame!$L:$L,BatGame!$A:$A,B29,BatGame!$AI:$AI,A29)</f>
        <v>8</v>
      </c>
      <c r="P29" s="1">
        <f>SUMIFS(BatGame!$N:$N,BatGame!$A:$A,B29,BatGame!$AI:$AI,A29)</f>
        <v>2</v>
      </c>
      <c r="Q29" s="1">
        <f>SUMIFS(BatGame!$AC:$AC,BatGame!$A:$A,B29,BatGame!$AI:$AI,A29)</f>
        <v>0</v>
      </c>
      <c r="R29" s="1">
        <f>SUMIFS(BatGame!$O:$O,BatGame!$A:$A,B29,BatGame!$AI:$AI,A29)</f>
        <v>0</v>
      </c>
      <c r="S29" s="1">
        <f>SUMIFS(BatGame!$Y:$Y,BatGame!$A:$A,B29,BatGame!$AI:$AI,A29)</f>
        <v>1</v>
      </c>
      <c r="T29" s="1">
        <f>SUMIFS(BatGame!$X:$X,BatGame!$A:$A,B29,BatGame!$AI:$AI,A29)</f>
        <v>0</v>
      </c>
      <c r="U29" s="1">
        <f>SUMIFS(BatGame!$P:$P,BatGame!$A:$A,B29,BatGame!$AI:$AI,A29)</f>
        <v>0</v>
      </c>
      <c r="V29" s="1">
        <f>SUMIFS(BatGame!$AB:$AB,BatGame!$A:$A,B29,BatGame!$AI:$AI,A29)</f>
        <v>1</v>
      </c>
      <c r="W29" s="1">
        <f>SUMIFS(BatGame!$Z:$Z,BatGame!$A:$A,B29,BatGame!$AI:$AI,A29)</f>
        <v>0</v>
      </c>
      <c r="X29" s="1">
        <f>SUMIFS(BatGame!$AA:$AA,BatGame!$A:$A,B29,BatGame!$AI:$AI,A29)</f>
        <v>0</v>
      </c>
      <c r="Y29" s="2">
        <f t="shared" si="31"/>
        <v>0.42105263157894735</v>
      </c>
      <c r="Z29" s="2">
        <f t="shared" si="32"/>
        <v>0.45</v>
      </c>
      <c r="AA29" s="2">
        <f t="shared" si="33"/>
        <v>0.84210526315789469</v>
      </c>
      <c r="AB29" s="2">
        <f t="shared" si="34"/>
        <v>1.2921052631578946</v>
      </c>
      <c r="AC29" s="2">
        <f t="shared" si="35"/>
        <v>0.15789473684210525</v>
      </c>
      <c r="AD29" s="2">
        <f>(AL29/E29) / '리그 상수'!$B$3 * 100</f>
        <v>215.51073253833044</v>
      </c>
      <c r="AE29" s="2">
        <f t="shared" si="36"/>
        <v>0</v>
      </c>
      <c r="AF29" s="2">
        <f t="shared" si="37"/>
        <v>0</v>
      </c>
      <c r="AG29" s="2" t="e">
        <f t="shared" si="38"/>
        <v>#DIV/0!</v>
      </c>
      <c r="AH29" s="2">
        <f t="shared" si="39"/>
        <v>0.3888888888888889</v>
      </c>
      <c r="AI29" s="2">
        <f t="shared" si="40"/>
        <v>0.42105263157894735</v>
      </c>
      <c r="AJ29" s="2">
        <f t="shared" si="41"/>
        <v>2.8947368421052666E-2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0.50387012477554838</v>
      </c>
      <c r="AL29" s="2">
        <f>((AK29-$AK$2) / '리그 상수'!$B$2 + '리그 상수'!$B$3) * '2025 썸머시즌 타자'!E29</f>
        <v>5.9377585377260527</v>
      </c>
      <c r="AM29" s="2">
        <f t="shared" si="42"/>
        <v>17.05263157894737</v>
      </c>
      <c r="AN29" s="2">
        <f>((AK29-'리그 상수'!$B$1) / '리그 상수'!$B$2)*'2025 썸머시즌 타자'!E29</f>
        <v>1.3370491045166901</v>
      </c>
      <c r="AO29" s="2">
        <f>((AK29-'리그 상수'!$B$1) / '리그 상수'!$B$2) * '2025 썸머시즌 타자'!E29</f>
        <v>1.3370491045166901</v>
      </c>
      <c r="AP29" s="2">
        <f t="shared" si="43"/>
        <v>0.4</v>
      </c>
      <c r="AQ29" s="2">
        <f t="shared" si="44"/>
        <v>0.17100000000000007</v>
      </c>
      <c r="AR29" s="2">
        <f t="shared" si="45"/>
        <v>1.9080491045166903</v>
      </c>
      <c r="AS29" s="2">
        <f t="shared" si="46"/>
        <v>18.984918032786886</v>
      </c>
      <c r="AT29" s="2">
        <f t="shared" si="47"/>
        <v>18.984918032786886</v>
      </c>
      <c r="AU29" s="2">
        <f t="shared" si="48"/>
        <v>20.892967137303575</v>
      </c>
      <c r="AV29" s="3">
        <f>AU29 + (E29 * ('리그 상수'!$B$1 - '리그 상수'!$F$1) / '리그 상수'!$B$2)</f>
        <v>22.738473399056051</v>
      </c>
      <c r="AW29">
        <f t="shared" si="49"/>
        <v>22.240000000000002</v>
      </c>
      <c r="AX29" s="3">
        <f t="shared" si="50"/>
        <v>8.5793574843376352E-2</v>
      </c>
      <c r="AY29" s="3">
        <f t="shared" si="51"/>
        <v>0.93943197559818226</v>
      </c>
      <c r="BE29" s="1">
        <f>SUMIFS(BatGame!$AD:$AD,BatGame!$A:$A,B29,BatGame!$AI:$AI,A29)</f>
        <v>0</v>
      </c>
      <c r="BF29" s="1">
        <f>SUMIFS(BatGame!$AE:$AE,BatGame!$A:$A,B29,BatGame!$AI:$AI,A29)</f>
        <v>11</v>
      </c>
      <c r="BG29" s="1">
        <f>SUMIFS(BatGame!$AF:$AF,BatGame!$A:$A,B29,BatGame!$AI:$AI,A29)</f>
        <v>8</v>
      </c>
      <c r="BH29">
        <f t="shared" si="52"/>
        <v>12</v>
      </c>
      <c r="BI29" s="4">
        <f t="shared" si="53"/>
        <v>1.0224133722597144</v>
      </c>
      <c r="BJ29" s="2">
        <f>E29*('리그 상수'!$B$3 * 0.8)</f>
        <v>2.2041625371655105</v>
      </c>
      <c r="BL29" t="s">
        <v>275</v>
      </c>
      <c r="BM29" t="b">
        <f>IF(E29&gt;='리그 상수'!$I$1 * 2.8, TRUE, FALSE)</f>
        <v>0</v>
      </c>
    </row>
    <row r="30" spans="1:65">
      <c r="A30" t="s">
        <v>220</v>
      </c>
      <c r="B30" s="1" t="s">
        <v>107</v>
      </c>
      <c r="C30" s="5">
        <f t="shared" si="27"/>
        <v>-3.2919927153892026E-2</v>
      </c>
      <c r="D30" s="5">
        <f t="shared" si="28"/>
        <v>4.6306055155875301</v>
      </c>
      <c r="E30" s="1">
        <f>SUMIFS(BatGame!$E:$E,BatGame!$A:$A,B30,BatGame!$AI:$AI,A30)</f>
        <v>34</v>
      </c>
      <c r="F30">
        <f t="shared" si="29"/>
        <v>34</v>
      </c>
      <c r="G30" s="1">
        <f>SUMIFS(BatGame!$F:$F,BatGame!$A:$A,B30,BatGame!$AI:$AI,A30)</f>
        <v>34</v>
      </c>
      <c r="H30" s="1">
        <f>SUMIFS(BatGame!$M:$M,BatGame!$A:$A,B30,BatGame!$AI:$AI,A30)</f>
        <v>4</v>
      </c>
      <c r="I30" s="1">
        <f>SUMIFS(BatGame!$G:$G,BatGame!$A:$A,B30,BatGame!$AI:$AI,A30)</f>
        <v>5</v>
      </c>
      <c r="J30">
        <f>SUMIFS(BatGame!$H:$H,BatGame!$A:$A,B30,BatGame!$AI:$AI,A30)</f>
        <v>4</v>
      </c>
      <c r="K30" s="1">
        <f>SUMIFS(BatGame!$I:$I,BatGame!$A:$A,B30,BatGame!$AI:$AI,A30)</f>
        <v>0</v>
      </c>
      <c r="L30" s="1">
        <f>SUMIFS(BatGame!$J:$J,BatGame!$A:$A,B30,BatGame!$AI:$AI,A30)</f>
        <v>0</v>
      </c>
      <c r="M30" s="1">
        <f>SUMIFS(BatGame!$K:$K,BatGame!$A:$A,B30,BatGame!$AI:$AI,A30)</f>
        <v>1</v>
      </c>
      <c r="N30">
        <f t="shared" si="30"/>
        <v>8</v>
      </c>
      <c r="O30" s="1">
        <f>SUMIFS(BatGame!$L:$L,BatGame!$A:$A,B30,BatGame!$AI:$AI,A30)</f>
        <v>4</v>
      </c>
      <c r="P30" s="1">
        <f>SUMIFS(BatGame!$N:$N,BatGame!$A:$A,B30,BatGame!$AI:$AI,A30)</f>
        <v>0</v>
      </c>
      <c r="Q30" s="1">
        <f>SUMIFS(BatGame!$AC:$AC,BatGame!$A:$A,B30,BatGame!$AI:$AI,A30)</f>
        <v>0</v>
      </c>
      <c r="R30" s="1">
        <f>SUMIFS(BatGame!$O:$O,BatGame!$A:$A,B30,BatGame!$AI:$AI,A30)</f>
        <v>0</v>
      </c>
      <c r="S30" s="1">
        <f>SUMIFS(BatGame!$Y:$Y,BatGame!$A:$A,B30,BatGame!$AI:$AI,A30)</f>
        <v>0</v>
      </c>
      <c r="T30" s="1">
        <f>SUMIFS(BatGame!$X:$X,BatGame!$A:$A,B30,BatGame!$AI:$AI,A30)</f>
        <v>0</v>
      </c>
      <c r="U30" s="1">
        <f>SUMIFS(BatGame!$P:$P,BatGame!$A:$A,B30,BatGame!$AI:$AI,A30)</f>
        <v>6</v>
      </c>
      <c r="V30" s="1">
        <f>SUMIFS(BatGame!$AB:$AB,BatGame!$A:$A,B30,BatGame!$AI:$AI,A30)</f>
        <v>0</v>
      </c>
      <c r="W30" s="1">
        <f>SUMIFS(BatGame!$Z:$Z,BatGame!$A:$A,B30,BatGame!$AI:$AI,A30)</f>
        <v>0</v>
      </c>
      <c r="X30" s="1">
        <f>SUMIFS(BatGame!$AA:$AA,BatGame!$A:$A,B30,BatGame!$AI:$AI,A30)</f>
        <v>0</v>
      </c>
      <c r="Y30" s="2">
        <f t="shared" si="31"/>
        <v>0.14705882352941177</v>
      </c>
      <c r="Z30" s="2">
        <f t="shared" si="32"/>
        <v>0.14705882352941177</v>
      </c>
      <c r="AA30" s="2">
        <f t="shared" si="33"/>
        <v>0.23529411764705882</v>
      </c>
      <c r="AB30" s="2">
        <f t="shared" si="34"/>
        <v>0.38235294117647056</v>
      </c>
      <c r="AC30" s="2">
        <f t="shared" si="35"/>
        <v>0.11764705882352941</v>
      </c>
      <c r="AD30" s="2">
        <f>(AL30/E30) / '리그 상수'!$B$3 * 100</f>
        <v>134.37819420783646</v>
      </c>
      <c r="AE30" s="2">
        <f t="shared" si="36"/>
        <v>17.647058823529413</v>
      </c>
      <c r="AF30" s="2">
        <f t="shared" si="37"/>
        <v>0</v>
      </c>
      <c r="AG30" s="2">
        <f t="shared" si="38"/>
        <v>0</v>
      </c>
      <c r="AH30" s="2">
        <f t="shared" si="39"/>
        <v>0.14814814814814814</v>
      </c>
      <c r="AI30" s="2">
        <f t="shared" si="40"/>
        <v>8.8235294117647051E-2</v>
      </c>
      <c r="AJ30" s="2">
        <f t="shared" si="41"/>
        <v>0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0.1499613466593894</v>
      </c>
      <c r="AL30" s="2">
        <f>((AK30-$AK$2) / '리그 상수'!$B$2 + '리그 상수'!$B$3) * '2025 썸머시즌 타자'!E30</f>
        <v>6.2940668565533704</v>
      </c>
      <c r="AM30" s="2">
        <f t="shared" si="42"/>
        <v>1.0953346855983772</v>
      </c>
      <c r="AN30" s="2">
        <f>((AK30-'리그 상수'!$B$1) / '리그 상수'!$B$2)*'2025 썸머시즌 타자'!E30</f>
        <v>-1.5271391799025458</v>
      </c>
      <c r="AO30" s="2">
        <f>((AK30-'리그 상수'!$B$1) / '리그 상수'!$B$2) * '2025 썸머시즌 타자'!E30</f>
        <v>-1.5271391799025458</v>
      </c>
      <c r="AP30" s="2">
        <f t="shared" si="43"/>
        <v>0</v>
      </c>
      <c r="AQ30" s="2">
        <f t="shared" si="44"/>
        <v>0.79499999999999993</v>
      </c>
      <c r="AR30" s="2">
        <f t="shared" si="45"/>
        <v>-0.73213917990254584</v>
      </c>
      <c r="AS30" s="2">
        <f t="shared" si="46"/>
        <v>102.98466666666667</v>
      </c>
      <c r="AT30" s="2">
        <f t="shared" si="47"/>
        <v>102.98466666666667</v>
      </c>
      <c r="AU30" s="2">
        <f t="shared" si="48"/>
        <v>102.25252748676412</v>
      </c>
      <c r="AV30" s="3">
        <f>AU30 + (E30 * ('리그 상수'!$B$1 - '리그 상수'!$F$1) / '리그 상수'!$B$2)</f>
        <v>105.38988813174333</v>
      </c>
      <c r="AW30">
        <f t="shared" si="49"/>
        <v>22.240000000000002</v>
      </c>
      <c r="AX30" s="3">
        <f t="shared" si="50"/>
        <v>-3.291992715389145E-2</v>
      </c>
      <c r="AY30" s="3">
        <f t="shared" si="51"/>
        <v>4.5976855884336381</v>
      </c>
      <c r="BE30" s="1">
        <f>SUMIFS(BatGame!$AD:$AD,BatGame!$A:$A,B30,BatGame!$AI:$AI,A30)</f>
        <v>0</v>
      </c>
      <c r="BF30" s="1">
        <f>SUMIFS(BatGame!$AE:$AE,BatGame!$A:$A,B30,BatGame!$AI:$AI,A30)</f>
        <v>102</v>
      </c>
      <c r="BG30" s="1">
        <f>SUMIFS(BatGame!$AF:$AF,BatGame!$A:$A,B30,BatGame!$AI:$AI,A30)</f>
        <v>1</v>
      </c>
      <c r="BH30">
        <f t="shared" si="52"/>
        <v>29</v>
      </c>
      <c r="BI30" s="4">
        <f t="shared" si="53"/>
        <v>4.7387539627582429</v>
      </c>
      <c r="BJ30" s="2">
        <f>E30*('리그 상수'!$B$3 * 0.8)</f>
        <v>3.7470763131813678</v>
      </c>
      <c r="BL30" t="s">
        <v>275</v>
      </c>
      <c r="BM30" t="b">
        <f>IF(E30&gt;='리그 상수'!$I$1 * 2.8, TRUE, FALSE)</f>
        <v>1</v>
      </c>
    </row>
    <row r="31" spans="1:65">
      <c r="A31" t="s">
        <v>220</v>
      </c>
      <c r="B31" s="1" t="s">
        <v>119</v>
      </c>
      <c r="C31" s="5">
        <f t="shared" si="27"/>
        <v>2.5944587391833585E-2</v>
      </c>
      <c r="D31" s="5">
        <f t="shared" si="28"/>
        <v>0.67375929764662834</v>
      </c>
      <c r="E31" s="1">
        <f>SUMIFS(BatGame!$E:$E,BatGame!$A:$A,B31,BatGame!$AI:$AI,A31)</f>
        <v>37</v>
      </c>
      <c r="F31">
        <f t="shared" si="29"/>
        <v>37</v>
      </c>
      <c r="G31" s="1">
        <f>SUMIFS(BatGame!$F:$F,BatGame!$A:$A,B31,BatGame!$AI:$AI,A31)</f>
        <v>37</v>
      </c>
      <c r="H31" s="1">
        <f>SUMIFS(BatGame!$M:$M,BatGame!$A:$A,B31,BatGame!$AI:$AI,A31)</f>
        <v>6</v>
      </c>
      <c r="I31" s="1">
        <f>SUMIFS(BatGame!$G:$G,BatGame!$A:$A,B31,BatGame!$AI:$AI,A31)</f>
        <v>9</v>
      </c>
      <c r="J31">
        <f>SUMIFS(BatGame!$H:$H,BatGame!$A:$A,B31,BatGame!$AI:$AI,A31)</f>
        <v>2</v>
      </c>
      <c r="K31" s="1">
        <f>SUMIFS(BatGame!$I:$I,BatGame!$A:$A,B31,BatGame!$AI:$AI,A31)</f>
        <v>4</v>
      </c>
      <c r="L31" s="1">
        <f>SUMIFS(BatGame!$J:$J,BatGame!$A:$A,B31,BatGame!$AI:$AI,A31)</f>
        <v>0</v>
      </c>
      <c r="M31" s="1">
        <f>SUMIFS(BatGame!$K:$K,BatGame!$A:$A,B31,BatGame!$AI:$AI,A31)</f>
        <v>3</v>
      </c>
      <c r="N31">
        <f t="shared" si="30"/>
        <v>22</v>
      </c>
      <c r="O31" s="1">
        <f>SUMIFS(BatGame!$L:$L,BatGame!$A:$A,B31,BatGame!$AI:$AI,A31)</f>
        <v>4</v>
      </c>
      <c r="P31" s="1">
        <f>SUMIFS(BatGame!$N:$N,BatGame!$A:$A,B31,BatGame!$AI:$AI,A31)</f>
        <v>2</v>
      </c>
      <c r="Q31" s="1">
        <f>SUMIFS(BatGame!$AC:$AC,BatGame!$A:$A,B31,BatGame!$AI:$AI,A31)</f>
        <v>0</v>
      </c>
      <c r="R31" s="1">
        <f>SUMIFS(BatGame!$O:$O,BatGame!$A:$A,B31,BatGame!$AI:$AI,A31)</f>
        <v>0</v>
      </c>
      <c r="S31" s="1">
        <f>SUMIFS(BatGame!$Y:$Y,BatGame!$A:$A,B31,BatGame!$AI:$AI,A31)</f>
        <v>0</v>
      </c>
      <c r="T31" s="1">
        <f>SUMIFS(BatGame!$X:$X,BatGame!$A:$A,B31,BatGame!$AI:$AI,A31)</f>
        <v>0</v>
      </c>
      <c r="U31" s="1">
        <f>SUMIFS(BatGame!$P:$P,BatGame!$A:$A,B31,BatGame!$AI:$AI,A31)</f>
        <v>0</v>
      </c>
      <c r="V31" s="1">
        <f>SUMIFS(BatGame!$AB:$AB,BatGame!$A:$A,B31,BatGame!$AI:$AI,A31)</f>
        <v>0</v>
      </c>
      <c r="W31" s="1">
        <f>SUMIFS(BatGame!$Z:$Z,BatGame!$A:$A,B31,BatGame!$AI:$AI,A31)</f>
        <v>0</v>
      </c>
      <c r="X31" s="1">
        <f>SUMIFS(BatGame!$AA:$AA,BatGame!$A:$A,B31,BatGame!$AI:$AI,A31)</f>
        <v>0</v>
      </c>
      <c r="Y31" s="2">
        <f t="shared" si="31"/>
        <v>0.24324324324324326</v>
      </c>
      <c r="Z31" s="2">
        <f t="shared" si="32"/>
        <v>0.24324324324324326</v>
      </c>
      <c r="AA31" s="2">
        <f t="shared" si="33"/>
        <v>0.59459459459459463</v>
      </c>
      <c r="AB31" s="2">
        <f t="shared" si="34"/>
        <v>0.83783783783783794</v>
      </c>
      <c r="AC31" s="2">
        <f t="shared" si="35"/>
        <v>0.16216216216216217</v>
      </c>
      <c r="AD31" s="2">
        <f>(AL31/E31) / '리그 상수'!$B$3 * 100</f>
        <v>178.04779225562868</v>
      </c>
      <c r="AE31" s="2">
        <f t="shared" si="36"/>
        <v>0</v>
      </c>
      <c r="AF31" s="2">
        <f t="shared" si="37"/>
        <v>0</v>
      </c>
      <c r="AG31" s="2" t="e">
        <f t="shared" si="38"/>
        <v>#DIV/0!</v>
      </c>
      <c r="AH31" s="2">
        <f t="shared" si="39"/>
        <v>0.17647058823529413</v>
      </c>
      <c r="AI31" s="2">
        <f t="shared" si="40"/>
        <v>0.35135135135135137</v>
      </c>
      <c r="AJ31" s="2">
        <f t="shared" si="41"/>
        <v>0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0.34045278701050563</v>
      </c>
      <c r="AL31" s="2">
        <f>((AK31-$AK$2) / '리그 상수'!$B$2 + '리그 상수'!$B$3) * '2025 썸머시즌 타자'!E31</f>
        <v>9.0753200750316978</v>
      </c>
      <c r="AM31" s="2">
        <f t="shared" si="42"/>
        <v>5.16023166023166</v>
      </c>
      <c r="AN31" s="2">
        <f>((AK31-'리그 상수'!$B$1) / '리그 상수'!$B$2)*'2025 썸머시즌 타자'!E31</f>
        <v>0.56400762359437784</v>
      </c>
      <c r="AO31" s="2">
        <f>((AK31-'리그 상수'!$B$1) / '리그 상수'!$B$2) * '2025 썸머시즌 타자'!E31</f>
        <v>0.56400762359437784</v>
      </c>
      <c r="AP31" s="2">
        <f t="shared" si="43"/>
        <v>0.4</v>
      </c>
      <c r="AQ31" s="2">
        <f t="shared" si="44"/>
        <v>-0.38700000000000001</v>
      </c>
      <c r="AR31" s="2">
        <f t="shared" si="45"/>
        <v>0.57700762359437785</v>
      </c>
      <c r="AS31" s="2">
        <f t="shared" si="46"/>
        <v>14.984406779661017</v>
      </c>
      <c r="AT31" s="2">
        <f t="shared" si="47"/>
        <v>14.984406779661017</v>
      </c>
      <c r="AU31" s="2">
        <f t="shared" si="48"/>
        <v>15.561414403255394</v>
      </c>
      <c r="AV31" s="3">
        <f>AU31 + (E31 * ('리그 상수'!$B$1 - '리그 상수'!$F$1) / '리그 상수'!$B$2)</f>
        <v>18.975600987497472</v>
      </c>
      <c r="AW31">
        <f t="shared" si="49"/>
        <v>22.240000000000002</v>
      </c>
      <c r="AX31" s="3">
        <f t="shared" si="50"/>
        <v>2.5944587391833532E-2</v>
      </c>
      <c r="AY31" s="3">
        <f t="shared" si="51"/>
        <v>0.69970388503846193</v>
      </c>
      <c r="BE31" s="1">
        <f>SUMIFS(BatGame!$AD:$AD,BatGame!$A:$A,B31,BatGame!$AI:$AI,A31)</f>
        <v>1</v>
      </c>
      <c r="BF31" s="1">
        <f>SUMIFS(BatGame!$AE:$AE,BatGame!$A:$A,B31,BatGame!$AI:$AI,A31)</f>
        <v>8</v>
      </c>
      <c r="BG31" s="1">
        <f>SUMIFS(BatGame!$AF:$AF,BatGame!$A:$A,B31,BatGame!$AI:$AI,A31)</f>
        <v>9</v>
      </c>
      <c r="BH31">
        <f t="shared" si="52"/>
        <v>28</v>
      </c>
      <c r="BI31" s="4">
        <f t="shared" si="53"/>
        <v>0.85321946886229638</v>
      </c>
      <c r="BJ31" s="2">
        <f>E31*('리그 상수'!$B$3 * 0.8)</f>
        <v>4.0777006937561939</v>
      </c>
      <c r="BL31" t="s">
        <v>275</v>
      </c>
      <c r="BM31" t="b">
        <f>IF(E31&gt;='리그 상수'!$I$1 * 2.8, TRUE, FALSE)</f>
        <v>1</v>
      </c>
    </row>
    <row r="32" spans="1:65">
      <c r="A32" t="s">
        <v>220</v>
      </c>
      <c r="B32" s="1" t="s">
        <v>121</v>
      </c>
      <c r="C32" s="5">
        <f t="shared" si="27"/>
        <v>2.3104716504265488E-2</v>
      </c>
      <c r="D32" s="5">
        <f t="shared" si="28"/>
        <v>1.3482231456214337</v>
      </c>
      <c r="E32" s="1">
        <f>SUMIFS(BatGame!$E:$E,BatGame!$A:$A,B32,BatGame!$AI:$AI,A32)</f>
        <v>34</v>
      </c>
      <c r="F32">
        <f t="shared" si="29"/>
        <v>31</v>
      </c>
      <c r="G32" s="1">
        <f>SUMIFS(BatGame!$F:$F,BatGame!$A:$A,B32,BatGame!$AI:$AI,A32)</f>
        <v>31</v>
      </c>
      <c r="H32" s="1">
        <f>SUMIFS(BatGame!$M:$M,BatGame!$A:$A,B32,BatGame!$AI:$AI,A32)</f>
        <v>3</v>
      </c>
      <c r="I32" s="1">
        <f>SUMIFS(BatGame!$G:$G,BatGame!$A:$A,B32,BatGame!$AI:$AI,A32)</f>
        <v>6</v>
      </c>
      <c r="J32">
        <f>SUMIFS(BatGame!$H:$H,BatGame!$A:$A,B32,BatGame!$AI:$AI,A32)</f>
        <v>5</v>
      </c>
      <c r="K32" s="1">
        <f>SUMIFS(BatGame!$I:$I,BatGame!$A:$A,B32,BatGame!$AI:$AI,A32)</f>
        <v>1</v>
      </c>
      <c r="L32" s="1">
        <f>SUMIFS(BatGame!$J:$J,BatGame!$A:$A,B32,BatGame!$AI:$AI,A32)</f>
        <v>0</v>
      </c>
      <c r="M32" s="1">
        <f>SUMIFS(BatGame!$K:$K,BatGame!$A:$A,B32,BatGame!$AI:$AI,A32)</f>
        <v>0</v>
      </c>
      <c r="N32">
        <f t="shared" si="30"/>
        <v>7</v>
      </c>
      <c r="O32" s="1">
        <f>SUMIFS(BatGame!$L:$L,BatGame!$A:$A,B32,BatGame!$AI:$AI,A32)</f>
        <v>1</v>
      </c>
      <c r="P32" s="1">
        <f>SUMIFS(BatGame!$N:$N,BatGame!$A:$A,B32,BatGame!$AI:$AI,A32)</f>
        <v>4</v>
      </c>
      <c r="Q32" s="1">
        <f>SUMIFS(BatGame!$AC:$AC,BatGame!$A:$A,B32,BatGame!$AI:$AI,A32)</f>
        <v>0</v>
      </c>
      <c r="R32" s="1">
        <f>SUMIFS(BatGame!$O:$O,BatGame!$A:$A,B32,BatGame!$AI:$AI,A32)</f>
        <v>1</v>
      </c>
      <c r="S32" s="1">
        <f>SUMIFS(BatGame!$Y:$Y,BatGame!$A:$A,B32,BatGame!$AI:$AI,A32)</f>
        <v>1</v>
      </c>
      <c r="T32" s="1">
        <f>SUMIFS(BatGame!$X:$X,BatGame!$A:$A,B32,BatGame!$AI:$AI,A32)</f>
        <v>0</v>
      </c>
      <c r="U32" s="1">
        <f>SUMIFS(BatGame!$P:$P,BatGame!$A:$A,B32,BatGame!$AI:$AI,A32)</f>
        <v>5</v>
      </c>
      <c r="V32" s="1">
        <f>SUMIFS(BatGame!$AB:$AB,BatGame!$A:$A,B32,BatGame!$AI:$AI,A32)</f>
        <v>0</v>
      </c>
      <c r="W32" s="1">
        <f>SUMIFS(BatGame!$Z:$Z,BatGame!$A:$A,B32,BatGame!$AI:$AI,A32)</f>
        <v>0</v>
      </c>
      <c r="X32" s="1">
        <f>SUMIFS(BatGame!$AA:$AA,BatGame!$A:$A,B32,BatGame!$AI:$AI,A32)</f>
        <v>1</v>
      </c>
      <c r="Y32" s="2">
        <f t="shared" si="31"/>
        <v>0.19354838709677419</v>
      </c>
      <c r="Z32" s="2">
        <f t="shared" si="32"/>
        <v>0.23529411764705882</v>
      </c>
      <c r="AA32" s="2">
        <f t="shared" si="33"/>
        <v>0.22580645161290322</v>
      </c>
      <c r="AB32" s="2">
        <f t="shared" si="34"/>
        <v>0.46110056925996201</v>
      </c>
      <c r="AC32" s="2">
        <f t="shared" si="35"/>
        <v>9.6774193548387094E-2</v>
      </c>
      <c r="AD32" s="2">
        <f>(AL32/E32) / '리그 상수'!$B$3 * 100</f>
        <v>141.65828239302533</v>
      </c>
      <c r="AE32" s="2">
        <f t="shared" si="36"/>
        <v>14.705882352941178</v>
      </c>
      <c r="AF32" s="2">
        <f t="shared" si="37"/>
        <v>2.9411764705882351</v>
      </c>
      <c r="AG32" s="2">
        <f t="shared" si="38"/>
        <v>0.2</v>
      </c>
      <c r="AH32" s="2">
        <f t="shared" si="39"/>
        <v>0.22222222222222221</v>
      </c>
      <c r="AI32" s="2">
        <f t="shared" si="40"/>
        <v>3.2258064516129031E-2</v>
      </c>
      <c r="AJ32" s="2">
        <f t="shared" si="41"/>
        <v>4.1745730550284632E-2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0.18171786712843657</v>
      </c>
      <c r="AL32" s="2">
        <f>((AK32-$AK$2) / '리그 상수'!$B$2 + '리그 상수'!$B$3) * '2025 썸머시즌 타자'!E32</f>
        <v>6.6350549315107807</v>
      </c>
      <c r="AM32" s="2">
        <f t="shared" si="42"/>
        <v>1.8759305210918114</v>
      </c>
      <c r="AN32" s="2">
        <f>((AK32-'리그 상수'!$B$1) / '리그 상수'!$B$2)*'2025 썸머시즌 타자'!E32</f>
        <v>-1.1861511049451352</v>
      </c>
      <c r="AO32" s="2">
        <f>((AK32-'리그 상수'!$B$1) / '리그 상수'!$B$2) * '2025 썸머시즌 타자'!E32</f>
        <v>-1.1861511049451352</v>
      </c>
      <c r="AP32" s="2">
        <f t="shared" si="43"/>
        <v>0.8</v>
      </c>
      <c r="AQ32" s="2">
        <f t="shared" si="44"/>
        <v>0.89999999999999991</v>
      </c>
      <c r="AR32" s="2">
        <f t="shared" si="45"/>
        <v>0.51384889505486475</v>
      </c>
      <c r="AS32" s="2">
        <f t="shared" si="46"/>
        <v>29.98448275862069</v>
      </c>
      <c r="AT32" s="2">
        <f t="shared" si="47"/>
        <v>29.98448275862069</v>
      </c>
      <c r="AU32" s="2">
        <f t="shared" si="48"/>
        <v>30.498331653675553</v>
      </c>
      <c r="AV32" s="3">
        <f>AU32 + (E32 * ('리그 상수'!$B$1 - '리그 상수'!$F$1) / '리그 상수'!$B$2)</f>
        <v>33.63569229865476</v>
      </c>
      <c r="AW32">
        <f t="shared" si="49"/>
        <v>22.240000000000002</v>
      </c>
      <c r="AX32" s="3">
        <f t="shared" si="50"/>
        <v>2.3104716504265498E-2</v>
      </c>
      <c r="AY32" s="3">
        <f t="shared" si="51"/>
        <v>1.3713278621256992</v>
      </c>
      <c r="BE32" s="1">
        <f>SUMIFS(BatGame!$AD:$AD,BatGame!$A:$A,B32,BatGame!$AI:$AI,A32)</f>
        <v>0</v>
      </c>
      <c r="BF32" s="1">
        <f>SUMIFS(BatGame!$AE:$AE,BatGame!$A:$A,B32,BatGame!$AI:$AI,A32)</f>
        <v>21</v>
      </c>
      <c r="BG32" s="1">
        <f>SUMIFS(BatGame!$AF:$AF,BatGame!$A:$A,B32,BatGame!$AI:$AI,A32)</f>
        <v>9</v>
      </c>
      <c r="BH32">
        <f t="shared" si="52"/>
        <v>26</v>
      </c>
      <c r="BI32" s="4">
        <f t="shared" si="53"/>
        <v>1.5123962364503039</v>
      </c>
      <c r="BJ32" s="2">
        <f>E32*('리그 상수'!$B$3 * 0.8)</f>
        <v>3.7470763131813678</v>
      </c>
      <c r="BL32" t="s">
        <v>275</v>
      </c>
      <c r="BM32" t="b">
        <f>IF(E32&gt;='리그 상수'!$I$1 * 2.8, TRUE, FALSE)</f>
        <v>1</v>
      </c>
    </row>
    <row r="33" spans="1:65">
      <c r="A33" t="s">
        <v>220</v>
      </c>
      <c r="B33" s="1" t="s">
        <v>110</v>
      </c>
      <c r="C33" s="5">
        <f t="shared" si="27"/>
        <v>2.9705855768665579E-2</v>
      </c>
      <c r="D33" s="5">
        <f t="shared" si="28"/>
        <v>0.35900227186671713</v>
      </c>
      <c r="E33" s="1">
        <f>SUMIFS(BatGame!$E:$E,BatGame!$A:$A,B33,BatGame!$AI:$AI,A33)</f>
        <v>42</v>
      </c>
      <c r="F33">
        <f t="shared" si="29"/>
        <v>37</v>
      </c>
      <c r="G33" s="1">
        <f>SUMIFS(BatGame!$F:$F,BatGame!$A:$A,B33,BatGame!$AI:$AI,A33)</f>
        <v>37</v>
      </c>
      <c r="H33" s="1">
        <f>SUMIFS(BatGame!$M:$M,BatGame!$A:$A,B33,BatGame!$AI:$AI,A33)</f>
        <v>4</v>
      </c>
      <c r="I33" s="1">
        <f>SUMIFS(BatGame!$G:$G,BatGame!$A:$A,B33,BatGame!$AI:$AI,A33)</f>
        <v>8</v>
      </c>
      <c r="J33">
        <f>SUMIFS(BatGame!$H:$H,BatGame!$A:$A,B33,BatGame!$AI:$AI,A33)</f>
        <v>8</v>
      </c>
      <c r="K33" s="1">
        <f>SUMIFS(BatGame!$I:$I,BatGame!$A:$A,B33,BatGame!$AI:$AI,A33)</f>
        <v>0</v>
      </c>
      <c r="L33" s="1">
        <f>SUMIFS(BatGame!$J:$J,BatGame!$A:$A,B33,BatGame!$AI:$AI,A33)</f>
        <v>0</v>
      </c>
      <c r="M33" s="1">
        <f>SUMIFS(BatGame!$K:$K,BatGame!$A:$A,B33,BatGame!$AI:$AI,A33)</f>
        <v>0</v>
      </c>
      <c r="N33">
        <f t="shared" si="30"/>
        <v>8</v>
      </c>
      <c r="O33" s="1">
        <f>SUMIFS(BatGame!$L:$L,BatGame!$A:$A,B33,BatGame!$AI:$AI,A33)</f>
        <v>1</v>
      </c>
      <c r="P33" s="1">
        <f>SUMIFS(BatGame!$N:$N,BatGame!$A:$A,B33,BatGame!$AI:$AI,A33)</f>
        <v>9</v>
      </c>
      <c r="Q33" s="1">
        <f>SUMIFS(BatGame!$AC:$AC,BatGame!$A:$A,B33,BatGame!$AI:$AI,A33)</f>
        <v>3</v>
      </c>
      <c r="R33" s="1">
        <f>SUMIFS(BatGame!$O:$O,BatGame!$A:$A,B33,BatGame!$AI:$AI,A33)</f>
        <v>2</v>
      </c>
      <c r="S33" s="1">
        <f>SUMIFS(BatGame!$Y:$Y,BatGame!$A:$A,B33,BatGame!$AI:$AI,A33)</f>
        <v>2</v>
      </c>
      <c r="T33" s="1">
        <f>SUMIFS(BatGame!$X:$X,BatGame!$A:$A,B33,BatGame!$AI:$AI,A33)</f>
        <v>0</v>
      </c>
      <c r="U33" s="1">
        <f>SUMIFS(BatGame!$P:$P,BatGame!$A:$A,B33,BatGame!$AI:$AI,A33)</f>
        <v>5</v>
      </c>
      <c r="V33" s="1">
        <f>SUMIFS(BatGame!$AB:$AB,BatGame!$A:$A,B33,BatGame!$AI:$AI,A33)</f>
        <v>0</v>
      </c>
      <c r="W33" s="1">
        <f>SUMIFS(BatGame!$Z:$Z,BatGame!$A:$A,B33,BatGame!$AI:$AI,A33)</f>
        <v>1</v>
      </c>
      <c r="X33" s="1">
        <f>SUMIFS(BatGame!$AA:$AA,BatGame!$A:$A,B33,BatGame!$AI:$AI,A33)</f>
        <v>0</v>
      </c>
      <c r="Y33" s="2">
        <f t="shared" si="31"/>
        <v>0.21621621621621623</v>
      </c>
      <c r="Z33" s="2">
        <f t="shared" si="32"/>
        <v>0.29268292682926828</v>
      </c>
      <c r="AA33" s="2">
        <f t="shared" si="33"/>
        <v>0.21621621621621623</v>
      </c>
      <c r="AB33" s="2">
        <f t="shared" si="34"/>
        <v>0.50889914304548456</v>
      </c>
      <c r="AC33" s="2">
        <f t="shared" si="35"/>
        <v>0.10810810810810811</v>
      </c>
      <c r="AD33" s="2">
        <f>(AL33/E33) / '리그 상수'!$B$3 * 100</f>
        <v>147.2909793493165</v>
      </c>
      <c r="AE33" s="2">
        <f t="shared" si="36"/>
        <v>11.904761904761903</v>
      </c>
      <c r="AF33" s="2">
        <f t="shared" si="37"/>
        <v>4.7619047619047619</v>
      </c>
      <c r="AG33" s="2">
        <f t="shared" si="38"/>
        <v>0.4</v>
      </c>
      <c r="AH33" s="2">
        <f t="shared" si="39"/>
        <v>0.25</v>
      </c>
      <c r="AI33" s="2">
        <f t="shared" si="40"/>
        <v>0</v>
      </c>
      <c r="AJ33" s="2">
        <f t="shared" si="41"/>
        <v>7.6466710613052047E-2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0.20628829150218447</v>
      </c>
      <c r="AL33" s="2">
        <f>((AK33-$AK$2) / '리그 상수'!$B$2 + '리그 상수'!$B$3) * '2025 썸머시즌 타자'!E33</f>
        <v>8.5221480420347842</v>
      </c>
      <c r="AM33" s="2">
        <f t="shared" si="42"/>
        <v>2.1746269551147601</v>
      </c>
      <c r="AN33" s="2">
        <f>((AK33-'리그 상수'!$B$1) / '리그 상수'!$B$2)*'2025 썸머시즌 타자'!E33</f>
        <v>-1.1393417677048774</v>
      </c>
      <c r="AO33" s="2">
        <f>((AK33-'리그 상수'!$B$1) / '리그 상수'!$B$2) * '2025 썸머시즌 타자'!E33</f>
        <v>-1.1393417677048774</v>
      </c>
      <c r="AP33" s="2">
        <f t="shared" si="43"/>
        <v>0.60000000000000009</v>
      </c>
      <c r="AQ33" s="2">
        <f t="shared" si="44"/>
        <v>1.2</v>
      </c>
      <c r="AR33" s="2">
        <f t="shared" si="45"/>
        <v>0.66065823229512266</v>
      </c>
      <c r="AS33" s="2">
        <f t="shared" si="46"/>
        <v>7.9842105263157892</v>
      </c>
      <c r="AT33" s="2">
        <f t="shared" si="47"/>
        <v>7.9842105263157892</v>
      </c>
      <c r="AU33" s="2">
        <f t="shared" si="48"/>
        <v>8.6448687586109116</v>
      </c>
      <c r="AV33" s="3">
        <f>AU33 + (E33 * ('리그 상수'!$B$1 - '리그 상수'!$F$1) / '리그 상수'!$B$2)</f>
        <v>12.520431908291108</v>
      </c>
      <c r="AW33">
        <f t="shared" si="49"/>
        <v>22.240000000000002</v>
      </c>
      <c r="AX33" s="3">
        <f t="shared" si="50"/>
        <v>2.9705855768665586E-2</v>
      </c>
      <c r="AY33" s="3">
        <f t="shared" si="51"/>
        <v>0.38870812763538271</v>
      </c>
      <c r="BE33" s="1">
        <f>SUMIFS(BatGame!$AD:$AD,BatGame!$A:$A,B33,BatGame!$AI:$AI,A33)</f>
        <v>4</v>
      </c>
      <c r="BF33" s="1">
        <f>SUMIFS(BatGame!$AE:$AE,BatGame!$A:$A,B33,BatGame!$AI:$AI,A33)</f>
        <v>13</v>
      </c>
      <c r="BG33" s="1">
        <f>SUMIFS(BatGame!$AF:$AF,BatGame!$A:$A,B33,BatGame!$AI:$AI,A33)</f>
        <v>3</v>
      </c>
      <c r="BH33">
        <f t="shared" si="52"/>
        <v>33</v>
      </c>
      <c r="BI33" s="4">
        <f t="shared" si="53"/>
        <v>0.56296906062460017</v>
      </c>
      <c r="BJ33" s="2">
        <f>E33*('리그 상수'!$B$3 * 0.8)</f>
        <v>4.628741328047572</v>
      </c>
      <c r="BL33" t="s">
        <v>275</v>
      </c>
      <c r="BM33" t="b">
        <f>IF(E33&gt;='리그 상수'!$I$1 * 2.8, TRUE, FALSE)</f>
        <v>1</v>
      </c>
    </row>
    <row r="34" spans="1:65">
      <c r="A34" t="s">
        <v>220</v>
      </c>
      <c r="B34" s="1" t="s">
        <v>138</v>
      </c>
      <c r="C34" s="5">
        <f t="shared" si="27"/>
        <v>-1.1898469370868137E-2</v>
      </c>
      <c r="D34" s="5">
        <f t="shared" si="28"/>
        <v>1.8428667780061663</v>
      </c>
      <c r="E34" s="1">
        <f>SUMIFS(BatGame!$E:$E,BatGame!$A:$A,B34,BatGame!$AI:$AI,A34)</f>
        <v>33</v>
      </c>
      <c r="F34">
        <f t="shared" si="29"/>
        <v>32</v>
      </c>
      <c r="G34" s="1">
        <f>SUMIFS(BatGame!$F:$F,BatGame!$A:$A,B34,BatGame!$AI:$AI,A34)</f>
        <v>32</v>
      </c>
      <c r="H34" s="1">
        <f>SUMIFS(BatGame!$M:$M,BatGame!$A:$A,B34,BatGame!$AI:$AI,A34)</f>
        <v>3</v>
      </c>
      <c r="I34" s="1">
        <f>SUMIFS(BatGame!$G:$G,BatGame!$A:$A,B34,BatGame!$AI:$AI,A34)</f>
        <v>11</v>
      </c>
      <c r="J34">
        <f>SUMIFS(BatGame!$H:$H,BatGame!$A:$A,B34,BatGame!$AI:$AI,A34)</f>
        <v>5</v>
      </c>
      <c r="K34" s="1">
        <f>SUMIFS(BatGame!$I:$I,BatGame!$A:$A,B34,BatGame!$AI:$AI,A34)</f>
        <v>4</v>
      </c>
      <c r="L34" s="1">
        <f>SUMIFS(BatGame!$J:$J,BatGame!$A:$A,B34,BatGame!$AI:$AI,A34)</f>
        <v>0</v>
      </c>
      <c r="M34" s="1">
        <f>SUMIFS(BatGame!$K:$K,BatGame!$A:$A,B34,BatGame!$AI:$AI,A34)</f>
        <v>2</v>
      </c>
      <c r="N34">
        <f t="shared" si="30"/>
        <v>21</v>
      </c>
      <c r="O34" s="1">
        <f>SUMIFS(BatGame!$L:$L,BatGame!$A:$A,B34,BatGame!$AI:$AI,A34)</f>
        <v>9</v>
      </c>
      <c r="P34" s="1">
        <f>SUMIFS(BatGame!$N:$N,BatGame!$A:$A,B34,BatGame!$AI:$AI,A34)</f>
        <v>0</v>
      </c>
      <c r="Q34" s="1">
        <f>SUMIFS(BatGame!$AC:$AC,BatGame!$A:$A,B34,BatGame!$AI:$AI,A34)</f>
        <v>1</v>
      </c>
      <c r="R34" s="1">
        <f>SUMIFS(BatGame!$O:$O,BatGame!$A:$A,B34,BatGame!$AI:$AI,A34)</f>
        <v>0</v>
      </c>
      <c r="S34" s="1">
        <f>SUMIFS(BatGame!$Y:$Y,BatGame!$A:$A,B34,BatGame!$AI:$AI,A34)</f>
        <v>1</v>
      </c>
      <c r="T34" s="1">
        <f>SUMIFS(BatGame!$X:$X,BatGame!$A:$A,B34,BatGame!$AI:$AI,A34)</f>
        <v>0</v>
      </c>
      <c r="U34" s="1">
        <f>SUMIFS(BatGame!$P:$P,BatGame!$A:$A,B34,BatGame!$AI:$AI,A34)</f>
        <v>2</v>
      </c>
      <c r="V34" s="1">
        <f>SUMIFS(BatGame!$AB:$AB,BatGame!$A:$A,B34,BatGame!$AI:$AI,A34)</f>
        <v>0</v>
      </c>
      <c r="W34" s="1">
        <f>SUMIFS(BatGame!$Z:$Z,BatGame!$A:$A,B34,BatGame!$AI:$AI,A34)</f>
        <v>0</v>
      </c>
      <c r="X34" s="1">
        <f>SUMIFS(BatGame!$AA:$AA,BatGame!$A:$A,B34,BatGame!$AI:$AI,A34)</f>
        <v>0</v>
      </c>
      <c r="Y34" s="2">
        <f t="shared" si="31"/>
        <v>0.34375</v>
      </c>
      <c r="Z34" s="2">
        <f t="shared" si="32"/>
        <v>0.36363636363636365</v>
      </c>
      <c r="AA34" s="2">
        <f t="shared" si="33"/>
        <v>0.65625</v>
      </c>
      <c r="AB34" s="2">
        <f t="shared" si="34"/>
        <v>1.0198863636363638</v>
      </c>
      <c r="AC34" s="2">
        <f t="shared" si="35"/>
        <v>9.375E-2</v>
      </c>
      <c r="AD34" s="2">
        <f>(AL34/E34) / '리그 상수'!$B$3 * 100</f>
        <v>192.92530070724277</v>
      </c>
      <c r="AE34" s="2">
        <f t="shared" si="36"/>
        <v>6.0606060606060606</v>
      </c>
      <c r="AF34" s="2">
        <f t="shared" si="37"/>
        <v>0</v>
      </c>
      <c r="AG34" s="2">
        <f t="shared" si="38"/>
        <v>0</v>
      </c>
      <c r="AH34" s="2">
        <f t="shared" si="39"/>
        <v>0.32142857142857145</v>
      </c>
      <c r="AI34" s="2">
        <f t="shared" si="40"/>
        <v>0.3125</v>
      </c>
      <c r="AJ34" s="2">
        <f t="shared" si="41"/>
        <v>1.9886363636363646E-2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0.40535006430356169</v>
      </c>
      <c r="AL34" s="2">
        <f>((AK34-$AK$2) / '리그 상수'!$B$2 + '리그 상수'!$B$3) * '2025 썸머시즌 타자'!E34</f>
        <v>8.7705486059873401</v>
      </c>
      <c r="AM34" s="2">
        <f t="shared" si="42"/>
        <v>9.6647727272727266</v>
      </c>
      <c r="AN34" s="2">
        <f>((AK34-'리그 상수'!$B$1) / '리그 상수'!$B$2)*'2025 썸머시즌 타자'!E34</f>
        <v>1.1793780411918924</v>
      </c>
      <c r="AO34" s="2">
        <f>((AK34-'리그 상수'!$B$1) / '리그 상수'!$B$2) * '2025 썸머시즌 타자'!E34</f>
        <v>1.1793780411918924</v>
      </c>
      <c r="AP34" s="2">
        <f t="shared" si="43"/>
        <v>-0.4</v>
      </c>
      <c r="AQ34" s="2">
        <f t="shared" si="44"/>
        <v>-1.0439999999999998</v>
      </c>
      <c r="AR34" s="2">
        <f t="shared" si="45"/>
        <v>-0.26462195880810746</v>
      </c>
      <c r="AS34" s="2">
        <f t="shared" si="46"/>
        <v>40.98535714285714</v>
      </c>
      <c r="AT34" s="2">
        <f t="shared" si="47"/>
        <v>40.98535714285714</v>
      </c>
      <c r="AU34" s="2">
        <f t="shared" si="48"/>
        <v>40.720735184049033</v>
      </c>
      <c r="AV34" s="3">
        <f>AU34 + (E34 * ('리그 상수'!$B$1 - '리그 상수'!$F$1) / '리그 상수'!$B$2)</f>
        <v>43.765820515940618</v>
      </c>
      <c r="AW34">
        <f t="shared" si="49"/>
        <v>22.240000000000002</v>
      </c>
      <c r="AX34" s="3">
        <f t="shared" si="50"/>
        <v>-1.189846937086814E-2</v>
      </c>
      <c r="AY34" s="3">
        <f t="shared" si="51"/>
        <v>1.8309683086352981</v>
      </c>
      <c r="BE34" s="1">
        <f>SUMIFS(BatGame!$AD:$AD,BatGame!$A:$A,B34,BatGame!$AI:$AI,A34)</f>
        <v>0</v>
      </c>
      <c r="BF34" s="1">
        <f>SUMIFS(BatGame!$AE:$AE,BatGame!$A:$A,B34,BatGame!$AI:$AI,A34)</f>
        <v>36</v>
      </c>
      <c r="BG34" s="1">
        <f>SUMIFS(BatGame!$AF:$AF,BatGame!$A:$A,B34,BatGame!$AI:$AI,A34)</f>
        <v>5</v>
      </c>
      <c r="BH34">
        <f t="shared" si="52"/>
        <v>22</v>
      </c>
      <c r="BI34" s="4">
        <f t="shared" si="53"/>
        <v>1.9678876131268261</v>
      </c>
      <c r="BJ34" s="2">
        <f>E34*('리그 상수'!$B$3 * 0.8)</f>
        <v>3.6368681863230923</v>
      </c>
      <c r="BL34" t="s">
        <v>275</v>
      </c>
      <c r="BM34" t="b">
        <f>IF(E34&gt;='리그 상수'!$I$1 * 2.8, TRUE, FALSE)</f>
        <v>1</v>
      </c>
    </row>
    <row r="35" spans="1:65">
      <c r="A35" t="s">
        <v>220</v>
      </c>
      <c r="B35" s="1" t="s">
        <v>118</v>
      </c>
      <c r="C35" s="5">
        <f t="shared" si="27"/>
        <v>8.569084117989556E-2</v>
      </c>
      <c r="D35" s="5">
        <f t="shared" si="28"/>
        <v>2.6971713538260298</v>
      </c>
      <c r="E35" s="1">
        <f>SUMIFS(BatGame!$E:$E,BatGame!$A:$A,B35,BatGame!$AI:$AI,A35)</f>
        <v>40</v>
      </c>
      <c r="F35">
        <f t="shared" si="29"/>
        <v>37</v>
      </c>
      <c r="G35" s="1">
        <f>SUMIFS(BatGame!$F:$F,BatGame!$A:$A,B35,BatGame!$AI:$AI,A35)</f>
        <v>37</v>
      </c>
      <c r="H35" s="1">
        <f>SUMIFS(BatGame!$M:$M,BatGame!$A:$A,B35,BatGame!$AI:$AI,A35)</f>
        <v>7</v>
      </c>
      <c r="I35" s="1">
        <f>SUMIFS(BatGame!$G:$G,BatGame!$A:$A,B35,BatGame!$AI:$AI,A35)</f>
        <v>13</v>
      </c>
      <c r="J35">
        <f>SUMIFS(BatGame!$H:$H,BatGame!$A:$A,B35,BatGame!$AI:$AI,A35)</f>
        <v>7</v>
      </c>
      <c r="K35" s="1">
        <f>SUMIFS(BatGame!$I:$I,BatGame!$A:$A,B35,BatGame!$AI:$AI,A35)</f>
        <v>5</v>
      </c>
      <c r="L35" s="1">
        <f>SUMIFS(BatGame!$J:$J,BatGame!$A:$A,B35,BatGame!$AI:$AI,A35)</f>
        <v>0</v>
      </c>
      <c r="M35" s="1">
        <f>SUMIFS(BatGame!$K:$K,BatGame!$A:$A,B35,BatGame!$AI:$AI,A35)</f>
        <v>1</v>
      </c>
      <c r="N35">
        <f t="shared" si="30"/>
        <v>21</v>
      </c>
      <c r="O35" s="1">
        <f>SUMIFS(BatGame!$L:$L,BatGame!$A:$A,B35,BatGame!$AI:$AI,A35)</f>
        <v>5</v>
      </c>
      <c r="P35" s="1">
        <f>SUMIFS(BatGame!$N:$N,BatGame!$A:$A,B35,BatGame!$AI:$AI,A35)</f>
        <v>0</v>
      </c>
      <c r="Q35" s="1">
        <f>SUMIFS(BatGame!$AC:$AC,BatGame!$A:$A,B35,BatGame!$AI:$AI,A35)</f>
        <v>0</v>
      </c>
      <c r="R35" s="1">
        <f>SUMIFS(BatGame!$O:$O,BatGame!$A:$A,B35,BatGame!$AI:$AI,A35)</f>
        <v>2</v>
      </c>
      <c r="S35" s="1">
        <f>SUMIFS(BatGame!$Y:$Y,BatGame!$A:$A,B35,BatGame!$AI:$AI,A35)</f>
        <v>1</v>
      </c>
      <c r="T35" s="1">
        <f>SUMIFS(BatGame!$X:$X,BatGame!$A:$A,B35,BatGame!$AI:$AI,A35)</f>
        <v>0</v>
      </c>
      <c r="U35" s="1">
        <f>SUMIFS(BatGame!$P:$P,BatGame!$A:$A,B35,BatGame!$AI:$AI,A35)</f>
        <v>1</v>
      </c>
      <c r="V35" s="1">
        <f>SUMIFS(BatGame!$AB:$AB,BatGame!$A:$A,B35,BatGame!$AI:$AI,A35)</f>
        <v>0</v>
      </c>
      <c r="W35" s="1">
        <f>SUMIFS(BatGame!$Z:$Z,BatGame!$A:$A,B35,BatGame!$AI:$AI,A35)</f>
        <v>0</v>
      </c>
      <c r="X35" s="1">
        <f>SUMIFS(BatGame!$AA:$AA,BatGame!$A:$A,B35,BatGame!$AI:$AI,A35)</f>
        <v>0</v>
      </c>
      <c r="Y35" s="2">
        <f t="shared" si="31"/>
        <v>0.35135135135135137</v>
      </c>
      <c r="Z35" s="2">
        <f t="shared" si="32"/>
        <v>0.4</v>
      </c>
      <c r="AA35" s="2">
        <f t="shared" si="33"/>
        <v>0.56756756756756754</v>
      </c>
      <c r="AB35" s="2">
        <f t="shared" si="34"/>
        <v>0.96756756756756757</v>
      </c>
      <c r="AC35" s="2">
        <f t="shared" si="35"/>
        <v>0.1891891891891892</v>
      </c>
      <c r="AD35" s="2">
        <f>(AL35/E35) / '리그 상수'!$B$3 * 100</f>
        <v>186.97683134582618</v>
      </c>
      <c r="AE35" s="2">
        <f t="shared" si="36"/>
        <v>2.5</v>
      </c>
      <c r="AF35" s="2">
        <f t="shared" si="37"/>
        <v>5</v>
      </c>
      <c r="AG35" s="2">
        <f t="shared" si="38"/>
        <v>2</v>
      </c>
      <c r="AH35" s="2">
        <f t="shared" si="39"/>
        <v>0.34285714285714286</v>
      </c>
      <c r="AI35" s="2">
        <f t="shared" si="40"/>
        <v>0.21621621621621617</v>
      </c>
      <c r="AJ35" s="2">
        <f t="shared" si="41"/>
        <v>4.8648648648648651E-2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0.37940220704825517</v>
      </c>
      <c r="AL35" s="2">
        <f>((AK35-$AK$2) / '리그 상수'!$B$2 + '리그 상수'!$B$3) * '2025 썸머시즌 타자'!E35</f>
        <v>10.303183174259601</v>
      </c>
      <c r="AM35" s="2">
        <f t="shared" si="42"/>
        <v>10.216216216216216</v>
      </c>
      <c r="AN35" s="2">
        <f>((AK35-'리그 상수'!$B$1) / '리그 상수'!$B$2)*'2025 썸머시즌 타자'!E35</f>
        <v>1.1017643078408765</v>
      </c>
      <c r="AO35" s="2">
        <f>((AK35-'리그 상수'!$B$1) / '리그 상수'!$B$2) * '2025 썸머시즌 타자'!E35</f>
        <v>1.1017643078408765</v>
      </c>
      <c r="AP35" s="2">
        <f t="shared" si="43"/>
        <v>0</v>
      </c>
      <c r="AQ35" s="2">
        <f t="shared" si="44"/>
        <v>0.80399999999999994</v>
      </c>
      <c r="AR35" s="2">
        <f t="shared" si="45"/>
        <v>1.9057643078408764</v>
      </c>
      <c r="AS35" s="2">
        <f t="shared" si="46"/>
        <v>59.985090909090907</v>
      </c>
      <c r="AT35" s="2">
        <f t="shared" si="47"/>
        <v>59.985090909090907</v>
      </c>
      <c r="AU35" s="2">
        <f t="shared" si="48"/>
        <v>61.890855216931783</v>
      </c>
      <c r="AV35" s="3">
        <f>AU35 + (E35 * ('리그 상수'!$B$1 - '리그 상수'!$F$1) / '리그 상수'!$B$2)</f>
        <v>65.581867740436735</v>
      </c>
      <c r="AW35">
        <f t="shared" si="49"/>
        <v>22.240000000000002</v>
      </c>
      <c r="AX35" s="3">
        <f t="shared" si="50"/>
        <v>8.5690841179895519E-2</v>
      </c>
      <c r="AY35" s="3">
        <f t="shared" si="51"/>
        <v>2.7828621950059254</v>
      </c>
      <c r="BE35" s="1">
        <f>SUMIFS(BatGame!$AD:$AD,BatGame!$A:$A,B35,BatGame!$AI:$AI,A35)</f>
        <v>0</v>
      </c>
      <c r="BF35" s="1">
        <f>SUMIFS(BatGame!$AE:$AE,BatGame!$A:$A,B35,BatGame!$AI:$AI,A35)</f>
        <v>30</v>
      </c>
      <c r="BG35" s="1">
        <f>SUMIFS(BatGame!$AF:$AF,BatGame!$A:$A,B35,BatGame!$AI:$AI,A35)</f>
        <v>30</v>
      </c>
      <c r="BH35">
        <f t="shared" si="52"/>
        <v>24</v>
      </c>
      <c r="BI35" s="4">
        <f t="shared" si="53"/>
        <v>2.9488249883289894</v>
      </c>
      <c r="BJ35" s="2">
        <f>E35*('리그 상수'!$B$3 * 0.8)</f>
        <v>4.4083250743310209</v>
      </c>
      <c r="BL35" t="s">
        <v>275</v>
      </c>
      <c r="BM35" t="b">
        <f>IF(E35&gt;='리그 상수'!$I$1 * 2.8, TRUE, FALSE)</f>
        <v>1</v>
      </c>
    </row>
    <row r="36" spans="1:65">
      <c r="A36" t="s">
        <v>220</v>
      </c>
      <c r="B36" s="1" t="s">
        <v>116</v>
      </c>
      <c r="C36" s="5">
        <f t="shared" si="27"/>
        <v>-1.0883589897405344E-2</v>
      </c>
      <c r="D36" s="5">
        <f t="shared" si="28"/>
        <v>2.1575905941913134</v>
      </c>
      <c r="E36" s="1">
        <f>SUMIFS(BatGame!$E:$E,BatGame!$A:$A,B36,BatGame!$AI:$AI,A36)</f>
        <v>41</v>
      </c>
      <c r="F36">
        <f t="shared" si="29"/>
        <v>37</v>
      </c>
      <c r="G36" s="1">
        <f>SUMIFS(BatGame!$F:$F,BatGame!$A:$A,B36,BatGame!$AI:$AI,A36)</f>
        <v>37</v>
      </c>
      <c r="H36" s="1">
        <f>SUMIFS(BatGame!$M:$M,BatGame!$A:$A,B36,BatGame!$AI:$AI,A36)</f>
        <v>6</v>
      </c>
      <c r="I36" s="1">
        <f>SUMIFS(BatGame!$G:$G,BatGame!$A:$A,B36,BatGame!$AI:$AI,A36)</f>
        <v>10</v>
      </c>
      <c r="J36">
        <f>SUMIFS(BatGame!$H:$H,BatGame!$A:$A,B36,BatGame!$AI:$AI,A36)</f>
        <v>2</v>
      </c>
      <c r="K36" s="1">
        <f>SUMIFS(BatGame!$I:$I,BatGame!$A:$A,B36,BatGame!$AI:$AI,A36)</f>
        <v>5</v>
      </c>
      <c r="L36" s="1">
        <f>SUMIFS(BatGame!$J:$J,BatGame!$A:$A,B36,BatGame!$AI:$AI,A36)</f>
        <v>0</v>
      </c>
      <c r="M36" s="1">
        <f>SUMIFS(BatGame!$K:$K,BatGame!$A:$A,B36,BatGame!$AI:$AI,A36)</f>
        <v>3</v>
      </c>
      <c r="N36">
        <f t="shared" si="30"/>
        <v>24</v>
      </c>
      <c r="O36" s="1">
        <f>SUMIFS(BatGame!$L:$L,BatGame!$A:$A,B36,BatGame!$AI:$AI,A36)</f>
        <v>8</v>
      </c>
      <c r="P36" s="1">
        <f>SUMIFS(BatGame!$N:$N,BatGame!$A:$A,B36,BatGame!$AI:$AI,A36)</f>
        <v>0</v>
      </c>
      <c r="Q36" s="1">
        <f>SUMIFS(BatGame!$AC:$AC,BatGame!$A:$A,B36,BatGame!$AI:$AI,A36)</f>
        <v>0</v>
      </c>
      <c r="R36" s="1">
        <f>SUMIFS(BatGame!$O:$O,BatGame!$A:$A,B36,BatGame!$AI:$AI,A36)</f>
        <v>1</v>
      </c>
      <c r="S36" s="1">
        <f>SUMIFS(BatGame!$Y:$Y,BatGame!$A:$A,B36,BatGame!$AI:$AI,A36)</f>
        <v>3</v>
      </c>
      <c r="T36" s="1">
        <f>SUMIFS(BatGame!$X:$X,BatGame!$A:$A,B36,BatGame!$AI:$AI,A36)</f>
        <v>0</v>
      </c>
      <c r="U36" s="1">
        <f>SUMIFS(BatGame!$P:$P,BatGame!$A:$A,B36,BatGame!$AI:$AI,A36)</f>
        <v>6</v>
      </c>
      <c r="V36" s="1">
        <f>SUMIFS(BatGame!$AB:$AB,BatGame!$A:$A,B36,BatGame!$AI:$AI,A36)</f>
        <v>1</v>
      </c>
      <c r="W36" s="1">
        <f>SUMIFS(BatGame!$Z:$Z,BatGame!$A:$A,B36,BatGame!$AI:$AI,A36)</f>
        <v>0</v>
      </c>
      <c r="X36" s="1">
        <f>SUMIFS(BatGame!$AA:$AA,BatGame!$A:$A,B36,BatGame!$AI:$AI,A36)</f>
        <v>0</v>
      </c>
      <c r="Y36" s="2">
        <f t="shared" si="31"/>
        <v>0.27027027027027029</v>
      </c>
      <c r="Z36" s="2">
        <f t="shared" si="32"/>
        <v>0.34146341463414637</v>
      </c>
      <c r="AA36" s="2">
        <f t="shared" si="33"/>
        <v>0.64864864864864868</v>
      </c>
      <c r="AB36" s="2">
        <f t="shared" si="34"/>
        <v>0.99011206328279511</v>
      </c>
      <c r="AC36" s="2">
        <f t="shared" si="35"/>
        <v>0.16216216216216217</v>
      </c>
      <c r="AD36" s="2">
        <f>(AL36/E36) / '리그 상수'!$B$3 * 100</f>
        <v>191.06029002368382</v>
      </c>
      <c r="AE36" s="2">
        <f t="shared" si="36"/>
        <v>14.634146341463413</v>
      </c>
      <c r="AF36" s="2">
        <f t="shared" si="37"/>
        <v>2.4390243902439024</v>
      </c>
      <c r="AG36" s="2">
        <f t="shared" si="38"/>
        <v>0.16666666666666666</v>
      </c>
      <c r="AH36" s="2">
        <f t="shared" si="39"/>
        <v>0.25</v>
      </c>
      <c r="AI36" s="2">
        <f t="shared" si="40"/>
        <v>0.3783783783783784</v>
      </c>
      <c r="AJ36" s="2">
        <f t="shared" si="41"/>
        <v>7.1193144363876082E-2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0.39721468895633383</v>
      </c>
      <c r="AL36" s="2">
        <f>((AK36-$AK$2) / '리그 상수'!$B$2 + '리그 상수'!$B$3) * '2025 썸머시즌 타자'!E36</f>
        <v>10.791403298760894</v>
      </c>
      <c r="AM36" s="2">
        <f t="shared" si="42"/>
        <v>8.7567567567567579</v>
      </c>
      <c r="AN36" s="2">
        <f>((AK36-'리그 상수'!$B$1) / '리그 상수'!$B$2)*'2025 썸머시즌 타자'!E36</f>
        <v>1.3599489606817021</v>
      </c>
      <c r="AO36" s="2">
        <f>((AK36-'리그 상수'!$B$1) / '리그 상수'!$B$2) * '2025 썸머시즌 타자'!E36</f>
        <v>1.3599489606817021</v>
      </c>
      <c r="AP36" s="2">
        <f t="shared" si="43"/>
        <v>0</v>
      </c>
      <c r="AQ36" s="2">
        <f t="shared" si="44"/>
        <v>-1.6020000000000005</v>
      </c>
      <c r="AR36" s="2">
        <f t="shared" si="45"/>
        <v>-0.24205103931829841</v>
      </c>
      <c r="AS36" s="2">
        <f t="shared" si="46"/>
        <v>47.984814814814818</v>
      </c>
      <c r="AT36" s="2">
        <f t="shared" si="47"/>
        <v>47.984814814814818</v>
      </c>
      <c r="AU36" s="2">
        <f t="shared" si="48"/>
        <v>47.74276377549652</v>
      </c>
      <c r="AV36" s="3">
        <f>AU36 + (E36 * ('리그 상수'!$B$1 - '리그 상수'!$F$1) / '리그 상수'!$B$2)</f>
        <v>51.526051612089091</v>
      </c>
      <c r="AW36">
        <f t="shared" si="49"/>
        <v>22.240000000000002</v>
      </c>
      <c r="AX36" s="3">
        <f t="shared" si="50"/>
        <v>-1.0883589897405503E-2</v>
      </c>
      <c r="AY36" s="3">
        <f t="shared" si="51"/>
        <v>2.146707004293908</v>
      </c>
      <c r="BE36" s="1">
        <f>SUMIFS(BatGame!$AD:$AD,BatGame!$A:$A,B36,BatGame!$AI:$AI,A36)</f>
        <v>1</v>
      </c>
      <c r="BF36" s="1">
        <f>SUMIFS(BatGame!$AE:$AE,BatGame!$A:$A,B36,BatGame!$AI:$AI,A36)</f>
        <v>25</v>
      </c>
      <c r="BG36" s="1">
        <f>SUMIFS(BatGame!$AF:$AF,BatGame!$A:$A,B36,BatGame!$AI:$AI,A36)</f>
        <v>25</v>
      </c>
      <c r="BH36">
        <f t="shared" si="52"/>
        <v>28</v>
      </c>
      <c r="BI36" s="4">
        <f t="shared" si="53"/>
        <v>2.3168188674500487</v>
      </c>
      <c r="BJ36" s="2">
        <f>E36*('리그 상수'!$B$3 * 0.8)</f>
        <v>4.518533201189296</v>
      </c>
      <c r="BL36" t="s">
        <v>275</v>
      </c>
      <c r="BM36" t="b">
        <f>IF(E36&gt;='리그 상수'!$I$1 * 2.8, TRUE, FALSE)</f>
        <v>1</v>
      </c>
    </row>
    <row r="37" spans="1:65">
      <c r="A37" t="s">
        <v>220</v>
      </c>
      <c r="B37" s="1" t="s">
        <v>117</v>
      </c>
      <c r="C37" s="5">
        <f t="shared" si="27"/>
        <v>0.10601091756063141</v>
      </c>
      <c r="D37" s="5">
        <f t="shared" si="28"/>
        <v>1.3032781322112119</v>
      </c>
      <c r="E37" s="1">
        <f>SUMIFS(BatGame!$E:$E,BatGame!$A:$A,B37,BatGame!$AI:$AI,A37)</f>
        <v>38</v>
      </c>
      <c r="F37">
        <f t="shared" si="29"/>
        <v>34</v>
      </c>
      <c r="G37" s="1">
        <f>SUMIFS(BatGame!$F:$F,BatGame!$A:$A,B37,BatGame!$AI:$AI,A37)</f>
        <v>34</v>
      </c>
      <c r="H37" s="1">
        <f>SUMIFS(BatGame!$M:$M,BatGame!$A:$A,B37,BatGame!$AI:$AI,A37)</f>
        <v>5</v>
      </c>
      <c r="I37" s="1">
        <f>SUMIFS(BatGame!$G:$G,BatGame!$A:$A,B37,BatGame!$AI:$AI,A37)</f>
        <v>10</v>
      </c>
      <c r="J37">
        <f>SUMIFS(BatGame!$H:$H,BatGame!$A:$A,B37,BatGame!$AI:$AI,A37)</f>
        <v>8</v>
      </c>
      <c r="K37" s="1">
        <f>SUMIFS(BatGame!$I:$I,BatGame!$A:$A,B37,BatGame!$AI:$AI,A37)</f>
        <v>2</v>
      </c>
      <c r="L37" s="1">
        <f>SUMIFS(BatGame!$J:$J,BatGame!$A:$A,B37,BatGame!$AI:$AI,A37)</f>
        <v>0</v>
      </c>
      <c r="M37" s="1">
        <f>SUMIFS(BatGame!$K:$K,BatGame!$A:$A,B37,BatGame!$AI:$AI,A37)</f>
        <v>0</v>
      </c>
      <c r="N37">
        <f t="shared" si="30"/>
        <v>12</v>
      </c>
      <c r="O37" s="1">
        <f>SUMIFS(BatGame!$L:$L,BatGame!$A:$A,B37,BatGame!$AI:$AI,A37)</f>
        <v>2</v>
      </c>
      <c r="P37" s="1">
        <f>SUMIFS(BatGame!$N:$N,BatGame!$A:$A,B37,BatGame!$AI:$AI,A37)</f>
        <v>7</v>
      </c>
      <c r="Q37" s="1">
        <f>SUMIFS(BatGame!$AC:$AC,BatGame!$A:$A,B37,BatGame!$AI:$AI,A37)</f>
        <v>0</v>
      </c>
      <c r="R37" s="1">
        <f>SUMIFS(BatGame!$O:$O,BatGame!$A:$A,B37,BatGame!$AI:$AI,A37)</f>
        <v>0</v>
      </c>
      <c r="S37" s="1">
        <f>SUMIFS(BatGame!$Y:$Y,BatGame!$A:$A,B37,BatGame!$AI:$AI,A37)</f>
        <v>0</v>
      </c>
      <c r="T37" s="1">
        <f>SUMIFS(BatGame!$X:$X,BatGame!$A:$A,B37,BatGame!$AI:$AI,A37)</f>
        <v>0</v>
      </c>
      <c r="U37" s="1">
        <f>SUMIFS(BatGame!$P:$P,BatGame!$A:$A,B37,BatGame!$AI:$AI,A37)</f>
        <v>4</v>
      </c>
      <c r="V37" s="1">
        <f>SUMIFS(BatGame!$AB:$AB,BatGame!$A:$A,B37,BatGame!$AI:$AI,A37)</f>
        <v>1</v>
      </c>
      <c r="W37" s="1">
        <f>SUMIFS(BatGame!$Z:$Z,BatGame!$A:$A,B37,BatGame!$AI:$AI,A37)</f>
        <v>4</v>
      </c>
      <c r="X37" s="1">
        <f>SUMIFS(BatGame!$AA:$AA,BatGame!$A:$A,B37,BatGame!$AI:$AI,A37)</f>
        <v>0</v>
      </c>
      <c r="Y37" s="2">
        <f t="shared" si="31"/>
        <v>0.29411764705882354</v>
      </c>
      <c r="Z37" s="2">
        <f t="shared" si="32"/>
        <v>0.29411764705882354</v>
      </c>
      <c r="AA37" s="2">
        <f t="shared" si="33"/>
        <v>0.35294117647058826</v>
      </c>
      <c r="AB37" s="2">
        <f t="shared" si="34"/>
        <v>0.6470588235294118</v>
      </c>
      <c r="AC37" s="2">
        <f t="shared" si="35"/>
        <v>0.14705882352941177</v>
      </c>
      <c r="AD37" s="2">
        <f>(AL37/E37) / '리그 상수'!$B$3 * 100</f>
        <v>156.62290810702473</v>
      </c>
      <c r="AE37" s="2">
        <f t="shared" si="36"/>
        <v>10.526315789473683</v>
      </c>
      <c r="AF37" s="2">
        <f t="shared" si="37"/>
        <v>0</v>
      </c>
      <c r="AG37" s="2">
        <f t="shared" si="38"/>
        <v>0</v>
      </c>
      <c r="AH37" s="2">
        <f t="shared" si="39"/>
        <v>0.33333333333333331</v>
      </c>
      <c r="AI37" s="2">
        <f t="shared" si="40"/>
        <v>5.8823529411764719E-2</v>
      </c>
      <c r="AJ37" s="2">
        <f t="shared" si="41"/>
        <v>0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0.24699515920370019</v>
      </c>
      <c r="AL37" s="2">
        <f>((AK37-$AK$2) / '리그 상수'!$B$2 + '리그 상수'!$B$3) * '2025 썸머시즌 타자'!E37</f>
        <v>8.1990307296462301</v>
      </c>
      <c r="AM37" s="2">
        <f t="shared" si="42"/>
        <v>3.6725927693592655</v>
      </c>
      <c r="AN37" s="2">
        <f>((AK37-'리그 상수'!$B$1) / '리그 상수'!$B$2)*'2025 썸머시즌 타자'!E37</f>
        <v>-0.54231719345155782</v>
      </c>
      <c r="AO37" s="2">
        <f>((AK37-'리그 상수'!$B$1) / '리그 상수'!$B$2) * '2025 썸머시즌 타자'!E37</f>
        <v>-0.54231719345155782</v>
      </c>
      <c r="AP37" s="2">
        <f t="shared" si="43"/>
        <v>1.4000000000000001</v>
      </c>
      <c r="AQ37" s="2">
        <f t="shared" si="44"/>
        <v>1.5</v>
      </c>
      <c r="AR37" s="2">
        <f t="shared" si="45"/>
        <v>2.3576828065484423</v>
      </c>
      <c r="AS37" s="2">
        <f t="shared" si="46"/>
        <v>28.984905660377358</v>
      </c>
      <c r="AT37" s="2">
        <f t="shared" si="47"/>
        <v>28.984905660377358</v>
      </c>
      <c r="AU37" s="2">
        <f t="shared" si="48"/>
        <v>31.3425884669258</v>
      </c>
      <c r="AV37" s="3">
        <f>AU37 + (E37 * ('리그 상수'!$B$1 - '리그 상수'!$F$1) / '리그 상수'!$B$2)</f>
        <v>34.849050364255504</v>
      </c>
      <c r="AW37">
        <f t="shared" si="49"/>
        <v>22.240000000000002</v>
      </c>
      <c r="AX37" s="3">
        <f t="shared" si="50"/>
        <v>0.10601091756063138</v>
      </c>
      <c r="AY37" s="3">
        <f t="shared" si="51"/>
        <v>1.4092890497718433</v>
      </c>
      <c r="BE37" s="1">
        <f>SUMIFS(BatGame!$AD:$AD,BatGame!$A:$A,B37,BatGame!$AI:$AI,A37)</f>
        <v>0</v>
      </c>
      <c r="BF37" s="1">
        <f>SUMIFS(BatGame!$AE:$AE,BatGame!$A:$A,B37,BatGame!$AI:$AI,A37)</f>
        <v>19</v>
      </c>
      <c r="BG37" s="1">
        <f>SUMIFS(BatGame!$AF:$AF,BatGame!$A:$A,B37,BatGame!$AI:$AI,A37)</f>
        <v>10</v>
      </c>
      <c r="BH37">
        <f t="shared" si="52"/>
        <v>29</v>
      </c>
      <c r="BI37" s="4">
        <f t="shared" si="53"/>
        <v>1.5669537034287546</v>
      </c>
      <c r="BJ37" s="2">
        <f>E37*('리그 상수'!$B$3 * 0.8)</f>
        <v>4.1879088206144699</v>
      </c>
      <c r="BL37" t="s">
        <v>275</v>
      </c>
      <c r="BM37" t="b">
        <f>IF(E37&gt;='리그 상수'!$I$1 * 2.8, TRUE, FALSE)</f>
        <v>1</v>
      </c>
    </row>
    <row r="38" spans="1:65">
      <c r="A38" t="s">
        <v>220</v>
      </c>
      <c r="B38" s="1" t="s">
        <v>128</v>
      </c>
      <c r="C38" s="5">
        <f t="shared" si="27"/>
        <v>-1.268345309063218E-2</v>
      </c>
      <c r="D38" s="5">
        <f t="shared" si="28"/>
        <v>0.49391256225788593</v>
      </c>
      <c r="E38" s="1">
        <f>SUMIFS(BatGame!$E:$E,BatGame!$A:$A,B38,BatGame!$AI:$AI,A38)</f>
        <v>18</v>
      </c>
      <c r="F38">
        <f t="shared" si="29"/>
        <v>18</v>
      </c>
      <c r="G38" s="1">
        <f>SUMIFS(BatGame!$F:$F,BatGame!$A:$A,B38,BatGame!$AI:$AI,A38)</f>
        <v>18</v>
      </c>
      <c r="H38" s="1">
        <f>SUMIFS(BatGame!$M:$M,BatGame!$A:$A,B38,BatGame!$AI:$AI,A38)</f>
        <v>2</v>
      </c>
      <c r="I38" s="1">
        <f>SUMIFS(BatGame!$G:$G,BatGame!$A:$A,B38,BatGame!$AI:$AI,A38)</f>
        <v>1</v>
      </c>
      <c r="J38">
        <f>SUMIFS(BatGame!$H:$H,BatGame!$A:$A,B38,BatGame!$AI:$AI,A38)</f>
        <v>0</v>
      </c>
      <c r="K38" s="1">
        <f>SUMIFS(BatGame!$I:$I,BatGame!$A:$A,B38,BatGame!$AI:$AI,A38)</f>
        <v>1</v>
      </c>
      <c r="L38" s="1">
        <f>SUMIFS(BatGame!$J:$J,BatGame!$A:$A,B38,BatGame!$AI:$AI,A38)</f>
        <v>0</v>
      </c>
      <c r="M38" s="1">
        <f>SUMIFS(BatGame!$K:$K,BatGame!$A:$A,B38,BatGame!$AI:$AI,A38)</f>
        <v>0</v>
      </c>
      <c r="N38">
        <f t="shared" si="30"/>
        <v>2</v>
      </c>
      <c r="O38" s="1">
        <f>SUMIFS(BatGame!$L:$L,BatGame!$A:$A,B38,BatGame!$AI:$AI,A38)</f>
        <v>1</v>
      </c>
      <c r="P38" s="1">
        <f>SUMIFS(BatGame!$N:$N,BatGame!$A:$A,B38,BatGame!$AI:$AI,A38)</f>
        <v>2</v>
      </c>
      <c r="Q38" s="1">
        <f>SUMIFS(BatGame!$AC:$AC,BatGame!$A:$A,B38,BatGame!$AI:$AI,A38)</f>
        <v>0</v>
      </c>
      <c r="R38" s="1">
        <f>SUMIFS(BatGame!$O:$O,BatGame!$A:$A,B38,BatGame!$AI:$AI,A38)</f>
        <v>0</v>
      </c>
      <c r="S38" s="1">
        <f>SUMIFS(BatGame!$Y:$Y,BatGame!$A:$A,B38,BatGame!$AI:$AI,A38)</f>
        <v>0</v>
      </c>
      <c r="T38" s="1">
        <f>SUMIFS(BatGame!$X:$X,BatGame!$A:$A,B38,BatGame!$AI:$AI,A38)</f>
        <v>0</v>
      </c>
      <c r="U38" s="1">
        <f>SUMIFS(BatGame!$P:$P,BatGame!$A:$A,B38,BatGame!$AI:$AI,A38)</f>
        <v>3</v>
      </c>
      <c r="V38" s="1">
        <f>SUMIFS(BatGame!$AB:$AB,BatGame!$A:$A,B38,BatGame!$AI:$AI,A38)</f>
        <v>0</v>
      </c>
      <c r="W38" s="1">
        <f>SUMIFS(BatGame!$Z:$Z,BatGame!$A:$A,B38,BatGame!$AI:$AI,A38)</f>
        <v>0</v>
      </c>
      <c r="X38" s="1">
        <f>SUMIFS(BatGame!$AA:$AA,BatGame!$A:$A,B38,BatGame!$AI:$AI,A38)</f>
        <v>0</v>
      </c>
      <c r="Y38" s="2">
        <f t="shared" si="31"/>
        <v>5.5555555555555552E-2</v>
      </c>
      <c r="Z38" s="2">
        <f t="shared" si="32"/>
        <v>5.5555555555555552E-2</v>
      </c>
      <c r="AA38" s="2">
        <f t="shared" si="33"/>
        <v>0.1111111111111111</v>
      </c>
      <c r="AB38" s="2">
        <f t="shared" si="34"/>
        <v>0.16666666666666666</v>
      </c>
      <c r="AC38" s="2">
        <f t="shared" si="35"/>
        <v>0.1111111111111111</v>
      </c>
      <c r="AD38" s="2">
        <f>(AL38/E38) / '리그 상수'!$B$3 * 100</f>
        <v>115.27919742570509</v>
      </c>
      <c r="AE38" s="2">
        <f t="shared" si="36"/>
        <v>16.666666666666664</v>
      </c>
      <c r="AF38" s="2">
        <f t="shared" si="37"/>
        <v>0</v>
      </c>
      <c r="AG38" s="2">
        <f t="shared" si="38"/>
        <v>0</v>
      </c>
      <c r="AH38" s="2">
        <f t="shared" si="39"/>
        <v>6.6666666666666666E-2</v>
      </c>
      <c r="AI38" s="2">
        <f t="shared" si="40"/>
        <v>5.5555555555555552E-2</v>
      </c>
      <c r="AJ38" s="2">
        <f t="shared" si="41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6.6649487404173063E-2</v>
      </c>
      <c r="AL38" s="2">
        <f>((AK38-$AK$2) / '리그 상수'!$B$2 + '리그 상수'!$B$3) * '2025 썸머시즌 타자'!E38</f>
        <v>2.8585584931527666</v>
      </c>
      <c r="AM38" s="2">
        <f t="shared" si="42"/>
        <v>0.17647058823529413</v>
      </c>
      <c r="AN38" s="2">
        <f>((AK38-'리그 상수'!$B$1) / '리그 상수'!$B$2)*'2025 썸머시즌 타자'!E38</f>
        <v>-1.2820799967356598</v>
      </c>
      <c r="AO38" s="2">
        <f>((AK38-'리그 상수'!$B$1) / '리그 상수'!$B$2) * '2025 썸머시즌 타자'!E38</f>
        <v>-1.2820799967356598</v>
      </c>
      <c r="AP38" s="2">
        <f t="shared" si="43"/>
        <v>0.4</v>
      </c>
      <c r="AQ38" s="2">
        <f t="shared" si="44"/>
        <v>0.6</v>
      </c>
      <c r="AR38" s="2">
        <f t="shared" si="45"/>
        <v>-0.28207999673565975</v>
      </c>
      <c r="AS38" s="2">
        <f t="shared" si="46"/>
        <v>10.984615384615385</v>
      </c>
      <c r="AT38" s="2">
        <f t="shared" si="47"/>
        <v>10.984615384615385</v>
      </c>
      <c r="AU38" s="2">
        <f t="shared" si="48"/>
        <v>10.702535387879724</v>
      </c>
      <c r="AV38" s="3">
        <f>AU38 + (E38 * ('리그 상수'!$B$1 - '리그 상수'!$F$1) / '리그 상수'!$B$2)</f>
        <v>12.363491023456952</v>
      </c>
      <c r="AW38">
        <f t="shared" si="49"/>
        <v>22.240000000000002</v>
      </c>
      <c r="AX38" s="3">
        <f t="shared" si="50"/>
        <v>-1.2683453090632181E-2</v>
      </c>
      <c r="AY38" s="3">
        <f t="shared" si="51"/>
        <v>0.48122910916725375</v>
      </c>
      <c r="BE38" s="1">
        <f>SUMIFS(BatGame!$AD:$AD,BatGame!$A:$A,B38,BatGame!$AI:$AI,A38)</f>
        <v>1</v>
      </c>
      <c r="BF38" s="1">
        <f>SUMIFS(BatGame!$AE:$AE,BatGame!$A:$A,B38,BatGame!$AI:$AI,A38)</f>
        <v>12</v>
      </c>
      <c r="BG38" s="1">
        <f>SUMIFS(BatGame!$AF:$AF,BatGame!$A:$A,B38,BatGame!$AI:$AI,A38)</f>
        <v>1</v>
      </c>
      <c r="BH38">
        <f t="shared" si="52"/>
        <v>17</v>
      </c>
      <c r="BI38" s="4">
        <f t="shared" si="53"/>
        <v>0.55591236616263262</v>
      </c>
      <c r="BJ38" s="2">
        <f>E38*('리그 상수'!$B$3 * 0.8)</f>
        <v>1.9837462834489594</v>
      </c>
      <c r="BL38" t="s">
        <v>275</v>
      </c>
      <c r="BM38" t="b">
        <f>IF(E38&gt;='리그 상수'!$I$1 * 2.8, TRUE, FALSE)</f>
        <v>0</v>
      </c>
    </row>
    <row r="39" spans="1:65">
      <c r="A39" t="s">
        <v>220</v>
      </c>
      <c r="B39" s="1" t="s">
        <v>139</v>
      </c>
      <c r="C39" s="5">
        <f t="shared" si="27"/>
        <v>5.3613284687717755E-2</v>
      </c>
      <c r="D39" s="5">
        <f t="shared" si="28"/>
        <v>0.71873677528565372</v>
      </c>
      <c r="E39" s="1">
        <f>SUMIFS(BatGame!$E:$E,BatGame!$A:$A,B39,BatGame!$AI:$AI,A39)</f>
        <v>23</v>
      </c>
      <c r="F39">
        <f t="shared" si="29"/>
        <v>23</v>
      </c>
      <c r="G39" s="1">
        <f>SUMIFS(BatGame!$F:$F,BatGame!$A:$A,B39,BatGame!$AI:$AI,A39)</f>
        <v>23</v>
      </c>
      <c r="H39" s="1">
        <f>SUMIFS(BatGame!$M:$M,BatGame!$A:$A,B39,BatGame!$AI:$AI,A39)</f>
        <v>5</v>
      </c>
      <c r="I39" s="1">
        <f>SUMIFS(BatGame!$G:$G,BatGame!$A:$A,B39,BatGame!$AI:$AI,A39)</f>
        <v>8</v>
      </c>
      <c r="J39">
        <f>SUMIFS(BatGame!$H:$H,BatGame!$A:$A,B39,BatGame!$AI:$AI,A39)</f>
        <v>6</v>
      </c>
      <c r="K39" s="1">
        <f>SUMIFS(BatGame!$I:$I,BatGame!$A:$A,B39,BatGame!$AI:$AI,A39)</f>
        <v>1</v>
      </c>
      <c r="L39" s="1">
        <f>SUMIFS(BatGame!$J:$J,BatGame!$A:$A,B39,BatGame!$AI:$AI,A39)</f>
        <v>0</v>
      </c>
      <c r="M39" s="1">
        <f>SUMIFS(BatGame!$K:$K,BatGame!$A:$A,B39,BatGame!$AI:$AI,A39)</f>
        <v>1</v>
      </c>
      <c r="N39">
        <f t="shared" si="30"/>
        <v>12</v>
      </c>
      <c r="O39" s="1">
        <f>SUMIFS(BatGame!$L:$L,BatGame!$A:$A,B39,BatGame!$AI:$AI,A39)</f>
        <v>4</v>
      </c>
      <c r="P39" s="1">
        <f>SUMIFS(BatGame!$N:$N,BatGame!$A:$A,B39,BatGame!$AI:$AI,A39)</f>
        <v>0</v>
      </c>
      <c r="Q39" s="1">
        <f>SUMIFS(BatGame!$AC:$AC,BatGame!$A:$A,B39,BatGame!$AI:$AI,A39)</f>
        <v>0</v>
      </c>
      <c r="R39" s="1">
        <f>SUMIFS(BatGame!$O:$O,BatGame!$A:$A,B39,BatGame!$AI:$AI,A39)</f>
        <v>0</v>
      </c>
      <c r="S39" s="1">
        <f>SUMIFS(BatGame!$Y:$Y,BatGame!$A:$A,B39,BatGame!$AI:$AI,A39)</f>
        <v>0</v>
      </c>
      <c r="T39" s="1">
        <f>SUMIFS(BatGame!$X:$X,BatGame!$A:$A,B39,BatGame!$AI:$AI,A39)</f>
        <v>0</v>
      </c>
      <c r="U39" s="1">
        <f>SUMIFS(BatGame!$P:$P,BatGame!$A:$A,B39,BatGame!$AI:$AI,A39)</f>
        <v>1</v>
      </c>
      <c r="V39" s="1">
        <f>SUMIFS(BatGame!$AB:$AB,BatGame!$A:$A,B39,BatGame!$AI:$AI,A39)</f>
        <v>1</v>
      </c>
      <c r="W39" s="1">
        <f>SUMIFS(BatGame!$Z:$Z,BatGame!$A:$A,B39,BatGame!$AI:$AI,A39)</f>
        <v>0</v>
      </c>
      <c r="X39" s="1">
        <f>SUMIFS(BatGame!$AA:$AA,BatGame!$A:$A,B39,BatGame!$AI:$AI,A39)</f>
        <v>0</v>
      </c>
      <c r="Y39" s="2">
        <f t="shared" si="31"/>
        <v>0.34782608695652173</v>
      </c>
      <c r="Z39" s="2">
        <f t="shared" si="32"/>
        <v>0.34782608695652173</v>
      </c>
      <c r="AA39" s="2">
        <f t="shared" si="33"/>
        <v>0.52173913043478259</v>
      </c>
      <c r="AB39" s="2">
        <f t="shared" si="34"/>
        <v>0.86956521739130432</v>
      </c>
      <c r="AC39" s="2">
        <f t="shared" si="35"/>
        <v>0.21739130434782608</v>
      </c>
      <c r="AD39" s="2">
        <f>(AL39/E39) / '리그 상수'!$B$3 * 100</f>
        <v>177.72461299163024</v>
      </c>
      <c r="AE39" s="2">
        <f t="shared" si="36"/>
        <v>4.3478260869565215</v>
      </c>
      <c r="AF39" s="2">
        <f t="shared" si="37"/>
        <v>0</v>
      </c>
      <c r="AG39" s="2">
        <f t="shared" si="38"/>
        <v>0</v>
      </c>
      <c r="AH39" s="2">
        <f t="shared" si="39"/>
        <v>0.33333333333333331</v>
      </c>
      <c r="AI39" s="2">
        <f t="shared" si="40"/>
        <v>0.17391304347826086</v>
      </c>
      <c r="AJ39" s="2">
        <f t="shared" si="41"/>
        <v>0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0.3390430446212282</v>
      </c>
      <c r="AL39" s="2">
        <f>((AK39-$AK$2) / '리그 상수'!$B$2 + '리그 상수'!$B$3) * '2025 썸머시즌 타자'!E39</f>
        <v>5.6311752996456086</v>
      </c>
      <c r="AM39" s="2">
        <f t="shared" si="42"/>
        <v>7.0434782608695654</v>
      </c>
      <c r="AN39" s="2">
        <f>((AK39-'리그 상수'!$B$1) / '리그 상수'!$B$2)*'2025 썸머시즌 타자'!E39</f>
        <v>0.34035945145484131</v>
      </c>
      <c r="AO39" s="2">
        <f>((AK39-'리그 상수'!$B$1) / '리그 상수'!$B$2) * '2025 썸머시즌 타자'!E39</f>
        <v>0.34035945145484131</v>
      </c>
      <c r="AP39" s="2">
        <f t="shared" si="43"/>
        <v>0</v>
      </c>
      <c r="AQ39" s="2">
        <f t="shared" si="44"/>
        <v>0.85199999999999998</v>
      </c>
      <c r="AR39" s="2">
        <f t="shared" si="45"/>
        <v>1.1923594514548412</v>
      </c>
      <c r="AS39" s="2">
        <f t="shared" si="46"/>
        <v>15.984705882352941</v>
      </c>
      <c r="AT39" s="2">
        <f t="shared" si="47"/>
        <v>15.984705882352941</v>
      </c>
      <c r="AU39" s="2">
        <f t="shared" si="48"/>
        <v>17.177065333807782</v>
      </c>
      <c r="AV39" s="3">
        <f>AU39 + (E39 * ('리그 상수'!$B$1 - '리그 상수'!$F$1) / '리그 상수'!$B$2)</f>
        <v>19.299397534823129</v>
      </c>
      <c r="AW39">
        <f t="shared" si="49"/>
        <v>22.240000000000002</v>
      </c>
      <c r="AX39" s="3">
        <f t="shared" si="50"/>
        <v>5.3613284687717679E-2</v>
      </c>
      <c r="AY39" s="3">
        <f t="shared" si="51"/>
        <v>0.77235005997337147</v>
      </c>
      <c r="BE39" s="1">
        <f>SUMIFS(BatGame!$AD:$AD,BatGame!$A:$A,B39,BatGame!$AI:$AI,A39)</f>
        <v>1</v>
      </c>
      <c r="BF39" s="1">
        <f>SUMIFS(BatGame!$AE:$AE,BatGame!$A:$A,B39,BatGame!$AI:$AI,A39)</f>
        <v>15</v>
      </c>
      <c r="BG39" s="1">
        <f>SUMIFS(BatGame!$AF:$AF,BatGame!$A:$A,B39,BatGame!$AI:$AI,A39)</f>
        <v>3</v>
      </c>
      <c r="BH39">
        <f t="shared" si="52"/>
        <v>16</v>
      </c>
      <c r="BI39" s="4">
        <f t="shared" si="53"/>
        <v>0.86777866613413346</v>
      </c>
      <c r="BJ39" s="2">
        <f>E39*('리그 상수'!$B$3 * 0.8)</f>
        <v>2.534786917740337</v>
      </c>
      <c r="BL39" t="s">
        <v>275</v>
      </c>
      <c r="BM39" t="b">
        <f>IF(E39&gt;='리그 상수'!$I$1 * 2.8, TRUE, FALSE)</f>
        <v>1</v>
      </c>
    </row>
    <row r="40" spans="1:65">
      <c r="A40" t="s">
        <v>220</v>
      </c>
      <c r="B40" s="1" t="s">
        <v>264</v>
      </c>
      <c r="C40" s="5">
        <f t="shared" si="27"/>
        <v>8.2916951996757776E-3</v>
      </c>
      <c r="D40" s="5">
        <f t="shared" si="28"/>
        <v>8.9244604316546752E-2</v>
      </c>
      <c r="E40" s="1">
        <f>SUMIFS(BatGame!$E:$E,BatGame!$A:$A,B40,BatGame!$AI:$AI,A40)</f>
        <v>13</v>
      </c>
      <c r="F40">
        <f t="shared" si="29"/>
        <v>13</v>
      </c>
      <c r="G40" s="1">
        <f>SUMIFS(BatGame!$F:$F,BatGame!$A:$A,B40,BatGame!$AI:$AI,A40)</f>
        <v>13</v>
      </c>
      <c r="H40" s="1">
        <f>SUMIFS(BatGame!$M:$M,BatGame!$A:$A,B40,BatGame!$AI:$AI,A40)</f>
        <v>0</v>
      </c>
      <c r="I40" s="1">
        <f>SUMIFS(BatGame!$G:$G,BatGame!$A:$A,B40,BatGame!$AI:$AI,A40)</f>
        <v>5</v>
      </c>
      <c r="J40">
        <f>SUMIFS(BatGame!$H:$H,BatGame!$A:$A,B40,BatGame!$AI:$AI,A40)</f>
        <v>5</v>
      </c>
      <c r="K40" s="1">
        <f>SUMIFS(BatGame!$I:$I,BatGame!$A:$A,B40,BatGame!$AI:$AI,A40)</f>
        <v>0</v>
      </c>
      <c r="L40" s="1">
        <f>SUMIFS(BatGame!$J:$J,BatGame!$A:$A,B40,BatGame!$AI:$AI,A40)</f>
        <v>0</v>
      </c>
      <c r="M40" s="1">
        <f>SUMIFS(BatGame!$K:$K,BatGame!$A:$A,B40,BatGame!$AI:$AI,A40)</f>
        <v>0</v>
      </c>
      <c r="N40">
        <f t="shared" si="30"/>
        <v>5</v>
      </c>
      <c r="O40" s="1">
        <f>SUMIFS(BatGame!$L:$L,BatGame!$A:$A,B40,BatGame!$AI:$AI,A40)</f>
        <v>1</v>
      </c>
      <c r="P40" s="1">
        <f>SUMIFS(BatGame!$N:$N,BatGame!$A:$A,B40,BatGame!$AI:$AI,A40)</f>
        <v>1</v>
      </c>
      <c r="Q40" s="1">
        <f>SUMIFS(BatGame!$AC:$AC,BatGame!$A:$A,B40,BatGame!$AI:$AI,A40)</f>
        <v>0</v>
      </c>
      <c r="R40" s="1">
        <f>SUMIFS(BatGame!$O:$O,BatGame!$A:$A,B40,BatGame!$AI:$AI,A40)</f>
        <v>0</v>
      </c>
      <c r="S40" s="1">
        <f>SUMIFS(BatGame!$Y:$Y,BatGame!$A:$A,B40,BatGame!$AI:$AI,A40)</f>
        <v>0</v>
      </c>
      <c r="T40" s="1">
        <f>SUMIFS(BatGame!$X:$X,BatGame!$A:$A,B40,BatGame!$AI:$AI,A40)</f>
        <v>0</v>
      </c>
      <c r="U40" s="1">
        <f>SUMIFS(BatGame!$P:$P,BatGame!$A:$A,B40,BatGame!$AI:$AI,A40)</f>
        <v>1</v>
      </c>
      <c r="V40" s="1">
        <f>SUMIFS(BatGame!$AB:$AB,BatGame!$A:$A,B40,BatGame!$AI:$AI,A40)</f>
        <v>0</v>
      </c>
      <c r="W40" s="1">
        <f>SUMIFS(BatGame!$Z:$Z,BatGame!$A:$A,B40,BatGame!$AI:$AI,A40)</f>
        <v>0</v>
      </c>
      <c r="X40" s="1">
        <f>SUMIFS(BatGame!$AA:$AA,BatGame!$A:$A,B40,BatGame!$AI:$AI,A40)</f>
        <v>0</v>
      </c>
      <c r="Y40" s="2">
        <f t="shared" si="31"/>
        <v>0.38461538461538464</v>
      </c>
      <c r="Z40" s="2">
        <f t="shared" si="32"/>
        <v>0.38461538461538464</v>
      </c>
      <c r="AA40" s="2">
        <f t="shared" si="33"/>
        <v>0.38461538461538464</v>
      </c>
      <c r="AB40" s="2">
        <f t="shared" si="34"/>
        <v>0.76923076923076927</v>
      </c>
      <c r="AC40" s="2">
        <f t="shared" si="35"/>
        <v>0</v>
      </c>
      <c r="AD40" s="2">
        <f>(AL40/E40) / '리그 상수'!$B$3 * 100</f>
        <v>166.11191193814705</v>
      </c>
      <c r="AE40" s="2">
        <f t="shared" si="36"/>
        <v>7.6923076923076925</v>
      </c>
      <c r="AF40" s="2">
        <f t="shared" si="37"/>
        <v>0</v>
      </c>
      <c r="AG40" s="2">
        <f t="shared" si="38"/>
        <v>0</v>
      </c>
      <c r="AH40" s="2">
        <f t="shared" si="39"/>
        <v>0.41666666666666669</v>
      </c>
      <c r="AI40" s="2">
        <f t="shared" si="40"/>
        <v>0</v>
      </c>
      <c r="AJ40" s="2">
        <f t="shared" si="4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0.2883872051142104</v>
      </c>
      <c r="AL40" s="2">
        <f>((AK40-$AK$2) / '리그 상수'!$B$2 + '리그 상수'!$B$3) * '2025 썸머시즌 타자'!E40</f>
        <v>2.9748684328268751</v>
      </c>
      <c r="AM40" s="2">
        <f t="shared" si="42"/>
        <v>6.4903846153846159</v>
      </c>
      <c r="AN40" s="2">
        <f>((AK40-'리그 상수'!$B$1) / '리그 상수'!$B$2)*'2025 썸머시즌 타자'!E40</f>
        <v>-1.5592698759210722E-2</v>
      </c>
      <c r="AO40" s="2">
        <f>((AK40-'리그 상수'!$B$1) / '리그 상수'!$B$2) * '2025 썸머시즌 타자'!E40</f>
        <v>-1.5592698759210722E-2</v>
      </c>
      <c r="AP40" s="2">
        <f t="shared" si="43"/>
        <v>0.2</v>
      </c>
      <c r="AQ40" s="2">
        <f t="shared" si="44"/>
        <v>0</v>
      </c>
      <c r="AR40" s="2">
        <f t="shared" si="45"/>
        <v>0.1844073012407893</v>
      </c>
      <c r="AS40" s="2">
        <f t="shared" si="46"/>
        <v>1.9847999999999999</v>
      </c>
      <c r="AT40" s="2">
        <f t="shared" si="47"/>
        <v>1.9847999999999999</v>
      </c>
      <c r="AU40" s="2">
        <f t="shared" si="48"/>
        <v>2.1692073012407893</v>
      </c>
      <c r="AV40" s="3">
        <f>AU40 + (E40 * ('리그 상수'!$B$1 - '리그 상수'!$F$1) / '리그 상수'!$B$2)</f>
        <v>3.3687863713798976</v>
      </c>
      <c r="AW40">
        <f t="shared" si="49"/>
        <v>22.240000000000002</v>
      </c>
      <c r="AX40" s="3">
        <f t="shared" si="50"/>
        <v>8.2916951996757776E-3</v>
      </c>
      <c r="AY40" s="3">
        <f t="shared" si="51"/>
        <v>9.753629951622253E-2</v>
      </c>
      <c r="BE40" s="1">
        <f>SUMIFS(BatGame!$AD:$AD,BatGame!$A:$A,B40,BatGame!$AI:$AI,A40)</f>
        <v>1</v>
      </c>
      <c r="BF40" s="1">
        <f>SUMIFS(BatGame!$AE:$AE,BatGame!$A:$A,B40,BatGame!$AI:$AI,A40)</f>
        <v>1</v>
      </c>
      <c r="BG40" s="1">
        <f>SUMIFS(BatGame!$AF:$AF,BatGame!$A:$A,B40,BatGame!$AI:$AI,A40)</f>
        <v>3</v>
      </c>
      <c r="BH40">
        <f t="shared" si="52"/>
        <v>8</v>
      </c>
      <c r="BI40" s="4">
        <f t="shared" si="53"/>
        <v>0.15147420734621841</v>
      </c>
      <c r="BJ40" s="2">
        <f>E40*('리그 상수'!$B$3 * 0.8)</f>
        <v>1.4327056491575818</v>
      </c>
      <c r="BL40" t="s">
        <v>275</v>
      </c>
      <c r="BM40" t="b">
        <f>IF(E40&gt;='리그 상수'!$I$1 * 2.8, TRUE, FALSE)</f>
        <v>0</v>
      </c>
    </row>
    <row r="41" spans="1:65">
      <c r="A41" t="s">
        <v>220</v>
      </c>
      <c r="B41" s="1" t="s">
        <v>140</v>
      </c>
      <c r="C41" s="5">
        <f t="shared" si="27"/>
        <v>5.1447323382418697E-2</v>
      </c>
      <c r="D41" s="5">
        <f t="shared" si="28"/>
        <v>0.17917706651005724</v>
      </c>
      <c r="E41" s="1">
        <f>SUMIFS(BatGame!$E:$E,BatGame!$A:$A,B41,BatGame!$AI:$AI,A41)</f>
        <v>30</v>
      </c>
      <c r="F41">
        <f t="shared" si="29"/>
        <v>28</v>
      </c>
      <c r="G41" s="1">
        <f>SUMIFS(BatGame!$F:$F,BatGame!$A:$A,B41,BatGame!$AI:$AI,A41)</f>
        <v>28</v>
      </c>
      <c r="H41" s="1">
        <f>SUMIFS(BatGame!$M:$M,BatGame!$A:$A,B41,BatGame!$AI:$AI,A41)</f>
        <v>2</v>
      </c>
      <c r="I41" s="1">
        <f>SUMIFS(BatGame!$G:$G,BatGame!$A:$A,B41,BatGame!$AI:$AI,A41)</f>
        <v>8</v>
      </c>
      <c r="J41">
        <f>SUMIFS(BatGame!$H:$H,BatGame!$A:$A,B41,BatGame!$AI:$AI,A41)</f>
        <v>7</v>
      </c>
      <c r="K41" s="1">
        <f>SUMIFS(BatGame!$I:$I,BatGame!$A:$A,B41,BatGame!$AI:$AI,A41)</f>
        <v>1</v>
      </c>
      <c r="L41" s="1">
        <f>SUMIFS(BatGame!$J:$J,BatGame!$A:$A,B41,BatGame!$AI:$AI,A41)</f>
        <v>0</v>
      </c>
      <c r="M41" s="1">
        <f>SUMIFS(BatGame!$K:$K,BatGame!$A:$A,B41,BatGame!$AI:$AI,A41)</f>
        <v>0</v>
      </c>
      <c r="N41">
        <f t="shared" si="30"/>
        <v>9</v>
      </c>
      <c r="O41" s="1">
        <f>SUMIFS(BatGame!$L:$L,BatGame!$A:$A,B41,BatGame!$AI:$AI,A41)</f>
        <v>1</v>
      </c>
      <c r="P41" s="1">
        <f>SUMIFS(BatGame!$N:$N,BatGame!$A:$A,B41,BatGame!$AI:$AI,A41)</f>
        <v>5</v>
      </c>
      <c r="Q41" s="1">
        <f>SUMIFS(BatGame!$AC:$AC,BatGame!$A:$A,B41,BatGame!$AI:$AI,A41)</f>
        <v>0</v>
      </c>
      <c r="R41" s="1">
        <f>SUMIFS(BatGame!$O:$O,BatGame!$A:$A,B41,BatGame!$AI:$AI,A41)</f>
        <v>0</v>
      </c>
      <c r="S41" s="1">
        <f>SUMIFS(BatGame!$Y:$Y,BatGame!$A:$A,B41,BatGame!$AI:$AI,A41)</f>
        <v>1</v>
      </c>
      <c r="T41" s="1">
        <f>SUMIFS(BatGame!$X:$X,BatGame!$A:$A,B41,BatGame!$AI:$AI,A41)</f>
        <v>0</v>
      </c>
      <c r="U41" s="1">
        <f>SUMIFS(BatGame!$P:$P,BatGame!$A:$A,B41,BatGame!$AI:$AI,A41)</f>
        <v>2</v>
      </c>
      <c r="V41" s="1">
        <f>SUMIFS(BatGame!$AB:$AB,BatGame!$A:$A,B41,BatGame!$AI:$AI,A41)</f>
        <v>0</v>
      </c>
      <c r="W41" s="1">
        <f>SUMIFS(BatGame!$Z:$Z,BatGame!$A:$A,B41,BatGame!$AI:$AI,A41)</f>
        <v>1</v>
      </c>
      <c r="X41" s="1">
        <f>SUMIFS(BatGame!$AA:$AA,BatGame!$A:$A,B41,BatGame!$AI:$AI,A41)</f>
        <v>0</v>
      </c>
      <c r="Y41" s="2">
        <f t="shared" si="31"/>
        <v>0.2857142857142857</v>
      </c>
      <c r="Z41" s="2">
        <f t="shared" si="32"/>
        <v>0.31034482758620691</v>
      </c>
      <c r="AA41" s="2">
        <f t="shared" si="33"/>
        <v>0.32142857142857145</v>
      </c>
      <c r="AB41" s="2">
        <f t="shared" si="34"/>
        <v>0.63177339901477836</v>
      </c>
      <c r="AC41" s="2">
        <f t="shared" si="35"/>
        <v>7.1428571428571425E-2</v>
      </c>
      <c r="AD41" s="2">
        <f>(AL41/E41) / '리그 상수'!$B$3 * 100</f>
        <v>155.95347471068553</v>
      </c>
      <c r="AE41" s="2">
        <f t="shared" si="36"/>
        <v>6.666666666666667</v>
      </c>
      <c r="AF41" s="2">
        <f t="shared" si="37"/>
        <v>0</v>
      </c>
      <c r="AG41" s="2">
        <f t="shared" si="38"/>
        <v>0</v>
      </c>
      <c r="AH41" s="2">
        <f t="shared" si="39"/>
        <v>0.30769230769230771</v>
      </c>
      <c r="AI41" s="2">
        <f t="shared" si="40"/>
        <v>3.5714285714285754E-2</v>
      </c>
      <c r="AJ41" s="2">
        <f t="shared" si="41"/>
        <v>2.4630541871921208E-2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0.24407501939045448</v>
      </c>
      <c r="AL41" s="2">
        <f>((AK41-$AK$2) / '리그 상수'!$B$2 + '리그 상수'!$B$3) * '2025 썸머시즌 타자'!E41</f>
        <v>6.4452526218390354</v>
      </c>
      <c r="AM41" s="2">
        <f t="shared" si="42"/>
        <v>3.8476425052779737</v>
      </c>
      <c r="AN41" s="2">
        <f>((AK41-'리그 상수'!$B$1) / '리그 상수'!$B$2)*'2025 썸머시즌 타자'!E41</f>
        <v>-0.45581152797500818</v>
      </c>
      <c r="AO41" s="2">
        <f>((AK41-'리그 상수'!$B$1) / '리그 상수'!$B$2) * '2025 썸머시즌 타자'!E41</f>
        <v>-0.45581152797500818</v>
      </c>
      <c r="AP41" s="2">
        <f t="shared" si="43"/>
        <v>1</v>
      </c>
      <c r="AQ41" s="2">
        <f t="shared" si="44"/>
        <v>0.6</v>
      </c>
      <c r="AR41" s="2">
        <f t="shared" si="45"/>
        <v>1.1441884720249917</v>
      </c>
      <c r="AS41" s="2">
        <f t="shared" si="46"/>
        <v>3.9848979591836735</v>
      </c>
      <c r="AT41" s="2">
        <f t="shared" si="47"/>
        <v>3.9848979591836735</v>
      </c>
      <c r="AU41" s="2">
        <f t="shared" si="48"/>
        <v>5.1290864312086653</v>
      </c>
      <c r="AV41" s="3">
        <f>AU41 + (E41 * ('리그 상수'!$B$1 - '리그 상수'!$F$1) / '리그 상수'!$B$2)</f>
        <v>7.8973458238373766</v>
      </c>
      <c r="AW41">
        <f t="shared" si="49"/>
        <v>22.240000000000002</v>
      </c>
      <c r="AX41" s="3">
        <f t="shared" si="50"/>
        <v>5.144732338241869E-2</v>
      </c>
      <c r="AY41" s="3">
        <f t="shared" si="51"/>
        <v>0.23062438989247594</v>
      </c>
      <c r="BE41" s="1">
        <f>SUMIFS(BatGame!$AD:$AD,BatGame!$A:$A,B41,BatGame!$AI:$AI,A41)</f>
        <v>2</v>
      </c>
      <c r="BF41" s="1">
        <f>SUMIFS(BatGame!$AE:$AE,BatGame!$A:$A,B41,BatGame!$AI:$AI,A41)</f>
        <v>5</v>
      </c>
      <c r="BG41" s="1">
        <f>SUMIFS(BatGame!$AF:$AF,BatGame!$A:$A,B41,BatGame!$AI:$AI,A41)</f>
        <v>3</v>
      </c>
      <c r="BH41">
        <f t="shared" si="52"/>
        <v>21</v>
      </c>
      <c r="BI41" s="4">
        <f t="shared" si="53"/>
        <v>0.35509648488477408</v>
      </c>
      <c r="BJ41" s="2">
        <f>E41*('리그 상수'!$B$3 * 0.8)</f>
        <v>3.3062438057482657</v>
      </c>
      <c r="BL41" t="s">
        <v>275</v>
      </c>
      <c r="BM41" t="b">
        <f>IF(E41&gt;='리그 상수'!$I$1 * 2.8, TRUE, FALSE)</f>
        <v>1</v>
      </c>
    </row>
    <row r="42" spans="1:65">
      <c r="A42" t="s">
        <v>220</v>
      </c>
      <c r="B42" s="1" t="s">
        <v>126</v>
      </c>
      <c r="C42" s="5">
        <f t="shared" si="27"/>
        <v>9.1031256338205857E-2</v>
      </c>
      <c r="D42" s="5">
        <f t="shared" si="28"/>
        <v>2.337473770983213</v>
      </c>
      <c r="E42" s="1">
        <f>SUMIFS(BatGame!$E:$E,BatGame!$A:$A,B42,BatGame!$AI:$AI,A42)</f>
        <v>31</v>
      </c>
      <c r="F42">
        <f t="shared" si="29"/>
        <v>31</v>
      </c>
      <c r="G42" s="1">
        <f>SUMIFS(BatGame!$F:$F,BatGame!$A:$A,B42,BatGame!$AI:$AI,A42)</f>
        <v>31</v>
      </c>
      <c r="H42" s="1">
        <f>SUMIFS(BatGame!$M:$M,BatGame!$A:$A,B42,BatGame!$AI:$AI,A42)</f>
        <v>5</v>
      </c>
      <c r="I42" s="1">
        <f>SUMIFS(BatGame!$G:$G,BatGame!$A:$A,B42,BatGame!$AI:$AI,A42)</f>
        <v>12</v>
      </c>
      <c r="J42">
        <f>SUMIFS(BatGame!$H:$H,BatGame!$A:$A,B42,BatGame!$AI:$AI,A42)</f>
        <v>4</v>
      </c>
      <c r="K42" s="1">
        <f>SUMIFS(BatGame!$I:$I,BatGame!$A:$A,B42,BatGame!$AI:$AI,A42)</f>
        <v>6</v>
      </c>
      <c r="L42" s="1">
        <f>SUMIFS(BatGame!$J:$J,BatGame!$A:$A,B42,BatGame!$AI:$AI,A42)</f>
        <v>1</v>
      </c>
      <c r="M42" s="1">
        <f>SUMIFS(BatGame!$K:$K,BatGame!$A:$A,B42,BatGame!$AI:$AI,A42)</f>
        <v>1</v>
      </c>
      <c r="N42">
        <f t="shared" si="30"/>
        <v>23</v>
      </c>
      <c r="O42" s="1">
        <f>SUMIFS(BatGame!$L:$L,BatGame!$A:$A,B42,BatGame!$AI:$AI,A42)</f>
        <v>3</v>
      </c>
      <c r="P42" s="1">
        <f>SUMIFS(BatGame!$N:$N,BatGame!$A:$A,B42,BatGame!$AI:$AI,A42)</f>
        <v>0</v>
      </c>
      <c r="Q42" s="1">
        <f>SUMIFS(BatGame!$AC:$AC,BatGame!$A:$A,B42,BatGame!$AI:$AI,A42)</f>
        <v>0</v>
      </c>
      <c r="R42" s="1">
        <f>SUMIFS(BatGame!$O:$O,BatGame!$A:$A,B42,BatGame!$AI:$AI,A42)</f>
        <v>0</v>
      </c>
      <c r="S42" s="1">
        <f>SUMIFS(BatGame!$Y:$Y,BatGame!$A:$A,B42,BatGame!$AI:$AI,A42)</f>
        <v>0</v>
      </c>
      <c r="T42" s="1">
        <f>SUMIFS(BatGame!$X:$X,BatGame!$A:$A,B42,BatGame!$AI:$AI,A42)</f>
        <v>0</v>
      </c>
      <c r="U42" s="1">
        <f>SUMIFS(BatGame!$P:$P,BatGame!$A:$A,B42,BatGame!$AI:$AI,A42)</f>
        <v>8</v>
      </c>
      <c r="V42" s="1">
        <f>SUMIFS(BatGame!$AB:$AB,BatGame!$A:$A,B42,BatGame!$AI:$AI,A42)</f>
        <v>0</v>
      </c>
      <c r="W42" s="1">
        <f>SUMIFS(BatGame!$Z:$Z,BatGame!$A:$A,B42,BatGame!$AI:$AI,A42)</f>
        <v>0</v>
      </c>
      <c r="X42" s="1">
        <f>SUMIFS(BatGame!$AA:$AA,BatGame!$A:$A,B42,BatGame!$AI:$AI,A42)</f>
        <v>0</v>
      </c>
      <c r="Y42" s="2">
        <f t="shared" si="31"/>
        <v>0.38709677419354838</v>
      </c>
      <c r="Z42" s="2">
        <f t="shared" si="32"/>
        <v>0.38709677419354838</v>
      </c>
      <c r="AA42" s="2">
        <f t="shared" si="33"/>
        <v>0.74193548387096775</v>
      </c>
      <c r="AB42" s="2">
        <f t="shared" si="34"/>
        <v>1.129032258064516</v>
      </c>
      <c r="AC42" s="2">
        <f t="shared" si="35"/>
        <v>0.16129032258064516</v>
      </c>
      <c r="AD42" s="2">
        <f>(AL42/E42) / '리그 상수'!$B$3 * 100</f>
        <v>202.02560861680499</v>
      </c>
      <c r="AE42" s="2">
        <f t="shared" si="36"/>
        <v>25.806451612903224</v>
      </c>
      <c r="AF42" s="2">
        <f t="shared" si="37"/>
        <v>0</v>
      </c>
      <c r="AG42" s="2">
        <f t="shared" si="38"/>
        <v>0</v>
      </c>
      <c r="AH42" s="2">
        <f t="shared" si="39"/>
        <v>0.5</v>
      </c>
      <c r="AI42" s="2">
        <f t="shared" si="40"/>
        <v>0.35483870967741937</v>
      </c>
      <c r="AJ42" s="2">
        <f t="shared" si="41"/>
        <v>0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0.44504657718270407</v>
      </c>
      <c r="AL42" s="2">
        <f>((AK42-$AK$2) / '리그 상수'!$B$2 + '리그 상수'!$B$3) * '2025 썸머시즌 타자'!E42</f>
        <v>8.6276347624362</v>
      </c>
      <c r="AM42" s="2">
        <f t="shared" si="42"/>
        <v>12.651952461799659</v>
      </c>
      <c r="AN42" s="2">
        <f>((AK42-'리그 상수'!$B$1) / '리그 상수'!$B$2)*'2025 썸머시즌 타자'!E42</f>
        <v>1.4965351409616883</v>
      </c>
      <c r="AO42" s="2">
        <f>((AK42-'리그 상수'!$B$1) / '리그 상수'!$B$2) * '2025 썸머시즌 타자'!E42</f>
        <v>1.4965351409616883</v>
      </c>
      <c r="AP42" s="2">
        <f t="shared" si="43"/>
        <v>0</v>
      </c>
      <c r="AQ42" s="2">
        <f t="shared" si="44"/>
        <v>0.52800000000000002</v>
      </c>
      <c r="AR42" s="2">
        <f t="shared" si="45"/>
        <v>2.0245351409616883</v>
      </c>
      <c r="AS42" s="2">
        <f t="shared" si="46"/>
        <v>51.985416666666666</v>
      </c>
      <c r="AT42" s="2">
        <f t="shared" si="47"/>
        <v>51.985416666666666</v>
      </c>
      <c r="AU42" s="2">
        <f t="shared" si="48"/>
        <v>54.009951807628354</v>
      </c>
      <c r="AV42" s="3">
        <f>AU42 + (E42 * ('리그 상수'!$B$1 - '리그 상수'!$F$1) / '리그 상수'!$B$2)</f>
        <v>56.870486513344687</v>
      </c>
      <c r="AW42">
        <f t="shared" si="49"/>
        <v>22.240000000000002</v>
      </c>
      <c r="AX42" s="3">
        <f t="shared" si="50"/>
        <v>9.1031256338205399E-2</v>
      </c>
      <c r="AY42" s="3">
        <f t="shared" si="51"/>
        <v>2.4285050273214188</v>
      </c>
      <c r="BE42" s="1">
        <f>SUMIFS(BatGame!$AD:$AD,BatGame!$A:$A,B42,BatGame!$AI:$AI,A42)</f>
        <v>0</v>
      </c>
      <c r="BF42" s="1">
        <f>SUMIFS(BatGame!$AE:$AE,BatGame!$A:$A,B42,BatGame!$AI:$AI,A42)</f>
        <v>25</v>
      </c>
      <c r="BG42" s="1">
        <f>SUMIFS(BatGame!$AF:$AF,BatGame!$A:$A,B42,BatGame!$AI:$AI,A42)</f>
        <v>27</v>
      </c>
      <c r="BH42">
        <f t="shared" si="52"/>
        <v>19</v>
      </c>
      <c r="BI42" s="4">
        <f t="shared" si="53"/>
        <v>2.5571261921467934</v>
      </c>
      <c r="BJ42" s="2">
        <f>E42*('리그 상수'!$B$3 * 0.8)</f>
        <v>3.4164519326065412</v>
      </c>
      <c r="BL42" t="s">
        <v>275</v>
      </c>
      <c r="BM42" t="b">
        <f>IF(E42&gt;='리그 상수'!$I$1 * 2.8, TRUE, FALSE)</f>
        <v>1</v>
      </c>
    </row>
    <row r="43" spans="1:65">
      <c r="A43" t="s">
        <v>220</v>
      </c>
      <c r="B43" s="1" t="s">
        <v>114</v>
      </c>
      <c r="C43" s="5">
        <f t="shared" si="27"/>
        <v>1.9568107971670745E-2</v>
      </c>
      <c r="D43" s="5">
        <f t="shared" si="28"/>
        <v>1.7529274452778201</v>
      </c>
      <c r="E43" s="1">
        <f>SUMIFS(BatGame!$E:$E,BatGame!$A:$A,B43,BatGame!$AI:$AI,A43)</f>
        <v>34</v>
      </c>
      <c r="F43">
        <f t="shared" si="29"/>
        <v>33</v>
      </c>
      <c r="G43" s="1">
        <f>SUMIFS(BatGame!$F:$F,BatGame!$A:$A,B43,BatGame!$AI:$AI,A43)</f>
        <v>33</v>
      </c>
      <c r="H43" s="1">
        <f>SUMIFS(BatGame!$M:$M,BatGame!$A:$A,B43,BatGame!$AI:$AI,A43)</f>
        <v>4</v>
      </c>
      <c r="I43" s="1">
        <f>SUMIFS(BatGame!$G:$G,BatGame!$A:$A,B43,BatGame!$AI:$AI,A43)</f>
        <v>9</v>
      </c>
      <c r="J43">
        <f>SUMIFS(BatGame!$H:$H,BatGame!$A:$A,B43,BatGame!$AI:$AI,A43)</f>
        <v>5</v>
      </c>
      <c r="K43" s="1">
        <f>SUMIFS(BatGame!$I:$I,BatGame!$A:$A,B43,BatGame!$AI:$AI,A43)</f>
        <v>3</v>
      </c>
      <c r="L43" s="1">
        <f>SUMIFS(BatGame!$J:$J,BatGame!$A:$A,B43,BatGame!$AI:$AI,A43)</f>
        <v>0</v>
      </c>
      <c r="M43" s="1">
        <f>SUMIFS(BatGame!$K:$K,BatGame!$A:$A,B43,BatGame!$AI:$AI,A43)</f>
        <v>1</v>
      </c>
      <c r="N43">
        <f t="shared" si="30"/>
        <v>15</v>
      </c>
      <c r="O43" s="1">
        <f>SUMIFS(BatGame!$L:$L,BatGame!$A:$A,B43,BatGame!$AI:$AI,A43)</f>
        <v>6</v>
      </c>
      <c r="P43" s="1">
        <f>SUMIFS(BatGame!$N:$N,BatGame!$A:$A,B43,BatGame!$AI:$AI,A43)</f>
        <v>0</v>
      </c>
      <c r="Q43" s="1">
        <f>SUMIFS(BatGame!$AC:$AC,BatGame!$A:$A,B43,BatGame!$AI:$AI,A43)</f>
        <v>0</v>
      </c>
      <c r="R43" s="1">
        <f>SUMIFS(BatGame!$O:$O,BatGame!$A:$A,B43,BatGame!$AI:$AI,A43)</f>
        <v>0</v>
      </c>
      <c r="S43" s="1">
        <f>SUMIFS(BatGame!$Y:$Y,BatGame!$A:$A,B43,BatGame!$AI:$AI,A43)</f>
        <v>1</v>
      </c>
      <c r="T43" s="1">
        <f>SUMIFS(BatGame!$X:$X,BatGame!$A:$A,B43,BatGame!$AI:$AI,A43)</f>
        <v>0</v>
      </c>
      <c r="U43" s="1">
        <f>SUMIFS(BatGame!$P:$P,BatGame!$A:$A,B43,BatGame!$AI:$AI,A43)</f>
        <v>2</v>
      </c>
      <c r="V43" s="1">
        <f>SUMIFS(BatGame!$AB:$AB,BatGame!$A:$A,B43,BatGame!$AI:$AI,A43)</f>
        <v>0</v>
      </c>
      <c r="W43" s="1">
        <f>SUMIFS(BatGame!$Z:$Z,BatGame!$A:$A,B43,BatGame!$AI:$AI,A43)</f>
        <v>0</v>
      </c>
      <c r="X43" s="1">
        <f>SUMIFS(BatGame!$AA:$AA,BatGame!$A:$A,B43,BatGame!$AI:$AI,A43)</f>
        <v>0</v>
      </c>
      <c r="Y43" s="2">
        <f t="shared" si="31"/>
        <v>0.27272727272727271</v>
      </c>
      <c r="Z43" s="2">
        <f t="shared" si="32"/>
        <v>0.29411764705882354</v>
      </c>
      <c r="AA43" s="2">
        <f t="shared" si="33"/>
        <v>0.45454545454545453</v>
      </c>
      <c r="AB43" s="2">
        <f t="shared" si="34"/>
        <v>0.74866310160427807</v>
      </c>
      <c r="AC43" s="2">
        <f t="shared" si="35"/>
        <v>0.12121212121212122</v>
      </c>
      <c r="AD43" s="2">
        <f>(AL43/E43) / '리그 상수'!$B$3 * 100</f>
        <v>167.9474897284297</v>
      </c>
      <c r="AE43" s="2">
        <f t="shared" si="36"/>
        <v>5.8823529411764701</v>
      </c>
      <c r="AF43" s="2">
        <f t="shared" si="37"/>
        <v>0</v>
      </c>
      <c r="AG43" s="2">
        <f t="shared" si="38"/>
        <v>0</v>
      </c>
      <c r="AH43" s="2">
        <f t="shared" si="39"/>
        <v>0.26666666666666666</v>
      </c>
      <c r="AI43" s="2">
        <f t="shared" si="40"/>
        <v>0.18181818181818182</v>
      </c>
      <c r="AJ43" s="2">
        <f t="shared" si="41"/>
        <v>2.1390374331550832E-2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0.29639419104444026</v>
      </c>
      <c r="AL43" s="2">
        <f>((AK43-$AK$2) / '리그 상수'!$B$2 + '리그 상수'!$B$3) * '2025 썸머시즌 타자'!E43</f>
        <v>7.8664007577458754</v>
      </c>
      <c r="AM43" s="2">
        <f t="shared" si="42"/>
        <v>5.1136363636363642</v>
      </c>
      <c r="AN43" s="2">
        <f>((AK43-'리그 상수'!$B$1) / '리그 상수'!$B$2)*'2025 썸머시즌 타자'!E43</f>
        <v>4.5194721289958564E-2</v>
      </c>
      <c r="AO43" s="2">
        <f>((AK43-'리그 상수'!$B$1) / '리그 상수'!$B$2) * '2025 썸머시즌 타자'!E43</f>
        <v>4.5194721289958564E-2</v>
      </c>
      <c r="AP43" s="2">
        <f t="shared" si="43"/>
        <v>0</v>
      </c>
      <c r="AQ43" s="2">
        <f t="shared" si="44"/>
        <v>0.38999999999999996</v>
      </c>
      <c r="AR43" s="2">
        <f t="shared" si="45"/>
        <v>0.43519472128995851</v>
      </c>
      <c r="AS43" s="2">
        <f t="shared" si="46"/>
        <v>38.985106382978721</v>
      </c>
      <c r="AT43" s="2">
        <f t="shared" si="47"/>
        <v>38.985106382978721</v>
      </c>
      <c r="AU43" s="2">
        <f t="shared" si="48"/>
        <v>39.420301104268681</v>
      </c>
      <c r="AV43" s="3">
        <f>AU43 + (E43 * ('리그 상수'!$B$1 - '리그 상수'!$F$1) / '리그 상수'!$B$2)</f>
        <v>42.557661749247885</v>
      </c>
      <c r="AW43">
        <f t="shared" si="49"/>
        <v>22.240000000000002</v>
      </c>
      <c r="AX43" s="3">
        <f t="shared" si="50"/>
        <v>1.9568107971670794E-2</v>
      </c>
      <c r="AY43" s="3">
        <f t="shared" si="51"/>
        <v>1.7724955532494908</v>
      </c>
      <c r="BE43" s="1">
        <f>SUMIFS(BatGame!$AD:$AD,BatGame!$A:$A,B43,BatGame!$AI:$AI,A43)</f>
        <v>0</v>
      </c>
      <c r="BF43" s="1">
        <f>SUMIFS(BatGame!$AE:$AE,BatGame!$A:$A,B43,BatGame!$AI:$AI,A43)</f>
        <v>33</v>
      </c>
      <c r="BG43" s="1">
        <f>SUMIFS(BatGame!$AF:$AF,BatGame!$A:$A,B43,BatGame!$AI:$AI,A43)</f>
        <v>6</v>
      </c>
      <c r="BH43">
        <f t="shared" si="52"/>
        <v>24</v>
      </c>
      <c r="BI43" s="4">
        <f t="shared" si="53"/>
        <v>1.9135639275740954</v>
      </c>
      <c r="BJ43" s="2">
        <f>E43*('리그 상수'!$B$3 * 0.8)</f>
        <v>3.7470763131813678</v>
      </c>
      <c r="BL43" t="s">
        <v>275</v>
      </c>
      <c r="BM43" t="b">
        <f>IF(E43&gt;='리그 상수'!$I$1 * 2.8, TRUE, FALSE)</f>
        <v>1</v>
      </c>
    </row>
    <row r="44" spans="1:65">
      <c r="A44" t="s">
        <v>220</v>
      </c>
      <c r="B44" s="1" t="s">
        <v>87</v>
      </c>
      <c r="C44" s="5">
        <f t="shared" si="27"/>
        <v>2.0857682808152145E-2</v>
      </c>
      <c r="D44" s="5">
        <f t="shared" si="28"/>
        <v>2.2025531748514231</v>
      </c>
      <c r="E44" s="1">
        <f>SUMIFS(BatGame!$E:$E,BatGame!$A:$A,B44,BatGame!$AI:$AI,A44)</f>
        <v>40</v>
      </c>
      <c r="F44">
        <f t="shared" si="29"/>
        <v>39</v>
      </c>
      <c r="G44" s="1">
        <f>SUMIFS(BatGame!$F:$F,BatGame!$A:$A,B44,BatGame!$AI:$AI,A44)</f>
        <v>39</v>
      </c>
      <c r="H44" s="1">
        <f>SUMIFS(BatGame!$M:$M,BatGame!$A:$A,B44,BatGame!$AI:$AI,A44)</f>
        <v>5</v>
      </c>
      <c r="I44" s="1">
        <f>SUMIFS(BatGame!$G:$G,BatGame!$A:$A,B44,BatGame!$AI:$AI,A44)</f>
        <v>11</v>
      </c>
      <c r="J44">
        <f>SUMIFS(BatGame!$H:$H,BatGame!$A:$A,B44,BatGame!$AI:$AI,A44)</f>
        <v>7</v>
      </c>
      <c r="K44" s="1">
        <f>SUMIFS(BatGame!$I:$I,BatGame!$A:$A,B44,BatGame!$AI:$AI,A44)</f>
        <v>3</v>
      </c>
      <c r="L44" s="1">
        <f>SUMIFS(BatGame!$J:$J,BatGame!$A:$A,B44,BatGame!$AI:$AI,A44)</f>
        <v>0</v>
      </c>
      <c r="M44" s="1">
        <f>SUMIFS(BatGame!$K:$K,BatGame!$A:$A,B44,BatGame!$AI:$AI,A44)</f>
        <v>1</v>
      </c>
      <c r="N44">
        <f t="shared" si="30"/>
        <v>17</v>
      </c>
      <c r="O44" s="1">
        <f>SUMIFS(BatGame!$L:$L,BatGame!$A:$A,B44,BatGame!$AI:$AI,A44)</f>
        <v>2</v>
      </c>
      <c r="P44" s="1">
        <f>SUMIFS(BatGame!$N:$N,BatGame!$A:$A,B44,BatGame!$AI:$AI,A44)</f>
        <v>0</v>
      </c>
      <c r="Q44" s="1">
        <f>SUMIFS(BatGame!$AC:$AC,BatGame!$A:$A,B44,BatGame!$AI:$AI,A44)</f>
        <v>0</v>
      </c>
      <c r="R44" s="1">
        <f>SUMIFS(BatGame!$O:$O,BatGame!$A:$A,B44,BatGame!$AI:$AI,A44)</f>
        <v>0</v>
      </c>
      <c r="S44" s="1">
        <f>SUMIFS(BatGame!$Y:$Y,BatGame!$A:$A,B44,BatGame!$AI:$AI,A44)</f>
        <v>0</v>
      </c>
      <c r="T44" s="1">
        <f>SUMIFS(BatGame!$X:$X,BatGame!$A:$A,B44,BatGame!$AI:$AI,A44)</f>
        <v>0</v>
      </c>
      <c r="U44" s="1">
        <f>SUMIFS(BatGame!$P:$P,BatGame!$A:$A,B44,BatGame!$AI:$AI,A44)</f>
        <v>4</v>
      </c>
      <c r="V44" s="1">
        <f>SUMIFS(BatGame!$AB:$AB,BatGame!$A:$A,B44,BatGame!$AI:$AI,A44)</f>
        <v>1</v>
      </c>
      <c r="W44" s="1">
        <f>SUMIFS(BatGame!$Z:$Z,BatGame!$A:$A,B44,BatGame!$AI:$AI,A44)</f>
        <v>1</v>
      </c>
      <c r="X44" s="1">
        <f>SUMIFS(BatGame!$AA:$AA,BatGame!$A:$A,B44,BatGame!$AI:$AI,A44)</f>
        <v>0</v>
      </c>
      <c r="Y44" s="2">
        <f t="shared" si="31"/>
        <v>0.28205128205128205</v>
      </c>
      <c r="Z44" s="2">
        <f t="shared" si="32"/>
        <v>0.28205128205128205</v>
      </c>
      <c r="AA44" s="2">
        <f t="shared" si="33"/>
        <v>0.4358974358974359</v>
      </c>
      <c r="AB44" s="2">
        <f t="shared" si="34"/>
        <v>0.71794871794871795</v>
      </c>
      <c r="AC44" s="2">
        <f t="shared" si="35"/>
        <v>0.12820512820512819</v>
      </c>
      <c r="AD44" s="2">
        <f>(AL44/E44) / '리그 상수'!$B$3 * 100</f>
        <v>164.34892761979643</v>
      </c>
      <c r="AE44" s="2">
        <f t="shared" si="36"/>
        <v>10</v>
      </c>
      <c r="AF44" s="2">
        <f t="shared" si="37"/>
        <v>0</v>
      </c>
      <c r="AG44" s="2">
        <f t="shared" si="38"/>
        <v>0</v>
      </c>
      <c r="AH44" s="2">
        <f t="shared" si="39"/>
        <v>0.29411764705882354</v>
      </c>
      <c r="AI44" s="2">
        <f t="shared" si="40"/>
        <v>0.15384615384615385</v>
      </c>
      <c r="AJ44" s="2">
        <f t="shared" si="41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0.28069687964449808</v>
      </c>
      <c r="AL44" s="2">
        <f>((AK44-$AK$2) / '리그 상수'!$B$2 + '리그 상수'!$B$3) * '2025 썸머시즌 타자'!E44</f>
        <v>9.0562937320720334</v>
      </c>
      <c r="AM44" s="2">
        <f t="shared" si="42"/>
        <v>4.4260355029585803</v>
      </c>
      <c r="AN44" s="2">
        <f>((AK44-'리그 상수'!$B$1) / '리그 상수'!$B$2)*'2025 썸머시즌 타자'!E44</f>
        <v>-0.14512513434669183</v>
      </c>
      <c r="AO44" s="2">
        <f>((AK44-'리그 상수'!$B$1) / '리그 상수'!$B$2) * '2025 썸머시즌 타자'!E44</f>
        <v>-0.14512513434669183</v>
      </c>
      <c r="AP44" s="2">
        <f t="shared" si="43"/>
        <v>0</v>
      </c>
      <c r="AQ44" s="2">
        <f t="shared" si="44"/>
        <v>0.6090000000000001</v>
      </c>
      <c r="AR44" s="2">
        <f t="shared" si="45"/>
        <v>0.46387486565330827</v>
      </c>
      <c r="AS44" s="2">
        <f t="shared" si="46"/>
        <v>48.984782608695653</v>
      </c>
      <c r="AT44" s="2">
        <f t="shared" si="47"/>
        <v>48.984782608695653</v>
      </c>
      <c r="AU44" s="2">
        <f t="shared" si="48"/>
        <v>49.448657474348963</v>
      </c>
      <c r="AV44" s="3">
        <f>AU44 + (E44 * ('리그 상수'!$B$1 - '리그 상수'!$F$1) / '리그 상수'!$B$2)</f>
        <v>53.139669997853915</v>
      </c>
      <c r="AW44">
        <f t="shared" si="49"/>
        <v>22.240000000000002</v>
      </c>
      <c r="AX44" s="3">
        <f t="shared" si="50"/>
        <v>2.085768280815235E-2</v>
      </c>
      <c r="AY44" s="3">
        <f t="shared" si="51"/>
        <v>2.2234108576595752</v>
      </c>
      <c r="BE44" s="1">
        <f>SUMIFS(BatGame!$AD:$AD,BatGame!$A:$A,B44,BatGame!$AI:$AI,A44)</f>
        <v>2</v>
      </c>
      <c r="BF44" s="1">
        <f>SUMIFS(BatGame!$AE:$AE,BatGame!$A:$A,B44,BatGame!$AI:$AI,A44)</f>
        <v>36</v>
      </c>
      <c r="BG44" s="1">
        <f>SUMIFS(BatGame!$AF:$AF,BatGame!$A:$A,B44,BatGame!$AI:$AI,A44)</f>
        <v>17</v>
      </c>
      <c r="BH44">
        <f t="shared" si="52"/>
        <v>30</v>
      </c>
      <c r="BI44" s="4">
        <f t="shared" si="53"/>
        <v>2.3893736509826398</v>
      </c>
      <c r="BJ44" s="2">
        <f>E44*('리그 상수'!$B$3 * 0.8)</f>
        <v>4.4083250743310209</v>
      </c>
      <c r="BL44" t="s">
        <v>275</v>
      </c>
      <c r="BM44" t="b">
        <f>IF(E44&gt;='리그 상수'!$I$1 * 2.8, TRUE, FALSE)</f>
        <v>1</v>
      </c>
    </row>
    <row r="45" spans="1:65">
      <c r="A45" t="s">
        <v>220</v>
      </c>
      <c r="B45" s="1" t="s">
        <v>93</v>
      </c>
      <c r="C45" s="5">
        <f t="shared" si="27"/>
        <v>9.1839153461733325E-2</v>
      </c>
      <c r="D45" s="5">
        <f t="shared" si="28"/>
        <v>1.663009592326139</v>
      </c>
      <c r="E45" s="1">
        <f>SUMIFS(BatGame!$E:$E,BatGame!$A:$A,B45,BatGame!$AI:$AI,A45)</f>
        <v>31</v>
      </c>
      <c r="F45">
        <f t="shared" si="29"/>
        <v>31</v>
      </c>
      <c r="G45" s="1">
        <f>SUMIFS(BatGame!$F:$F,BatGame!$A:$A,B45,BatGame!$AI:$AI,A45)</f>
        <v>31</v>
      </c>
      <c r="H45" s="1">
        <f>SUMIFS(BatGame!$M:$M,BatGame!$A:$A,B45,BatGame!$AI:$AI,A45)</f>
        <v>7</v>
      </c>
      <c r="I45" s="1">
        <f>SUMIFS(BatGame!$G:$G,BatGame!$A:$A,B45,BatGame!$AI:$AI,A45)</f>
        <v>11</v>
      </c>
      <c r="J45">
        <f>SUMIFS(BatGame!$H:$H,BatGame!$A:$A,B45,BatGame!$AI:$AI,A45)</f>
        <v>6</v>
      </c>
      <c r="K45" s="1">
        <f>SUMIFS(BatGame!$I:$I,BatGame!$A:$A,B45,BatGame!$AI:$AI,A45)</f>
        <v>3</v>
      </c>
      <c r="L45" s="1">
        <f>SUMIFS(BatGame!$J:$J,BatGame!$A:$A,B45,BatGame!$AI:$AI,A45)</f>
        <v>1</v>
      </c>
      <c r="M45" s="1">
        <f>SUMIFS(BatGame!$K:$K,BatGame!$A:$A,B45,BatGame!$AI:$AI,A45)</f>
        <v>1</v>
      </c>
      <c r="N45">
        <f t="shared" si="30"/>
        <v>19</v>
      </c>
      <c r="O45" s="1">
        <f>SUMIFS(BatGame!$L:$L,BatGame!$A:$A,B45,BatGame!$AI:$AI,A45)</f>
        <v>5</v>
      </c>
      <c r="P45" s="1">
        <f>SUMIFS(BatGame!$N:$N,BatGame!$A:$A,B45,BatGame!$AI:$AI,A45)</f>
        <v>0</v>
      </c>
      <c r="Q45" s="1">
        <f>SUMIFS(BatGame!$AC:$AC,BatGame!$A:$A,B45,BatGame!$AI:$AI,A45)</f>
        <v>0</v>
      </c>
      <c r="R45" s="1">
        <f>SUMIFS(BatGame!$O:$O,BatGame!$A:$A,B45,BatGame!$AI:$AI,A45)</f>
        <v>0</v>
      </c>
      <c r="S45" s="1">
        <f>SUMIFS(BatGame!$Y:$Y,BatGame!$A:$A,B45,BatGame!$AI:$AI,A45)</f>
        <v>0</v>
      </c>
      <c r="T45" s="1">
        <f>SUMIFS(BatGame!$X:$X,BatGame!$A:$A,B45,BatGame!$AI:$AI,A45)</f>
        <v>0</v>
      </c>
      <c r="U45" s="1">
        <f>SUMIFS(BatGame!$P:$P,BatGame!$A:$A,B45,BatGame!$AI:$AI,A45)</f>
        <v>2</v>
      </c>
      <c r="V45" s="1">
        <f>SUMIFS(BatGame!$AB:$AB,BatGame!$A:$A,B45,BatGame!$AI:$AI,A45)</f>
        <v>0</v>
      </c>
      <c r="W45" s="1">
        <f>SUMIFS(BatGame!$Z:$Z,BatGame!$A:$A,B45,BatGame!$AI:$AI,A45)</f>
        <v>0</v>
      </c>
      <c r="X45" s="1">
        <f>SUMIFS(BatGame!$AA:$AA,BatGame!$A:$A,B45,BatGame!$AI:$AI,A45)</f>
        <v>0</v>
      </c>
      <c r="Y45" s="2">
        <f t="shared" si="31"/>
        <v>0.35483870967741937</v>
      </c>
      <c r="Z45" s="2">
        <f t="shared" si="32"/>
        <v>0.35483870967741937</v>
      </c>
      <c r="AA45" s="2">
        <f t="shared" si="33"/>
        <v>0.61290322580645162</v>
      </c>
      <c r="AB45" s="2">
        <f t="shared" si="34"/>
        <v>0.967741935483871</v>
      </c>
      <c r="AC45" s="2">
        <f t="shared" si="35"/>
        <v>0.22580645161290322</v>
      </c>
      <c r="AD45" s="2">
        <f>(AL45/E45) / '리그 상수'!$B$3 * 100</f>
        <v>186.4999725229433</v>
      </c>
      <c r="AE45" s="2">
        <f t="shared" si="36"/>
        <v>6.4516129032258061</v>
      </c>
      <c r="AF45" s="2">
        <f t="shared" si="37"/>
        <v>0</v>
      </c>
      <c r="AG45" s="2">
        <f t="shared" si="38"/>
        <v>0</v>
      </c>
      <c r="AH45" s="2">
        <f t="shared" si="39"/>
        <v>0.35714285714285715</v>
      </c>
      <c r="AI45" s="2">
        <f t="shared" si="40"/>
        <v>0.25806451612903225</v>
      </c>
      <c r="AJ45" s="2">
        <f t="shared" si="41"/>
        <v>0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0.37732209804620559</v>
      </c>
      <c r="AL45" s="2">
        <f>((AK45-$AK$2) / '리그 상수'!$B$2 + '리그 상수'!$B$3) * '2025 썸머시즌 타자'!E45</f>
        <v>7.9646023944634567</v>
      </c>
      <c r="AM45" s="2">
        <f t="shared" si="42"/>
        <v>9.1016129032258064</v>
      </c>
      <c r="AN45" s="2">
        <f>((AK45-'리그 상수'!$B$1) / '리그 상수'!$B$2)*'2025 썸머시즌 타자'!E45</f>
        <v>0.83350277298894515</v>
      </c>
      <c r="AO45" s="2">
        <f>((AK45-'리그 상수'!$B$1) / '리그 상수'!$B$2) * '2025 썸머시즌 타자'!E45</f>
        <v>0.83350277298894515</v>
      </c>
      <c r="AP45" s="2">
        <f t="shared" si="43"/>
        <v>0</v>
      </c>
      <c r="AQ45" s="2">
        <f t="shared" si="44"/>
        <v>1.2090000000000001</v>
      </c>
      <c r="AR45" s="2">
        <f t="shared" si="45"/>
        <v>2.0425027729889451</v>
      </c>
      <c r="AS45" s="2">
        <f t="shared" si="46"/>
        <v>36.985333333333337</v>
      </c>
      <c r="AT45" s="2">
        <f t="shared" si="47"/>
        <v>36.985333333333337</v>
      </c>
      <c r="AU45" s="2">
        <f t="shared" si="48"/>
        <v>39.027836106322283</v>
      </c>
      <c r="AV45" s="3">
        <f>AU45 + (E45 * ('리그 상수'!$B$1 - '리그 상수'!$F$1) / '리그 상수'!$B$2)</f>
        <v>41.888370812038616</v>
      </c>
      <c r="AW45">
        <f t="shared" si="49"/>
        <v>22.240000000000002</v>
      </c>
      <c r="AX45" s="3">
        <f t="shared" si="50"/>
        <v>9.1839153461733131E-2</v>
      </c>
      <c r="AY45" s="3">
        <f t="shared" si="51"/>
        <v>1.7548487457878723</v>
      </c>
      <c r="BE45" s="1">
        <f>SUMIFS(BatGame!$AD:$AD,BatGame!$A:$A,B45,BatGame!$AI:$AI,A45)</f>
        <v>0</v>
      </c>
      <c r="BF45" s="1">
        <f>SUMIFS(BatGame!$AE:$AE,BatGame!$A:$A,B45,BatGame!$AI:$AI,A45)</f>
        <v>30</v>
      </c>
      <c r="BG45" s="1">
        <f>SUMIFS(BatGame!$AF:$AF,BatGame!$A:$A,B45,BatGame!$AI:$AI,A45)</f>
        <v>7</v>
      </c>
      <c r="BH45">
        <f t="shared" si="52"/>
        <v>20</v>
      </c>
      <c r="BI45" s="4">
        <f t="shared" si="53"/>
        <v>1.8834699106132469</v>
      </c>
      <c r="BJ45" s="2">
        <f>E45*('리그 상수'!$B$3 * 0.8)</f>
        <v>3.4164519326065412</v>
      </c>
      <c r="BL45" t="s">
        <v>275</v>
      </c>
      <c r="BM45" t="b">
        <f>IF(E45&gt;='리그 상수'!$I$1 * 2.8, TRUE, FALSE)</f>
        <v>1</v>
      </c>
    </row>
    <row r="46" spans="1:65">
      <c r="A46" t="s">
        <v>220</v>
      </c>
      <c r="B46" s="1" t="s">
        <v>97</v>
      </c>
      <c r="C46" s="5">
        <f t="shared" si="27"/>
        <v>4.6905895597917358E-3</v>
      </c>
      <c r="D46" s="5">
        <f t="shared" si="28"/>
        <v>1.0784622302158273</v>
      </c>
      <c r="E46" s="1">
        <f>SUMIFS(BatGame!$E:$E,BatGame!$A:$A,B46,BatGame!$AI:$AI,A46)</f>
        <v>36</v>
      </c>
      <c r="F46">
        <f t="shared" si="29"/>
        <v>33</v>
      </c>
      <c r="G46" s="1">
        <f>SUMIFS(BatGame!$F:$F,BatGame!$A:$A,B46,BatGame!$AI:$AI,A46)</f>
        <v>33</v>
      </c>
      <c r="H46" s="1">
        <f>SUMIFS(BatGame!$M:$M,BatGame!$A:$A,B46,BatGame!$AI:$AI,A46)</f>
        <v>4</v>
      </c>
      <c r="I46" s="1">
        <f>SUMIFS(BatGame!$G:$G,BatGame!$A:$A,B46,BatGame!$AI:$AI,A46)</f>
        <v>6</v>
      </c>
      <c r="J46">
        <f>SUMIFS(BatGame!$H:$H,BatGame!$A:$A,B46,BatGame!$AI:$AI,A46)</f>
        <v>2</v>
      </c>
      <c r="K46" s="1">
        <f>SUMIFS(BatGame!$I:$I,BatGame!$A:$A,B46,BatGame!$AI:$AI,A46)</f>
        <v>2</v>
      </c>
      <c r="L46" s="1">
        <f>SUMIFS(BatGame!$J:$J,BatGame!$A:$A,B46,BatGame!$AI:$AI,A46)</f>
        <v>1</v>
      </c>
      <c r="M46" s="1">
        <f>SUMIFS(BatGame!$K:$K,BatGame!$A:$A,B46,BatGame!$AI:$AI,A46)</f>
        <v>1</v>
      </c>
      <c r="N46">
        <f t="shared" si="30"/>
        <v>13</v>
      </c>
      <c r="O46" s="1">
        <f>SUMIFS(BatGame!$L:$L,BatGame!$A:$A,B46,BatGame!$AI:$AI,A46)</f>
        <v>3</v>
      </c>
      <c r="P46" s="1">
        <f>SUMIFS(BatGame!$N:$N,BatGame!$A:$A,B46,BatGame!$AI:$AI,A46)</f>
        <v>0</v>
      </c>
      <c r="Q46" s="1">
        <f>SUMIFS(BatGame!$AC:$AC,BatGame!$A:$A,B46,BatGame!$AI:$AI,A46)</f>
        <v>0</v>
      </c>
      <c r="R46" s="1">
        <f>SUMIFS(BatGame!$O:$O,BatGame!$A:$A,B46,BatGame!$AI:$AI,A46)</f>
        <v>1</v>
      </c>
      <c r="S46" s="1">
        <f>SUMIFS(BatGame!$Y:$Y,BatGame!$A:$A,B46,BatGame!$AI:$AI,A46)</f>
        <v>2</v>
      </c>
      <c r="T46" s="1">
        <f>SUMIFS(BatGame!$X:$X,BatGame!$A:$A,B46,BatGame!$AI:$AI,A46)</f>
        <v>0</v>
      </c>
      <c r="U46" s="1">
        <f>SUMIFS(BatGame!$P:$P,BatGame!$A:$A,B46,BatGame!$AI:$AI,A46)</f>
        <v>1</v>
      </c>
      <c r="V46" s="1">
        <f>SUMIFS(BatGame!$AB:$AB,BatGame!$A:$A,B46,BatGame!$AI:$AI,A46)</f>
        <v>1</v>
      </c>
      <c r="W46" s="1">
        <f>SUMIFS(BatGame!$Z:$Z,BatGame!$A:$A,B46,BatGame!$AI:$AI,A46)</f>
        <v>0</v>
      </c>
      <c r="X46" s="1">
        <f>SUMIFS(BatGame!$AA:$AA,BatGame!$A:$A,B46,BatGame!$AI:$AI,A46)</f>
        <v>0</v>
      </c>
      <c r="Y46" s="2">
        <f t="shared" si="31"/>
        <v>0.18181818181818182</v>
      </c>
      <c r="Z46" s="2">
        <f t="shared" si="32"/>
        <v>0.25</v>
      </c>
      <c r="AA46" s="2">
        <f t="shared" si="33"/>
        <v>0.39393939393939392</v>
      </c>
      <c r="AB46" s="2">
        <f t="shared" si="34"/>
        <v>0.64393939393939392</v>
      </c>
      <c r="AC46" s="2">
        <f t="shared" si="35"/>
        <v>0.12121212121212122</v>
      </c>
      <c r="AD46" s="2">
        <f>(AL46/E46) / '리그 상수'!$B$3 * 100</f>
        <v>159.58886996024987</v>
      </c>
      <c r="AE46" s="2">
        <f t="shared" si="36"/>
        <v>2.7777777777777777</v>
      </c>
      <c r="AF46" s="2">
        <f t="shared" si="37"/>
        <v>2.7777777777777777</v>
      </c>
      <c r="AG46" s="2">
        <f t="shared" si="38"/>
        <v>1</v>
      </c>
      <c r="AH46" s="2">
        <f t="shared" si="39"/>
        <v>0.16129032258064516</v>
      </c>
      <c r="AI46" s="2">
        <f t="shared" si="40"/>
        <v>0.2121212121212121</v>
      </c>
      <c r="AJ46" s="2">
        <f t="shared" si="41"/>
        <v>6.8181818181818177E-2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0.25993300087627502</v>
      </c>
      <c r="AL46" s="2">
        <f>((AK46-$AK$2) / '리그 상수'!$B$2 + '리그 상수'!$B$3) * '2025 썸머시즌 타자'!E46</f>
        <v>7.9145956915866238</v>
      </c>
      <c r="AM46" s="2">
        <f t="shared" si="42"/>
        <v>3.4188311688311686</v>
      </c>
      <c r="AN46" s="2">
        <f>((AK46-'리그 상수'!$B$1) / '리그 상수'!$B$2)*'2025 썸머시즌 타자'!E46</f>
        <v>-0.36668128819022883</v>
      </c>
      <c r="AO46" s="2">
        <f>((AK46-'리그 상수'!$B$1) / '리그 상수'!$B$2) * '2025 썸머시즌 타자'!E46</f>
        <v>-0.36668128819022883</v>
      </c>
      <c r="AP46" s="2">
        <f t="shared" si="43"/>
        <v>0</v>
      </c>
      <c r="AQ46" s="2">
        <f t="shared" si="44"/>
        <v>0.47100000000000009</v>
      </c>
      <c r="AR46" s="2">
        <f t="shared" si="45"/>
        <v>0.10431871180977126</v>
      </c>
      <c r="AS46" s="2">
        <f t="shared" si="46"/>
        <v>23.984999999999999</v>
      </c>
      <c r="AT46" s="2">
        <f t="shared" si="47"/>
        <v>23.984999999999999</v>
      </c>
      <c r="AU46" s="2">
        <f t="shared" si="48"/>
        <v>24.089318711809771</v>
      </c>
      <c r="AV46" s="3">
        <f>AU46 + (E46 * ('리그 상수'!$B$1 - '리그 상수'!$F$1) / '리그 상수'!$B$2)</f>
        <v>27.411229982964223</v>
      </c>
      <c r="AW46">
        <f t="shared" si="49"/>
        <v>22.240000000000002</v>
      </c>
      <c r="AX46" s="3">
        <f t="shared" si="50"/>
        <v>4.6905895597918728E-3</v>
      </c>
      <c r="AY46" s="3">
        <f t="shared" si="51"/>
        <v>1.0831528197756191</v>
      </c>
      <c r="BE46" s="1">
        <f>SUMIFS(BatGame!$AD:$AD,BatGame!$A:$A,B46,BatGame!$AI:$AI,A46)</f>
        <v>2</v>
      </c>
      <c r="BF46" s="1">
        <f>SUMIFS(BatGame!$AE:$AE,BatGame!$A:$A,B46,BatGame!$AI:$AI,A46)</f>
        <v>16</v>
      </c>
      <c r="BG46" s="1">
        <f>SUMIFS(BatGame!$AF:$AF,BatGame!$A:$A,B46,BatGame!$AI:$AI,A46)</f>
        <v>12</v>
      </c>
      <c r="BH46">
        <f t="shared" si="52"/>
        <v>28</v>
      </c>
      <c r="BI46" s="4">
        <f t="shared" si="53"/>
        <v>1.2325193337663769</v>
      </c>
      <c r="BJ46" s="2">
        <f>E46*('리그 상수'!$B$3 * 0.8)</f>
        <v>3.9674925668979188</v>
      </c>
      <c r="BL46" t="s">
        <v>275</v>
      </c>
      <c r="BM46" t="b">
        <f>IF(E46&gt;='리그 상수'!$I$1 * 2.8, TRUE, FALSE)</f>
        <v>1</v>
      </c>
    </row>
    <row r="47" spans="1:65">
      <c r="A47" t="s">
        <v>220</v>
      </c>
      <c r="B47" s="16" t="s">
        <v>263</v>
      </c>
      <c r="C47" s="5">
        <f t="shared" si="27"/>
        <v>8.7583328880711075E-2</v>
      </c>
      <c r="D47" s="5">
        <f t="shared" si="28"/>
        <v>1.0335243433160448</v>
      </c>
      <c r="E47" s="1">
        <f>SUMIFS(BatGame!$E:$E,BatGame!$A:$A,B47,BatGame!$AI:$AI,A47)</f>
        <v>36</v>
      </c>
      <c r="F47">
        <f t="shared" si="29"/>
        <v>33</v>
      </c>
      <c r="G47" s="1">
        <f>SUMIFS(BatGame!$F:$F,BatGame!$A:$A,B47,BatGame!$AI:$AI,A47)</f>
        <v>33</v>
      </c>
      <c r="H47" s="1">
        <f>SUMIFS(BatGame!$M:$M,BatGame!$A:$A,B47,BatGame!$AI:$AI,A47)</f>
        <v>5</v>
      </c>
      <c r="I47" s="1">
        <f>SUMIFS(BatGame!$G:$G,BatGame!$A:$A,B47,BatGame!$AI:$AI,A47)</f>
        <v>8</v>
      </c>
      <c r="J47">
        <f>SUMIFS(BatGame!$H:$H,BatGame!$A:$A,B47,BatGame!$AI:$AI,A47)</f>
        <v>3</v>
      </c>
      <c r="K47" s="1">
        <f>SUMIFS(BatGame!$I:$I,BatGame!$A:$A,B47,BatGame!$AI:$AI,A47)</f>
        <v>5</v>
      </c>
      <c r="L47" s="1">
        <f>SUMIFS(BatGame!$J:$J,BatGame!$A:$A,B47,BatGame!$AI:$AI,A47)</f>
        <v>0</v>
      </c>
      <c r="M47" s="1">
        <f>SUMIFS(BatGame!$K:$K,BatGame!$A:$A,B47,BatGame!$AI:$AI,A47)</f>
        <v>0</v>
      </c>
      <c r="N47">
        <f t="shared" si="30"/>
        <v>13</v>
      </c>
      <c r="O47" s="1">
        <f>SUMIFS(BatGame!$L:$L,BatGame!$A:$A,B47,BatGame!$AI:$AI,A47)</f>
        <v>6</v>
      </c>
      <c r="P47" s="1">
        <f>SUMIFS(BatGame!$N:$N,BatGame!$A:$A,B47,BatGame!$AI:$AI,A47)</f>
        <v>2</v>
      </c>
      <c r="Q47" s="1">
        <f>SUMIFS(BatGame!$AC:$AC,BatGame!$A:$A,B47,BatGame!$AI:$AI,A47)</f>
        <v>0</v>
      </c>
      <c r="R47" s="1">
        <f>SUMIFS(BatGame!$O:$O,BatGame!$A:$A,B47,BatGame!$AI:$AI,A47)</f>
        <v>2</v>
      </c>
      <c r="S47" s="1">
        <f>SUMIFS(BatGame!$Y:$Y,BatGame!$A:$A,B47,BatGame!$AI:$AI,A47)</f>
        <v>1</v>
      </c>
      <c r="T47" s="1">
        <f>SUMIFS(BatGame!$X:$X,BatGame!$A:$A,B47,BatGame!$AI:$AI,A47)</f>
        <v>2</v>
      </c>
      <c r="U47" s="1">
        <f>SUMIFS(BatGame!$P:$P,BatGame!$A:$A,B47,BatGame!$AI:$AI,A47)</f>
        <v>2</v>
      </c>
      <c r="V47" s="1">
        <f>SUMIFS(BatGame!$AB:$AB,BatGame!$A:$A,B47,BatGame!$AI:$AI,A47)</f>
        <v>0</v>
      </c>
      <c r="W47" s="1">
        <f>SUMIFS(BatGame!$Z:$Z,BatGame!$A:$A,B47,BatGame!$AI:$AI,A47)</f>
        <v>0</v>
      </c>
      <c r="X47" s="1">
        <f>SUMIFS(BatGame!$AA:$AA,BatGame!$A:$A,B47,BatGame!$AI:$AI,A47)</f>
        <v>0</v>
      </c>
      <c r="Y47" s="2">
        <f t="shared" si="31"/>
        <v>0.24242424242424243</v>
      </c>
      <c r="Z47" s="2">
        <f t="shared" si="32"/>
        <v>0.30555555555555558</v>
      </c>
      <c r="AA47" s="2">
        <f t="shared" si="33"/>
        <v>0.39393939393939392</v>
      </c>
      <c r="AB47" s="2">
        <f t="shared" si="34"/>
        <v>0.6994949494949495</v>
      </c>
      <c r="AC47" s="2">
        <f t="shared" si="35"/>
        <v>0.15151515151515152</v>
      </c>
      <c r="AD47" s="2">
        <f>(AL47/E47) / '리그 상수'!$B$3 * 100</f>
        <v>167.94748972842967</v>
      </c>
      <c r="AE47" s="2">
        <f t="shared" si="36"/>
        <v>5.5555555555555554</v>
      </c>
      <c r="AF47" s="2">
        <f t="shared" si="37"/>
        <v>5.5555555555555554</v>
      </c>
      <c r="AG47" s="2">
        <f t="shared" si="38"/>
        <v>1</v>
      </c>
      <c r="AH47" s="2">
        <f t="shared" si="39"/>
        <v>0.25806451612903225</v>
      </c>
      <c r="AI47" s="2">
        <f t="shared" si="40"/>
        <v>0.15151515151515149</v>
      </c>
      <c r="AJ47" s="2">
        <f t="shared" si="41"/>
        <v>6.3131313131313149E-2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0.2963941910444402</v>
      </c>
      <c r="AL47" s="2">
        <f>((AK47-$AK$2) / '리그 상수'!$B$2 + '리그 상수'!$B$3) * '2025 썸머시즌 타자'!E47</f>
        <v>8.3291302140838663</v>
      </c>
      <c r="AM47" s="2">
        <f t="shared" si="42"/>
        <v>4.6800000000000006</v>
      </c>
      <c r="AN47" s="2">
        <f>((AK47-'리그 상수'!$B$1) / '리그 상수'!$B$2)*'2025 썸머시즌 타자'!E47</f>
        <v>4.7853234307014318E-2</v>
      </c>
      <c r="AO47" s="2">
        <f>((AK47-'리그 상수'!$B$1) / '리그 상수'!$B$2) * '2025 썸머시즌 타자'!E47</f>
        <v>4.7853234307014318E-2</v>
      </c>
      <c r="AP47" s="2">
        <f t="shared" si="43"/>
        <v>0.4</v>
      </c>
      <c r="AQ47" s="2">
        <f t="shared" si="44"/>
        <v>1.5</v>
      </c>
      <c r="AR47" s="2">
        <f t="shared" si="45"/>
        <v>1.9478532343070143</v>
      </c>
      <c r="AS47" s="2">
        <f t="shared" si="46"/>
        <v>22.985581395348838</v>
      </c>
      <c r="AT47" s="2">
        <f t="shared" si="47"/>
        <v>22.985581395348838</v>
      </c>
      <c r="AU47" s="2">
        <f t="shared" si="48"/>
        <v>24.933434629655853</v>
      </c>
      <c r="AV47" s="3">
        <f>AU47 + (E47 * ('리그 상수'!$B$1 - '리그 상수'!$F$1) / '리그 상수'!$B$2)</f>
        <v>28.255345900810305</v>
      </c>
      <c r="AW47">
        <f t="shared" si="49"/>
        <v>22.240000000000002</v>
      </c>
      <c r="AX47" s="3">
        <f t="shared" si="50"/>
        <v>8.7583328880711062E-2</v>
      </c>
      <c r="AY47" s="3">
        <f t="shared" si="51"/>
        <v>1.1211076721967559</v>
      </c>
      <c r="BE47" s="1">
        <f>SUMIFS(BatGame!$AD:$AD,BatGame!$A:$A,B47,BatGame!$AI:$AI,A47)</f>
        <v>0</v>
      </c>
      <c r="BF47" s="1">
        <f>SUMIFS(BatGame!$AE:$AE,BatGame!$A:$A,B47,BatGame!$AI:$AI,A47)</f>
        <v>17</v>
      </c>
      <c r="BG47" s="1">
        <f>SUMIFS(BatGame!$AF:$AF,BatGame!$A:$A,B47,BatGame!$AI:$AI,A47)</f>
        <v>6</v>
      </c>
      <c r="BH47">
        <f t="shared" si="52"/>
        <v>25</v>
      </c>
      <c r="BI47" s="4">
        <f t="shared" si="53"/>
        <v>1.2704741861875135</v>
      </c>
      <c r="BJ47" s="2">
        <f>E47*('리그 상수'!$B$3 * 0.8)</f>
        <v>3.9674925668979188</v>
      </c>
      <c r="BL47" t="s">
        <v>275</v>
      </c>
      <c r="BM47" t="b">
        <f>IF(E47&gt;='리그 상수'!$I$1 * 2.8, TRUE, FALSE)</f>
        <v>1</v>
      </c>
    </row>
    <row r="48" spans="1:65">
      <c r="A48" t="s">
        <v>220</v>
      </c>
      <c r="B48" s="1" t="s">
        <v>129</v>
      </c>
      <c r="C48" s="5">
        <f t="shared" si="27"/>
        <v>-3.8152613002274904E-2</v>
      </c>
      <c r="D48" s="5">
        <f t="shared" si="28"/>
        <v>0.53890459061322371</v>
      </c>
      <c r="E48" s="1">
        <f>SUMIFS(BatGame!$E:$E,BatGame!$A:$A,B48,BatGame!$AI:$AI,A48)</f>
        <v>21</v>
      </c>
      <c r="F48">
        <f t="shared" si="29"/>
        <v>21</v>
      </c>
      <c r="G48" s="1">
        <f>SUMIFS(BatGame!$F:$F,BatGame!$A:$A,B48,BatGame!$AI:$AI,A48)</f>
        <v>21</v>
      </c>
      <c r="H48" s="1">
        <f>SUMIFS(BatGame!$M:$M,BatGame!$A:$A,B48,BatGame!$AI:$AI,A48)</f>
        <v>0</v>
      </c>
      <c r="I48" s="1">
        <f>SUMIFS(BatGame!$G:$G,BatGame!$A:$A,B48,BatGame!$AI:$AI,A48)</f>
        <v>4</v>
      </c>
      <c r="J48">
        <f>SUMIFS(BatGame!$H:$H,BatGame!$A:$A,B48,BatGame!$AI:$AI,A48)</f>
        <v>3</v>
      </c>
      <c r="K48" s="1">
        <f>SUMIFS(BatGame!$I:$I,BatGame!$A:$A,B48,BatGame!$AI:$AI,A48)</f>
        <v>1</v>
      </c>
      <c r="L48" s="1">
        <f>SUMIFS(BatGame!$J:$J,BatGame!$A:$A,B48,BatGame!$AI:$AI,A48)</f>
        <v>0</v>
      </c>
      <c r="M48" s="1">
        <f>SUMIFS(BatGame!$K:$K,BatGame!$A:$A,B48,BatGame!$AI:$AI,A48)</f>
        <v>0</v>
      </c>
      <c r="N48">
        <f t="shared" si="30"/>
        <v>5</v>
      </c>
      <c r="O48" s="1">
        <f>SUMIFS(BatGame!$L:$L,BatGame!$A:$A,B48,BatGame!$AI:$AI,A48)</f>
        <v>1</v>
      </c>
      <c r="P48" s="1">
        <f>SUMIFS(BatGame!$N:$N,BatGame!$A:$A,B48,BatGame!$AI:$AI,A48)</f>
        <v>0</v>
      </c>
      <c r="Q48" s="1">
        <f>SUMIFS(BatGame!$AC:$AC,BatGame!$A:$A,B48,BatGame!$AI:$AI,A48)</f>
        <v>0</v>
      </c>
      <c r="R48" s="1">
        <f>SUMIFS(BatGame!$O:$O,BatGame!$A:$A,B48,BatGame!$AI:$AI,A48)</f>
        <v>0</v>
      </c>
      <c r="S48" s="1">
        <f>SUMIFS(BatGame!$Y:$Y,BatGame!$A:$A,B48,BatGame!$AI:$AI,A48)</f>
        <v>0</v>
      </c>
      <c r="T48" s="1">
        <f>SUMIFS(BatGame!$X:$X,BatGame!$A:$A,B48,BatGame!$AI:$AI,A48)</f>
        <v>0</v>
      </c>
      <c r="U48" s="1">
        <f>SUMIFS(BatGame!$P:$P,BatGame!$A:$A,B48,BatGame!$AI:$AI,A48)</f>
        <v>2</v>
      </c>
      <c r="V48" s="1">
        <f>SUMIFS(BatGame!$AB:$AB,BatGame!$A:$A,B48,BatGame!$AI:$AI,A48)</f>
        <v>0</v>
      </c>
      <c r="W48" s="1">
        <f>SUMIFS(BatGame!$Z:$Z,BatGame!$A:$A,B48,BatGame!$AI:$AI,A48)</f>
        <v>0</v>
      </c>
      <c r="X48" s="1">
        <f>SUMIFS(BatGame!$AA:$AA,BatGame!$A:$A,B48,BatGame!$AI:$AI,A48)</f>
        <v>0</v>
      </c>
      <c r="Y48" s="2">
        <f t="shared" si="31"/>
        <v>0.19047619047619047</v>
      </c>
      <c r="Z48" s="2">
        <f t="shared" si="32"/>
        <v>0.19047619047619047</v>
      </c>
      <c r="AA48" s="2">
        <f t="shared" si="33"/>
        <v>0.23809523809523808</v>
      </c>
      <c r="AB48" s="2">
        <f t="shared" si="34"/>
        <v>0.42857142857142855</v>
      </c>
      <c r="AC48" s="2">
        <f t="shared" si="35"/>
        <v>0</v>
      </c>
      <c r="AD48" s="2">
        <f>(AL48/E48) / '리그 상수'!$B$3 * 100</f>
        <v>137.65230794191612</v>
      </c>
      <c r="AE48" s="2">
        <f t="shared" si="36"/>
        <v>9.5238095238095237</v>
      </c>
      <c r="AF48" s="2">
        <f t="shared" si="37"/>
        <v>0</v>
      </c>
      <c r="AG48" s="2">
        <f t="shared" si="38"/>
        <v>0</v>
      </c>
      <c r="AH48" s="2">
        <f t="shared" si="39"/>
        <v>0.21052631578947367</v>
      </c>
      <c r="AI48" s="2">
        <f t="shared" si="40"/>
        <v>4.7619047619047616E-2</v>
      </c>
      <c r="AJ48" s="2">
        <f t="shared" si="41"/>
        <v>0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0.16424337967456934</v>
      </c>
      <c r="AL48" s="2">
        <f>((AK48-$AK$2) / '리그 상수'!$B$2 + '리그 상수'!$B$3) * '2025 썸머시즌 타자'!E48</f>
        <v>3.9822307916992381</v>
      </c>
      <c r="AM48" s="2">
        <f t="shared" si="42"/>
        <v>1.5126050420168065</v>
      </c>
      <c r="AN48" s="2">
        <f>((AK48-'리그 상수'!$B$1) / '리그 상수'!$B$2)*'2025 썸머시즌 타자'!E48</f>
        <v>-0.84851411317059244</v>
      </c>
      <c r="AO48" s="2">
        <f>((AK48-'리그 상수'!$B$1) / '리그 상수'!$B$2) * '2025 썸머시즌 타자'!E48</f>
        <v>-0.84851411317059244</v>
      </c>
      <c r="AP48" s="2">
        <f t="shared" si="43"/>
        <v>0</v>
      </c>
      <c r="AQ48" s="2">
        <f t="shared" si="44"/>
        <v>0</v>
      </c>
      <c r="AR48" s="2">
        <f t="shared" si="45"/>
        <v>-0.84851411317059244</v>
      </c>
      <c r="AS48" s="2">
        <f t="shared" si="46"/>
        <v>11.985238095238095</v>
      </c>
      <c r="AT48" s="2">
        <f t="shared" si="47"/>
        <v>11.985238095238095</v>
      </c>
      <c r="AU48" s="2">
        <f t="shared" si="48"/>
        <v>11.136723982067503</v>
      </c>
      <c r="AV48" s="3">
        <f>AU48 + (E48 * ('리그 상수'!$B$1 - '리그 상수'!$F$1) / '리그 상수'!$B$2)</f>
        <v>13.074505556907601</v>
      </c>
      <c r="AW48">
        <f t="shared" si="49"/>
        <v>22.240000000000002</v>
      </c>
      <c r="AX48" s="3">
        <f t="shared" si="50"/>
        <v>-3.8152613002274835E-2</v>
      </c>
      <c r="AY48" s="3">
        <f t="shared" si="51"/>
        <v>0.50075197761094881</v>
      </c>
      <c r="BE48" s="1">
        <f>SUMIFS(BatGame!$AD:$AD,BatGame!$A:$A,B48,BatGame!$AI:$AI,A48)</f>
        <v>0</v>
      </c>
      <c r="BF48" s="1">
        <f>SUMIFS(BatGame!$AE:$AE,BatGame!$A:$A,B48,BatGame!$AI:$AI,A48)</f>
        <v>3</v>
      </c>
      <c r="BG48" s="1">
        <f>SUMIFS(BatGame!$AF:$AF,BatGame!$A:$A,B48,BatGame!$AI:$AI,A48)</f>
        <v>9</v>
      </c>
      <c r="BH48">
        <f t="shared" si="52"/>
        <v>17</v>
      </c>
      <c r="BI48" s="4">
        <f t="shared" si="53"/>
        <v>0.58788244410555757</v>
      </c>
      <c r="BJ48" s="2">
        <f>E48*('리그 상수'!$B$3 * 0.8)</f>
        <v>2.314370664023786</v>
      </c>
      <c r="BL48" t="s">
        <v>275</v>
      </c>
      <c r="BM48" t="b">
        <f>IF(E48&gt;='리그 상수'!$I$1 * 2.8, TRUE, FALSE)</f>
        <v>0</v>
      </c>
    </row>
    <row r="49" spans="1:65">
      <c r="A49" t="s">
        <v>220</v>
      </c>
      <c r="B49" s="1" t="s">
        <v>130</v>
      </c>
      <c r="C49" s="5">
        <f t="shared" si="27"/>
        <v>-4.3626614688214535E-2</v>
      </c>
      <c r="D49" s="5">
        <f t="shared" si="28"/>
        <v>-9.0608001403755037E-2</v>
      </c>
      <c r="E49" s="1">
        <f>SUMIFS(BatGame!$E:$E,BatGame!$A:$A,B49,BatGame!$AI:$AI,A49)</f>
        <v>25</v>
      </c>
      <c r="F49">
        <f t="shared" si="29"/>
        <v>24</v>
      </c>
      <c r="G49" s="1">
        <f>SUMIFS(BatGame!$F:$F,BatGame!$A:$A,B49,BatGame!$AI:$AI,A49)</f>
        <v>24</v>
      </c>
      <c r="H49" s="1">
        <f>SUMIFS(BatGame!$M:$M,BatGame!$A:$A,B49,BatGame!$AI:$AI,A49)</f>
        <v>0</v>
      </c>
      <c r="I49" s="1">
        <f>SUMIFS(BatGame!$G:$G,BatGame!$A:$A,B49,BatGame!$AI:$AI,A49)</f>
        <v>4</v>
      </c>
      <c r="J49">
        <f>SUMIFS(BatGame!$H:$H,BatGame!$A:$A,B49,BatGame!$AI:$AI,A49)</f>
        <v>4</v>
      </c>
      <c r="K49" s="1">
        <f>SUMIFS(BatGame!$I:$I,BatGame!$A:$A,B49,BatGame!$AI:$AI,A49)</f>
        <v>0</v>
      </c>
      <c r="L49" s="1">
        <f>SUMIFS(BatGame!$J:$J,BatGame!$A:$A,B49,BatGame!$AI:$AI,A49)</f>
        <v>0</v>
      </c>
      <c r="M49" s="1">
        <f>SUMIFS(BatGame!$K:$K,BatGame!$A:$A,B49,BatGame!$AI:$AI,A49)</f>
        <v>0</v>
      </c>
      <c r="N49">
        <f t="shared" si="30"/>
        <v>4</v>
      </c>
      <c r="O49" s="1">
        <f>SUMIFS(BatGame!$L:$L,BatGame!$A:$A,B49,BatGame!$AI:$AI,A49)</f>
        <v>0</v>
      </c>
      <c r="P49" s="1">
        <f>SUMIFS(BatGame!$N:$N,BatGame!$A:$A,B49,BatGame!$AI:$AI,A49)</f>
        <v>3</v>
      </c>
      <c r="Q49" s="1">
        <f>SUMIFS(BatGame!$AC:$AC,BatGame!$A:$A,B49,BatGame!$AI:$AI,A49)</f>
        <v>1</v>
      </c>
      <c r="R49" s="1">
        <f>SUMIFS(BatGame!$O:$O,BatGame!$A:$A,B49,BatGame!$AI:$AI,A49)</f>
        <v>1</v>
      </c>
      <c r="S49" s="1">
        <f>SUMIFS(BatGame!$Y:$Y,BatGame!$A:$A,B49,BatGame!$AI:$AI,A49)</f>
        <v>0</v>
      </c>
      <c r="T49" s="1">
        <f>SUMIFS(BatGame!$X:$X,BatGame!$A:$A,B49,BatGame!$AI:$AI,A49)</f>
        <v>0</v>
      </c>
      <c r="U49" s="1">
        <f>SUMIFS(BatGame!$P:$P,BatGame!$A:$A,B49,BatGame!$AI:$AI,A49)</f>
        <v>7</v>
      </c>
      <c r="V49" s="1">
        <f>SUMIFS(BatGame!$AB:$AB,BatGame!$A:$A,B49,BatGame!$AI:$AI,A49)</f>
        <v>0</v>
      </c>
      <c r="W49" s="1">
        <f>SUMIFS(BatGame!$Z:$Z,BatGame!$A:$A,B49,BatGame!$AI:$AI,A49)</f>
        <v>0</v>
      </c>
      <c r="X49" s="1">
        <f>SUMIFS(BatGame!$AA:$AA,BatGame!$A:$A,B49,BatGame!$AI:$AI,A49)</f>
        <v>0</v>
      </c>
      <c r="Y49" s="2">
        <f t="shared" si="31"/>
        <v>0.16666666666666666</v>
      </c>
      <c r="Z49" s="2">
        <f t="shared" si="32"/>
        <v>0.2</v>
      </c>
      <c r="AA49" s="2">
        <f t="shared" si="33"/>
        <v>0.16666666666666666</v>
      </c>
      <c r="AB49" s="2">
        <f t="shared" si="34"/>
        <v>0.3666666666666667</v>
      </c>
      <c r="AC49" s="2">
        <f t="shared" si="35"/>
        <v>0</v>
      </c>
      <c r="AD49" s="2">
        <f>(AL49/E49) / '리그 상수'!$B$3 * 100</f>
        <v>133.003066439523</v>
      </c>
      <c r="AE49" s="2">
        <f t="shared" si="36"/>
        <v>28.000000000000004</v>
      </c>
      <c r="AF49" s="2">
        <f t="shared" si="37"/>
        <v>4</v>
      </c>
      <c r="AG49" s="2">
        <f t="shared" si="38"/>
        <v>0.14285714285714285</v>
      </c>
      <c r="AH49" s="2">
        <f t="shared" si="39"/>
        <v>0.23529411764705882</v>
      </c>
      <c r="AI49" s="2">
        <f t="shared" si="40"/>
        <v>0</v>
      </c>
      <c r="AJ49" s="2">
        <f t="shared" si="41"/>
        <v>3.3333333333333354E-2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0.14396289279301383</v>
      </c>
      <c r="AL49" s="2">
        <f>((AK49-$AK$2) / '리그 상수'!$B$2 + '리그 상수'!$B$3) * '2025 썸머시즌 타자'!E49</f>
        <v>4.5806308808458116</v>
      </c>
      <c r="AM49" s="2">
        <f t="shared" si="42"/>
        <v>1.0714285714285714</v>
      </c>
      <c r="AN49" s="2">
        <f>((AK49-'리그 상수'!$B$1) / '리그 상수'!$B$2)*'2025 썸머시즌 타자'!E49</f>
        <v>-1.1702559106658914</v>
      </c>
      <c r="AO49" s="2">
        <f>((AK49-'리그 상수'!$B$1) / '리그 상수'!$B$2) * '2025 썸머시즌 타자'!E49</f>
        <v>-1.1702559106658914</v>
      </c>
      <c r="AP49" s="2">
        <f t="shared" si="43"/>
        <v>0.2</v>
      </c>
      <c r="AQ49" s="2">
        <f t="shared" si="44"/>
        <v>0</v>
      </c>
      <c r="AR49" s="2">
        <f t="shared" si="45"/>
        <v>-0.97025591066589145</v>
      </c>
      <c r="AS49" s="2">
        <f t="shared" si="46"/>
        <v>-2.0151219512195122</v>
      </c>
      <c r="AT49" s="2">
        <f t="shared" si="47"/>
        <v>-2.0151219512195122</v>
      </c>
      <c r="AU49" s="2">
        <f t="shared" si="48"/>
        <v>-2.9853778618854037</v>
      </c>
      <c r="AV49" s="3">
        <f>AU49 + (E49 * ('리그 상수'!$B$1 - '리그 상수'!$F$1) / '리그 상수'!$B$2)</f>
        <v>-0.67849503469481043</v>
      </c>
      <c r="AW49">
        <f t="shared" si="49"/>
        <v>22.240000000000002</v>
      </c>
      <c r="AX49" s="3">
        <f t="shared" si="50"/>
        <v>-4.3626614688214542E-2</v>
      </c>
      <c r="AY49" s="3">
        <f t="shared" si="51"/>
        <v>-0.13423461609196957</v>
      </c>
      <c r="BE49" s="1">
        <f>SUMIFS(BatGame!$AD:$AD,BatGame!$A:$A,B49,BatGame!$AI:$AI,A49)</f>
        <v>4</v>
      </c>
      <c r="BF49" s="1">
        <f>SUMIFS(BatGame!$AE:$AE,BatGame!$A:$A,B49,BatGame!$AI:$AI,A49)</f>
        <v>5</v>
      </c>
      <c r="BG49" s="1">
        <f>SUMIFS(BatGame!$AF:$AF,BatGame!$A:$A,B49,BatGame!$AI:$AI,A49)</f>
        <v>1</v>
      </c>
      <c r="BH49">
        <f t="shared" si="52"/>
        <v>21</v>
      </c>
      <c r="BI49" s="4">
        <f t="shared" si="53"/>
        <v>-3.0507870265054422E-2</v>
      </c>
      <c r="BJ49" s="2">
        <f>E49*('리그 상수'!$B$3 * 0.8)</f>
        <v>2.7552031714568881</v>
      </c>
      <c r="BL49" t="s">
        <v>275</v>
      </c>
      <c r="BM49" t="b">
        <f>IF(E49&gt;='리그 상수'!$I$1 * 2.8, TRUE, FALSE)</f>
        <v>1</v>
      </c>
    </row>
    <row r="50" spans="1:65">
      <c r="A50" t="s">
        <v>220</v>
      </c>
      <c r="B50" s="1" t="s">
        <v>265</v>
      </c>
      <c r="C50" s="5">
        <f t="shared" si="27"/>
        <v>-1.2447209499229818E-2</v>
      </c>
      <c r="D50" s="5">
        <f t="shared" si="28"/>
        <v>4.4357014388489206E-2</v>
      </c>
      <c r="E50" s="1">
        <f>SUMIFS(BatGame!$E:$E,BatGame!$A:$A,B50,BatGame!$AI:$AI,A50)</f>
        <v>3</v>
      </c>
      <c r="F50">
        <f t="shared" si="29"/>
        <v>3</v>
      </c>
      <c r="G50" s="1">
        <f>SUMIFS(BatGame!$F:$F,BatGame!$A:$A,B50,BatGame!$AI:$AI,A50)</f>
        <v>3</v>
      </c>
      <c r="H50" s="1">
        <f>SUMIFS(BatGame!$M:$M,BatGame!$A:$A,B50,BatGame!$AI:$AI,A50)</f>
        <v>0</v>
      </c>
      <c r="I50" s="1">
        <f>SUMIFS(BatGame!$G:$G,BatGame!$A:$A,B50,BatGame!$AI:$AI,A50)</f>
        <v>0</v>
      </c>
      <c r="J50">
        <f>SUMIFS(BatGame!$H:$H,BatGame!$A:$A,B50,BatGame!$AI:$AI,A50)</f>
        <v>0</v>
      </c>
      <c r="K50" s="1">
        <f>SUMIFS(BatGame!$I:$I,BatGame!$A:$A,B50,BatGame!$AI:$AI,A50)</f>
        <v>0</v>
      </c>
      <c r="L50" s="1">
        <f>SUMIFS(BatGame!$J:$J,BatGame!$A:$A,B50,BatGame!$AI:$AI,A50)</f>
        <v>0</v>
      </c>
      <c r="M50" s="1">
        <f>SUMIFS(BatGame!$K:$K,BatGame!$A:$A,B50,BatGame!$AI:$AI,A50)</f>
        <v>0</v>
      </c>
      <c r="N50">
        <f t="shared" si="30"/>
        <v>0</v>
      </c>
      <c r="O50" s="1">
        <f>SUMIFS(BatGame!$L:$L,BatGame!$A:$A,B50,BatGame!$AI:$AI,A50)</f>
        <v>0</v>
      </c>
      <c r="P50" s="1">
        <f>SUMIFS(BatGame!$N:$N,BatGame!$A:$A,B50,BatGame!$AI:$AI,A50)</f>
        <v>0</v>
      </c>
      <c r="Q50" s="1">
        <f>SUMIFS(BatGame!$AC:$AC,BatGame!$A:$A,B50,BatGame!$AI:$AI,A50)</f>
        <v>0</v>
      </c>
      <c r="R50" s="1">
        <f>SUMIFS(BatGame!$O:$O,BatGame!$A:$A,B50,BatGame!$AI:$AI,A50)</f>
        <v>0</v>
      </c>
      <c r="S50" s="1">
        <f>SUMIFS(BatGame!$Y:$Y,BatGame!$A:$A,B50,BatGame!$AI:$AI,A50)</f>
        <v>0</v>
      </c>
      <c r="T50" s="1">
        <f>SUMIFS(BatGame!$X:$X,BatGame!$A:$A,B50,BatGame!$AI:$AI,A50)</f>
        <v>0</v>
      </c>
      <c r="U50" s="1">
        <f>SUMIFS(BatGame!$P:$P,BatGame!$A:$A,B50,BatGame!$AI:$AI,A50)</f>
        <v>1</v>
      </c>
      <c r="V50" s="1">
        <f>SUMIFS(BatGame!$AB:$AB,BatGame!$A:$A,B50,BatGame!$AI:$AI,A50)</f>
        <v>0</v>
      </c>
      <c r="W50" s="1">
        <f>SUMIFS(BatGame!$Z:$Z,BatGame!$A:$A,B50,BatGame!$AI:$AI,A50)</f>
        <v>0</v>
      </c>
      <c r="X50" s="1">
        <f>SUMIFS(BatGame!$AA:$AA,BatGame!$A:$A,B50,BatGame!$AI:$AI,A50)</f>
        <v>0</v>
      </c>
      <c r="Y50" s="2">
        <f t="shared" si="31"/>
        <v>0</v>
      </c>
      <c r="Z50" s="2">
        <f t="shared" si="32"/>
        <v>0</v>
      </c>
      <c r="AA50" s="2">
        <f t="shared" si="33"/>
        <v>0</v>
      </c>
      <c r="AB50" s="2">
        <f t="shared" si="34"/>
        <v>0</v>
      </c>
      <c r="AC50" s="2">
        <f t="shared" si="35"/>
        <v>0</v>
      </c>
      <c r="AD50" s="2">
        <f>(AL50/E50) / '리그 상수'!$B$3 * 100</f>
        <v>100</v>
      </c>
      <c r="AE50" s="2">
        <f t="shared" si="36"/>
        <v>33.333333333333329</v>
      </c>
      <c r="AF50" s="2">
        <f t="shared" si="37"/>
        <v>0</v>
      </c>
      <c r="AG50" s="2">
        <f t="shared" si="38"/>
        <v>0</v>
      </c>
      <c r="AH50" s="2">
        <f t="shared" si="39"/>
        <v>0</v>
      </c>
      <c r="AI50" s="2">
        <f t="shared" si="40"/>
        <v>0</v>
      </c>
      <c r="AJ50" s="2">
        <f t="shared" si="41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</v>
      </c>
      <c r="AL50" s="2">
        <f>((AK50-$AK$2) / '리그 상수'!$B$2 + '리그 상수'!$B$3) * '2025 썸머시즌 타자'!E50</f>
        <v>0.41328047571853321</v>
      </c>
      <c r="AM50" s="2">
        <f t="shared" si="42"/>
        <v>0</v>
      </c>
      <c r="AN50" s="2">
        <f>((AK50-'리그 상수'!$B$1) / '리그 상수'!$B$2)*'2025 썸머시즌 타자'!E50</f>
        <v>-0.27682593926287119</v>
      </c>
      <c r="AO50" s="2">
        <f>((AK50-'리그 상수'!$B$1) / '리그 상수'!$B$2) * '2025 썸머시즌 타자'!E50</f>
        <v>-0.27682593926287119</v>
      </c>
      <c r="AP50" s="2">
        <f t="shared" si="43"/>
        <v>0</v>
      </c>
      <c r="AQ50" s="2">
        <f t="shared" si="44"/>
        <v>0</v>
      </c>
      <c r="AR50" s="2">
        <f t="shared" si="45"/>
        <v>-0.27682593926287119</v>
      </c>
      <c r="AS50" s="2">
        <f t="shared" si="46"/>
        <v>0.98650000000000004</v>
      </c>
      <c r="AT50" s="2">
        <f t="shared" si="47"/>
        <v>0.98650000000000004</v>
      </c>
      <c r="AU50" s="2">
        <f t="shared" si="48"/>
        <v>0.7096740607371288</v>
      </c>
      <c r="AV50" s="3">
        <f>AU50 + (E50 * ('리그 상수'!$B$1 - '리그 상수'!$F$1) / '리그 상수'!$B$2)</f>
        <v>0.98649999999999993</v>
      </c>
      <c r="AW50">
        <f t="shared" si="49"/>
        <v>22.240000000000002</v>
      </c>
      <c r="AX50" s="3">
        <f t="shared" si="50"/>
        <v>-1.2447209499229818E-2</v>
      </c>
      <c r="AY50" s="3">
        <f t="shared" si="51"/>
        <v>3.1909804889259388E-2</v>
      </c>
      <c r="BE50" s="1">
        <f>SUMIFS(BatGame!$AD:$AD,BatGame!$A:$A,B50,BatGame!$AI:$AI,A50)</f>
        <v>0</v>
      </c>
      <c r="BF50" s="1">
        <f>SUMIFS(BatGame!$AE:$AE,BatGame!$A:$A,B50,BatGame!$AI:$AI,A50)</f>
        <v>1</v>
      </c>
      <c r="BG50" s="1">
        <f>SUMIFS(BatGame!$AF:$AF,BatGame!$A:$A,B50,BatGame!$AI:$AI,A50)</f>
        <v>0</v>
      </c>
      <c r="BH50">
        <f t="shared" si="52"/>
        <v>3</v>
      </c>
      <c r="BI50" s="4">
        <f t="shared" si="53"/>
        <v>4.4357014388489199E-2</v>
      </c>
      <c r="BJ50" s="2">
        <f>E50*('리그 상수'!$B$3 * 0.8)</f>
        <v>0.33062438057482657</v>
      </c>
      <c r="BL50" t="s">
        <v>275</v>
      </c>
      <c r="BM50" t="b">
        <f>IF(E50&gt;='리그 상수'!$I$1 * 2.8, TRUE, FALSE)</f>
        <v>0</v>
      </c>
    </row>
    <row r="51" spans="1:65">
      <c r="A51" t="s">
        <v>220</v>
      </c>
      <c r="B51" s="1" t="s">
        <v>98</v>
      </c>
      <c r="C51" s="5">
        <f t="shared" si="27"/>
        <v>-7.5657265708309773E-2</v>
      </c>
      <c r="D51" s="5">
        <f t="shared" si="28"/>
        <v>0.94362202545655782</v>
      </c>
      <c r="E51" s="1">
        <f>SUMIFS(BatGame!$E:$E,BatGame!$A:$A,B51,BatGame!$AI:$AI,A51)</f>
        <v>37</v>
      </c>
      <c r="F51">
        <f t="shared" si="29"/>
        <v>35</v>
      </c>
      <c r="G51" s="1">
        <f>SUMIFS(BatGame!$F:$F,BatGame!$A:$A,B51,BatGame!$AI:$AI,A51)</f>
        <v>35</v>
      </c>
      <c r="H51" s="1">
        <f>SUMIFS(BatGame!$M:$M,BatGame!$A:$A,B51,BatGame!$AI:$AI,A51)</f>
        <v>1</v>
      </c>
      <c r="I51" s="1">
        <f>SUMIFS(BatGame!$G:$G,BatGame!$A:$A,B51,BatGame!$AI:$AI,A51)</f>
        <v>5</v>
      </c>
      <c r="J51">
        <f>SUMIFS(BatGame!$H:$H,BatGame!$A:$A,B51,BatGame!$AI:$AI,A51)</f>
        <v>4</v>
      </c>
      <c r="K51" s="1">
        <f>SUMIFS(BatGame!$I:$I,BatGame!$A:$A,B51,BatGame!$AI:$AI,A51)</f>
        <v>0</v>
      </c>
      <c r="L51" s="1">
        <f>SUMIFS(BatGame!$J:$J,BatGame!$A:$A,B51,BatGame!$AI:$AI,A51)</f>
        <v>0</v>
      </c>
      <c r="M51" s="1">
        <f>SUMIFS(BatGame!$K:$K,BatGame!$A:$A,B51,BatGame!$AI:$AI,A51)</f>
        <v>1</v>
      </c>
      <c r="N51">
        <f t="shared" si="30"/>
        <v>8</v>
      </c>
      <c r="O51" s="1">
        <f>SUMIFS(BatGame!$L:$L,BatGame!$A:$A,B51,BatGame!$AI:$AI,A51)</f>
        <v>4</v>
      </c>
      <c r="P51" s="1">
        <f>SUMIFS(BatGame!$N:$N,BatGame!$A:$A,B51,BatGame!$AI:$AI,A51)</f>
        <v>0</v>
      </c>
      <c r="Q51" s="1">
        <f>SUMIFS(BatGame!$AC:$AC,BatGame!$A:$A,B51,BatGame!$AI:$AI,A51)</f>
        <v>0</v>
      </c>
      <c r="R51" s="1">
        <f>SUMIFS(BatGame!$O:$O,BatGame!$A:$A,B51,BatGame!$AI:$AI,A51)</f>
        <v>1</v>
      </c>
      <c r="S51" s="1">
        <f>SUMIFS(BatGame!$Y:$Y,BatGame!$A:$A,B51,BatGame!$AI:$AI,A51)</f>
        <v>1</v>
      </c>
      <c r="T51" s="1">
        <f>SUMIFS(BatGame!$X:$X,BatGame!$A:$A,B51,BatGame!$AI:$AI,A51)</f>
        <v>0</v>
      </c>
      <c r="U51" s="1">
        <f>SUMIFS(BatGame!$P:$P,BatGame!$A:$A,B51,BatGame!$AI:$AI,A51)</f>
        <v>7</v>
      </c>
      <c r="V51" s="1">
        <f>SUMIFS(BatGame!$AB:$AB,BatGame!$A:$A,B51,BatGame!$AI:$AI,A51)</f>
        <v>0</v>
      </c>
      <c r="W51" s="1">
        <f>SUMIFS(BatGame!$Z:$Z,BatGame!$A:$A,B51,BatGame!$AI:$AI,A51)</f>
        <v>0</v>
      </c>
      <c r="X51" s="1">
        <f>SUMIFS(BatGame!$AA:$AA,BatGame!$A:$A,B51,BatGame!$AI:$AI,A51)</f>
        <v>0</v>
      </c>
      <c r="Y51" s="2">
        <f t="shared" si="31"/>
        <v>0.14285714285714285</v>
      </c>
      <c r="Z51" s="2">
        <f t="shared" si="32"/>
        <v>0.1891891891891892</v>
      </c>
      <c r="AA51" s="2">
        <f t="shared" si="33"/>
        <v>0.22857142857142856</v>
      </c>
      <c r="AB51" s="2">
        <f t="shared" si="34"/>
        <v>0.41776061776061779</v>
      </c>
      <c r="AC51" s="2">
        <f t="shared" si="35"/>
        <v>2.8571428571428571E-2</v>
      </c>
      <c r="AD51" s="2">
        <f>(AL51/E51) / '리그 상수'!$B$3 * 100</f>
        <v>139.20972420461348</v>
      </c>
      <c r="AE51" s="2">
        <f t="shared" si="36"/>
        <v>18.918918918918919</v>
      </c>
      <c r="AF51" s="2">
        <f t="shared" si="37"/>
        <v>2.7027027027027026</v>
      </c>
      <c r="AG51" s="2">
        <f t="shared" si="38"/>
        <v>0.14285714285714285</v>
      </c>
      <c r="AH51" s="2">
        <f t="shared" si="39"/>
        <v>0.14814814814814814</v>
      </c>
      <c r="AI51" s="2">
        <f t="shared" si="40"/>
        <v>8.5714285714285715E-2</v>
      </c>
      <c r="AJ51" s="2">
        <f t="shared" si="41"/>
        <v>4.633204633204635E-2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0.1710369953790874</v>
      </c>
      <c r="AL51" s="2">
        <f>((AK51-$AK$2) / '리그 상수'!$B$2 + '리그 상수'!$B$3) * '2025 썸머시즌 타자'!E51</f>
        <v>7.0956948620845113</v>
      </c>
      <c r="AM51" s="2">
        <f t="shared" si="42"/>
        <v>1.4400000000000002</v>
      </c>
      <c r="AN51" s="2">
        <f>((AK51-'리그 상수'!$B$1) / '리그 상수'!$B$2)*'2025 썸머시즌 타자'!E51</f>
        <v>-1.4156175893528102</v>
      </c>
      <c r="AO51" s="2">
        <f>((AK51-'리그 상수'!$B$1) / '리그 상수'!$B$2) * '2025 썸머시즌 타자'!E51</f>
        <v>-1.4156175893528102</v>
      </c>
      <c r="AP51" s="2">
        <f t="shared" si="43"/>
        <v>0</v>
      </c>
      <c r="AQ51" s="2">
        <f t="shared" si="44"/>
        <v>-0.26700000000000002</v>
      </c>
      <c r="AR51" s="2">
        <f t="shared" si="45"/>
        <v>-1.6826175893528101</v>
      </c>
      <c r="AS51" s="2">
        <f t="shared" si="46"/>
        <v>20.986153846153847</v>
      </c>
      <c r="AT51" s="2">
        <f t="shared" si="47"/>
        <v>20.986153846153847</v>
      </c>
      <c r="AU51" s="2">
        <f t="shared" si="48"/>
        <v>19.303536256801038</v>
      </c>
      <c r="AV51" s="3">
        <f>AU51 + (E51 * ('리그 상수'!$B$1 - '리그 상수'!$F$1) / '리그 상수'!$B$2)</f>
        <v>22.717722841043116</v>
      </c>
      <c r="AW51">
        <f t="shared" si="49"/>
        <v>22.240000000000002</v>
      </c>
      <c r="AX51" s="3">
        <f t="shared" si="50"/>
        <v>-7.5657265708309801E-2</v>
      </c>
      <c r="AY51" s="3">
        <f t="shared" si="51"/>
        <v>0.86796475974824805</v>
      </c>
      <c r="BE51" s="1">
        <f>SUMIFS(BatGame!$AD:$AD,BatGame!$A:$A,B51,BatGame!$AI:$AI,A51)</f>
        <v>3</v>
      </c>
      <c r="BF51" s="1">
        <f>SUMIFS(BatGame!$AE:$AE,BatGame!$A:$A,B51,BatGame!$AI:$AI,A51)</f>
        <v>27</v>
      </c>
      <c r="BG51" s="1">
        <f>SUMIFS(BatGame!$AF:$AF,BatGame!$A:$A,B51,BatGame!$AI:$AI,A51)</f>
        <v>0</v>
      </c>
      <c r="BH51">
        <f t="shared" si="52"/>
        <v>30</v>
      </c>
      <c r="BI51" s="4">
        <f t="shared" si="53"/>
        <v>1.0214803435720825</v>
      </c>
      <c r="BJ51" s="2">
        <f>E51*('리그 상수'!$B$3 * 0.8)</f>
        <v>4.0777006937561939</v>
      </c>
      <c r="BL51" t="s">
        <v>275</v>
      </c>
      <c r="BM51" t="b">
        <f>IF(E51&gt;='리그 상수'!$I$1 * 2.8, TRUE, FALSE)</f>
        <v>1</v>
      </c>
    </row>
    <row r="52" spans="1:65">
      <c r="A52" t="s">
        <v>220</v>
      </c>
      <c r="B52" s="1" t="s">
        <v>145</v>
      </c>
      <c r="C52" s="5">
        <f t="shared" si="27"/>
        <v>-2.4360985357120279E-2</v>
      </c>
      <c r="D52" s="5">
        <f t="shared" si="28"/>
        <v>0.44907232109049594</v>
      </c>
      <c r="E52" s="1">
        <f>SUMIFS(BatGame!$E:$E,BatGame!$A:$A,B52,BatGame!$AI:$AI,A52)</f>
        <v>16</v>
      </c>
      <c r="F52">
        <f t="shared" si="29"/>
        <v>14</v>
      </c>
      <c r="G52" s="1">
        <f>SUMIFS(BatGame!$F:$F,BatGame!$A:$A,B52,BatGame!$AI:$AI,A52)</f>
        <v>14</v>
      </c>
      <c r="H52" s="1">
        <f>SUMIFS(BatGame!$M:$M,BatGame!$A:$A,B52,BatGame!$AI:$AI,A52)</f>
        <v>1</v>
      </c>
      <c r="I52" s="1">
        <f>SUMIFS(BatGame!$G:$G,BatGame!$A:$A,B52,BatGame!$AI:$AI,A52)</f>
        <v>1</v>
      </c>
      <c r="J52">
        <f>SUMIFS(BatGame!$H:$H,BatGame!$A:$A,B52,BatGame!$AI:$AI,A52)</f>
        <v>1</v>
      </c>
      <c r="K52" s="1">
        <f>SUMIFS(BatGame!$I:$I,BatGame!$A:$A,B52,BatGame!$AI:$AI,A52)</f>
        <v>0</v>
      </c>
      <c r="L52" s="1">
        <f>SUMIFS(BatGame!$J:$J,BatGame!$A:$A,B52,BatGame!$AI:$AI,A52)</f>
        <v>0</v>
      </c>
      <c r="M52" s="1">
        <f>SUMIFS(BatGame!$K:$K,BatGame!$A:$A,B52,BatGame!$AI:$AI,A52)</f>
        <v>0</v>
      </c>
      <c r="N52">
        <f t="shared" si="30"/>
        <v>1</v>
      </c>
      <c r="O52" s="1">
        <f>SUMIFS(BatGame!$L:$L,BatGame!$A:$A,B52,BatGame!$AI:$AI,A52)</f>
        <v>0</v>
      </c>
      <c r="P52" s="1">
        <f>SUMIFS(BatGame!$N:$N,BatGame!$A:$A,B52,BatGame!$AI:$AI,A52)</f>
        <v>0</v>
      </c>
      <c r="Q52" s="1">
        <f>SUMIFS(BatGame!$AC:$AC,BatGame!$A:$A,B52,BatGame!$AI:$AI,A52)</f>
        <v>0</v>
      </c>
      <c r="R52" s="1">
        <f>SUMIFS(BatGame!$O:$O,BatGame!$A:$A,B52,BatGame!$AI:$AI,A52)</f>
        <v>0</v>
      </c>
      <c r="S52" s="1">
        <f>SUMIFS(BatGame!$Y:$Y,BatGame!$A:$A,B52,BatGame!$AI:$AI,A52)</f>
        <v>2</v>
      </c>
      <c r="T52" s="1">
        <f>SUMIFS(BatGame!$X:$X,BatGame!$A:$A,B52,BatGame!$AI:$AI,A52)</f>
        <v>0</v>
      </c>
      <c r="U52" s="1">
        <f>SUMIFS(BatGame!$P:$P,BatGame!$A:$A,B52,BatGame!$AI:$AI,A52)</f>
        <v>4</v>
      </c>
      <c r="V52" s="1">
        <f>SUMIFS(BatGame!$AB:$AB,BatGame!$A:$A,B52,BatGame!$AI:$AI,A52)</f>
        <v>0</v>
      </c>
      <c r="W52" s="1">
        <f>SUMIFS(BatGame!$Z:$Z,BatGame!$A:$A,B52,BatGame!$AI:$AI,A52)</f>
        <v>0</v>
      </c>
      <c r="X52" s="1">
        <f>SUMIFS(BatGame!$AA:$AA,BatGame!$A:$A,B52,BatGame!$AI:$AI,A52)</f>
        <v>0</v>
      </c>
      <c r="Y52" s="2">
        <f t="shared" si="31"/>
        <v>7.1428571428571425E-2</v>
      </c>
      <c r="Z52" s="2">
        <f t="shared" si="32"/>
        <v>0.1875</v>
      </c>
      <c r="AA52" s="2">
        <f t="shared" si="33"/>
        <v>7.1428571428571425E-2</v>
      </c>
      <c r="AB52" s="2">
        <f t="shared" si="34"/>
        <v>0.2589285714285714</v>
      </c>
      <c r="AC52" s="2">
        <f t="shared" si="35"/>
        <v>7.1428571428571425E-2</v>
      </c>
      <c r="AD52" s="2">
        <f>(AL52/E52) / '리그 상수'!$B$3 * 100</f>
        <v>128.79173764906304</v>
      </c>
      <c r="AE52" s="2">
        <f t="shared" si="36"/>
        <v>25</v>
      </c>
      <c r="AF52" s="2">
        <f t="shared" si="37"/>
        <v>0</v>
      </c>
      <c r="AG52" s="2">
        <f t="shared" si="38"/>
        <v>0</v>
      </c>
      <c r="AH52" s="2">
        <f t="shared" si="39"/>
        <v>0.1</v>
      </c>
      <c r="AI52" s="2">
        <f t="shared" si="40"/>
        <v>0</v>
      </c>
      <c r="AJ52" s="2">
        <f t="shared" si="41"/>
        <v>0.11607142857142858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0.12559262782723862</v>
      </c>
      <c r="AL52" s="2">
        <f>((AK52-$AK$2) / '리그 상수'!$B$2 + '리그 상수'!$B$3) * '2025 썸머시즌 타자'!E52</f>
        <v>2.8387792322251357</v>
      </c>
      <c r="AM52" s="2">
        <f t="shared" si="42"/>
        <v>0.44505494505494503</v>
      </c>
      <c r="AN52" s="2">
        <f>((AK52-'리그 상수'!$B$1) / '리그 상수'!$B$2)*'2025 썸머시즌 타자'!E52</f>
        <v>-0.84178831434235446</v>
      </c>
      <c r="AO52" s="2">
        <f>((AK52-'리그 상수'!$B$1) / '리그 상수'!$B$2) * '2025 썸머시즌 타자'!E52</f>
        <v>-0.84178831434235446</v>
      </c>
      <c r="AP52" s="2">
        <f t="shared" si="43"/>
        <v>0</v>
      </c>
      <c r="AQ52" s="2">
        <f t="shared" si="44"/>
        <v>0.3</v>
      </c>
      <c r="AR52" s="2">
        <f t="shared" si="45"/>
        <v>-0.54178831434235453</v>
      </c>
      <c r="AS52" s="2">
        <f t="shared" si="46"/>
        <v>9.987368421052631</v>
      </c>
      <c r="AT52" s="2">
        <f t="shared" si="47"/>
        <v>9.987368421052631</v>
      </c>
      <c r="AU52" s="2">
        <f t="shared" si="48"/>
        <v>9.4455801067102758</v>
      </c>
      <c r="AV52" s="3">
        <f>AU52 + (E52 * ('리그 상수'!$B$1 - '리그 상수'!$F$1) / '리그 상수'!$B$2)</f>
        <v>10.921985116112255</v>
      </c>
      <c r="AW52">
        <f t="shared" si="49"/>
        <v>22.240000000000002</v>
      </c>
      <c r="AX52" s="3">
        <f t="shared" si="50"/>
        <v>-2.4360985357120255E-2</v>
      </c>
      <c r="AY52" s="3">
        <f t="shared" si="51"/>
        <v>0.42471133573337566</v>
      </c>
      <c r="BE52" s="1">
        <f>SUMIFS(BatGame!$AD:$AD,BatGame!$A:$A,B52,BatGame!$AI:$AI,A52)</f>
        <v>3</v>
      </c>
      <c r="BF52" s="1">
        <f>SUMIFS(BatGame!$AE:$AE,BatGame!$A:$A,B52,BatGame!$AI:$AI,A52)</f>
        <v>14</v>
      </c>
      <c r="BG52" s="1">
        <f>SUMIFS(BatGame!$AF:$AF,BatGame!$A:$A,B52,BatGame!$AI:$AI,A52)</f>
        <v>2</v>
      </c>
      <c r="BH52">
        <f t="shared" si="52"/>
        <v>13</v>
      </c>
      <c r="BI52" s="4">
        <f t="shared" si="53"/>
        <v>0.49109645306260136</v>
      </c>
      <c r="BJ52" s="2">
        <f>E52*('리그 상수'!$B$3 * 0.8)</f>
        <v>1.7633300297324084</v>
      </c>
      <c r="BL52" t="s">
        <v>275</v>
      </c>
      <c r="BM52" t="b">
        <f>IF(E52&gt;='리그 상수'!$I$1 * 2.8, TRUE, FALSE)</f>
        <v>0</v>
      </c>
    </row>
    <row r="53" spans="1:65">
      <c r="A53" t="s">
        <v>220</v>
      </c>
      <c r="B53" s="1" t="s">
        <v>82</v>
      </c>
      <c r="C53" s="5">
        <f t="shared" si="27"/>
        <v>-7.0259986198475399E-3</v>
      </c>
      <c r="D53" s="5">
        <f t="shared" si="28"/>
        <v>1.1685543457126191</v>
      </c>
      <c r="E53" s="1">
        <f>SUMIFS(BatGame!$E:$E,BatGame!$A:$A,B53,BatGame!$AI:$AI,A53)</f>
        <v>42</v>
      </c>
      <c r="F53">
        <f t="shared" si="29"/>
        <v>40</v>
      </c>
      <c r="G53" s="1">
        <f>SUMIFS(BatGame!$F:$F,BatGame!$A:$A,B53,BatGame!$AI:$AI,A53)</f>
        <v>40</v>
      </c>
      <c r="H53" s="1">
        <f>SUMIFS(BatGame!$M:$M,BatGame!$A:$A,B53,BatGame!$AI:$AI,A53)</f>
        <v>7</v>
      </c>
      <c r="I53" s="1">
        <f>SUMIFS(BatGame!$G:$G,BatGame!$A:$A,B53,BatGame!$AI:$AI,A53)</f>
        <v>10</v>
      </c>
      <c r="J53">
        <f>SUMIFS(BatGame!$H:$H,BatGame!$A:$A,B53,BatGame!$AI:$AI,A53)</f>
        <v>3</v>
      </c>
      <c r="K53" s="1">
        <f>SUMIFS(BatGame!$I:$I,BatGame!$A:$A,B53,BatGame!$AI:$AI,A53)</f>
        <v>2</v>
      </c>
      <c r="L53" s="1">
        <f>SUMIFS(BatGame!$J:$J,BatGame!$A:$A,B53,BatGame!$AI:$AI,A53)</f>
        <v>1</v>
      </c>
      <c r="M53" s="1">
        <f>SUMIFS(BatGame!$K:$K,BatGame!$A:$A,B53,BatGame!$AI:$AI,A53)</f>
        <v>4</v>
      </c>
      <c r="N53">
        <f t="shared" si="30"/>
        <v>26</v>
      </c>
      <c r="O53" s="1">
        <f>SUMIFS(BatGame!$L:$L,BatGame!$A:$A,B53,BatGame!$AI:$AI,A53)</f>
        <v>18</v>
      </c>
      <c r="P53" s="1">
        <f>SUMIFS(BatGame!$N:$N,BatGame!$A:$A,B53,BatGame!$AI:$AI,A53)</f>
        <v>2</v>
      </c>
      <c r="Q53" s="1">
        <f>SUMIFS(BatGame!$AC:$AC,BatGame!$A:$A,B53,BatGame!$AI:$AI,A53)</f>
        <v>0</v>
      </c>
      <c r="R53" s="1">
        <f>SUMIFS(BatGame!$O:$O,BatGame!$A:$A,B53,BatGame!$AI:$AI,A53)</f>
        <v>1</v>
      </c>
      <c r="S53" s="1">
        <f>SUMIFS(BatGame!$Y:$Y,BatGame!$A:$A,B53,BatGame!$AI:$AI,A53)</f>
        <v>0</v>
      </c>
      <c r="T53" s="1">
        <f>SUMIFS(BatGame!$X:$X,BatGame!$A:$A,B53,BatGame!$AI:$AI,A53)</f>
        <v>0</v>
      </c>
      <c r="U53" s="1">
        <f>SUMIFS(BatGame!$P:$P,BatGame!$A:$A,B53,BatGame!$AI:$AI,A53)</f>
        <v>7</v>
      </c>
      <c r="V53" s="1">
        <f>SUMIFS(BatGame!$AB:$AB,BatGame!$A:$A,B53,BatGame!$AI:$AI,A53)</f>
        <v>0</v>
      </c>
      <c r="W53" s="1">
        <f>SUMIFS(BatGame!$Z:$Z,BatGame!$A:$A,B53,BatGame!$AI:$AI,A53)</f>
        <v>0</v>
      </c>
      <c r="X53" s="1">
        <f>SUMIFS(BatGame!$AA:$AA,BatGame!$A:$A,B53,BatGame!$AI:$AI,A53)</f>
        <v>1</v>
      </c>
      <c r="Y53" s="2">
        <f t="shared" si="31"/>
        <v>0.25</v>
      </c>
      <c r="Z53" s="2">
        <f t="shared" si="32"/>
        <v>0.26190476190476192</v>
      </c>
      <c r="AA53" s="2">
        <f t="shared" si="33"/>
        <v>0.65</v>
      </c>
      <c r="AB53" s="2">
        <f t="shared" si="34"/>
        <v>0.911904761904762</v>
      </c>
      <c r="AC53" s="2">
        <f t="shared" si="35"/>
        <v>0.17499999999999999</v>
      </c>
      <c r="AD53" s="2">
        <f>(AL53/E53) / '리그 상수'!$B$3 * 100</f>
        <v>182.67137178551144</v>
      </c>
      <c r="AE53" s="2">
        <f t="shared" si="36"/>
        <v>16.666666666666664</v>
      </c>
      <c r="AF53" s="2">
        <f t="shared" si="37"/>
        <v>2.3809523809523809</v>
      </c>
      <c r="AG53" s="2">
        <f t="shared" si="38"/>
        <v>0.14285714285714285</v>
      </c>
      <c r="AH53" s="2">
        <f t="shared" si="39"/>
        <v>0.2</v>
      </c>
      <c r="AI53" s="2">
        <f t="shared" si="40"/>
        <v>0.4</v>
      </c>
      <c r="AJ53" s="2">
        <f t="shared" si="41"/>
        <v>1.1904761904761918E-2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0.36062133363329357</v>
      </c>
      <c r="AL53" s="2">
        <f>((AK53-$AK$2) / '리그 상수'!$B$2 + '리그 상수'!$B$3) * '2025 썸머시즌 타자'!E53</f>
        <v>10.56923160043425</v>
      </c>
      <c r="AM53" s="2">
        <f t="shared" si="42"/>
        <v>6.2274193548387098</v>
      </c>
      <c r="AN53" s="2">
        <f>((AK53-'리그 상수'!$B$1) / '리그 상수'!$B$2)*'2025 썸머시즌 타자'!E53</f>
        <v>0.90774179069459027</v>
      </c>
      <c r="AO53" s="2">
        <f>((AK53-'리그 상수'!$B$1) / '리그 상수'!$B$2) * '2025 썸머시즌 타자'!E53</f>
        <v>0.90774179069459027</v>
      </c>
      <c r="AP53" s="2">
        <f t="shared" si="43"/>
        <v>0.4</v>
      </c>
      <c r="AQ53" s="2">
        <f t="shared" si="44"/>
        <v>-1.4639999999999997</v>
      </c>
      <c r="AR53" s="2">
        <f t="shared" si="45"/>
        <v>-0.15625820930540946</v>
      </c>
      <c r="AS53" s="2">
        <f t="shared" si="46"/>
        <v>25.988648648648649</v>
      </c>
      <c r="AT53" s="2">
        <f t="shared" si="47"/>
        <v>25.988648648648649</v>
      </c>
      <c r="AU53" s="2">
        <f t="shared" si="48"/>
        <v>25.832390439343239</v>
      </c>
      <c r="AV53" s="3">
        <f>AU53 + (E53 * ('리그 상수'!$B$1 - '리그 상수'!$F$1) / '리그 상수'!$B$2)</f>
        <v>29.707953589023436</v>
      </c>
      <c r="AW53">
        <f t="shared" si="49"/>
        <v>22.240000000000002</v>
      </c>
      <c r="AX53" s="3">
        <f t="shared" si="50"/>
        <v>-7.0259986198475469E-3</v>
      </c>
      <c r="AY53" s="3">
        <f t="shared" si="51"/>
        <v>1.1615283470927715</v>
      </c>
      <c r="BE53" s="1">
        <f>SUMIFS(BatGame!$AD:$AD,BatGame!$A:$A,B53,BatGame!$AI:$AI,A53)</f>
        <v>3</v>
      </c>
      <c r="BF53" s="1">
        <f>SUMIFS(BatGame!$AE:$AE,BatGame!$A:$A,B53,BatGame!$AI:$AI,A53)</f>
        <v>25</v>
      </c>
      <c r="BG53" s="1">
        <f>SUMIFS(BatGame!$AF:$AF,BatGame!$A:$A,B53,BatGame!$AI:$AI,A53)</f>
        <v>7</v>
      </c>
      <c r="BH53">
        <f t="shared" si="52"/>
        <v>31</v>
      </c>
      <c r="BI53" s="4">
        <f t="shared" si="53"/>
        <v>1.3357892800819888</v>
      </c>
      <c r="BJ53" s="2">
        <f>E53*('리그 상수'!$B$3 * 0.8)</f>
        <v>4.628741328047572</v>
      </c>
      <c r="BL53" t="s">
        <v>275</v>
      </c>
      <c r="BM53" t="b">
        <f>IF(E53&gt;='리그 상수'!$I$1 * 2.8, TRUE, FALSE)</f>
        <v>1</v>
      </c>
    </row>
    <row r="54" spans="1:65">
      <c r="A54" t="s">
        <v>220</v>
      </c>
      <c r="B54" s="1" t="s">
        <v>103</v>
      </c>
      <c r="C54" s="5">
        <f t="shared" si="27"/>
        <v>7.3642626259498023E-2</v>
      </c>
      <c r="D54" s="5">
        <f t="shared" si="28"/>
        <v>1.0337230215827335</v>
      </c>
      <c r="E54" s="1">
        <f>SUMIFS(BatGame!$E:$E,BatGame!$A:$A,B54,BatGame!$AI:$AI,A54)</f>
        <v>40</v>
      </c>
      <c r="F54">
        <f t="shared" si="29"/>
        <v>33</v>
      </c>
      <c r="G54" s="1">
        <f>SUMIFS(BatGame!$F:$F,BatGame!$A:$A,B54,BatGame!$AI:$AI,A54)</f>
        <v>33</v>
      </c>
      <c r="H54" s="1">
        <f>SUMIFS(BatGame!$M:$M,BatGame!$A:$A,B54,BatGame!$AI:$AI,A54)</f>
        <v>5</v>
      </c>
      <c r="I54" s="1">
        <f>SUMIFS(BatGame!$G:$G,BatGame!$A:$A,B54,BatGame!$AI:$AI,A54)</f>
        <v>8</v>
      </c>
      <c r="J54">
        <f>SUMIFS(BatGame!$H:$H,BatGame!$A:$A,B54,BatGame!$AI:$AI,A54)</f>
        <v>7</v>
      </c>
      <c r="K54" s="1">
        <f>SUMIFS(BatGame!$I:$I,BatGame!$A:$A,B54,BatGame!$AI:$AI,A54)</f>
        <v>1</v>
      </c>
      <c r="L54" s="1">
        <f>SUMIFS(BatGame!$J:$J,BatGame!$A:$A,B54,BatGame!$AI:$AI,A54)</f>
        <v>0</v>
      </c>
      <c r="M54" s="1">
        <f>SUMIFS(BatGame!$K:$K,BatGame!$A:$A,B54,BatGame!$AI:$AI,A54)</f>
        <v>0</v>
      </c>
      <c r="N54">
        <f t="shared" si="30"/>
        <v>9</v>
      </c>
      <c r="O54" s="1">
        <f>SUMIFS(BatGame!$L:$L,BatGame!$A:$A,B54,BatGame!$AI:$AI,A54)</f>
        <v>5</v>
      </c>
      <c r="P54" s="1">
        <f>SUMIFS(BatGame!$N:$N,BatGame!$A:$A,B54,BatGame!$AI:$AI,A54)</f>
        <v>4</v>
      </c>
      <c r="Q54" s="1">
        <f>SUMIFS(BatGame!$AC:$AC,BatGame!$A:$A,B54,BatGame!$AI:$AI,A54)</f>
        <v>1</v>
      </c>
      <c r="R54" s="1">
        <f>SUMIFS(BatGame!$O:$O,BatGame!$A:$A,B54,BatGame!$AI:$AI,A54)</f>
        <v>0</v>
      </c>
      <c r="S54" s="1">
        <f>SUMIFS(BatGame!$Y:$Y,BatGame!$A:$A,B54,BatGame!$AI:$AI,A54)</f>
        <v>7</v>
      </c>
      <c r="T54" s="1">
        <f>SUMIFS(BatGame!$X:$X,BatGame!$A:$A,B54,BatGame!$AI:$AI,A54)</f>
        <v>0</v>
      </c>
      <c r="U54" s="1">
        <f>SUMIFS(BatGame!$P:$P,BatGame!$A:$A,B54,BatGame!$AI:$AI,A54)</f>
        <v>11</v>
      </c>
      <c r="V54" s="1">
        <f>SUMIFS(BatGame!$AB:$AB,BatGame!$A:$A,B54,BatGame!$AI:$AI,A54)</f>
        <v>0</v>
      </c>
      <c r="W54" s="1">
        <f>SUMIFS(BatGame!$Z:$Z,BatGame!$A:$A,B54,BatGame!$AI:$AI,A54)</f>
        <v>0</v>
      </c>
      <c r="X54" s="1">
        <f>SUMIFS(BatGame!$AA:$AA,BatGame!$A:$A,B54,BatGame!$AI:$AI,A54)</f>
        <v>0</v>
      </c>
      <c r="Y54" s="2">
        <f t="shared" si="31"/>
        <v>0.24242424242424243</v>
      </c>
      <c r="Z54" s="2">
        <f t="shared" si="32"/>
        <v>0.375</v>
      </c>
      <c r="AA54" s="2">
        <f t="shared" si="33"/>
        <v>0.27272727272727271</v>
      </c>
      <c r="AB54" s="2">
        <f t="shared" si="34"/>
        <v>0.64772727272727271</v>
      </c>
      <c r="AC54" s="2">
        <f t="shared" si="35"/>
        <v>0.15151515151515152</v>
      </c>
      <c r="AD54" s="2">
        <f>(AL54/E54) / '리그 상수'!$B$3 * 100</f>
        <v>162.22453151618396</v>
      </c>
      <c r="AE54" s="2">
        <f t="shared" si="36"/>
        <v>27.500000000000004</v>
      </c>
      <c r="AF54" s="2">
        <f t="shared" si="37"/>
        <v>0</v>
      </c>
      <c r="AG54" s="2">
        <f t="shared" si="38"/>
        <v>0</v>
      </c>
      <c r="AH54" s="2">
        <f t="shared" si="39"/>
        <v>0.36363636363636365</v>
      </c>
      <c r="AI54" s="2">
        <f t="shared" si="40"/>
        <v>3.0303030303030276E-2</v>
      </c>
      <c r="AJ54" s="2">
        <f t="shared" si="41"/>
        <v>0.13257575757575757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0.27143003745349487</v>
      </c>
      <c r="AL54" s="2">
        <f>((AK54-$AK$2) / '리그 상수'!$B$2 + '리그 상수'!$B$3) * '2025 썸머시즌 타자'!E54</f>
        <v>8.9392308744299598</v>
      </c>
      <c r="AM54" s="2">
        <f t="shared" si="42"/>
        <v>4.2482517482517483</v>
      </c>
      <c r="AN54" s="2">
        <f>((AK54-'리그 상수'!$B$1) / '리그 상수'!$B$2)*'2025 썸머시즌 타자'!E54</f>
        <v>-0.26218799198876475</v>
      </c>
      <c r="AO54" s="2">
        <f>((AK54-'리그 상수'!$B$1) / '리그 상수'!$B$2) * '2025 썸머시즌 타자'!E54</f>
        <v>-0.26218799198876475</v>
      </c>
      <c r="AP54" s="2">
        <f t="shared" si="43"/>
        <v>0.4</v>
      </c>
      <c r="AQ54" s="2">
        <f t="shared" si="44"/>
        <v>1.5</v>
      </c>
      <c r="AR54" s="2">
        <f t="shared" si="45"/>
        <v>1.6378120080112353</v>
      </c>
      <c r="AS54" s="2">
        <f t="shared" si="46"/>
        <v>22.99</v>
      </c>
      <c r="AT54" s="2">
        <f t="shared" si="47"/>
        <v>22.99</v>
      </c>
      <c r="AU54" s="2">
        <f t="shared" si="48"/>
        <v>24.627812008011233</v>
      </c>
      <c r="AV54" s="3">
        <f>AU54 + (E54 * ('리그 상수'!$B$1 - '리그 상수'!$F$1) / '리그 상수'!$B$2)</f>
        <v>28.318824531516182</v>
      </c>
      <c r="AW54">
        <f t="shared" si="49"/>
        <v>22.240000000000002</v>
      </c>
      <c r="AX54" s="3">
        <f t="shared" si="50"/>
        <v>7.3642626259497981E-2</v>
      </c>
      <c r="AY54" s="3">
        <f t="shared" si="51"/>
        <v>1.1073656478422316</v>
      </c>
      <c r="BE54" s="1">
        <f>SUMIFS(BatGame!$AD:$AD,BatGame!$A:$A,B54,BatGame!$AI:$AI,A54)</f>
        <v>1</v>
      </c>
      <c r="BF54" s="1">
        <f>SUMIFS(BatGame!$AE:$AE,BatGame!$A:$A,B54,BatGame!$AI:$AI,A54)</f>
        <v>15</v>
      </c>
      <c r="BG54" s="1">
        <f>SUMIFS(BatGame!$AF:$AF,BatGame!$A:$A,B54,BatGame!$AI:$AI,A54)</f>
        <v>10</v>
      </c>
      <c r="BH54">
        <f t="shared" si="52"/>
        <v>26</v>
      </c>
      <c r="BI54" s="4">
        <f t="shared" si="53"/>
        <v>1.2733284411652959</v>
      </c>
      <c r="BJ54" s="2">
        <f>E54*('리그 상수'!$B$3 * 0.8)</f>
        <v>4.4083250743310209</v>
      </c>
      <c r="BL54" t="s">
        <v>275</v>
      </c>
      <c r="BM54" t="b">
        <f>IF(E54&gt;='리그 상수'!$I$1 * 2.8, TRUE, FALSE)</f>
        <v>1</v>
      </c>
    </row>
    <row r="55" spans="1:65">
      <c r="A55" t="s">
        <v>220</v>
      </c>
      <c r="B55" s="1" t="s">
        <v>91</v>
      </c>
      <c r="C55" s="5">
        <f t="shared" si="27"/>
        <v>0.10443613863053736</v>
      </c>
      <c r="D55" s="5">
        <f t="shared" si="28"/>
        <v>0.58409558067831446</v>
      </c>
      <c r="E55" s="1">
        <f>SUMIFS(BatGame!$E:$E,BatGame!$A:$A,B55,BatGame!$AI:$AI,A55)</f>
        <v>39</v>
      </c>
      <c r="F55">
        <f t="shared" si="29"/>
        <v>39</v>
      </c>
      <c r="G55" s="1">
        <f>SUMIFS(BatGame!$F:$F,BatGame!$A:$A,B55,BatGame!$AI:$AI,A55)</f>
        <v>39</v>
      </c>
      <c r="H55" s="1">
        <f>SUMIFS(BatGame!$M:$M,BatGame!$A:$A,B55,BatGame!$AI:$AI,A55)</f>
        <v>8</v>
      </c>
      <c r="I55" s="1">
        <f>SUMIFS(BatGame!$G:$G,BatGame!$A:$A,B55,BatGame!$AI:$AI,A55)</f>
        <v>10</v>
      </c>
      <c r="J55">
        <f>SUMIFS(BatGame!$H:$H,BatGame!$A:$A,B55,BatGame!$AI:$AI,A55)</f>
        <v>5</v>
      </c>
      <c r="K55" s="1">
        <f>SUMIFS(BatGame!$I:$I,BatGame!$A:$A,B55,BatGame!$AI:$AI,A55)</f>
        <v>2</v>
      </c>
      <c r="L55" s="1">
        <f>SUMIFS(BatGame!$J:$J,BatGame!$A:$A,B55,BatGame!$AI:$AI,A55)</f>
        <v>1</v>
      </c>
      <c r="M55" s="1">
        <f>SUMIFS(BatGame!$K:$K,BatGame!$A:$A,B55,BatGame!$AI:$AI,A55)</f>
        <v>2</v>
      </c>
      <c r="N55">
        <f t="shared" si="30"/>
        <v>20</v>
      </c>
      <c r="O55" s="1">
        <f>SUMIFS(BatGame!$L:$L,BatGame!$A:$A,B55,BatGame!$AI:$AI,A55)</f>
        <v>7</v>
      </c>
      <c r="P55" s="1">
        <f>SUMIFS(BatGame!$N:$N,BatGame!$A:$A,B55,BatGame!$AI:$AI,A55)</f>
        <v>9</v>
      </c>
      <c r="Q55" s="1">
        <f>SUMIFS(BatGame!$AC:$AC,BatGame!$A:$A,B55,BatGame!$AI:$AI,A55)</f>
        <v>1</v>
      </c>
      <c r="R55" s="1">
        <f>SUMIFS(BatGame!$O:$O,BatGame!$A:$A,B55,BatGame!$AI:$AI,A55)</f>
        <v>0</v>
      </c>
      <c r="S55" s="1">
        <f>SUMIFS(BatGame!$Y:$Y,BatGame!$A:$A,B55,BatGame!$AI:$AI,A55)</f>
        <v>0</v>
      </c>
      <c r="T55" s="1">
        <f>SUMIFS(BatGame!$X:$X,BatGame!$A:$A,B55,BatGame!$AI:$AI,A55)</f>
        <v>0</v>
      </c>
      <c r="U55" s="1">
        <f>SUMIFS(BatGame!$P:$P,BatGame!$A:$A,B55,BatGame!$AI:$AI,A55)</f>
        <v>3</v>
      </c>
      <c r="V55" s="1">
        <f>SUMIFS(BatGame!$AB:$AB,BatGame!$A:$A,B55,BatGame!$AI:$AI,A55)</f>
        <v>0</v>
      </c>
      <c r="W55" s="1">
        <f>SUMIFS(BatGame!$Z:$Z,BatGame!$A:$A,B55,BatGame!$AI:$AI,A55)</f>
        <v>0</v>
      </c>
      <c r="X55" s="1">
        <f>SUMIFS(BatGame!$AA:$AA,BatGame!$A:$A,B55,BatGame!$AI:$AI,A55)</f>
        <v>0</v>
      </c>
      <c r="Y55" s="2">
        <f t="shared" si="31"/>
        <v>0.25641025641025639</v>
      </c>
      <c r="Z55" s="2">
        <f t="shared" si="32"/>
        <v>0.25641025641025639</v>
      </c>
      <c r="AA55" s="2">
        <f t="shared" si="33"/>
        <v>0.51282051282051277</v>
      </c>
      <c r="AB55" s="2">
        <f t="shared" si="34"/>
        <v>0.76923076923076916</v>
      </c>
      <c r="AC55" s="2">
        <f t="shared" si="35"/>
        <v>0.20512820512820512</v>
      </c>
      <c r="AD55" s="2">
        <f>(AL55/E55) / '리그 상수'!$B$3 * 100</f>
        <v>169.6378805748482</v>
      </c>
      <c r="AE55" s="2">
        <f t="shared" si="36"/>
        <v>7.6923076923076925</v>
      </c>
      <c r="AF55" s="2">
        <f t="shared" si="37"/>
        <v>0</v>
      </c>
      <c r="AG55" s="2">
        <f t="shared" si="38"/>
        <v>0</v>
      </c>
      <c r="AH55" s="2">
        <f t="shared" si="39"/>
        <v>0.23529411764705882</v>
      </c>
      <c r="AI55" s="2">
        <f t="shared" si="40"/>
        <v>0.25641025641025639</v>
      </c>
      <c r="AJ55" s="2">
        <f t="shared" si="41"/>
        <v>0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0.30376785605363493</v>
      </c>
      <c r="AL55" s="2">
        <f>((AK55-$AK$2) / '리그 상수'!$B$2 + '리그 상수'!$B$3) * '2025 썸머시즌 타자'!E55</f>
        <v>9.1140431179014083</v>
      </c>
      <c r="AM55" s="2">
        <f t="shared" si="42"/>
        <v>4.6153846153846141</v>
      </c>
      <c r="AN55" s="2">
        <f>((AK55-'리그 상수'!$B$1) / '리그 상수'!$B$2)*'2025 썸머시즌 타자'!E55</f>
        <v>0.1426597231431512</v>
      </c>
      <c r="AO55" s="2">
        <f>((AK55-'리그 상수'!$B$1) / '리그 상수'!$B$2) * '2025 썸머시즌 타자'!E55</f>
        <v>0.1426597231431512</v>
      </c>
      <c r="AP55" s="2">
        <f t="shared" si="43"/>
        <v>1.4000000000000001</v>
      </c>
      <c r="AQ55" s="2">
        <f t="shared" si="44"/>
        <v>0.77999999999999992</v>
      </c>
      <c r="AR55" s="2">
        <f t="shared" si="45"/>
        <v>2.3226597231431514</v>
      </c>
      <c r="AS55" s="2">
        <f t="shared" si="46"/>
        <v>12.990285714285715</v>
      </c>
      <c r="AT55" s="2">
        <f t="shared" si="47"/>
        <v>12.990285714285715</v>
      </c>
      <c r="AU55" s="2">
        <f t="shared" si="48"/>
        <v>15.312945437428866</v>
      </c>
      <c r="AV55" s="3">
        <f>AU55 + (E55 * ('리그 상수'!$B$1 - '리그 상수'!$F$1) / '리그 상수'!$B$2)</f>
        <v>18.911682647846192</v>
      </c>
      <c r="AW55">
        <f t="shared" si="49"/>
        <v>22.240000000000002</v>
      </c>
      <c r="AX55" s="3">
        <f t="shared" si="50"/>
        <v>0.10443613863053737</v>
      </c>
      <c r="AY55" s="3">
        <f t="shared" si="51"/>
        <v>0.68853171930885182</v>
      </c>
      <c r="BE55" s="1">
        <f>SUMIFS(BatGame!$AD:$AD,BatGame!$A:$A,B55,BatGame!$AI:$AI,A55)</f>
        <v>0</v>
      </c>
      <c r="BF55" s="1">
        <f>SUMIFS(BatGame!$AE:$AE,BatGame!$A:$A,B55,BatGame!$AI:$AI,A55)</f>
        <v>11</v>
      </c>
      <c r="BG55" s="1">
        <f>SUMIFS(BatGame!$AF:$AF,BatGame!$A:$A,B55,BatGame!$AI:$AI,A55)</f>
        <v>2</v>
      </c>
      <c r="BH55">
        <f t="shared" si="52"/>
        <v>30</v>
      </c>
      <c r="BI55" s="4">
        <f t="shared" si="53"/>
        <v>0.8503454427988395</v>
      </c>
      <c r="BJ55" s="2">
        <f>E55*('리그 상수'!$B$3 * 0.8)</f>
        <v>4.2981169474727459</v>
      </c>
      <c r="BL55" t="s">
        <v>275</v>
      </c>
      <c r="BM55" t="b">
        <f>IF(E55&gt;='리그 상수'!$I$1 * 2.8, TRUE, FALSE)</f>
        <v>1</v>
      </c>
    </row>
    <row r="56" spans="1:65">
      <c r="A56" t="s">
        <v>220</v>
      </c>
      <c r="B56" s="1" t="s">
        <v>100</v>
      </c>
      <c r="C56" s="5">
        <f t="shared" si="27"/>
        <v>0.17756845793907261</v>
      </c>
      <c r="D56" s="5">
        <f t="shared" si="28"/>
        <v>1.2585431654676258</v>
      </c>
      <c r="E56" s="1">
        <f>SUMIFS(BatGame!$E:$E,BatGame!$A:$A,B56,BatGame!$AI:$AI,A56)</f>
        <v>33</v>
      </c>
      <c r="F56">
        <f t="shared" si="29"/>
        <v>33</v>
      </c>
      <c r="G56" s="1">
        <f>SUMIFS(BatGame!$F:$F,BatGame!$A:$A,B56,BatGame!$AI:$AI,A56)</f>
        <v>33</v>
      </c>
      <c r="H56" s="1">
        <f>SUMIFS(BatGame!$M:$M,BatGame!$A:$A,B56,BatGame!$AI:$AI,A56)</f>
        <v>8</v>
      </c>
      <c r="I56" s="1">
        <f>SUMIFS(BatGame!$G:$G,BatGame!$A:$A,B56,BatGame!$AI:$AI,A56)</f>
        <v>10</v>
      </c>
      <c r="J56">
        <f>SUMIFS(BatGame!$H:$H,BatGame!$A:$A,B56,BatGame!$AI:$AI,A56)</f>
        <v>7</v>
      </c>
      <c r="K56" s="1">
        <f>SUMIFS(BatGame!$I:$I,BatGame!$A:$A,B56,BatGame!$AI:$AI,A56)</f>
        <v>3</v>
      </c>
      <c r="L56" s="1">
        <f>SUMIFS(BatGame!$J:$J,BatGame!$A:$A,B56,BatGame!$AI:$AI,A56)</f>
        <v>0</v>
      </c>
      <c r="M56" s="1">
        <f>SUMIFS(BatGame!$K:$K,BatGame!$A:$A,B56,BatGame!$AI:$AI,A56)</f>
        <v>0</v>
      </c>
      <c r="N56">
        <f t="shared" si="30"/>
        <v>13</v>
      </c>
      <c r="O56" s="1">
        <f>SUMIFS(BatGame!$L:$L,BatGame!$A:$A,B56,BatGame!$AI:$AI,A56)</f>
        <v>2</v>
      </c>
      <c r="P56" s="1">
        <f>SUMIFS(BatGame!$N:$N,BatGame!$A:$A,B56,BatGame!$AI:$AI,A56)</f>
        <v>9</v>
      </c>
      <c r="Q56" s="1">
        <f>SUMIFS(BatGame!$AC:$AC,BatGame!$A:$A,B56,BatGame!$AI:$AI,A56)</f>
        <v>0</v>
      </c>
      <c r="R56" s="1">
        <f>SUMIFS(BatGame!$O:$O,BatGame!$A:$A,B56,BatGame!$AI:$AI,A56)</f>
        <v>0</v>
      </c>
      <c r="S56" s="1">
        <f>SUMIFS(BatGame!$Y:$Y,BatGame!$A:$A,B56,BatGame!$AI:$AI,A56)</f>
        <v>0</v>
      </c>
      <c r="T56" s="1">
        <f>SUMIFS(BatGame!$X:$X,BatGame!$A:$A,B56,BatGame!$AI:$AI,A56)</f>
        <v>0</v>
      </c>
      <c r="U56" s="1">
        <f>SUMIFS(BatGame!$P:$P,BatGame!$A:$A,B56,BatGame!$AI:$AI,A56)</f>
        <v>1</v>
      </c>
      <c r="V56" s="1">
        <f>SUMIFS(BatGame!$AB:$AB,BatGame!$A:$A,B56,BatGame!$AI:$AI,A56)</f>
        <v>0</v>
      </c>
      <c r="W56" s="1">
        <f>SUMIFS(BatGame!$Z:$Z,BatGame!$A:$A,B56,BatGame!$AI:$AI,A56)</f>
        <v>0</v>
      </c>
      <c r="X56" s="1">
        <f>SUMIFS(BatGame!$AA:$AA,BatGame!$A:$A,B56,BatGame!$AI:$AI,A56)</f>
        <v>0</v>
      </c>
      <c r="Y56" s="2">
        <f t="shared" si="31"/>
        <v>0.30303030303030304</v>
      </c>
      <c r="Z56" s="2">
        <f t="shared" si="32"/>
        <v>0.30303030303030304</v>
      </c>
      <c r="AA56" s="2">
        <f t="shared" si="33"/>
        <v>0.39393939393939392</v>
      </c>
      <c r="AB56" s="2">
        <f t="shared" si="34"/>
        <v>0.69696969696969702</v>
      </c>
      <c r="AC56" s="2">
        <f t="shared" si="35"/>
        <v>0.24242424242424243</v>
      </c>
      <c r="AD56" s="2">
        <f>(AL56/E56) / '리그 상수'!$B$3 * 100</f>
        <v>161.46404418976817</v>
      </c>
      <c r="AE56" s="2">
        <f t="shared" si="36"/>
        <v>3.0303030303030303</v>
      </c>
      <c r="AF56" s="2">
        <f t="shared" si="37"/>
        <v>0</v>
      </c>
      <c r="AG56" s="2">
        <f t="shared" si="38"/>
        <v>0</v>
      </c>
      <c r="AH56" s="2">
        <f t="shared" si="39"/>
        <v>0.3125</v>
      </c>
      <c r="AI56" s="2">
        <f t="shared" si="40"/>
        <v>9.0909090909090884E-2</v>
      </c>
      <c r="AJ56" s="2">
        <f t="shared" si="41"/>
        <v>0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0.26811271069405979</v>
      </c>
      <c r="AL56" s="2">
        <f>((AK56-$AK$2) / '리그 상수'!$B$2 + '리그 상수'!$B$3) * '2025 썸머시즌 타자'!E56</f>
        <v>7.3402930693604231</v>
      </c>
      <c r="AM56" s="2">
        <f t="shared" si="42"/>
        <v>4.6245059288537549</v>
      </c>
      <c r="AN56" s="2">
        <f>((AK56-'리그 상수'!$B$1) / '리그 상수'!$B$2)*'2025 썸머시즌 타자'!E56</f>
        <v>-0.25087749543502502</v>
      </c>
      <c r="AO56" s="2">
        <f>((AK56-'리그 상수'!$B$1) / '리그 상수'!$B$2) * '2025 썸머시즌 타자'!E56</f>
        <v>-0.25087749543502502</v>
      </c>
      <c r="AP56" s="2">
        <f t="shared" si="43"/>
        <v>1.8</v>
      </c>
      <c r="AQ56" s="2">
        <f t="shared" si="44"/>
        <v>2.4</v>
      </c>
      <c r="AR56" s="2">
        <f t="shared" si="45"/>
        <v>3.9491225045649747</v>
      </c>
      <c r="AS56" s="2">
        <f t="shared" si="46"/>
        <v>27.99</v>
      </c>
      <c r="AT56" s="2">
        <f t="shared" si="47"/>
        <v>27.99</v>
      </c>
      <c r="AU56" s="2">
        <f t="shared" si="48"/>
        <v>31.939122504564974</v>
      </c>
      <c r="AV56" s="3">
        <f>AU56 + (E56 * ('리그 상수'!$B$1 - '리그 상수'!$F$1) / '리그 상수'!$B$2)</f>
        <v>34.984207836456555</v>
      </c>
      <c r="AW56">
        <f t="shared" si="49"/>
        <v>22.240000000000002</v>
      </c>
      <c r="AX56" s="3">
        <f t="shared" si="50"/>
        <v>0.17756845793907258</v>
      </c>
      <c r="AY56" s="3">
        <f t="shared" si="51"/>
        <v>1.4361116234066984</v>
      </c>
      <c r="BE56" s="1">
        <f>SUMIFS(BatGame!$AD:$AD,BatGame!$A:$A,B56,BatGame!$AI:$AI,A56)</f>
        <v>0</v>
      </c>
      <c r="BF56" s="1">
        <f>SUMIFS(BatGame!$AE:$AE,BatGame!$A:$A,B56,BatGame!$AI:$AI,A56)</f>
        <v>15</v>
      </c>
      <c r="BG56" s="1">
        <f>SUMIFS(BatGame!$AF:$AF,BatGame!$A:$A,B56,BatGame!$AI:$AI,A56)</f>
        <v>13</v>
      </c>
      <c r="BH56">
        <f t="shared" si="52"/>
        <v>23</v>
      </c>
      <c r="BI56" s="4">
        <f t="shared" si="53"/>
        <v>1.5730309278982262</v>
      </c>
      <c r="BJ56" s="2">
        <f>E56*('리그 상수'!$B$3 * 0.8)</f>
        <v>3.6368681863230923</v>
      </c>
      <c r="BL56" t="s">
        <v>275</v>
      </c>
      <c r="BM56" t="b">
        <f>IF(E56&gt;='리그 상수'!$I$1 * 2.8, TRUE, FALSE)</f>
        <v>1</v>
      </c>
    </row>
    <row r="57" spans="1:65">
      <c r="A57" t="s">
        <v>220</v>
      </c>
      <c r="B57" s="1" t="s">
        <v>95</v>
      </c>
      <c r="C57" s="5">
        <f t="shared" si="27"/>
        <v>4.110289036721948E-2</v>
      </c>
      <c r="D57" s="5">
        <f t="shared" si="28"/>
        <v>1.0786734248964462</v>
      </c>
      <c r="E57" s="1">
        <f>SUMIFS(BatGame!$E:$E,BatGame!$A:$A,B57,BatGame!$AI:$AI,A57)</f>
        <v>34</v>
      </c>
      <c r="F57">
        <f t="shared" si="29"/>
        <v>33</v>
      </c>
      <c r="G57" s="1">
        <f>SUMIFS(BatGame!$F:$F,BatGame!$A:$A,B57,BatGame!$AI:$AI,A57)</f>
        <v>33</v>
      </c>
      <c r="H57" s="1">
        <f>SUMIFS(BatGame!$M:$M,BatGame!$A:$A,B57,BatGame!$AI:$AI,A57)</f>
        <v>4</v>
      </c>
      <c r="I57" s="1">
        <f>SUMIFS(BatGame!$G:$G,BatGame!$A:$A,B57,BatGame!$AI:$AI,A57)</f>
        <v>7</v>
      </c>
      <c r="J57">
        <f>SUMIFS(BatGame!$H:$H,BatGame!$A:$A,B57,BatGame!$AI:$AI,A57)</f>
        <v>3</v>
      </c>
      <c r="K57" s="1">
        <f>SUMIFS(BatGame!$I:$I,BatGame!$A:$A,B57,BatGame!$AI:$AI,A57)</f>
        <v>3</v>
      </c>
      <c r="L57" s="1">
        <f>SUMIFS(BatGame!$J:$J,BatGame!$A:$A,B57,BatGame!$AI:$AI,A57)</f>
        <v>0</v>
      </c>
      <c r="M57" s="1">
        <f>SUMIFS(BatGame!$K:$K,BatGame!$A:$A,B57,BatGame!$AI:$AI,A57)</f>
        <v>1</v>
      </c>
      <c r="N57">
        <f t="shared" si="30"/>
        <v>13</v>
      </c>
      <c r="O57" s="1">
        <f>SUMIFS(BatGame!$L:$L,BatGame!$A:$A,B57,BatGame!$AI:$AI,A57)</f>
        <v>5</v>
      </c>
      <c r="P57" s="1">
        <f>SUMIFS(BatGame!$N:$N,BatGame!$A:$A,B57,BatGame!$AI:$AI,A57)</f>
        <v>4</v>
      </c>
      <c r="Q57" s="1">
        <f>SUMIFS(BatGame!$AC:$AC,BatGame!$A:$A,B57,BatGame!$AI:$AI,A57)</f>
        <v>0</v>
      </c>
      <c r="R57" s="1">
        <f>SUMIFS(BatGame!$O:$O,BatGame!$A:$A,B57,BatGame!$AI:$AI,A57)</f>
        <v>1</v>
      </c>
      <c r="S57" s="1">
        <f>SUMIFS(BatGame!$Y:$Y,BatGame!$A:$A,B57,BatGame!$AI:$AI,A57)</f>
        <v>0</v>
      </c>
      <c r="T57" s="1">
        <f>SUMIFS(BatGame!$X:$X,BatGame!$A:$A,B57,BatGame!$AI:$AI,A57)</f>
        <v>0</v>
      </c>
      <c r="U57" s="1">
        <f>SUMIFS(BatGame!$P:$P,BatGame!$A:$A,B57,BatGame!$AI:$AI,A57)</f>
        <v>7</v>
      </c>
      <c r="V57" s="1">
        <f>SUMIFS(BatGame!$AB:$AB,BatGame!$A:$A,B57,BatGame!$AI:$AI,A57)</f>
        <v>0</v>
      </c>
      <c r="W57" s="1">
        <f>SUMIFS(BatGame!$Z:$Z,BatGame!$A:$A,B57,BatGame!$AI:$AI,A57)</f>
        <v>0</v>
      </c>
      <c r="X57" s="1">
        <f>SUMIFS(BatGame!$AA:$AA,BatGame!$A:$A,B57,BatGame!$AI:$AI,A57)</f>
        <v>0</v>
      </c>
      <c r="Y57" s="2">
        <f t="shared" si="31"/>
        <v>0.21212121212121213</v>
      </c>
      <c r="Z57" s="2">
        <f t="shared" si="32"/>
        <v>0.23529411764705882</v>
      </c>
      <c r="AA57" s="2">
        <f t="shared" si="33"/>
        <v>0.39393939393939392</v>
      </c>
      <c r="AB57" s="2">
        <f t="shared" si="34"/>
        <v>0.62923351158645269</v>
      </c>
      <c r="AC57" s="2">
        <f t="shared" si="35"/>
        <v>0.12121212121212122</v>
      </c>
      <c r="AD57" s="2">
        <f>(AL57/E57) / '리그 상수'!$B$3 * 100</f>
        <v>157.63403146607874</v>
      </c>
      <c r="AE57" s="2">
        <f t="shared" si="36"/>
        <v>20.588235294117645</v>
      </c>
      <c r="AF57" s="2">
        <f t="shared" si="37"/>
        <v>2.9411764705882351</v>
      </c>
      <c r="AG57" s="2">
        <f t="shared" si="38"/>
        <v>0.14285714285714285</v>
      </c>
      <c r="AH57" s="2">
        <f t="shared" si="39"/>
        <v>0.24</v>
      </c>
      <c r="AI57" s="2">
        <f t="shared" si="40"/>
        <v>0.1818181818181818</v>
      </c>
      <c r="AJ57" s="2">
        <f t="shared" si="41"/>
        <v>2.3172905525846693E-2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0.25140578704662342</v>
      </c>
      <c r="AL57" s="2">
        <f>((AK57-$AK$2) / '리그 상수'!$B$2 + '리그 상수'!$B$3) * '2025 썸머시즌 타자'!E57</f>
        <v>7.3833343182228761</v>
      </c>
      <c r="AM57" s="2">
        <f t="shared" si="42"/>
        <v>3.2727272727272729</v>
      </c>
      <c r="AN57" s="2">
        <f>((AK57-'리그 상수'!$B$1) / '리그 상수'!$B$2)*'2025 썸머시즌 타자'!E57</f>
        <v>-0.43787171823303983</v>
      </c>
      <c r="AO57" s="2">
        <f>((AK57-'리그 상수'!$B$1) / '리그 상수'!$B$2) * '2025 썸머시즌 타자'!E57</f>
        <v>-0.43787171823303983</v>
      </c>
      <c r="AP57" s="2">
        <f t="shared" si="43"/>
        <v>0.8</v>
      </c>
      <c r="AQ57" s="2">
        <f t="shared" si="44"/>
        <v>0.55199999999999994</v>
      </c>
      <c r="AR57" s="2">
        <f t="shared" si="45"/>
        <v>0.91412828176696015</v>
      </c>
      <c r="AS57" s="2">
        <f t="shared" si="46"/>
        <v>23.989696969696968</v>
      </c>
      <c r="AT57" s="2">
        <f t="shared" si="47"/>
        <v>23.989696969696968</v>
      </c>
      <c r="AU57" s="2">
        <f t="shared" si="48"/>
        <v>24.903825251463928</v>
      </c>
      <c r="AV57" s="3">
        <f>AU57 + (E57 * ('리그 상수'!$B$1 - '리그 상수'!$F$1) / '리그 상수'!$B$2)</f>
        <v>28.041185896443135</v>
      </c>
      <c r="AW57">
        <f t="shared" si="49"/>
        <v>22.240000000000002</v>
      </c>
      <c r="AX57" s="3">
        <f t="shared" si="50"/>
        <v>4.1102890367219425E-2</v>
      </c>
      <c r="AY57" s="3">
        <f t="shared" si="51"/>
        <v>1.1197763152636657</v>
      </c>
      <c r="BE57" s="1">
        <f>SUMIFS(BatGame!$AD:$AD,BatGame!$A:$A,B57,BatGame!$AI:$AI,A57)</f>
        <v>0</v>
      </c>
      <c r="BF57" s="1">
        <f>SUMIFS(BatGame!$AE:$AE,BatGame!$A:$A,B57,BatGame!$AI:$AI,A57)</f>
        <v>15</v>
      </c>
      <c r="BG57" s="1">
        <f>SUMIFS(BatGame!$AF:$AF,BatGame!$A:$A,B57,BatGame!$AI:$AI,A57)</f>
        <v>9</v>
      </c>
      <c r="BH57">
        <f t="shared" si="52"/>
        <v>26</v>
      </c>
      <c r="BI57" s="4">
        <f t="shared" si="53"/>
        <v>1.2608446895882703</v>
      </c>
      <c r="BJ57" s="2">
        <f>E57*('리그 상수'!$B$3 * 0.8)</f>
        <v>3.7470763131813678</v>
      </c>
      <c r="BL57" t="s">
        <v>275</v>
      </c>
      <c r="BM57" t="b">
        <f>IF(E57&gt;='리그 상수'!$I$1 * 2.8, TRUE, FALSE)</f>
        <v>1</v>
      </c>
    </row>
    <row r="58" spans="1:65">
      <c r="A58" t="s">
        <v>220</v>
      </c>
      <c r="B58" s="1" t="s">
        <v>105</v>
      </c>
      <c r="C58" s="5">
        <f t="shared" si="27"/>
        <v>3.8216243661366445E-2</v>
      </c>
      <c r="D58" s="5">
        <f t="shared" si="28"/>
        <v>2.6523999550359711</v>
      </c>
      <c r="E58" s="1">
        <f>SUMIFS(BatGame!$E:$E,BatGame!$A:$A,B58,BatGame!$AI:$AI,A58)</f>
        <v>37</v>
      </c>
      <c r="F58">
        <f t="shared" si="29"/>
        <v>35</v>
      </c>
      <c r="G58" s="1">
        <f>SUMIFS(BatGame!$F:$F,BatGame!$A:$A,B58,BatGame!$AI:$AI,A58)</f>
        <v>35</v>
      </c>
      <c r="H58" s="1">
        <f>SUMIFS(BatGame!$M:$M,BatGame!$A:$A,B58,BatGame!$AI:$AI,A58)</f>
        <v>6</v>
      </c>
      <c r="I58" s="1">
        <f>SUMIFS(BatGame!$G:$G,BatGame!$A:$A,B58,BatGame!$AI:$AI,A58)</f>
        <v>10</v>
      </c>
      <c r="J58">
        <f>SUMIFS(BatGame!$H:$H,BatGame!$A:$A,B58,BatGame!$AI:$AI,A58)</f>
        <v>5</v>
      </c>
      <c r="K58" s="1">
        <f>SUMIFS(BatGame!$I:$I,BatGame!$A:$A,B58,BatGame!$AI:$AI,A58)</f>
        <v>3</v>
      </c>
      <c r="L58" s="1">
        <f>SUMIFS(BatGame!$J:$J,BatGame!$A:$A,B58,BatGame!$AI:$AI,A58)</f>
        <v>1</v>
      </c>
      <c r="M58" s="1">
        <f>SUMIFS(BatGame!$K:$K,BatGame!$A:$A,B58,BatGame!$AI:$AI,A58)</f>
        <v>1</v>
      </c>
      <c r="N58">
        <f t="shared" si="30"/>
        <v>18</v>
      </c>
      <c r="O58" s="1">
        <f>SUMIFS(BatGame!$L:$L,BatGame!$A:$A,B58,BatGame!$AI:$AI,A58)</f>
        <v>5</v>
      </c>
      <c r="P58" s="1">
        <f>SUMIFS(BatGame!$N:$N,BatGame!$A:$A,B58,BatGame!$AI:$AI,A58)</f>
        <v>0</v>
      </c>
      <c r="Q58" s="1">
        <f>SUMIFS(BatGame!$AC:$AC,BatGame!$A:$A,B58,BatGame!$AI:$AI,A58)</f>
        <v>1</v>
      </c>
      <c r="R58" s="1">
        <f>SUMIFS(BatGame!$O:$O,BatGame!$A:$A,B58,BatGame!$AI:$AI,A58)</f>
        <v>2</v>
      </c>
      <c r="S58" s="1">
        <f>SUMIFS(BatGame!$Y:$Y,BatGame!$A:$A,B58,BatGame!$AI:$AI,A58)</f>
        <v>0</v>
      </c>
      <c r="T58" s="1">
        <f>SUMIFS(BatGame!$X:$X,BatGame!$A:$A,B58,BatGame!$AI:$AI,A58)</f>
        <v>0</v>
      </c>
      <c r="U58" s="1">
        <f>SUMIFS(BatGame!$P:$P,BatGame!$A:$A,B58,BatGame!$AI:$AI,A58)</f>
        <v>7</v>
      </c>
      <c r="V58" s="1">
        <f>SUMIFS(BatGame!$AB:$AB,BatGame!$A:$A,B58,BatGame!$AI:$AI,A58)</f>
        <v>0</v>
      </c>
      <c r="W58" s="1">
        <f>SUMIFS(BatGame!$Z:$Z,BatGame!$A:$A,B58,BatGame!$AI:$AI,A58)</f>
        <v>0</v>
      </c>
      <c r="X58" s="1">
        <f>SUMIFS(BatGame!$AA:$AA,BatGame!$A:$A,B58,BatGame!$AI:$AI,A58)</f>
        <v>0</v>
      </c>
      <c r="Y58" s="2">
        <f t="shared" si="31"/>
        <v>0.2857142857142857</v>
      </c>
      <c r="Z58" s="2">
        <f t="shared" si="32"/>
        <v>0.32432432432432434</v>
      </c>
      <c r="AA58" s="2">
        <f t="shared" si="33"/>
        <v>0.51428571428571423</v>
      </c>
      <c r="AB58" s="2">
        <f t="shared" si="34"/>
        <v>0.83861003861003858</v>
      </c>
      <c r="AC58" s="2">
        <f t="shared" si="35"/>
        <v>0.17142857142857143</v>
      </c>
      <c r="AD58" s="2">
        <f>(AL58/E58) / '리그 상수'!$B$3 * 100</f>
        <v>175.26037110364197</v>
      </c>
      <c r="AE58" s="2">
        <f t="shared" si="36"/>
        <v>18.918918918918919</v>
      </c>
      <c r="AF58" s="2">
        <f t="shared" si="37"/>
        <v>5.4054054054054053</v>
      </c>
      <c r="AG58" s="2">
        <f t="shared" si="38"/>
        <v>0.2857142857142857</v>
      </c>
      <c r="AH58" s="2">
        <f t="shared" si="39"/>
        <v>0.33333333333333331</v>
      </c>
      <c r="AI58" s="2">
        <f t="shared" si="40"/>
        <v>0.22857142857142854</v>
      </c>
      <c r="AJ58" s="2">
        <f t="shared" si="41"/>
        <v>3.8610038610038644E-2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0.32829375890298762</v>
      </c>
      <c r="AL58" s="2">
        <f>((AK58-$AK$2) / '리그 상수'!$B$2 + '리그 상수'!$B$3) * '2025 썸머시즌 타자'!E58</f>
        <v>8.9332417104661115</v>
      </c>
      <c r="AM58" s="2">
        <f t="shared" si="42"/>
        <v>6.4087912087912091</v>
      </c>
      <c r="AN58" s="2">
        <f>((AK58-'리그 상수'!$B$1) / '리그 상수'!$B$2)*'2025 썸머시즌 타자'!E58</f>
        <v>0.42192925902879069</v>
      </c>
      <c r="AO58" s="2">
        <f>((AK58-'리그 상수'!$B$1) / '리그 상수'!$B$2) * '2025 썸머시즌 타자'!E58</f>
        <v>0.42192925902879069</v>
      </c>
      <c r="AP58" s="2">
        <f t="shared" si="43"/>
        <v>-0.4</v>
      </c>
      <c r="AQ58" s="2">
        <f t="shared" si="44"/>
        <v>0.82800000000000007</v>
      </c>
      <c r="AR58" s="2">
        <f t="shared" si="45"/>
        <v>0.8499292590287908</v>
      </c>
      <c r="AS58" s="2">
        <f t="shared" si="46"/>
        <v>58.989375000000003</v>
      </c>
      <c r="AT58" s="2">
        <f t="shared" si="47"/>
        <v>58.989375000000003</v>
      </c>
      <c r="AU58" s="2">
        <f t="shared" si="48"/>
        <v>59.839304259028793</v>
      </c>
      <c r="AV58" s="3">
        <f>AU58 + (E58 * ('리그 상수'!$B$1 - '리그 상수'!$F$1) / '리그 상수'!$B$2)</f>
        <v>63.253490843270868</v>
      </c>
      <c r="AW58">
        <f t="shared" si="49"/>
        <v>22.240000000000002</v>
      </c>
      <c r="AX58" s="3">
        <f t="shared" si="50"/>
        <v>3.8216243661366486E-2</v>
      </c>
      <c r="AY58" s="3">
        <f t="shared" si="51"/>
        <v>2.6906161986973376</v>
      </c>
      <c r="BE58" s="1">
        <f>SUMIFS(BatGame!$AD:$AD,BatGame!$A:$A,B58,BatGame!$AI:$AI,A58)</f>
        <v>2</v>
      </c>
      <c r="BF58" s="1">
        <f>SUMIFS(BatGame!$AE:$AE,BatGame!$A:$A,B58,BatGame!$AI:$AI,A58)</f>
        <v>60</v>
      </c>
      <c r="BG58" s="1">
        <f>SUMIFS(BatGame!$AF:$AF,BatGame!$A:$A,B58,BatGame!$AI:$AI,A58)</f>
        <v>3</v>
      </c>
      <c r="BH58">
        <f t="shared" si="52"/>
        <v>26</v>
      </c>
      <c r="BI58" s="4">
        <f t="shared" si="53"/>
        <v>2.8441317825211718</v>
      </c>
      <c r="BJ58" s="2">
        <f>E58*('리그 상수'!$B$3 * 0.8)</f>
        <v>4.0777006937561939</v>
      </c>
      <c r="BL58" t="s">
        <v>275</v>
      </c>
      <c r="BM58" t="b">
        <f>IF(E58&gt;='리그 상수'!$I$1 * 2.8, TRUE, FALSE)</f>
        <v>1</v>
      </c>
    </row>
    <row r="59" spans="1:65">
      <c r="A59" t="s">
        <v>220</v>
      </c>
      <c r="B59" s="1" t="s">
        <v>133</v>
      </c>
      <c r="C59" s="5">
        <f t="shared" si="27"/>
        <v>1.3830097211237319E-2</v>
      </c>
      <c r="D59" s="5">
        <f t="shared" si="28"/>
        <v>8.949292179159897E-2</v>
      </c>
      <c r="E59" s="1">
        <f>SUMIFS(BatGame!$E:$E,BatGame!$A:$A,B59,BatGame!$AI:$AI,A59)</f>
        <v>16</v>
      </c>
      <c r="F59">
        <f t="shared" si="29"/>
        <v>16</v>
      </c>
      <c r="G59" s="1">
        <f>SUMIFS(BatGame!$F:$F,BatGame!$A:$A,B59,BatGame!$AI:$AI,A59)</f>
        <v>16</v>
      </c>
      <c r="H59" s="1">
        <f>SUMIFS(BatGame!$M:$M,BatGame!$A:$A,B59,BatGame!$AI:$AI,A59)</f>
        <v>2</v>
      </c>
      <c r="I59" s="1">
        <f>SUMIFS(BatGame!$G:$G,BatGame!$A:$A,B59,BatGame!$AI:$AI,A59)</f>
        <v>5</v>
      </c>
      <c r="J59">
        <f>SUMIFS(BatGame!$H:$H,BatGame!$A:$A,B59,BatGame!$AI:$AI,A59)</f>
        <v>5</v>
      </c>
      <c r="K59" s="1">
        <f>SUMIFS(BatGame!$I:$I,BatGame!$A:$A,B59,BatGame!$AI:$AI,A59)</f>
        <v>0</v>
      </c>
      <c r="L59" s="1">
        <f>SUMIFS(BatGame!$J:$J,BatGame!$A:$A,B59,BatGame!$AI:$AI,A59)</f>
        <v>0</v>
      </c>
      <c r="M59" s="1">
        <f>SUMIFS(BatGame!$K:$K,BatGame!$A:$A,B59,BatGame!$AI:$AI,A59)</f>
        <v>0</v>
      </c>
      <c r="N59">
        <f t="shared" si="30"/>
        <v>5</v>
      </c>
      <c r="O59" s="1">
        <f>SUMIFS(BatGame!$L:$L,BatGame!$A:$A,B59,BatGame!$AI:$AI,A59)</f>
        <v>0</v>
      </c>
      <c r="P59" s="1">
        <f>SUMIFS(BatGame!$N:$N,BatGame!$A:$A,B59,BatGame!$AI:$AI,A59)</f>
        <v>2</v>
      </c>
      <c r="Q59" s="1">
        <f>SUMIFS(BatGame!$AC:$AC,BatGame!$A:$A,B59,BatGame!$AI:$AI,A59)</f>
        <v>1</v>
      </c>
      <c r="R59" s="1">
        <f>SUMIFS(BatGame!$O:$O,BatGame!$A:$A,B59,BatGame!$AI:$AI,A59)</f>
        <v>0</v>
      </c>
      <c r="S59" s="1">
        <f>SUMIFS(BatGame!$Y:$Y,BatGame!$A:$A,B59,BatGame!$AI:$AI,A59)</f>
        <v>0</v>
      </c>
      <c r="T59" s="1">
        <f>SUMIFS(BatGame!$X:$X,BatGame!$A:$A,B59,BatGame!$AI:$AI,A59)</f>
        <v>0</v>
      </c>
      <c r="U59" s="1">
        <f>SUMIFS(BatGame!$P:$P,BatGame!$A:$A,B59,BatGame!$AI:$AI,A59)</f>
        <v>2</v>
      </c>
      <c r="V59" s="1">
        <f>SUMIFS(BatGame!$AB:$AB,BatGame!$A:$A,B59,BatGame!$AI:$AI,A59)</f>
        <v>0</v>
      </c>
      <c r="W59" s="1">
        <f>SUMIFS(BatGame!$Z:$Z,BatGame!$A:$A,B59,BatGame!$AI:$AI,A59)</f>
        <v>0</v>
      </c>
      <c r="X59" s="1">
        <f>SUMIFS(BatGame!$AA:$AA,BatGame!$A:$A,B59,BatGame!$AI:$AI,A59)</f>
        <v>0</v>
      </c>
      <c r="Y59" s="2">
        <f t="shared" si="31"/>
        <v>0.3125</v>
      </c>
      <c r="Z59" s="2">
        <f t="shared" si="32"/>
        <v>0.3125</v>
      </c>
      <c r="AA59" s="2">
        <f t="shared" si="33"/>
        <v>0.3125</v>
      </c>
      <c r="AB59" s="2">
        <f t="shared" si="34"/>
        <v>0.625</v>
      </c>
      <c r="AC59" s="2">
        <f t="shared" si="35"/>
        <v>0.125</v>
      </c>
      <c r="AD59" s="2">
        <f>(AL59/E59) / '리그 상수'!$B$3 * 100</f>
        <v>153.71592844974444</v>
      </c>
      <c r="AE59" s="2">
        <f t="shared" si="36"/>
        <v>12.5</v>
      </c>
      <c r="AF59" s="2">
        <f t="shared" si="37"/>
        <v>0</v>
      </c>
      <c r="AG59" s="2">
        <f t="shared" si="38"/>
        <v>0</v>
      </c>
      <c r="AH59" s="2">
        <f t="shared" si="39"/>
        <v>0.35714285714285715</v>
      </c>
      <c r="AI59" s="2">
        <f t="shared" si="40"/>
        <v>0</v>
      </c>
      <c r="AJ59" s="2">
        <f t="shared" si="41"/>
        <v>0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0.23431460415529595</v>
      </c>
      <c r="AL59" s="2">
        <f>((AK59-$AK$2) / '리그 상수'!$B$2 + '리그 상수'!$B$3) * '2025 썸머시즌 타자'!E59</f>
        <v>3.388148908545408</v>
      </c>
      <c r="AM59" s="2">
        <f t="shared" si="42"/>
        <v>3.515625</v>
      </c>
      <c r="AN59" s="2">
        <f>((AK59-'리그 상수'!$B$1) / '리그 상수'!$B$2)*'2025 썸머시즌 타자'!E59</f>
        <v>-0.2924186380220819</v>
      </c>
      <c r="AO59" s="2">
        <f>((AK59-'리그 상수'!$B$1) / '리그 상수'!$B$2) * '2025 썸머시즌 타자'!E59</f>
        <v>-0.2924186380220819</v>
      </c>
      <c r="AP59" s="2">
        <f t="shared" si="43"/>
        <v>0</v>
      </c>
      <c r="AQ59" s="2">
        <f t="shared" si="44"/>
        <v>0.6</v>
      </c>
      <c r="AR59" s="2">
        <f t="shared" si="45"/>
        <v>0.30758136197791808</v>
      </c>
      <c r="AS59" s="2">
        <f t="shared" si="46"/>
        <v>1.9903225806451612</v>
      </c>
      <c r="AT59" s="2">
        <f t="shared" si="47"/>
        <v>1.9903225806451612</v>
      </c>
      <c r="AU59" s="2">
        <f t="shared" si="48"/>
        <v>2.2979039426230794</v>
      </c>
      <c r="AV59" s="3">
        <f>AU59 + (E59 * ('리그 상수'!$B$1 - '리그 상수'!$F$1) / '리그 상수'!$B$2)</f>
        <v>3.7743089520250592</v>
      </c>
      <c r="AW59">
        <f t="shared" si="49"/>
        <v>22.240000000000002</v>
      </c>
      <c r="AX59" s="3">
        <f t="shared" si="50"/>
        <v>1.3830097211237322E-2</v>
      </c>
      <c r="AY59" s="3">
        <f t="shared" si="51"/>
        <v>0.10332301900283629</v>
      </c>
      <c r="BE59" s="1">
        <f>SUMIFS(BatGame!$AD:$AD,BatGame!$A:$A,B59,BatGame!$AI:$AI,A59)</f>
        <v>0</v>
      </c>
      <c r="BF59" s="1">
        <f>SUMIFS(BatGame!$AE:$AE,BatGame!$A:$A,B59,BatGame!$AI:$AI,A59)</f>
        <v>2</v>
      </c>
      <c r="BG59" s="1">
        <f>SUMIFS(BatGame!$AF:$AF,BatGame!$A:$A,B59,BatGame!$AI:$AI,A59)</f>
        <v>0</v>
      </c>
      <c r="BH59">
        <f t="shared" si="52"/>
        <v>12</v>
      </c>
      <c r="BI59" s="4">
        <f t="shared" si="53"/>
        <v>0.169708136332062</v>
      </c>
      <c r="BJ59" s="2">
        <f>E59*('리그 상수'!$B$3 * 0.8)</f>
        <v>1.7633300297324084</v>
      </c>
      <c r="BL59" t="s">
        <v>275</v>
      </c>
      <c r="BM59" t="b">
        <f>IF(E59&gt;='리그 상수'!$I$1 * 2.8, TRUE, FALSE)</f>
        <v>0</v>
      </c>
    </row>
    <row r="60" spans="1:65">
      <c r="A60" t="s">
        <v>220</v>
      </c>
      <c r="B60" s="1" t="s">
        <v>108</v>
      </c>
      <c r="C60" s="5">
        <f t="shared" si="27"/>
        <v>0.14659220863116085</v>
      </c>
      <c r="D60" s="5">
        <f t="shared" si="28"/>
        <v>1.2585431654676258</v>
      </c>
      <c r="E60" s="1">
        <f>SUMIFS(BatGame!$E:$E,BatGame!$A:$A,B60,BatGame!$AI:$AI,A60)</f>
        <v>35</v>
      </c>
      <c r="F60">
        <f t="shared" si="29"/>
        <v>31</v>
      </c>
      <c r="G60" s="1">
        <f>SUMIFS(BatGame!$F:$F,BatGame!$A:$A,B60,BatGame!$AI:$AI,A60)</f>
        <v>31</v>
      </c>
      <c r="H60" s="1">
        <f>SUMIFS(BatGame!$M:$M,BatGame!$A:$A,B60,BatGame!$AI:$AI,A60)</f>
        <v>7</v>
      </c>
      <c r="I60" s="1">
        <f>SUMIFS(BatGame!$G:$G,BatGame!$A:$A,B60,BatGame!$AI:$AI,A60)</f>
        <v>9</v>
      </c>
      <c r="J60">
        <f>SUMIFS(BatGame!$H:$H,BatGame!$A:$A,B60,BatGame!$AI:$AI,A60)</f>
        <v>5</v>
      </c>
      <c r="K60" s="1">
        <f>SUMIFS(BatGame!$I:$I,BatGame!$A:$A,B60,BatGame!$AI:$AI,A60)</f>
        <v>3</v>
      </c>
      <c r="L60" s="1">
        <f>SUMIFS(BatGame!$J:$J,BatGame!$A:$A,B60,BatGame!$AI:$AI,A60)</f>
        <v>1</v>
      </c>
      <c r="M60" s="1">
        <f>SUMIFS(BatGame!$K:$K,BatGame!$A:$A,B60,BatGame!$AI:$AI,A60)</f>
        <v>0</v>
      </c>
      <c r="N60">
        <f t="shared" si="30"/>
        <v>14</v>
      </c>
      <c r="O60" s="1">
        <f>SUMIFS(BatGame!$L:$L,BatGame!$A:$A,B60,BatGame!$AI:$AI,A60)</f>
        <v>1</v>
      </c>
      <c r="P60" s="1">
        <f>SUMIFS(BatGame!$N:$N,BatGame!$A:$A,B60,BatGame!$AI:$AI,A60)</f>
        <v>4</v>
      </c>
      <c r="Q60" s="1">
        <f>SUMIFS(BatGame!$AC:$AC,BatGame!$A:$A,B60,BatGame!$AI:$AI,A60)</f>
        <v>0</v>
      </c>
      <c r="R60" s="1">
        <f>SUMIFS(BatGame!$O:$O,BatGame!$A:$A,B60,BatGame!$AI:$AI,A60)</f>
        <v>0</v>
      </c>
      <c r="S60" s="1">
        <f>SUMIFS(BatGame!$Y:$Y,BatGame!$A:$A,B60,BatGame!$AI:$AI,A60)</f>
        <v>4</v>
      </c>
      <c r="T60" s="1">
        <f>SUMIFS(BatGame!$X:$X,BatGame!$A:$A,B60,BatGame!$AI:$AI,A60)</f>
        <v>0</v>
      </c>
      <c r="U60" s="1">
        <f>SUMIFS(BatGame!$P:$P,BatGame!$A:$A,B60,BatGame!$AI:$AI,A60)</f>
        <v>8</v>
      </c>
      <c r="V60" s="1">
        <f>SUMIFS(BatGame!$AB:$AB,BatGame!$A:$A,B60,BatGame!$AI:$AI,A60)</f>
        <v>0</v>
      </c>
      <c r="W60" s="1">
        <f>SUMIFS(BatGame!$Z:$Z,BatGame!$A:$A,B60,BatGame!$AI:$AI,A60)</f>
        <v>0</v>
      </c>
      <c r="X60" s="1">
        <f>SUMIFS(BatGame!$AA:$AA,BatGame!$A:$A,B60,BatGame!$AI:$AI,A60)</f>
        <v>0</v>
      </c>
      <c r="Y60" s="2">
        <f t="shared" si="31"/>
        <v>0.29032258064516131</v>
      </c>
      <c r="Z60" s="2">
        <f t="shared" si="32"/>
        <v>0.37142857142857144</v>
      </c>
      <c r="AA60" s="2">
        <f t="shared" si="33"/>
        <v>0.45161290322580644</v>
      </c>
      <c r="AB60" s="2">
        <f t="shared" si="34"/>
        <v>0.82304147465437794</v>
      </c>
      <c r="AC60" s="2">
        <f t="shared" si="35"/>
        <v>0.22580645161290322</v>
      </c>
      <c r="AD60" s="2">
        <f>(AL60/E60) / '리그 상수'!$B$3 * 100</f>
        <v>174.45334631297155</v>
      </c>
      <c r="AE60" s="2">
        <f t="shared" si="36"/>
        <v>22.857142857142858</v>
      </c>
      <c r="AF60" s="2">
        <f t="shared" si="37"/>
        <v>0</v>
      </c>
      <c r="AG60" s="2">
        <f t="shared" si="38"/>
        <v>0</v>
      </c>
      <c r="AH60" s="2">
        <f t="shared" si="39"/>
        <v>0.39130434782608697</v>
      </c>
      <c r="AI60" s="2">
        <f t="shared" si="40"/>
        <v>0.16129032258064513</v>
      </c>
      <c r="AJ60" s="2">
        <f t="shared" si="41"/>
        <v>8.1105990783410131E-2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0.32477343076519194</v>
      </c>
      <c r="AL60" s="2">
        <f>((AK60-$AK$2) / '리그 상수'!$B$2 + '리그 상수'!$B$3) * '2025 썸머시즌 타자'!E60</f>
        <v>8.4114522280734043</v>
      </c>
      <c r="AM60" s="2">
        <f t="shared" si="42"/>
        <v>7.2052785923753673</v>
      </c>
      <c r="AN60" s="2">
        <f>((AK60-'리그 상수'!$B$1) / '리그 상수'!$B$2)*'2025 썸머시즌 타자'!E60</f>
        <v>0.3602107199570197</v>
      </c>
      <c r="AO60" s="2">
        <f>((AK60-'리그 상수'!$B$1) / '리그 상수'!$B$2) * '2025 썸머시즌 타자'!E60</f>
        <v>0.3602107199570197</v>
      </c>
      <c r="AP60" s="2">
        <f t="shared" si="43"/>
        <v>0.8</v>
      </c>
      <c r="AQ60" s="2">
        <f t="shared" si="44"/>
        <v>2.1</v>
      </c>
      <c r="AR60" s="2">
        <f t="shared" si="45"/>
        <v>3.2602107199570201</v>
      </c>
      <c r="AS60" s="2">
        <f t="shared" si="46"/>
        <v>27.99</v>
      </c>
      <c r="AT60" s="2">
        <f t="shared" si="47"/>
        <v>27.99</v>
      </c>
      <c r="AU60" s="2">
        <f t="shared" si="48"/>
        <v>31.250210719957018</v>
      </c>
      <c r="AV60" s="3">
        <f>AU60 + (E60 * ('리그 상수'!$B$1 - '리그 상수'!$F$1) / '리그 상수'!$B$2)</f>
        <v>34.479846678023847</v>
      </c>
      <c r="AW60">
        <f t="shared" si="49"/>
        <v>22.240000000000002</v>
      </c>
      <c r="AX60" s="3">
        <f t="shared" si="50"/>
        <v>0.14659220863116096</v>
      </c>
      <c r="AY60" s="3">
        <f t="shared" si="51"/>
        <v>1.4051353740987866</v>
      </c>
      <c r="BE60" s="1">
        <f>SUMIFS(BatGame!$AD:$AD,BatGame!$A:$A,B60,BatGame!$AI:$AI,A60)</f>
        <v>0</v>
      </c>
      <c r="BF60" s="1">
        <f>SUMIFS(BatGame!$AE:$AE,BatGame!$A:$A,B60,BatGame!$AI:$AI,A60)</f>
        <v>19</v>
      </c>
      <c r="BG60" s="1">
        <f>SUMIFS(BatGame!$AF:$AF,BatGame!$A:$A,B60,BatGame!$AI:$AI,A60)</f>
        <v>9</v>
      </c>
      <c r="BH60">
        <f t="shared" si="52"/>
        <v>22</v>
      </c>
      <c r="BI60" s="4">
        <f t="shared" si="53"/>
        <v>1.5503528182564679</v>
      </c>
      <c r="BJ60" s="2">
        <f>E60*('리그 상수'!$B$3 * 0.8)</f>
        <v>3.8572844400396433</v>
      </c>
      <c r="BL60" t="s">
        <v>275</v>
      </c>
      <c r="BM60" t="b">
        <f>IF(E60&gt;='리그 상수'!$I$1 * 2.8, TRUE, FALSE)</f>
        <v>1</v>
      </c>
    </row>
    <row r="61" spans="1:65">
      <c r="A61" t="s">
        <v>220</v>
      </c>
      <c r="B61" s="1" t="s">
        <v>125</v>
      </c>
      <c r="C61" s="5">
        <f t="shared" si="27"/>
        <v>-9.8770263084434484E-3</v>
      </c>
      <c r="D61" s="5">
        <f t="shared" si="28"/>
        <v>0.89881543041428924</v>
      </c>
      <c r="E61" s="1">
        <f>SUMIFS(BatGame!$E:$E,BatGame!$A:$A,B61,BatGame!$AI:$AI,A61)</f>
        <v>22</v>
      </c>
      <c r="F61">
        <f t="shared" si="29"/>
        <v>22</v>
      </c>
      <c r="G61" s="1">
        <f>SUMIFS(BatGame!$F:$F,BatGame!$A:$A,B61,BatGame!$AI:$AI,A61)</f>
        <v>22</v>
      </c>
      <c r="H61" s="1">
        <f>SUMIFS(BatGame!$M:$M,BatGame!$A:$A,B61,BatGame!$AI:$AI,A61)</f>
        <v>3</v>
      </c>
      <c r="I61" s="1">
        <f>SUMIFS(BatGame!$G:$G,BatGame!$A:$A,B61,BatGame!$AI:$AI,A61)</f>
        <v>3</v>
      </c>
      <c r="J61">
        <f>SUMIFS(BatGame!$H:$H,BatGame!$A:$A,B61,BatGame!$AI:$AI,A61)</f>
        <v>3</v>
      </c>
      <c r="K61" s="1">
        <f>SUMIFS(BatGame!$I:$I,BatGame!$A:$A,B61,BatGame!$AI:$AI,A61)</f>
        <v>0</v>
      </c>
      <c r="L61" s="1">
        <f>SUMIFS(BatGame!$J:$J,BatGame!$A:$A,B61,BatGame!$AI:$AI,A61)</f>
        <v>0</v>
      </c>
      <c r="M61" s="1">
        <f>SUMIFS(BatGame!$K:$K,BatGame!$A:$A,B61,BatGame!$AI:$AI,A61)</f>
        <v>0</v>
      </c>
      <c r="N61">
        <f t="shared" si="30"/>
        <v>3</v>
      </c>
      <c r="O61" s="1">
        <f>SUMIFS(BatGame!$L:$L,BatGame!$A:$A,B61,BatGame!$AI:$AI,A61)</f>
        <v>1</v>
      </c>
      <c r="P61" s="1">
        <f>SUMIFS(BatGame!$N:$N,BatGame!$A:$A,B61,BatGame!$AI:$AI,A61)</f>
        <v>3</v>
      </c>
      <c r="Q61" s="1">
        <f>SUMIFS(BatGame!$AC:$AC,BatGame!$A:$A,B61,BatGame!$AI:$AI,A61)</f>
        <v>1</v>
      </c>
      <c r="R61" s="1">
        <f>SUMIFS(BatGame!$O:$O,BatGame!$A:$A,B61,BatGame!$AI:$AI,A61)</f>
        <v>0</v>
      </c>
      <c r="S61" s="1">
        <f>SUMIFS(BatGame!$Y:$Y,BatGame!$A:$A,B61,BatGame!$AI:$AI,A61)</f>
        <v>0</v>
      </c>
      <c r="T61" s="1">
        <f>SUMIFS(BatGame!$X:$X,BatGame!$A:$A,B61,BatGame!$AI:$AI,A61)</f>
        <v>0</v>
      </c>
      <c r="U61" s="1">
        <f>SUMIFS(BatGame!$P:$P,BatGame!$A:$A,B61,BatGame!$AI:$AI,A61)</f>
        <v>2</v>
      </c>
      <c r="V61" s="1">
        <f>SUMIFS(BatGame!$AB:$AB,BatGame!$A:$A,B61,BatGame!$AI:$AI,A61)</f>
        <v>0</v>
      </c>
      <c r="W61" s="1">
        <f>SUMIFS(BatGame!$Z:$Z,BatGame!$A:$A,B61,BatGame!$AI:$AI,A61)</f>
        <v>0</v>
      </c>
      <c r="X61" s="1">
        <f>SUMIFS(BatGame!$AA:$AA,BatGame!$A:$A,B61,BatGame!$AI:$AI,A61)</f>
        <v>0</v>
      </c>
      <c r="Y61" s="2">
        <f t="shared" si="31"/>
        <v>0.13636363636363635</v>
      </c>
      <c r="Z61" s="2">
        <f t="shared" si="32"/>
        <v>0.13636363636363635</v>
      </c>
      <c r="AA61" s="2">
        <f t="shared" si="33"/>
        <v>0.13636363636363635</v>
      </c>
      <c r="AB61" s="2">
        <f t="shared" si="34"/>
        <v>0.27272727272727271</v>
      </c>
      <c r="AC61" s="2">
        <f t="shared" si="35"/>
        <v>0.13636363636363635</v>
      </c>
      <c r="AD61" s="2">
        <f>(AL61/E61) / '리그 상수'!$B$3 * 100</f>
        <v>123.4396778689794</v>
      </c>
      <c r="AE61" s="2">
        <f t="shared" si="36"/>
        <v>9.0909090909090917</v>
      </c>
      <c r="AF61" s="2">
        <f t="shared" si="37"/>
        <v>0</v>
      </c>
      <c r="AG61" s="2">
        <f t="shared" si="38"/>
        <v>0</v>
      </c>
      <c r="AH61" s="2">
        <f t="shared" si="39"/>
        <v>0.15</v>
      </c>
      <c r="AI61" s="2">
        <f t="shared" si="40"/>
        <v>0</v>
      </c>
      <c r="AJ61" s="2">
        <f t="shared" si="41"/>
        <v>0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0.10224637272231095</v>
      </c>
      <c r="AL61" s="2">
        <f>((AK61-$AK$2) / '리그 상수'!$B$2 + '리그 상수'!$B$3) * '2025 썸머시즌 타자'!E61</f>
        <v>3.7411153114305158</v>
      </c>
      <c r="AM61" s="2">
        <f t="shared" si="42"/>
        <v>0.55227272727272714</v>
      </c>
      <c r="AN61" s="2">
        <f>((AK61-'리그 상수'!$B$1) / '리그 상수'!$B$2)*'2025 썸머시즌 타자'!E61</f>
        <v>-1.3196650650997832</v>
      </c>
      <c r="AO61" s="2">
        <f>((AK61-'리그 상수'!$B$1) / '리그 상수'!$B$2) * '2025 썸머시즌 타자'!E61</f>
        <v>-1.3196650650997832</v>
      </c>
      <c r="AP61" s="2">
        <f t="shared" si="43"/>
        <v>0.2</v>
      </c>
      <c r="AQ61" s="2">
        <f t="shared" si="44"/>
        <v>0.89999999999999991</v>
      </c>
      <c r="AR61" s="2">
        <f t="shared" si="45"/>
        <v>-0.21966506509978334</v>
      </c>
      <c r="AS61" s="2">
        <f t="shared" si="46"/>
        <v>19.989655172413794</v>
      </c>
      <c r="AT61" s="2">
        <f t="shared" si="47"/>
        <v>19.989655172413794</v>
      </c>
      <c r="AU61" s="2">
        <f t="shared" si="48"/>
        <v>19.769990107314012</v>
      </c>
      <c r="AV61" s="3">
        <f>AU61 + (E61 * ('리그 상수'!$B$1 - '리그 상수'!$F$1) / '리그 상수'!$B$2)</f>
        <v>21.800046995241733</v>
      </c>
      <c r="AW61">
        <f t="shared" si="49"/>
        <v>22.240000000000002</v>
      </c>
      <c r="AX61" s="3">
        <f t="shared" si="50"/>
        <v>-9.8770263084434953E-3</v>
      </c>
      <c r="AY61" s="3">
        <f t="shared" si="51"/>
        <v>0.88893840410584579</v>
      </c>
      <c r="BE61" s="1">
        <f>SUMIFS(BatGame!$AD:$AD,BatGame!$A:$A,B61,BatGame!$AI:$AI,A61)</f>
        <v>3</v>
      </c>
      <c r="BF61" s="1">
        <f>SUMIFS(BatGame!$AE:$AE,BatGame!$A:$A,B61,BatGame!$AI:$AI,A61)</f>
        <v>21</v>
      </c>
      <c r="BG61" s="1">
        <f>SUMIFS(BatGame!$AF:$AF,BatGame!$A:$A,B61,BatGame!$AI:$AI,A61)</f>
        <v>5</v>
      </c>
      <c r="BH61">
        <f t="shared" si="52"/>
        <v>20</v>
      </c>
      <c r="BI61" s="4">
        <f t="shared" si="53"/>
        <v>0.98021794043353105</v>
      </c>
      <c r="BJ61" s="2">
        <f>E61*('리그 상수'!$B$3 * 0.8)</f>
        <v>2.4245787908820615</v>
      </c>
      <c r="BL61" t="s">
        <v>275</v>
      </c>
      <c r="BM61" t="b">
        <f>IF(E61&gt;='리그 상수'!$I$1 * 2.8, TRUE, FALSE)</f>
        <v>0</v>
      </c>
    </row>
    <row r="62" spans="1:65">
      <c r="A62" t="s">
        <v>220</v>
      </c>
      <c r="B62" s="1" t="s">
        <v>131</v>
      </c>
      <c r="C62" s="5">
        <f t="shared" si="27"/>
        <v>-2.3556642551794127E-3</v>
      </c>
      <c r="D62" s="5">
        <f t="shared" si="28"/>
        <v>0.76400308324768751</v>
      </c>
      <c r="E62" s="1">
        <f>SUMIFS(BatGame!$E:$E,BatGame!$A:$A,B62,BatGame!$AI:$AI,A62)</f>
        <v>13</v>
      </c>
      <c r="F62">
        <f t="shared" si="29"/>
        <v>13</v>
      </c>
      <c r="G62" s="1">
        <f>SUMIFS(BatGame!$F:$F,BatGame!$A:$A,B62,BatGame!$AI:$AI,A62)</f>
        <v>13</v>
      </c>
      <c r="H62" s="1">
        <f>SUMIFS(BatGame!$M:$M,BatGame!$A:$A,B62,BatGame!$AI:$AI,A62)</f>
        <v>0</v>
      </c>
      <c r="I62" s="1">
        <f>SUMIFS(BatGame!$G:$G,BatGame!$A:$A,B62,BatGame!$AI:$AI,A62)</f>
        <v>4</v>
      </c>
      <c r="J62">
        <f>SUMIFS(BatGame!$H:$H,BatGame!$A:$A,B62,BatGame!$AI:$AI,A62)</f>
        <v>4</v>
      </c>
      <c r="K62" s="1">
        <f>SUMIFS(BatGame!$I:$I,BatGame!$A:$A,B62,BatGame!$AI:$AI,A62)</f>
        <v>0</v>
      </c>
      <c r="L62" s="1">
        <f>SUMIFS(BatGame!$J:$J,BatGame!$A:$A,B62,BatGame!$AI:$AI,A62)</f>
        <v>0</v>
      </c>
      <c r="M62" s="1">
        <f>SUMIFS(BatGame!$K:$K,BatGame!$A:$A,B62,BatGame!$AI:$AI,A62)</f>
        <v>0</v>
      </c>
      <c r="N62">
        <f t="shared" si="30"/>
        <v>4</v>
      </c>
      <c r="O62" s="1">
        <f>SUMIFS(BatGame!$L:$L,BatGame!$A:$A,B62,BatGame!$AI:$AI,A62)</f>
        <v>0</v>
      </c>
      <c r="P62" s="1">
        <f>SUMIFS(BatGame!$N:$N,BatGame!$A:$A,B62,BatGame!$AI:$AI,A62)</f>
        <v>1</v>
      </c>
      <c r="Q62" s="1">
        <f>SUMIFS(BatGame!$AC:$AC,BatGame!$A:$A,B62,BatGame!$AI:$AI,A62)</f>
        <v>0</v>
      </c>
      <c r="R62" s="1">
        <f>SUMIFS(BatGame!$O:$O,BatGame!$A:$A,B62,BatGame!$AI:$AI,A62)</f>
        <v>0</v>
      </c>
      <c r="S62" s="1">
        <f>SUMIFS(BatGame!$Y:$Y,BatGame!$A:$A,B62,BatGame!$AI:$AI,A62)</f>
        <v>0</v>
      </c>
      <c r="T62" s="1">
        <f>SUMIFS(BatGame!$X:$X,BatGame!$A:$A,B62,BatGame!$AI:$AI,A62)</f>
        <v>0</v>
      </c>
      <c r="U62" s="1">
        <f>SUMIFS(BatGame!$P:$P,BatGame!$A:$A,B62,BatGame!$AI:$AI,A62)</f>
        <v>0</v>
      </c>
      <c r="V62" s="1">
        <f>SUMIFS(BatGame!$AB:$AB,BatGame!$A:$A,B62,BatGame!$AI:$AI,A62)</f>
        <v>0</v>
      </c>
      <c r="W62" s="1">
        <f>SUMIFS(BatGame!$Z:$Z,BatGame!$A:$A,B62,BatGame!$AI:$AI,A62)</f>
        <v>0</v>
      </c>
      <c r="X62" s="1">
        <f>SUMIFS(BatGame!$AA:$AA,BatGame!$A:$A,B62,BatGame!$AI:$AI,A62)</f>
        <v>0</v>
      </c>
      <c r="Y62" s="2">
        <f t="shared" si="31"/>
        <v>0.30769230769230771</v>
      </c>
      <c r="Z62" s="2">
        <f t="shared" si="32"/>
        <v>0.30769230769230771</v>
      </c>
      <c r="AA62" s="2">
        <f t="shared" si="33"/>
        <v>0.30769230769230771</v>
      </c>
      <c r="AB62" s="2">
        <f t="shared" si="34"/>
        <v>0.61538461538461542</v>
      </c>
      <c r="AC62" s="2">
        <f t="shared" si="35"/>
        <v>0</v>
      </c>
      <c r="AD62" s="2">
        <f>(AL62/E62) / '리그 상수'!$B$3 * 100</f>
        <v>152.88952955051764</v>
      </c>
      <c r="AE62" s="2">
        <f t="shared" si="36"/>
        <v>0</v>
      </c>
      <c r="AF62" s="2">
        <f t="shared" si="37"/>
        <v>0</v>
      </c>
      <c r="AG62" s="2" t="e">
        <f t="shared" si="38"/>
        <v>#DIV/0!</v>
      </c>
      <c r="AH62" s="2">
        <f t="shared" si="39"/>
        <v>0.30769230769230771</v>
      </c>
      <c r="AI62" s="2">
        <f t="shared" si="40"/>
        <v>0</v>
      </c>
      <c r="AJ62" s="2">
        <f t="shared" si="41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0.23070976409136831</v>
      </c>
      <c r="AL62" s="2">
        <f>((AK62-$AK$2) / '리그 상수'!$B$2 + '리그 상수'!$B$3) * '2025 썸머시즌 타자'!E62</f>
        <v>2.7380711585508957</v>
      </c>
      <c r="AM62" s="2">
        <f t="shared" si="42"/>
        <v>3.6923076923076925</v>
      </c>
      <c r="AN62" s="2">
        <f>((AK62-'리그 상수'!$B$1) / '리그 상수'!$B$2)*'2025 썸머시즌 타자'!E62</f>
        <v>-0.25238997303519028</v>
      </c>
      <c r="AO62" s="2">
        <f>((AK62-'리그 상수'!$B$1) / '리그 상수'!$B$2) * '2025 썸머시즌 타자'!E62</f>
        <v>-0.25238997303519028</v>
      </c>
      <c r="AP62" s="2">
        <f t="shared" si="43"/>
        <v>0.2</v>
      </c>
      <c r="AQ62" s="2">
        <f t="shared" si="44"/>
        <v>0</v>
      </c>
      <c r="AR62" s="2">
        <f t="shared" si="45"/>
        <v>-5.2389973035190274E-2</v>
      </c>
      <c r="AS62" s="2">
        <f t="shared" si="46"/>
        <v>16.991428571428571</v>
      </c>
      <c r="AT62" s="2">
        <f t="shared" si="47"/>
        <v>16.991428571428571</v>
      </c>
      <c r="AU62" s="2">
        <f t="shared" si="48"/>
        <v>16.939038598393381</v>
      </c>
      <c r="AV62" s="3">
        <f>AU62 + (E62 * ('리그 상수'!$B$1 - '리그 상수'!$F$1) / '리그 상수'!$B$2)</f>
        <v>18.13861766853249</v>
      </c>
      <c r="AW62">
        <f t="shared" si="49"/>
        <v>22.240000000000002</v>
      </c>
      <c r="AX62" s="3">
        <f t="shared" si="50"/>
        <v>-2.3556642551794188E-3</v>
      </c>
      <c r="AY62" s="3">
        <f t="shared" si="51"/>
        <v>0.7616474189925081</v>
      </c>
      <c r="BE62" s="1">
        <f>SUMIFS(BatGame!$AD:$AD,BatGame!$A:$A,B62,BatGame!$AI:$AI,A62)</f>
        <v>0</v>
      </c>
      <c r="BF62" s="1">
        <f>SUMIFS(BatGame!$AE:$AE,BatGame!$A:$A,B62,BatGame!$AI:$AI,A62)</f>
        <v>14</v>
      </c>
      <c r="BG62" s="1">
        <f>SUMIFS(BatGame!$AF:$AF,BatGame!$A:$A,B62,BatGame!$AI:$AI,A62)</f>
        <v>3</v>
      </c>
      <c r="BH62">
        <f t="shared" si="52"/>
        <v>9</v>
      </c>
      <c r="BI62" s="4">
        <f t="shared" si="53"/>
        <v>0.81558532682250395</v>
      </c>
      <c r="BJ62" s="2">
        <f>E62*('리그 상수'!$B$3 * 0.8)</f>
        <v>1.4327056491575818</v>
      </c>
      <c r="BL62" t="s">
        <v>275</v>
      </c>
      <c r="BM62" t="b">
        <f>IF(E62&gt;='리그 상수'!$I$1 * 2.8, TRUE, FALSE)</f>
        <v>0</v>
      </c>
    </row>
    <row r="63" spans="1:65">
      <c r="A63" t="s">
        <v>220</v>
      </c>
      <c r="B63" s="1" t="s">
        <v>266</v>
      </c>
      <c r="C63" s="5">
        <f t="shared" si="27"/>
        <v>-3.1070706992128994E-3</v>
      </c>
      <c r="D63" s="5">
        <f t="shared" si="28"/>
        <v>4.4564348521183052E-2</v>
      </c>
      <c r="E63" s="1">
        <f>SUMIFS(BatGame!$E:$E,BatGame!$A:$A,B63,BatGame!$AI:$AI,A63)</f>
        <v>4</v>
      </c>
      <c r="F63">
        <f t="shared" si="29"/>
        <v>4</v>
      </c>
      <c r="G63" s="1">
        <f>SUMIFS(BatGame!$F:$F,BatGame!$A:$A,B63,BatGame!$AI:$AI,A63)</f>
        <v>4</v>
      </c>
      <c r="H63" s="1">
        <f>SUMIFS(BatGame!$M:$M,BatGame!$A:$A,B63,BatGame!$AI:$AI,A63)</f>
        <v>1</v>
      </c>
      <c r="I63" s="1">
        <f>SUMIFS(BatGame!$G:$G,BatGame!$A:$A,B63,BatGame!$AI:$AI,A63)</f>
        <v>0</v>
      </c>
      <c r="J63">
        <f>SUMIFS(BatGame!$H:$H,BatGame!$A:$A,B63,BatGame!$AI:$AI,A63)</f>
        <v>0</v>
      </c>
      <c r="K63" s="1">
        <f>SUMIFS(BatGame!$I:$I,BatGame!$A:$A,B63,BatGame!$AI:$AI,A63)</f>
        <v>0</v>
      </c>
      <c r="L63" s="1">
        <f>SUMIFS(BatGame!$J:$J,BatGame!$A:$A,B63,BatGame!$AI:$AI,A63)</f>
        <v>0</v>
      </c>
      <c r="M63" s="1">
        <f>SUMIFS(BatGame!$K:$K,BatGame!$A:$A,B63,BatGame!$AI:$AI,A63)</f>
        <v>0</v>
      </c>
      <c r="N63">
        <f t="shared" si="30"/>
        <v>0</v>
      </c>
      <c r="O63" s="1">
        <f>SUMIFS(BatGame!$L:$L,BatGame!$A:$A,B63,BatGame!$AI:$AI,A63)</f>
        <v>0</v>
      </c>
      <c r="P63" s="1">
        <f>SUMIFS(BatGame!$N:$N,BatGame!$A:$A,B63,BatGame!$AI:$AI,A63)</f>
        <v>0</v>
      </c>
      <c r="Q63" s="1">
        <f>SUMIFS(BatGame!$AC:$AC,BatGame!$A:$A,B63,BatGame!$AI:$AI,A63)</f>
        <v>0</v>
      </c>
      <c r="R63" s="1">
        <f>SUMIFS(BatGame!$O:$O,BatGame!$A:$A,B63,BatGame!$AI:$AI,A63)</f>
        <v>0</v>
      </c>
      <c r="S63" s="1">
        <f>SUMIFS(BatGame!$Y:$Y,BatGame!$A:$A,B63,BatGame!$AI:$AI,A63)</f>
        <v>0</v>
      </c>
      <c r="T63" s="1">
        <f>SUMIFS(BatGame!$X:$X,BatGame!$A:$A,B63,BatGame!$AI:$AI,A63)</f>
        <v>0</v>
      </c>
      <c r="U63" s="1">
        <f>SUMIFS(BatGame!$P:$P,BatGame!$A:$A,B63,BatGame!$AI:$AI,A63)</f>
        <v>1</v>
      </c>
      <c r="V63" s="1">
        <f>SUMIFS(BatGame!$AB:$AB,BatGame!$A:$A,B63,BatGame!$AI:$AI,A63)</f>
        <v>0</v>
      </c>
      <c r="W63" s="1">
        <f>SUMIFS(BatGame!$Z:$Z,BatGame!$A:$A,B63,BatGame!$AI:$AI,A63)</f>
        <v>0</v>
      </c>
      <c r="X63" s="1">
        <f>SUMIFS(BatGame!$AA:$AA,BatGame!$A:$A,B63,BatGame!$AI:$AI,A63)</f>
        <v>0</v>
      </c>
      <c r="Y63" s="2">
        <f t="shared" si="31"/>
        <v>0</v>
      </c>
      <c r="Z63" s="2">
        <f t="shared" si="32"/>
        <v>0</v>
      </c>
      <c r="AA63" s="2">
        <f t="shared" si="33"/>
        <v>0</v>
      </c>
      <c r="AB63" s="2">
        <f t="shared" si="34"/>
        <v>0</v>
      </c>
      <c r="AC63" s="2">
        <f t="shared" si="35"/>
        <v>0.25</v>
      </c>
      <c r="AD63" s="2">
        <f>(AL63/E63) / '리그 상수'!$B$3 * 100</f>
        <v>100</v>
      </c>
      <c r="AE63" s="2">
        <f t="shared" si="36"/>
        <v>25</v>
      </c>
      <c r="AF63" s="2">
        <f t="shared" si="37"/>
        <v>0</v>
      </c>
      <c r="AG63" s="2">
        <f t="shared" si="38"/>
        <v>0</v>
      </c>
      <c r="AH63" s="2">
        <f t="shared" si="39"/>
        <v>0</v>
      </c>
      <c r="AI63" s="2">
        <f t="shared" si="40"/>
        <v>0</v>
      </c>
      <c r="AJ63" s="2">
        <f t="shared" si="41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0.55104063429137762</v>
      </c>
      <c r="AM63" s="2">
        <f t="shared" si="42"/>
        <v>0</v>
      </c>
      <c r="AN63" s="2">
        <f>((AK63-'리그 상수'!$B$1) / '리그 상수'!$B$2)*'2025 썸머시즌 타자'!E63</f>
        <v>-0.3691012523504949</v>
      </c>
      <c r="AO63" s="2">
        <f>((AK63-'리그 상수'!$B$1) / '리그 상수'!$B$2) * '2025 썸머시즌 타자'!E63</f>
        <v>-0.3691012523504949</v>
      </c>
      <c r="AP63" s="2">
        <f t="shared" si="43"/>
        <v>0</v>
      </c>
      <c r="AQ63" s="2">
        <f t="shared" si="44"/>
        <v>0.3</v>
      </c>
      <c r="AR63" s="2">
        <f t="shared" si="45"/>
        <v>-6.9101252350494913E-2</v>
      </c>
      <c r="AS63" s="2">
        <f t="shared" si="46"/>
        <v>0.99111111111111116</v>
      </c>
      <c r="AT63" s="2">
        <f t="shared" si="47"/>
        <v>0.99111111111111116</v>
      </c>
      <c r="AU63" s="2">
        <f t="shared" si="48"/>
        <v>0.92200985876061625</v>
      </c>
      <c r="AV63" s="3">
        <f>AU63 + (E63 * ('리그 상수'!$B$1 - '리그 상수'!$F$1) / '리그 상수'!$B$2)</f>
        <v>1.2911111111111111</v>
      </c>
      <c r="AW63">
        <f t="shared" si="49"/>
        <v>22.240000000000002</v>
      </c>
      <c r="AX63" s="3">
        <f t="shared" si="50"/>
        <v>-3.1070706992129007E-3</v>
      </c>
      <c r="AY63" s="3">
        <f t="shared" si="51"/>
        <v>4.1457277821970152E-2</v>
      </c>
      <c r="BE63" s="1">
        <f>SUMIFS(BatGame!$AD:$AD,BatGame!$A:$A,B63,BatGame!$AI:$AI,A63)</f>
        <v>0</v>
      </c>
      <c r="BF63" s="1">
        <f>SUMIFS(BatGame!$AE:$AE,BatGame!$A:$A,B63,BatGame!$AI:$AI,A63)</f>
        <v>1</v>
      </c>
      <c r="BG63" s="1">
        <f>SUMIFS(BatGame!$AF:$AF,BatGame!$A:$A,B63,BatGame!$AI:$AI,A63)</f>
        <v>0</v>
      </c>
      <c r="BH63">
        <f t="shared" si="52"/>
        <v>4</v>
      </c>
      <c r="BI63" s="4">
        <f t="shared" si="53"/>
        <v>5.8053557154276576E-2</v>
      </c>
      <c r="BJ63" s="2">
        <f>E63*('리그 상수'!$B$3 * 0.8)</f>
        <v>0.44083250743310209</v>
      </c>
      <c r="BL63" t="s">
        <v>275</v>
      </c>
      <c r="BM63" t="b">
        <f>IF(E63&gt;='리그 상수'!$I$1 * 2.8, TRUE, FALSE)</f>
        <v>0</v>
      </c>
    </row>
    <row r="64" spans="1:65">
      <c r="A64" t="s">
        <v>220</v>
      </c>
      <c r="B64" s="1" t="s">
        <v>120</v>
      </c>
      <c r="C64" s="5">
        <f t="shared" si="27"/>
        <v>7.6947204337541208E-2</v>
      </c>
      <c r="D64" s="5">
        <f t="shared" si="28"/>
        <v>2.2028223574986163</v>
      </c>
      <c r="E64" s="1">
        <f>SUMIFS(BatGame!$E:$E,BatGame!$A:$A,B64,BatGame!$AI:$AI,A64)</f>
        <v>32</v>
      </c>
      <c r="F64">
        <f t="shared" si="29"/>
        <v>32</v>
      </c>
      <c r="G64" s="1">
        <f>SUMIFS(BatGame!$F:$F,BatGame!$A:$A,B64,BatGame!$AI:$AI,A64)</f>
        <v>32</v>
      </c>
      <c r="H64" s="1">
        <f>SUMIFS(BatGame!$M:$M,BatGame!$A:$A,B64,BatGame!$AI:$AI,A64)</f>
        <v>6</v>
      </c>
      <c r="I64" s="1">
        <f>SUMIFS(BatGame!$G:$G,BatGame!$A:$A,B64,BatGame!$AI:$AI,A64)</f>
        <v>12</v>
      </c>
      <c r="J64">
        <f>SUMIFS(BatGame!$H:$H,BatGame!$A:$A,B64,BatGame!$AI:$AI,A64)</f>
        <v>7</v>
      </c>
      <c r="K64" s="1">
        <f>SUMIFS(BatGame!$I:$I,BatGame!$A:$A,B64,BatGame!$AI:$AI,A64)</f>
        <v>4</v>
      </c>
      <c r="L64" s="1">
        <f>SUMIFS(BatGame!$J:$J,BatGame!$A:$A,B64,BatGame!$AI:$AI,A64)</f>
        <v>0</v>
      </c>
      <c r="M64" s="1">
        <f>SUMIFS(BatGame!$K:$K,BatGame!$A:$A,B64,BatGame!$AI:$AI,A64)</f>
        <v>1</v>
      </c>
      <c r="N64">
        <f t="shared" si="30"/>
        <v>19</v>
      </c>
      <c r="O64" s="1">
        <f>SUMIFS(BatGame!$L:$L,BatGame!$A:$A,B64,BatGame!$AI:$AI,A64)</f>
        <v>2</v>
      </c>
      <c r="P64" s="1">
        <f>SUMIFS(BatGame!$N:$N,BatGame!$A:$A,B64,BatGame!$AI:$AI,A64)</f>
        <v>0</v>
      </c>
      <c r="Q64" s="1">
        <f>SUMIFS(BatGame!$AC:$AC,BatGame!$A:$A,B64,BatGame!$AI:$AI,A64)</f>
        <v>0</v>
      </c>
      <c r="R64" s="1">
        <f>SUMIFS(BatGame!$O:$O,BatGame!$A:$A,B64,BatGame!$AI:$AI,A64)</f>
        <v>0</v>
      </c>
      <c r="S64" s="1">
        <f>SUMIFS(BatGame!$Y:$Y,BatGame!$A:$A,B64,BatGame!$AI:$AI,A64)</f>
        <v>0</v>
      </c>
      <c r="T64" s="1">
        <f>SUMIFS(BatGame!$X:$X,BatGame!$A:$A,B64,BatGame!$AI:$AI,A64)</f>
        <v>0</v>
      </c>
      <c r="U64" s="1">
        <f>SUMIFS(BatGame!$P:$P,BatGame!$A:$A,B64,BatGame!$AI:$AI,A64)</f>
        <v>1</v>
      </c>
      <c r="V64" s="1">
        <f>SUMIFS(BatGame!$AB:$AB,BatGame!$A:$A,B64,BatGame!$AI:$AI,A64)</f>
        <v>0</v>
      </c>
      <c r="W64" s="1">
        <f>SUMIFS(BatGame!$Z:$Z,BatGame!$A:$A,B64,BatGame!$AI:$AI,A64)</f>
        <v>0</v>
      </c>
      <c r="X64" s="1">
        <f>SUMIFS(BatGame!$AA:$AA,BatGame!$A:$A,B64,BatGame!$AI:$AI,A64)</f>
        <v>0</v>
      </c>
      <c r="Y64" s="2">
        <f t="shared" si="31"/>
        <v>0.375</v>
      </c>
      <c r="Z64" s="2">
        <f t="shared" si="32"/>
        <v>0.375</v>
      </c>
      <c r="AA64" s="2">
        <f t="shared" si="33"/>
        <v>0.59375</v>
      </c>
      <c r="AB64" s="2">
        <f t="shared" si="34"/>
        <v>0.96875</v>
      </c>
      <c r="AC64" s="2">
        <f t="shared" si="35"/>
        <v>0.1875</v>
      </c>
      <c r="AD64" s="2">
        <f>(AL64/E64) / '리그 상수'!$B$3 * 100</f>
        <v>187.019804088586</v>
      </c>
      <c r="AE64" s="2">
        <f t="shared" si="36"/>
        <v>3.125</v>
      </c>
      <c r="AF64" s="2">
        <f t="shared" si="37"/>
        <v>0</v>
      </c>
      <c r="AG64" s="2">
        <f t="shared" si="38"/>
        <v>0</v>
      </c>
      <c r="AH64" s="2">
        <f t="shared" si="39"/>
        <v>0.36666666666666664</v>
      </c>
      <c r="AI64" s="2">
        <f t="shared" si="40"/>
        <v>0.21875</v>
      </c>
      <c r="AJ64" s="2">
        <f t="shared" si="41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0.3795896587315794</v>
      </c>
      <c r="AL64" s="2">
        <f>((AK64-$AK$2) / '리그 상수'!$B$2 + '리그 상수'!$B$3) * '2025 썸머시즌 타자'!E64</f>
        <v>8.2444409176018887</v>
      </c>
      <c r="AM64" s="2">
        <f t="shared" si="42"/>
        <v>9.6187500000000004</v>
      </c>
      <c r="AN64" s="2">
        <f>((AK64-'리그 상수'!$B$1) / '리그 상수'!$B$2)*'2025 썸머시즌 타자'!E64</f>
        <v>0.88330582446690897</v>
      </c>
      <c r="AO64" s="2">
        <f>((AK64-'리그 상수'!$B$1) / '리그 상수'!$B$2) * '2025 썸머시즌 타자'!E64</f>
        <v>0.88330582446690897</v>
      </c>
      <c r="AP64" s="2">
        <f t="shared" si="43"/>
        <v>0</v>
      </c>
      <c r="AQ64" s="2">
        <f t="shared" si="44"/>
        <v>0.82800000000000007</v>
      </c>
      <c r="AR64" s="2">
        <f t="shared" si="45"/>
        <v>1.711305824466909</v>
      </c>
      <c r="AS64" s="2">
        <f t="shared" si="46"/>
        <v>48.990769230769232</v>
      </c>
      <c r="AT64" s="2">
        <f t="shared" si="47"/>
        <v>48.990769230769232</v>
      </c>
      <c r="AU64" s="2">
        <f t="shared" si="48"/>
        <v>50.702075055236143</v>
      </c>
      <c r="AV64" s="3">
        <f>AU64 + (E64 * ('리그 상수'!$B$1 - '리그 상수'!$F$1) / '리그 상수'!$B$2)</f>
        <v>53.654885074040102</v>
      </c>
      <c r="AW64">
        <f t="shared" si="49"/>
        <v>22.240000000000002</v>
      </c>
      <c r="AX64" s="3">
        <f t="shared" si="50"/>
        <v>7.6947204337540862E-2</v>
      </c>
      <c r="AY64" s="3">
        <f t="shared" si="51"/>
        <v>2.2797695618361575</v>
      </c>
      <c r="BE64" s="1">
        <f>SUMIFS(BatGame!$AD:$AD,BatGame!$A:$A,B64,BatGame!$AI:$AI,A64)</f>
        <v>0</v>
      </c>
      <c r="BF64" s="1">
        <f>SUMIFS(BatGame!$AE:$AE,BatGame!$A:$A,B64,BatGame!$AI:$AI,A64)</f>
        <v>48</v>
      </c>
      <c r="BG64" s="1">
        <f>SUMIFS(BatGame!$AF:$AF,BatGame!$A:$A,B64,BatGame!$AI:$AI,A64)</f>
        <v>1</v>
      </c>
      <c r="BH64">
        <f t="shared" si="52"/>
        <v>20</v>
      </c>
      <c r="BI64" s="4">
        <f t="shared" si="53"/>
        <v>2.4125397964946087</v>
      </c>
      <c r="BJ64" s="2">
        <f>E64*('리그 상수'!$B$3 * 0.8)</f>
        <v>3.5266600594648168</v>
      </c>
      <c r="BL64" t="s">
        <v>275</v>
      </c>
      <c r="BM64" t="b">
        <f>IF(E64&gt;='리그 상수'!$I$1 * 2.8, TRUE, FALSE)</f>
        <v>1</v>
      </c>
    </row>
    <row r="65" spans="1:65">
      <c r="A65" t="s">
        <v>220</v>
      </c>
      <c r="B65" s="1" t="s">
        <v>123</v>
      </c>
      <c r="C65" s="5">
        <f t="shared" si="27"/>
        <v>-4.0279291526637007E-3</v>
      </c>
      <c r="D65" s="5">
        <f t="shared" si="28"/>
        <v>0.4492086330935251</v>
      </c>
      <c r="E65" s="1">
        <f>SUMIFS(BatGame!$E:$E,BatGame!$A:$A,B65,BatGame!$AI:$AI,A65)</f>
        <v>15</v>
      </c>
      <c r="F65">
        <f t="shared" si="29"/>
        <v>15</v>
      </c>
      <c r="G65" s="1">
        <f>SUMIFS(BatGame!$F:$F,BatGame!$A:$A,B65,BatGame!$AI:$AI,A65)</f>
        <v>15</v>
      </c>
      <c r="H65" s="1">
        <f>SUMIFS(BatGame!$M:$M,BatGame!$A:$A,B65,BatGame!$AI:$AI,A65)</f>
        <v>1</v>
      </c>
      <c r="I65" s="1">
        <f>SUMIFS(BatGame!$G:$G,BatGame!$A:$A,B65,BatGame!$AI:$AI,A65)</f>
        <v>3</v>
      </c>
      <c r="J65">
        <f>SUMIFS(BatGame!$H:$H,BatGame!$A:$A,B65,BatGame!$AI:$AI,A65)</f>
        <v>1</v>
      </c>
      <c r="K65" s="1">
        <f>SUMIFS(BatGame!$I:$I,BatGame!$A:$A,B65,BatGame!$AI:$AI,A65)</f>
        <v>2</v>
      </c>
      <c r="L65" s="1">
        <f>SUMIFS(BatGame!$J:$J,BatGame!$A:$A,B65,BatGame!$AI:$AI,A65)</f>
        <v>0</v>
      </c>
      <c r="M65" s="1">
        <f>SUMIFS(BatGame!$K:$K,BatGame!$A:$A,B65,BatGame!$AI:$AI,A65)</f>
        <v>0</v>
      </c>
      <c r="N65">
        <f t="shared" si="30"/>
        <v>5</v>
      </c>
      <c r="O65" s="1">
        <f>SUMIFS(BatGame!$L:$L,BatGame!$A:$A,B65,BatGame!$AI:$AI,A65)</f>
        <v>1</v>
      </c>
      <c r="P65" s="1">
        <f>SUMIFS(BatGame!$N:$N,BatGame!$A:$A,B65,BatGame!$AI:$AI,A65)</f>
        <v>0</v>
      </c>
      <c r="Q65" s="1">
        <f>SUMIFS(BatGame!$AC:$AC,BatGame!$A:$A,B65,BatGame!$AI:$AI,A65)</f>
        <v>0</v>
      </c>
      <c r="R65" s="1">
        <f>SUMIFS(BatGame!$O:$O,BatGame!$A:$A,B65,BatGame!$AI:$AI,A65)</f>
        <v>0</v>
      </c>
      <c r="S65" s="1">
        <f>SUMIFS(BatGame!$Y:$Y,BatGame!$A:$A,B65,BatGame!$AI:$AI,A65)</f>
        <v>0</v>
      </c>
      <c r="T65" s="1">
        <f>SUMIFS(BatGame!$X:$X,BatGame!$A:$A,B65,BatGame!$AI:$AI,A65)</f>
        <v>0</v>
      </c>
      <c r="U65" s="1">
        <f>SUMIFS(BatGame!$P:$P,BatGame!$A:$A,B65,BatGame!$AI:$AI,A65)</f>
        <v>1</v>
      </c>
      <c r="V65" s="1">
        <f>SUMIFS(BatGame!$AB:$AB,BatGame!$A:$A,B65,BatGame!$AI:$AI,A65)</f>
        <v>0</v>
      </c>
      <c r="W65" s="1">
        <f>SUMIFS(BatGame!$Z:$Z,BatGame!$A:$A,B65,BatGame!$AI:$AI,A65)</f>
        <v>0</v>
      </c>
      <c r="X65" s="1">
        <f>SUMIFS(BatGame!$AA:$AA,BatGame!$A:$A,B65,BatGame!$AI:$AI,A65)</f>
        <v>0</v>
      </c>
      <c r="Y65" s="2">
        <f t="shared" si="31"/>
        <v>0.2</v>
      </c>
      <c r="Z65" s="2">
        <f t="shared" si="32"/>
        <v>0.2</v>
      </c>
      <c r="AA65" s="2">
        <f t="shared" si="33"/>
        <v>0.33333333333333331</v>
      </c>
      <c r="AB65" s="2">
        <f t="shared" si="34"/>
        <v>0.53333333333333333</v>
      </c>
      <c r="AC65" s="2">
        <f t="shared" si="35"/>
        <v>6.6666666666666666E-2</v>
      </c>
      <c r="AD65" s="2">
        <f>(AL65/E65) / '리그 상수'!$B$3 * 100</f>
        <v>148.12947189097105</v>
      </c>
      <c r="AE65" s="2">
        <f t="shared" si="36"/>
        <v>6.666666666666667</v>
      </c>
      <c r="AF65" s="2">
        <f t="shared" si="37"/>
        <v>0</v>
      </c>
      <c r="AG65" s="2">
        <f t="shared" si="38"/>
        <v>0</v>
      </c>
      <c r="AH65" s="2">
        <f t="shared" si="39"/>
        <v>0.21428571428571427</v>
      </c>
      <c r="AI65" s="2">
        <f t="shared" si="40"/>
        <v>0.1333333333333333</v>
      </c>
      <c r="AJ65" s="2">
        <f t="shared" si="41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0.20994588532314518</v>
      </c>
      <c r="AL65" s="2">
        <f>((AK65-$AK$2) / '리그 상수'!$B$2 + '리그 상수'!$B$3) * '2025 썸머시즌 타자'!E65</f>
        <v>3.0609509305517806</v>
      </c>
      <c r="AM65" s="2">
        <f t="shared" si="42"/>
        <v>2.25</v>
      </c>
      <c r="AN65" s="2">
        <f>((AK65-'리그 상수'!$B$1) / '리그 상수'!$B$2)*'2025 썸머시즌 타자'!E65</f>
        <v>-0.38958114435524177</v>
      </c>
      <c r="AO65" s="2">
        <f>((AK65-'리그 상수'!$B$1) / '리그 상수'!$B$2) * '2025 썸머시즌 타자'!E65</f>
        <v>-0.38958114435524177</v>
      </c>
      <c r="AP65" s="2">
        <f t="shared" si="43"/>
        <v>0</v>
      </c>
      <c r="AQ65" s="2">
        <f t="shared" si="44"/>
        <v>0.3</v>
      </c>
      <c r="AR65" s="2">
        <f t="shared" si="45"/>
        <v>-8.9581144355241782E-2</v>
      </c>
      <c r="AS65" s="2">
        <f t="shared" si="46"/>
        <v>9.9903999999999993</v>
      </c>
      <c r="AT65" s="2">
        <f t="shared" si="47"/>
        <v>9.9903999999999993</v>
      </c>
      <c r="AU65" s="2">
        <f t="shared" si="48"/>
        <v>9.9008188556447578</v>
      </c>
      <c r="AV65" s="3">
        <f>AU65 + (E65 * ('리그 상수'!$B$1 - '리그 상수'!$F$1) / '리그 상수'!$B$2)</f>
        <v>11.284948551959113</v>
      </c>
      <c r="AW65">
        <f t="shared" si="49"/>
        <v>22.240000000000002</v>
      </c>
      <c r="AX65" s="3">
        <f t="shared" si="50"/>
        <v>-4.0279291526637492E-3</v>
      </c>
      <c r="AY65" s="3">
        <f t="shared" si="51"/>
        <v>0.4451807039408614</v>
      </c>
      <c r="BE65" s="1">
        <f>SUMIFS(BatGame!$AD:$AD,BatGame!$A:$A,B65,BatGame!$AI:$AI,A65)</f>
        <v>2</v>
      </c>
      <c r="BF65" s="1">
        <f>SUMIFS(BatGame!$AE:$AE,BatGame!$A:$A,B65,BatGame!$AI:$AI,A65)</f>
        <v>7</v>
      </c>
      <c r="BG65" s="1">
        <f>SUMIFS(BatGame!$AF:$AF,BatGame!$A:$A,B65,BatGame!$AI:$AI,A65)</f>
        <v>7</v>
      </c>
      <c r="BH65">
        <f t="shared" si="52"/>
        <v>12</v>
      </c>
      <c r="BI65" s="4">
        <f t="shared" si="53"/>
        <v>0.50741675143701048</v>
      </c>
      <c r="BJ65" s="2">
        <f>E65*('리그 상수'!$B$3 * 0.8)</f>
        <v>1.6531219028741329</v>
      </c>
      <c r="BL65" t="s">
        <v>275</v>
      </c>
      <c r="BM65" t="b">
        <f>IF(E65&gt;='리그 상수'!$I$1 * 2.8, TRUE, FALSE)</f>
        <v>0</v>
      </c>
    </row>
    <row r="66" spans="1:65">
      <c r="A66" t="s">
        <v>220</v>
      </c>
      <c r="B66" s="1" t="s">
        <v>124</v>
      </c>
      <c r="C66" s="5">
        <f t="shared" si="27"/>
        <v>6.6644441742917948E-3</v>
      </c>
      <c r="D66" s="5">
        <f t="shared" si="28"/>
        <v>2.517610911270983</v>
      </c>
      <c r="E66" s="1">
        <f>SUMIFS(BatGame!$E:$E,BatGame!$A:$A,B66,BatGame!$AI:$AI,A66)</f>
        <v>32</v>
      </c>
      <c r="F66">
        <f t="shared" si="29"/>
        <v>29</v>
      </c>
      <c r="G66" s="1">
        <f>SUMIFS(BatGame!$F:$F,BatGame!$A:$A,B66,BatGame!$AI:$AI,A66)</f>
        <v>29</v>
      </c>
      <c r="H66" s="1">
        <f>SUMIFS(BatGame!$M:$M,BatGame!$A:$A,B66,BatGame!$AI:$AI,A66)</f>
        <v>4</v>
      </c>
      <c r="I66" s="1">
        <f>SUMIFS(BatGame!$G:$G,BatGame!$A:$A,B66,BatGame!$AI:$AI,A66)</f>
        <v>8</v>
      </c>
      <c r="J66">
        <f>SUMIFS(BatGame!$H:$H,BatGame!$A:$A,B66,BatGame!$AI:$AI,A66)</f>
        <v>5</v>
      </c>
      <c r="K66" s="1">
        <f>SUMIFS(BatGame!$I:$I,BatGame!$A:$A,B66,BatGame!$AI:$AI,A66)</f>
        <v>2</v>
      </c>
      <c r="L66" s="1">
        <f>SUMIFS(BatGame!$J:$J,BatGame!$A:$A,B66,BatGame!$AI:$AI,A66)</f>
        <v>0</v>
      </c>
      <c r="M66" s="1">
        <f>SUMIFS(BatGame!$K:$K,BatGame!$A:$A,B66,BatGame!$AI:$AI,A66)</f>
        <v>1</v>
      </c>
      <c r="N66">
        <f t="shared" si="30"/>
        <v>13</v>
      </c>
      <c r="O66" s="1">
        <f>SUMIFS(BatGame!$L:$L,BatGame!$A:$A,B66,BatGame!$AI:$AI,A66)</f>
        <v>2</v>
      </c>
      <c r="P66" s="1">
        <f>SUMIFS(BatGame!$N:$N,BatGame!$A:$A,B66,BatGame!$AI:$AI,A66)</f>
        <v>0</v>
      </c>
      <c r="Q66" s="1">
        <f>SUMIFS(BatGame!$AC:$AC,BatGame!$A:$A,B66,BatGame!$AI:$AI,A66)</f>
        <v>1</v>
      </c>
      <c r="R66" s="1">
        <f>SUMIFS(BatGame!$O:$O,BatGame!$A:$A,B66,BatGame!$AI:$AI,A66)</f>
        <v>1</v>
      </c>
      <c r="S66" s="1">
        <f>SUMIFS(BatGame!$Y:$Y,BatGame!$A:$A,B66,BatGame!$AI:$AI,A66)</f>
        <v>2</v>
      </c>
      <c r="T66" s="1">
        <f>SUMIFS(BatGame!$X:$X,BatGame!$A:$A,B66,BatGame!$AI:$AI,A66)</f>
        <v>0</v>
      </c>
      <c r="U66" s="1">
        <f>SUMIFS(BatGame!$P:$P,BatGame!$A:$A,B66,BatGame!$AI:$AI,A66)</f>
        <v>1</v>
      </c>
      <c r="V66" s="1">
        <f>SUMIFS(BatGame!$AB:$AB,BatGame!$A:$A,B66,BatGame!$AI:$AI,A66)</f>
        <v>1</v>
      </c>
      <c r="W66" s="1">
        <f>SUMIFS(BatGame!$Z:$Z,BatGame!$A:$A,B66,BatGame!$AI:$AI,A66)</f>
        <v>0</v>
      </c>
      <c r="X66" s="1">
        <f>SUMIFS(BatGame!$AA:$AA,BatGame!$A:$A,B66,BatGame!$AI:$AI,A66)</f>
        <v>0</v>
      </c>
      <c r="Y66" s="2">
        <f t="shared" si="31"/>
        <v>0.27586206896551724</v>
      </c>
      <c r="Z66" s="2">
        <f t="shared" si="32"/>
        <v>0.34375</v>
      </c>
      <c r="AA66" s="2">
        <f t="shared" si="33"/>
        <v>0.44827586206896552</v>
      </c>
      <c r="AB66" s="2">
        <f t="shared" si="34"/>
        <v>0.79202586206896552</v>
      </c>
      <c r="AC66" s="2">
        <f t="shared" si="35"/>
        <v>0.13793103448275862</v>
      </c>
      <c r="AD66" s="2">
        <f>(AL66/E66) / '리그 상수'!$B$3 * 100</f>
        <v>172.4090715502555</v>
      </c>
      <c r="AE66" s="2">
        <f t="shared" si="36"/>
        <v>3.125</v>
      </c>
      <c r="AF66" s="2">
        <f t="shared" si="37"/>
        <v>3.125</v>
      </c>
      <c r="AG66" s="2">
        <f t="shared" si="38"/>
        <v>1</v>
      </c>
      <c r="AH66" s="2">
        <f t="shared" si="39"/>
        <v>0.25925925925925924</v>
      </c>
      <c r="AI66" s="2">
        <f t="shared" si="40"/>
        <v>0.17241379310344829</v>
      </c>
      <c r="AJ66" s="2">
        <f t="shared" si="41"/>
        <v>6.7887931034482762E-2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0.31585608640133894</v>
      </c>
      <c r="AL66" s="2">
        <f>((AK66-$AK$2) / '리그 상수'!$B$2 + '리그 상수'!$B$3) * '2025 썸머시즌 타자'!E66</f>
        <v>7.6003523315712247</v>
      </c>
      <c r="AM66" s="2">
        <f t="shared" si="42"/>
        <v>5.7886056971514241</v>
      </c>
      <c r="AN66" s="2">
        <f>((AK66-'리그 상수'!$B$1) / '리그 상수'!$B$2)*'2025 썸머시즌 타자'!E66</f>
        <v>0.23921723843624504</v>
      </c>
      <c r="AO66" s="2">
        <f>((AK66-'리그 상수'!$B$1) / '리그 상수'!$B$2) * '2025 썸머시즌 타자'!E66</f>
        <v>0.23921723843624504</v>
      </c>
      <c r="AP66" s="2">
        <f t="shared" si="43"/>
        <v>-0.4</v>
      </c>
      <c r="AQ66" s="2">
        <f t="shared" si="44"/>
        <v>0.30900000000000005</v>
      </c>
      <c r="AR66" s="2">
        <f t="shared" si="45"/>
        <v>0.14821723843624507</v>
      </c>
      <c r="AS66" s="2">
        <f t="shared" si="46"/>
        <v>55.991666666666667</v>
      </c>
      <c r="AT66" s="2">
        <f t="shared" si="47"/>
        <v>55.991666666666667</v>
      </c>
      <c r="AU66" s="2">
        <f t="shared" si="48"/>
        <v>56.139883905102913</v>
      </c>
      <c r="AV66" s="3">
        <f>AU66 + (E66 * ('리그 상수'!$B$1 - '리그 상수'!$F$1) / '리그 상수'!$B$2)</f>
        <v>59.092693923906872</v>
      </c>
      <c r="AW66">
        <f t="shared" si="49"/>
        <v>22.240000000000002</v>
      </c>
      <c r="AX66" s="3">
        <f t="shared" si="50"/>
        <v>6.6644441742915944E-3</v>
      </c>
      <c r="AY66" s="3">
        <f t="shared" si="51"/>
        <v>2.5242753554452748</v>
      </c>
      <c r="BE66" s="1">
        <f>SUMIFS(BatGame!$AD:$AD,BatGame!$A:$A,B66,BatGame!$AI:$AI,A66)</f>
        <v>2</v>
      </c>
      <c r="BF66" s="1">
        <f>SUMIFS(BatGame!$AE:$AE,BatGame!$A:$A,B66,BatGame!$AI:$AI,A66)</f>
        <v>52</v>
      </c>
      <c r="BG66" s="1">
        <f>SUMIFS(BatGame!$AF:$AF,BatGame!$A:$A,B66,BatGame!$AI:$AI,A66)</f>
        <v>8</v>
      </c>
      <c r="BH66">
        <f t="shared" si="52"/>
        <v>23</v>
      </c>
      <c r="BI66" s="4">
        <f t="shared" si="53"/>
        <v>2.657045590103726</v>
      </c>
      <c r="BJ66" s="2">
        <f>E66*('리그 상수'!$B$3 * 0.8)</f>
        <v>3.5266600594648168</v>
      </c>
      <c r="BL66" t="s">
        <v>275</v>
      </c>
      <c r="BM66" t="b">
        <f>IF(E66&gt;='리그 상수'!$I$1 * 2.8, TRUE, FALSE)</f>
        <v>1</v>
      </c>
    </row>
    <row r="67" spans="1:65">
      <c r="A67" t="s">
        <v>220</v>
      </c>
      <c r="B67" s="20" t="s">
        <v>269</v>
      </c>
      <c r="C67" s="5">
        <f t="shared" si="27"/>
        <v>2.8835007665352658E-2</v>
      </c>
      <c r="D67" s="5">
        <f t="shared" si="28"/>
        <v>8.961526431029089E-2</v>
      </c>
      <c r="E67" s="1">
        <f>SUMIFS(BatGame!$E:$E,BatGame!$A:$A,B67,BatGame!$AI:$AI,A67)</f>
        <v>4</v>
      </c>
      <c r="F67">
        <f t="shared" si="29"/>
        <v>4</v>
      </c>
      <c r="G67" s="1">
        <f>SUMIFS(BatGame!$F:$F,BatGame!$A:$A,B67,BatGame!$AI:$AI,A67)</f>
        <v>4</v>
      </c>
      <c r="H67" s="1">
        <f>SUMIFS(BatGame!$M:$M,BatGame!$A:$A,B67,BatGame!$AI:$AI,A67)</f>
        <v>1</v>
      </c>
      <c r="I67" s="1">
        <f>SUMIFS(BatGame!$G:$G,BatGame!$A:$A,B67,BatGame!$AI:$AI,A67)</f>
        <v>2</v>
      </c>
      <c r="J67">
        <f>SUMIFS(BatGame!$H:$H,BatGame!$A:$A,B67,BatGame!$AI:$AI,A67)</f>
        <v>1</v>
      </c>
      <c r="K67" s="1">
        <f>SUMIFS(BatGame!$I:$I,BatGame!$A:$A,B67,BatGame!$AI:$AI,A67)</f>
        <v>0</v>
      </c>
      <c r="L67" s="1">
        <f>SUMIFS(BatGame!$J:$J,BatGame!$A:$A,B67,BatGame!$AI:$AI,A67)</f>
        <v>1</v>
      </c>
      <c r="M67" s="1">
        <f>SUMIFS(BatGame!$K:$K,BatGame!$A:$A,B67,BatGame!$AI:$AI,A67)</f>
        <v>0</v>
      </c>
      <c r="N67">
        <f t="shared" si="30"/>
        <v>4</v>
      </c>
      <c r="O67" s="1">
        <f>SUMIFS(BatGame!$L:$L,BatGame!$A:$A,B67,BatGame!$AI:$AI,A67)</f>
        <v>0</v>
      </c>
      <c r="P67" s="1">
        <f>SUMIFS(BatGame!$N:$N,BatGame!$A:$A,B67,BatGame!$AI:$AI,A67)</f>
        <v>0</v>
      </c>
      <c r="Q67" s="1">
        <f>SUMIFS(BatGame!$AC:$AC,BatGame!$A:$A,B67,BatGame!$AI:$AI,A67)</f>
        <v>0</v>
      </c>
      <c r="R67" s="1">
        <f>SUMIFS(BatGame!$O:$O,BatGame!$A:$A,B67,BatGame!$AI:$AI,A67)</f>
        <v>0</v>
      </c>
      <c r="S67" s="1">
        <f>SUMIFS(BatGame!$Y:$Y,BatGame!$A:$A,B67,BatGame!$AI:$AI,A67)</f>
        <v>0</v>
      </c>
      <c r="T67" s="1">
        <f>SUMIFS(BatGame!$X:$X,BatGame!$A:$A,B67,BatGame!$AI:$AI,A67)</f>
        <v>0</v>
      </c>
      <c r="U67" s="1">
        <f>SUMIFS(BatGame!$P:$P,BatGame!$A:$A,B67,BatGame!$AI:$AI,A67)</f>
        <v>1</v>
      </c>
      <c r="V67" s="1">
        <f>SUMIFS(BatGame!$AB:$AB,BatGame!$A:$A,B67,BatGame!$AI:$AI,A67)</f>
        <v>0</v>
      </c>
      <c r="W67" s="1">
        <f>SUMIFS(BatGame!$Z:$Z,BatGame!$A:$A,B67,BatGame!$AI:$AI,A67)</f>
        <v>0</v>
      </c>
      <c r="X67" s="1">
        <f>SUMIFS(BatGame!$AA:$AA,BatGame!$A:$A,B67,BatGame!$AI:$AI,A67)</f>
        <v>0</v>
      </c>
      <c r="Y67" s="2">
        <f t="shared" si="31"/>
        <v>0.5</v>
      </c>
      <c r="Z67" s="2">
        <f t="shared" si="32"/>
        <v>0.5</v>
      </c>
      <c r="AA67" s="2">
        <f t="shared" si="33"/>
        <v>1</v>
      </c>
      <c r="AB67" s="2">
        <f t="shared" si="34"/>
        <v>1.5</v>
      </c>
      <c r="AC67" s="2">
        <f t="shared" si="35"/>
        <v>0.25</v>
      </c>
      <c r="AD67" s="2">
        <f>(AL67/E67) / '리그 상수'!$B$3 * 100</f>
        <v>228.91822827938674</v>
      </c>
      <c r="AE67" s="2">
        <f t="shared" si="36"/>
        <v>25</v>
      </c>
      <c r="AF67" s="2">
        <f t="shared" si="37"/>
        <v>0</v>
      </c>
      <c r="AG67" s="2">
        <f t="shared" si="38"/>
        <v>0</v>
      </c>
      <c r="AH67" s="2">
        <f t="shared" si="39"/>
        <v>0.66666666666666663</v>
      </c>
      <c r="AI67" s="2">
        <f t="shared" si="40"/>
        <v>0.5</v>
      </c>
      <c r="AJ67" s="2">
        <f t="shared" si="41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0.56235504997271024</v>
      </c>
      <c r="AL67" s="2">
        <f>((AK67-$AK$2) / '리그 상수'!$B$2 + '리그 상수'!$B$3) * '2025 썸머시즌 타자'!E67</f>
        <v>1.2614324571193163</v>
      </c>
      <c r="AM67" s="2">
        <f t="shared" si="42"/>
        <v>27</v>
      </c>
      <c r="AN67" s="2">
        <f>((AK67-'리그 상수'!$B$1) / '리그 상수'!$B$2)*'2025 썸머시즌 타자'!E67</f>
        <v>0.34129057047744366</v>
      </c>
      <c r="AO67" s="2">
        <f>((AK67-'리그 상수'!$B$1) / '리그 상수'!$B$2) * '2025 썸머시즌 타자'!E67</f>
        <v>0.34129057047744366</v>
      </c>
      <c r="AP67" s="2">
        <f t="shared" si="43"/>
        <v>0</v>
      </c>
      <c r="AQ67" s="2">
        <f t="shared" si="44"/>
        <v>0.3</v>
      </c>
      <c r="AR67" s="2">
        <f t="shared" si="45"/>
        <v>0.64129057047744364</v>
      </c>
      <c r="AS67" s="2">
        <f t="shared" si="46"/>
        <v>1.9930434782608695</v>
      </c>
      <c r="AT67" s="2">
        <f t="shared" si="47"/>
        <v>1.9930434782608695</v>
      </c>
      <c r="AU67" s="2">
        <f t="shared" si="48"/>
        <v>2.6343340487383129</v>
      </c>
      <c r="AV67" s="3">
        <f>AU67 + (E67 * ('리그 상수'!$B$1 - '리그 상수'!$F$1) / '리그 상수'!$B$2)</f>
        <v>3.0034353010888077</v>
      </c>
      <c r="AW67">
        <f t="shared" si="49"/>
        <v>22.240000000000002</v>
      </c>
      <c r="AX67" s="3">
        <f t="shared" si="50"/>
        <v>2.8835007665352679E-2</v>
      </c>
      <c r="AY67" s="3">
        <f t="shared" si="51"/>
        <v>0.11845027197564355</v>
      </c>
      <c r="BE67" s="1">
        <f>SUMIFS(BatGame!$AD:$AD,BatGame!$A:$A,B67,BatGame!$AI:$AI,A67)</f>
        <v>0</v>
      </c>
      <c r="BF67" s="1">
        <f>SUMIFS(BatGame!$AE:$AE,BatGame!$A:$A,B67,BatGame!$AI:$AI,A67)</f>
        <v>2</v>
      </c>
      <c r="BG67" s="1">
        <f>SUMIFS(BatGame!$AF:$AF,BatGame!$A:$A,B67,BatGame!$AI:$AI,A67)</f>
        <v>0</v>
      </c>
      <c r="BH67">
        <f t="shared" si="52"/>
        <v>2</v>
      </c>
      <c r="BI67" s="4">
        <f t="shared" si="53"/>
        <v>0.13504655130794999</v>
      </c>
      <c r="BJ67" s="2">
        <f>E67*('리그 상수'!$B$3 * 0.8)</f>
        <v>0.44083250743310209</v>
      </c>
      <c r="BL67" t="s">
        <v>275</v>
      </c>
      <c r="BM67" t="b">
        <f>IF(E67&gt;='리그 상수'!$I$1 * 2.8, TRUE, FALSE)</f>
        <v>0</v>
      </c>
    </row>
    <row r="68" spans="1:65">
      <c r="A68" t="s">
        <v>220</v>
      </c>
      <c r="B68" s="1" t="s">
        <v>136</v>
      </c>
      <c r="C68" s="5">
        <f t="shared" ref="C68:C70" si="54">AY68-D68</f>
        <v>3.935599747767099E-2</v>
      </c>
      <c r="D68" s="5">
        <f t="shared" ref="D68:D70" si="55">AT68/AW68</f>
        <v>0.1345650752125572</v>
      </c>
      <c r="E68" s="1">
        <f>SUMIFS(BatGame!$E:$E,BatGame!$A:$A,B68,BatGame!$AI:$AI,A68)</f>
        <v>20</v>
      </c>
      <c r="F68">
        <f t="shared" ref="F68:F89" si="56">E68-(R68+S68+W68+X68)</f>
        <v>20</v>
      </c>
      <c r="G68" s="1">
        <f>SUMIFS(BatGame!$F:$F,BatGame!$A:$A,B68,BatGame!$AI:$AI,A68)</f>
        <v>20</v>
      </c>
      <c r="H68" s="1">
        <f>SUMIFS(BatGame!$M:$M,BatGame!$A:$A,B68,BatGame!$AI:$AI,A68)</f>
        <v>3</v>
      </c>
      <c r="I68" s="1">
        <f>SUMIFS(BatGame!$G:$G,BatGame!$A:$A,B68,BatGame!$AI:$AI,A68)</f>
        <v>6</v>
      </c>
      <c r="J68">
        <f>SUMIFS(BatGame!$H:$H,BatGame!$A:$A,B68,BatGame!$AI:$AI,A68)</f>
        <v>6</v>
      </c>
      <c r="K68" s="1">
        <f>SUMIFS(BatGame!$I:$I,BatGame!$A:$A,B68,BatGame!$AI:$AI,A68)</f>
        <v>0</v>
      </c>
      <c r="L68" s="1">
        <f>SUMIFS(BatGame!$J:$J,BatGame!$A:$A,B68,BatGame!$AI:$AI,A68)</f>
        <v>0</v>
      </c>
      <c r="M68" s="1">
        <f>SUMIFS(BatGame!$K:$K,BatGame!$A:$A,B68,BatGame!$AI:$AI,A68)</f>
        <v>0</v>
      </c>
      <c r="N68">
        <f t="shared" ref="N68:N89" si="57">J68+(K68*2)+(L68*3)+(M68*4)</f>
        <v>6</v>
      </c>
      <c r="O68" s="1">
        <f>SUMIFS(BatGame!$L:$L,BatGame!$A:$A,B68,BatGame!$AI:$AI,A68)</f>
        <v>2</v>
      </c>
      <c r="P68" s="1">
        <f>SUMIFS(BatGame!$N:$N,BatGame!$A:$A,B68,BatGame!$AI:$AI,A68)</f>
        <v>2</v>
      </c>
      <c r="Q68" s="1">
        <f>SUMIFS(BatGame!$AC:$AC,BatGame!$A:$A,B68,BatGame!$AI:$AI,A68)</f>
        <v>0</v>
      </c>
      <c r="R68" s="1">
        <f>SUMIFS(BatGame!$O:$O,BatGame!$A:$A,B68,BatGame!$AI:$AI,A68)</f>
        <v>0</v>
      </c>
      <c r="S68" s="1">
        <f>SUMIFS(BatGame!$Y:$Y,BatGame!$A:$A,B68,BatGame!$AI:$AI,A68)</f>
        <v>0</v>
      </c>
      <c r="T68" s="1">
        <f>SUMIFS(BatGame!$X:$X,BatGame!$A:$A,B68,BatGame!$AI:$AI,A68)</f>
        <v>0</v>
      </c>
      <c r="U68" s="1">
        <f>SUMIFS(BatGame!$P:$P,BatGame!$A:$A,B68,BatGame!$AI:$AI,A68)</f>
        <v>1</v>
      </c>
      <c r="V68" s="1">
        <f>SUMIFS(BatGame!$AB:$AB,BatGame!$A:$A,B68,BatGame!$AI:$AI,A68)</f>
        <v>0</v>
      </c>
      <c r="W68" s="1">
        <f>SUMIFS(BatGame!$Z:$Z,BatGame!$A:$A,B68,BatGame!$AI:$AI,A68)</f>
        <v>0</v>
      </c>
      <c r="X68" s="1">
        <f>SUMIFS(BatGame!$AA:$AA,BatGame!$A:$A,B68,BatGame!$AI:$AI,A68)</f>
        <v>0</v>
      </c>
      <c r="Y68" s="2">
        <f t="shared" ref="Y68:Y89" si="58">I68/G68</f>
        <v>0.3</v>
      </c>
      <c r="Z68" s="2">
        <f t="shared" ref="Z68:Z89" si="59">(I68+R68+S68)/(G68+R68+S68+X68)</f>
        <v>0.3</v>
      </c>
      <c r="AA68" s="2">
        <f t="shared" ref="AA68:AA89" si="60">N68/G68</f>
        <v>0.3</v>
      </c>
      <c r="AB68" s="2">
        <f t="shared" ref="AB68:AB89" si="61">Z68+AA68</f>
        <v>0.6</v>
      </c>
      <c r="AC68" s="2">
        <f t="shared" ref="AC68:AC89" si="62">H68/F68</f>
        <v>0.15</v>
      </c>
      <c r="AD68" s="2">
        <f>(AL68/E68) / '리그 상수'!$B$3 * 100</f>
        <v>151.56729131175467</v>
      </c>
      <c r="AE68" s="2">
        <f t="shared" ref="AE68:AE89" si="63">U68/E68*100</f>
        <v>5</v>
      </c>
      <c r="AF68" s="2">
        <f t="shared" ref="AF68:AF89" si="64">R68/E68*100</f>
        <v>0</v>
      </c>
      <c r="AG68" s="2">
        <f t="shared" ref="AG68:AG89" si="65">R68/U68</f>
        <v>0</v>
      </c>
      <c r="AH68" s="2">
        <f t="shared" ref="AH68:AH89" si="66">(I68-M68)/(G68-U68-M68+X68)</f>
        <v>0.31578947368421051</v>
      </c>
      <c r="AI68" s="2">
        <f t="shared" ref="AI68:AI89" si="67">AA68-Y68</f>
        <v>0</v>
      </c>
      <c r="AJ68" s="2">
        <f t="shared" ref="AJ68:AJ89" si="68">Z68-Y68</f>
        <v>0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0.22494201998908409</v>
      </c>
      <c r="AL68" s="2">
        <f>((AK68-$AK$2) / '리그 상수'!$B$2 + '리그 상수'!$B$3) * '2025 썸머시즌 타자'!E68</f>
        <v>4.175986817112765</v>
      </c>
      <c r="AM68" s="2">
        <f t="shared" ref="AM68:AM89" si="69">(Z68*AA68*E68)*27/BH68</f>
        <v>3.4714285714285711</v>
      </c>
      <c r="AN68" s="2">
        <f>((AK68-'리그 상수'!$B$1) / '리그 상수'!$B$2)*'2025 썸머시즌 타자'!E68</f>
        <v>-0.42472261609659745</v>
      </c>
      <c r="AO68" s="2">
        <f>((AK68-'리그 상수'!$B$1) / '리그 상수'!$B$2) * '2025 썸머시즌 타자'!E68</f>
        <v>-0.42472261609659745</v>
      </c>
      <c r="AP68" s="2">
        <f t="shared" ref="AP68:AP89" si="70">(P68 - (Q68*2)) * 0.2</f>
        <v>0.4</v>
      </c>
      <c r="AQ68" s="2">
        <f t="shared" ref="AQ68:AQ89" si="71">(H68 - ((S68+R68+I68) * 0.3 * M68 * 0.9)) * 0.3</f>
        <v>0.89999999999999991</v>
      </c>
      <c r="AR68" s="2">
        <f t="shared" ref="AR68:AR89" si="72">AO68+AP68+AQ68</f>
        <v>0.87527738390340248</v>
      </c>
      <c r="AS68" s="2">
        <f t="shared" ref="AS68:AS89" si="73">((BE68+BF68+BG68)-BE68*3-(AVERAGE(BE68:BE1064))*0.02)</f>
        <v>2.9927272727272727</v>
      </c>
      <c r="AT68" s="2">
        <f t="shared" ref="AT68:AT89" si="74">AS68</f>
        <v>2.9927272727272727</v>
      </c>
      <c r="AU68" s="2">
        <f t="shared" ref="AU68:AU89" si="75">AR68+AT68</f>
        <v>3.8680046566306752</v>
      </c>
      <c r="AV68" s="3">
        <f>AU68 + (E68 * ('리그 상수'!$B$1 - '리그 상수'!$F$1) / '리그 상수'!$B$2)</f>
        <v>5.7135109183831494</v>
      </c>
      <c r="AW68">
        <f t="shared" ref="AW68:AW89" si="76">$H$2 / 10 * 0.8</f>
        <v>22.240000000000002</v>
      </c>
      <c r="AX68" s="3">
        <f t="shared" ref="AX68:AX89" si="77">AR68/AW68</f>
        <v>3.9355997477670969E-2</v>
      </c>
      <c r="AY68" s="3">
        <f t="shared" ref="AY68:AY89" si="78">AU68/AW68</f>
        <v>0.17392107269022819</v>
      </c>
      <c r="BE68" s="1">
        <f>SUMIFS(BatGame!$AD:$AD,BatGame!$A:$A,B68,BatGame!$AI:$AI,A68)</f>
        <v>1</v>
      </c>
      <c r="BF68" s="1">
        <f>SUMIFS(BatGame!$AE:$AE,BatGame!$A:$A,B68,BatGame!$AI:$AI,A68)</f>
        <v>2</v>
      </c>
      <c r="BG68" s="1">
        <f>SUMIFS(BatGame!$AF:$AF,BatGame!$A:$A,B68,BatGame!$AI:$AI,A68)</f>
        <v>3</v>
      </c>
      <c r="BH68">
        <f t="shared" ref="BH68:BH89" si="79">G68-I68+Q68+V68+X68+W68</f>
        <v>14</v>
      </c>
      <c r="BI68" s="4">
        <f t="shared" ref="BI68:BI89" si="80">AV68/AW68</f>
        <v>0.25690246935176031</v>
      </c>
      <c r="BJ68" s="2">
        <f>E68*('리그 상수'!$B$3 * 0.8)</f>
        <v>2.2041625371655105</v>
      </c>
      <c r="BL68" t="s">
        <v>275</v>
      </c>
      <c r="BM68" t="b">
        <f>IF(E68&gt;='리그 상수'!$I$1 * 2.8, TRUE, FALSE)</f>
        <v>0</v>
      </c>
    </row>
    <row r="69" spans="1:65">
      <c r="A69" t="s">
        <v>220</v>
      </c>
      <c r="B69" s="1" t="s">
        <v>137</v>
      </c>
      <c r="C69" s="5">
        <f t="shared" si="54"/>
        <v>3.3925134729254625E-2</v>
      </c>
      <c r="D69" s="5">
        <f t="shared" si="55"/>
        <v>0.58423261390887293</v>
      </c>
      <c r="E69" s="1">
        <f>SUMIFS(BatGame!$E:$E,BatGame!$A:$A,B69,BatGame!$AI:$AI,A69)</f>
        <v>27</v>
      </c>
      <c r="F69">
        <f t="shared" si="56"/>
        <v>26</v>
      </c>
      <c r="G69" s="1">
        <f>SUMIFS(BatGame!$F:$F,BatGame!$A:$A,B69,BatGame!$AI:$AI,A69)</f>
        <v>26</v>
      </c>
      <c r="H69" s="1">
        <f>SUMIFS(BatGame!$M:$M,BatGame!$A:$A,B69,BatGame!$AI:$AI,A69)</f>
        <v>4</v>
      </c>
      <c r="I69" s="1">
        <f>SUMIFS(BatGame!$G:$G,BatGame!$A:$A,B69,BatGame!$AI:$AI,A69)</f>
        <v>6</v>
      </c>
      <c r="J69">
        <f>SUMIFS(BatGame!$H:$H,BatGame!$A:$A,B69,BatGame!$AI:$AI,A69)</f>
        <v>3</v>
      </c>
      <c r="K69" s="1">
        <f>SUMIFS(BatGame!$I:$I,BatGame!$A:$A,B69,BatGame!$AI:$AI,A69)</f>
        <v>3</v>
      </c>
      <c r="L69" s="1">
        <f>SUMIFS(BatGame!$J:$J,BatGame!$A:$A,B69,BatGame!$AI:$AI,A69)</f>
        <v>0</v>
      </c>
      <c r="M69" s="1">
        <f>SUMIFS(BatGame!$K:$K,BatGame!$A:$A,B69,BatGame!$AI:$AI,A69)</f>
        <v>0</v>
      </c>
      <c r="N69">
        <f t="shared" si="57"/>
        <v>9</v>
      </c>
      <c r="O69" s="1">
        <f>SUMIFS(BatGame!$L:$L,BatGame!$A:$A,B69,BatGame!$AI:$AI,A69)</f>
        <v>2</v>
      </c>
      <c r="P69" s="1">
        <f>SUMIFS(BatGame!$N:$N,BatGame!$A:$A,B69,BatGame!$AI:$AI,A69)</f>
        <v>0</v>
      </c>
      <c r="Q69" s="1">
        <f>SUMIFS(BatGame!$AC:$AC,BatGame!$A:$A,B69,BatGame!$AI:$AI,A69)</f>
        <v>0</v>
      </c>
      <c r="R69" s="1">
        <f>SUMIFS(BatGame!$O:$O,BatGame!$A:$A,B69,BatGame!$AI:$AI,A69)</f>
        <v>0</v>
      </c>
      <c r="S69" s="1">
        <f>SUMIFS(BatGame!$Y:$Y,BatGame!$A:$A,B69,BatGame!$AI:$AI,A69)</f>
        <v>1</v>
      </c>
      <c r="T69" s="1">
        <f>SUMIFS(BatGame!$X:$X,BatGame!$A:$A,B69,BatGame!$AI:$AI,A69)</f>
        <v>0</v>
      </c>
      <c r="U69" s="1">
        <f>SUMIFS(BatGame!$P:$P,BatGame!$A:$A,B69,BatGame!$AI:$AI,A69)</f>
        <v>5</v>
      </c>
      <c r="V69" s="1">
        <f>SUMIFS(BatGame!$AB:$AB,BatGame!$A:$A,B69,BatGame!$AI:$AI,A69)</f>
        <v>0</v>
      </c>
      <c r="W69" s="1">
        <f>SUMIFS(BatGame!$Z:$Z,BatGame!$A:$A,B69,BatGame!$AI:$AI,A69)</f>
        <v>0</v>
      </c>
      <c r="X69" s="1">
        <f>SUMIFS(BatGame!$AA:$AA,BatGame!$A:$A,B69,BatGame!$AI:$AI,A69)</f>
        <v>0</v>
      </c>
      <c r="Y69" s="2">
        <f t="shared" si="58"/>
        <v>0.23076923076923078</v>
      </c>
      <c r="Z69" s="2">
        <f t="shared" si="59"/>
        <v>0.25925925925925924</v>
      </c>
      <c r="AA69" s="2">
        <f t="shared" si="60"/>
        <v>0.34615384615384615</v>
      </c>
      <c r="AB69" s="2">
        <f t="shared" si="61"/>
        <v>0.60541310541310533</v>
      </c>
      <c r="AC69" s="2">
        <f t="shared" si="62"/>
        <v>0.15384615384615385</v>
      </c>
      <c r="AD69" s="2">
        <f>(AL69/E69) / '리그 상수'!$B$3 * 100</f>
        <v>155.00511073253836</v>
      </c>
      <c r="AE69" s="2">
        <f t="shared" si="63"/>
        <v>18.518518518518519</v>
      </c>
      <c r="AF69" s="2">
        <f t="shared" si="64"/>
        <v>0</v>
      </c>
      <c r="AG69" s="2">
        <f t="shared" si="65"/>
        <v>0</v>
      </c>
      <c r="AH69" s="2">
        <f t="shared" si="66"/>
        <v>0.2857142857142857</v>
      </c>
      <c r="AI69" s="2">
        <f t="shared" si="67"/>
        <v>0.11538461538461536</v>
      </c>
      <c r="AJ69" s="2">
        <f t="shared" si="68"/>
        <v>2.8490028490028463E-2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0.23993815465502305</v>
      </c>
      <c r="AL69" s="2">
        <f>((AK69-$AK$2) / '리그 상수'!$B$2 + '리그 상수'!$B$3) * '2025 썸머시즌 타자'!E69</f>
        <v>5.7654527312112629</v>
      </c>
      <c r="AM69" s="2">
        <f t="shared" si="69"/>
        <v>3.2711538461538461</v>
      </c>
      <c r="AN69" s="2">
        <f>((AK69-'리그 상수'!$B$1) / '리그 상수'!$B$2)*'2025 썸머시즌 타자'!E69</f>
        <v>-0.44550500362137735</v>
      </c>
      <c r="AO69" s="2">
        <f>((AK69-'리그 상수'!$B$1) / '리그 상수'!$B$2) * '2025 썸머시즌 타자'!E69</f>
        <v>-0.44550500362137735</v>
      </c>
      <c r="AP69" s="2">
        <f t="shared" si="70"/>
        <v>0</v>
      </c>
      <c r="AQ69" s="2">
        <f t="shared" si="71"/>
        <v>1.2</v>
      </c>
      <c r="AR69" s="2">
        <f t="shared" si="72"/>
        <v>0.75449499637862261</v>
      </c>
      <c r="AS69" s="2">
        <f t="shared" si="73"/>
        <v>12.993333333333334</v>
      </c>
      <c r="AT69" s="2">
        <f t="shared" si="74"/>
        <v>12.993333333333334</v>
      </c>
      <c r="AU69" s="2">
        <f t="shared" si="75"/>
        <v>13.747828329711957</v>
      </c>
      <c r="AV69" s="3">
        <f>AU69 + (E69 * ('리그 상수'!$B$1 - '리그 상수'!$F$1) / '리그 상수'!$B$2)</f>
        <v>16.239261783077797</v>
      </c>
      <c r="AW69">
        <f t="shared" si="76"/>
        <v>22.240000000000002</v>
      </c>
      <c r="AX69" s="3">
        <f t="shared" si="77"/>
        <v>3.3925134729254611E-2</v>
      </c>
      <c r="AY69" s="3">
        <f t="shared" si="78"/>
        <v>0.61815774863812756</v>
      </c>
      <c r="BE69" s="1">
        <f>SUMIFS(BatGame!$AD:$AD,BatGame!$A:$A,B69,BatGame!$AI:$AI,A69)</f>
        <v>0</v>
      </c>
      <c r="BF69" s="1">
        <f>SUMIFS(BatGame!$AE:$AE,BatGame!$A:$A,B69,BatGame!$AI:$AI,A69)</f>
        <v>9</v>
      </c>
      <c r="BG69" s="1">
        <f>SUMIFS(BatGame!$AF:$AF,BatGame!$A:$A,B69,BatGame!$AI:$AI,A69)</f>
        <v>4</v>
      </c>
      <c r="BH69">
        <f t="shared" si="79"/>
        <v>20</v>
      </c>
      <c r="BI69" s="4">
        <f t="shared" si="80"/>
        <v>0.73018263413119588</v>
      </c>
      <c r="BJ69" s="2">
        <f>E69*('리그 상수'!$B$3 * 0.8)</f>
        <v>2.9756194251734391</v>
      </c>
      <c r="BL69" t="s">
        <v>275</v>
      </c>
      <c r="BM69" t="b">
        <f>IF(E69&gt;='리그 상수'!$I$1 * 2.8, TRUE, FALSE)</f>
        <v>1</v>
      </c>
    </row>
    <row r="70" spans="1:65">
      <c r="A70" t="s">
        <v>220</v>
      </c>
      <c r="B70" s="1" t="s">
        <v>141</v>
      </c>
      <c r="C70" s="5">
        <f t="shared" si="54"/>
        <v>-2.4894418998459622E-2</v>
      </c>
      <c r="D70" s="5">
        <f t="shared" si="55"/>
        <v>0.17954136690647479</v>
      </c>
      <c r="E70" s="1">
        <f>SUMIFS(BatGame!$E:$E,BatGame!$A:$A,B70,BatGame!$AI:$AI,A70)</f>
        <v>6</v>
      </c>
      <c r="F70">
        <f t="shared" si="56"/>
        <v>6</v>
      </c>
      <c r="G70" s="1">
        <f>SUMIFS(BatGame!$F:$F,BatGame!$A:$A,B70,BatGame!$AI:$AI,A70)</f>
        <v>6</v>
      </c>
      <c r="H70" s="1">
        <f>SUMIFS(BatGame!$M:$M,BatGame!$A:$A,B70,BatGame!$AI:$AI,A70)</f>
        <v>0</v>
      </c>
      <c r="I70" s="1">
        <f>SUMIFS(BatGame!$G:$G,BatGame!$A:$A,B70,BatGame!$AI:$AI,A70)</f>
        <v>0</v>
      </c>
      <c r="J70">
        <f>SUMIFS(BatGame!$H:$H,BatGame!$A:$A,B70,BatGame!$AI:$AI,A70)</f>
        <v>0</v>
      </c>
      <c r="K70" s="1">
        <f>SUMIFS(BatGame!$I:$I,BatGame!$A:$A,B70,BatGame!$AI:$AI,A70)</f>
        <v>0</v>
      </c>
      <c r="L70" s="1">
        <f>SUMIFS(BatGame!$J:$J,BatGame!$A:$A,B70,BatGame!$AI:$AI,A70)</f>
        <v>0</v>
      </c>
      <c r="M70" s="1">
        <f>SUMIFS(BatGame!$K:$K,BatGame!$A:$A,B70,BatGame!$AI:$AI,A70)</f>
        <v>0</v>
      </c>
      <c r="N70">
        <f t="shared" si="57"/>
        <v>0</v>
      </c>
      <c r="O70" s="1">
        <f>SUMIFS(BatGame!$L:$L,BatGame!$A:$A,B70,BatGame!$AI:$AI,A70)</f>
        <v>0</v>
      </c>
      <c r="P70" s="1">
        <f>SUMIFS(BatGame!$N:$N,BatGame!$A:$A,B70,BatGame!$AI:$AI,A70)</f>
        <v>0</v>
      </c>
      <c r="Q70" s="1">
        <f>SUMIFS(BatGame!$AC:$AC,BatGame!$A:$A,B70,BatGame!$AI:$AI,A70)</f>
        <v>0</v>
      </c>
      <c r="R70" s="1">
        <f>SUMIFS(BatGame!$O:$O,BatGame!$A:$A,B70,BatGame!$AI:$AI,A70)</f>
        <v>0</v>
      </c>
      <c r="S70" s="1">
        <f>SUMIFS(BatGame!$Y:$Y,BatGame!$A:$A,B70,BatGame!$AI:$AI,A70)</f>
        <v>0</v>
      </c>
      <c r="T70" s="1">
        <f>SUMIFS(BatGame!$X:$X,BatGame!$A:$A,B70,BatGame!$AI:$AI,A70)</f>
        <v>0</v>
      </c>
      <c r="U70" s="1">
        <f>SUMIFS(BatGame!$P:$P,BatGame!$A:$A,B70,BatGame!$AI:$AI,A70)</f>
        <v>1</v>
      </c>
      <c r="V70" s="1">
        <f>SUMIFS(BatGame!$AB:$AB,BatGame!$A:$A,B70,BatGame!$AI:$AI,A70)</f>
        <v>0</v>
      </c>
      <c r="W70" s="1">
        <f>SUMIFS(BatGame!$Z:$Z,BatGame!$A:$A,B70,BatGame!$AI:$AI,A70)</f>
        <v>0</v>
      </c>
      <c r="X70" s="1">
        <f>SUMIFS(BatGame!$AA:$AA,BatGame!$A:$A,B70,BatGame!$AI:$AI,A70)</f>
        <v>0</v>
      </c>
      <c r="Y70" s="2">
        <f t="shared" si="58"/>
        <v>0</v>
      </c>
      <c r="Z70" s="2">
        <f t="shared" si="59"/>
        <v>0</v>
      </c>
      <c r="AA70" s="2">
        <f t="shared" si="60"/>
        <v>0</v>
      </c>
      <c r="AB70" s="2">
        <f t="shared" si="61"/>
        <v>0</v>
      </c>
      <c r="AC70" s="2">
        <f t="shared" si="62"/>
        <v>0</v>
      </c>
      <c r="AD70" s="2">
        <f>(AL70/E70) / '리그 상수'!$B$3 * 100</f>
        <v>100</v>
      </c>
      <c r="AE70" s="2">
        <f t="shared" si="63"/>
        <v>16.666666666666664</v>
      </c>
      <c r="AF70" s="2">
        <f t="shared" si="64"/>
        <v>0</v>
      </c>
      <c r="AG70" s="2">
        <f t="shared" si="65"/>
        <v>0</v>
      </c>
      <c r="AH70" s="2">
        <f t="shared" si="66"/>
        <v>0</v>
      </c>
      <c r="AI70" s="2">
        <f t="shared" si="67"/>
        <v>0</v>
      </c>
      <c r="AJ70" s="2">
        <f t="shared" si="68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0.82656095143706643</v>
      </c>
      <c r="AM70" s="2">
        <f t="shared" si="69"/>
        <v>0</v>
      </c>
      <c r="AN70" s="2">
        <f>((AK70-'리그 상수'!$B$1) / '리그 상수'!$B$2)*'2025 썸머시즌 타자'!E70</f>
        <v>-0.55365187852574238</v>
      </c>
      <c r="AO70" s="2">
        <f>((AK70-'리그 상수'!$B$1) / '리그 상수'!$B$2) * '2025 썸머시즌 타자'!E70</f>
        <v>-0.55365187852574238</v>
      </c>
      <c r="AP70" s="2">
        <f t="shared" si="70"/>
        <v>0</v>
      </c>
      <c r="AQ70" s="2">
        <f t="shared" si="71"/>
        <v>0</v>
      </c>
      <c r="AR70" s="2">
        <f t="shared" si="72"/>
        <v>-0.55365187852574238</v>
      </c>
      <c r="AS70" s="2">
        <f t="shared" si="73"/>
        <v>3.9929999999999999</v>
      </c>
      <c r="AT70" s="2">
        <f t="shared" si="74"/>
        <v>3.9929999999999999</v>
      </c>
      <c r="AU70" s="2">
        <f t="shared" si="75"/>
        <v>3.4393481214742576</v>
      </c>
      <c r="AV70" s="3">
        <f>AU70 + (E70 * ('리그 상수'!$B$1 - '리그 상수'!$F$1) / '리그 상수'!$B$2)</f>
        <v>3.9929999999999999</v>
      </c>
      <c r="AW70">
        <f t="shared" si="76"/>
        <v>22.240000000000002</v>
      </c>
      <c r="AX70" s="3">
        <f t="shared" si="77"/>
        <v>-2.4894418998459636E-2</v>
      </c>
      <c r="AY70" s="3">
        <f t="shared" si="78"/>
        <v>0.15464694790801517</v>
      </c>
      <c r="BE70" s="1">
        <f>SUMIFS(BatGame!$AD:$AD,BatGame!$A:$A,B70,BatGame!$AI:$AI,A70)</f>
        <v>0</v>
      </c>
      <c r="BF70" s="1">
        <f>SUMIFS(BatGame!$AE:$AE,BatGame!$A:$A,B70,BatGame!$AI:$AI,A70)</f>
        <v>2</v>
      </c>
      <c r="BG70" s="1">
        <f>SUMIFS(BatGame!$AF:$AF,BatGame!$A:$A,B70,BatGame!$AI:$AI,A70)</f>
        <v>2</v>
      </c>
      <c r="BH70">
        <f t="shared" si="79"/>
        <v>6</v>
      </c>
      <c r="BI70" s="4">
        <f t="shared" si="80"/>
        <v>0.17954136690647479</v>
      </c>
      <c r="BJ70" s="2">
        <f>E70*('리그 상수'!$B$3 * 0.8)</f>
        <v>0.66124876114965314</v>
      </c>
      <c r="BL70" t="s">
        <v>275</v>
      </c>
      <c r="BM70" t="b">
        <f>IF(E70&gt;='리그 상수'!$I$1 * 2.8, TRUE, FALSE)</f>
        <v>0</v>
      </c>
    </row>
    <row r="71" spans="1:65">
      <c r="A71" t="s">
        <v>220</v>
      </c>
      <c r="B71" s="1" t="s">
        <v>144</v>
      </c>
      <c r="C71" s="5">
        <f>AY71-D71</f>
        <v>5.5384020115615482E-3</v>
      </c>
      <c r="D71" s="5">
        <f>AT71/AW71</f>
        <v>4.4632714880726995E-2</v>
      </c>
      <c r="E71" s="1">
        <f>SUMIFS(BatGame!$E:$E,BatGame!$A:$A,B71,BatGame!$AI:$AI,A71)</f>
        <v>3</v>
      </c>
      <c r="F71">
        <f t="shared" si="56"/>
        <v>3</v>
      </c>
      <c r="G71" s="1">
        <f>SUMIFS(BatGame!$F:$F,BatGame!$A:$A,B71,BatGame!$AI:$AI,A71)</f>
        <v>3</v>
      </c>
      <c r="H71" s="1">
        <f>SUMIFS(BatGame!$M:$M,BatGame!$A:$A,B71,BatGame!$AI:$AI,A71)</f>
        <v>0</v>
      </c>
      <c r="I71" s="1">
        <f>SUMIFS(BatGame!$G:$G,BatGame!$A:$A,B71,BatGame!$AI:$AI,A71)</f>
        <v>0</v>
      </c>
      <c r="J71">
        <f>SUMIFS(BatGame!$H:$H,BatGame!$A:$A,B71,BatGame!$AI:$AI,A71)</f>
        <v>0</v>
      </c>
      <c r="K71" s="1">
        <f>SUMIFS(BatGame!$I:$I,BatGame!$A:$A,B71,BatGame!$AI:$AI,A71)</f>
        <v>0</v>
      </c>
      <c r="L71" s="1">
        <f>SUMIFS(BatGame!$J:$J,BatGame!$A:$A,B71,BatGame!$AI:$AI,A71)</f>
        <v>0</v>
      </c>
      <c r="M71" s="1">
        <f>SUMIFS(BatGame!$K:$K,BatGame!$A:$A,B71,BatGame!$AI:$AI,A71)</f>
        <v>0</v>
      </c>
      <c r="N71">
        <f t="shared" si="57"/>
        <v>0</v>
      </c>
      <c r="O71" s="1">
        <f>SUMIFS(BatGame!$L:$L,BatGame!$A:$A,B71,BatGame!$AI:$AI,A71)</f>
        <v>0</v>
      </c>
      <c r="P71" s="1">
        <f>SUMIFS(BatGame!$N:$N,BatGame!$A:$A,B71,BatGame!$AI:$AI,A71)</f>
        <v>2</v>
      </c>
      <c r="Q71" s="1">
        <f>SUMIFS(BatGame!$AC:$AC,BatGame!$A:$A,B71,BatGame!$AI:$AI,A71)</f>
        <v>0</v>
      </c>
      <c r="R71" s="1">
        <f>SUMIFS(BatGame!$O:$O,BatGame!$A:$A,B71,BatGame!$AI:$AI,A71)</f>
        <v>0</v>
      </c>
      <c r="S71" s="1">
        <f>SUMIFS(BatGame!$Y:$Y,BatGame!$A:$A,B71,BatGame!$AI:$AI,A71)</f>
        <v>0</v>
      </c>
      <c r="T71" s="1">
        <f>SUMIFS(BatGame!$X:$X,BatGame!$A:$A,B71,BatGame!$AI:$AI,A71)</f>
        <v>0</v>
      </c>
      <c r="U71" s="1">
        <f>SUMIFS(BatGame!$P:$P,BatGame!$A:$A,B71,BatGame!$AI:$AI,A71)</f>
        <v>0</v>
      </c>
      <c r="V71" s="1">
        <f>SUMIFS(BatGame!$AB:$AB,BatGame!$A:$A,B71,BatGame!$AI:$AI,A71)</f>
        <v>0</v>
      </c>
      <c r="W71" s="1">
        <f>SUMIFS(BatGame!$Z:$Z,BatGame!$A:$A,B71,BatGame!$AI:$AI,A71)</f>
        <v>0</v>
      </c>
      <c r="X71" s="1">
        <f>SUMIFS(BatGame!$AA:$AA,BatGame!$A:$A,B71,BatGame!$AI:$AI,A71)</f>
        <v>0</v>
      </c>
      <c r="Y71" s="2">
        <f t="shared" si="58"/>
        <v>0</v>
      </c>
      <c r="Z71" s="2">
        <f t="shared" si="59"/>
        <v>0</v>
      </c>
      <c r="AA71" s="2">
        <f t="shared" si="60"/>
        <v>0</v>
      </c>
      <c r="AB71" s="2">
        <f t="shared" si="61"/>
        <v>0</v>
      </c>
      <c r="AC71" s="2">
        <f t="shared" si="62"/>
        <v>0</v>
      </c>
      <c r="AD71" s="2">
        <f>(AL71/E71) / '리그 상수'!$B$3 * 100</f>
        <v>100</v>
      </c>
      <c r="AE71" s="2">
        <f t="shared" si="63"/>
        <v>0</v>
      </c>
      <c r="AF71" s="2">
        <f t="shared" si="64"/>
        <v>0</v>
      </c>
      <c r="AG71" s="2" t="e">
        <f t="shared" si="65"/>
        <v>#DIV/0!</v>
      </c>
      <c r="AH71" s="2">
        <f t="shared" si="66"/>
        <v>0</v>
      </c>
      <c r="AI71" s="2">
        <f t="shared" si="67"/>
        <v>0</v>
      </c>
      <c r="AJ71" s="2">
        <f t="shared" si="68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0.41328047571853321</v>
      </c>
      <c r="AM71" s="2">
        <f t="shared" si="69"/>
        <v>0</v>
      </c>
      <c r="AN71" s="2">
        <f>((AK71-'리그 상수'!$B$1) / '리그 상수'!$B$2)*'2025 썸머시즌 타자'!E71</f>
        <v>-0.27682593926287119</v>
      </c>
      <c r="AO71" s="2">
        <f>((AK71-'리그 상수'!$B$1) / '리그 상수'!$B$2) * '2025 썸머시즌 타자'!E71</f>
        <v>-0.27682593926287119</v>
      </c>
      <c r="AP71" s="2">
        <f t="shared" si="70"/>
        <v>0.4</v>
      </c>
      <c r="AQ71" s="2">
        <f t="shared" si="71"/>
        <v>0</v>
      </c>
      <c r="AR71" s="2">
        <f t="shared" si="72"/>
        <v>0.12317406073712883</v>
      </c>
      <c r="AS71" s="2">
        <f t="shared" si="73"/>
        <v>0.99263157894736842</v>
      </c>
      <c r="AT71" s="2">
        <f t="shared" si="74"/>
        <v>0.99263157894736842</v>
      </c>
      <c r="AU71" s="2">
        <f t="shared" si="75"/>
        <v>1.1158056396844973</v>
      </c>
      <c r="AV71" s="3">
        <f>AU71 + (E71 * ('리그 상수'!$B$1 - '리그 상수'!$F$1) / '리그 상수'!$B$2)</f>
        <v>1.3926315789473684</v>
      </c>
      <c r="AW71">
        <f t="shared" si="76"/>
        <v>22.240000000000002</v>
      </c>
      <c r="AX71" s="3">
        <f t="shared" si="77"/>
        <v>5.5384020115615473E-3</v>
      </c>
      <c r="AY71" s="3">
        <f t="shared" si="78"/>
        <v>5.0171116892288543E-2</v>
      </c>
      <c r="BE71" s="1">
        <f>SUMIFS(BatGame!$AD:$AD,BatGame!$A:$A,B71,BatGame!$AI:$AI,A71)</f>
        <v>0</v>
      </c>
      <c r="BF71" s="1">
        <f>SUMIFS(BatGame!$AE:$AE,BatGame!$A:$A,B71,BatGame!$AI:$AI,A71)</f>
        <v>1</v>
      </c>
      <c r="BG71" s="1">
        <f>SUMIFS(BatGame!$AF:$AF,BatGame!$A:$A,B71,BatGame!$AI:$AI,A71)</f>
        <v>0</v>
      </c>
      <c r="BH71">
        <f t="shared" si="79"/>
        <v>3</v>
      </c>
      <c r="BI71" s="4">
        <f t="shared" si="80"/>
        <v>6.2618326391518361E-2</v>
      </c>
      <c r="BJ71" s="2">
        <f>E71*('리그 상수'!$B$3 * 0.8)</f>
        <v>0.33062438057482657</v>
      </c>
      <c r="BL71" t="s">
        <v>275</v>
      </c>
      <c r="BM71" t="b">
        <f>IF(E71&gt;='리그 상수'!$I$1 * 2.8, TRUE, FALSE)</f>
        <v>0</v>
      </c>
    </row>
    <row r="72" spans="1:65">
      <c r="A72" t="s">
        <v>220</v>
      </c>
      <c r="B72" s="1" t="s">
        <v>270</v>
      </c>
      <c r="C72" s="5">
        <f t="shared" ref="C72:C76" si="81">AY72-D72</f>
        <v>-8.298139666153212E-3</v>
      </c>
      <c r="D72" s="5">
        <f t="shared" ref="D72:D76" si="82">AT72/AW72</f>
        <v>4.461430855315747E-2</v>
      </c>
      <c r="E72" s="1">
        <f>SUMIFS(BatGame!$E:$E,BatGame!$A:$A,B72,BatGame!$AI:$AI,A72)</f>
        <v>2</v>
      </c>
      <c r="F72">
        <f t="shared" si="56"/>
        <v>2</v>
      </c>
      <c r="G72" s="1">
        <f>SUMIFS(BatGame!$F:$F,BatGame!$A:$A,B72,BatGame!$AI:$AI,A72)</f>
        <v>2</v>
      </c>
      <c r="H72" s="1">
        <f>SUMIFS(BatGame!$M:$M,BatGame!$A:$A,B72,BatGame!$AI:$AI,A72)</f>
        <v>0</v>
      </c>
      <c r="I72" s="1">
        <f>SUMIFS(BatGame!$G:$G,BatGame!$A:$A,B72,BatGame!$AI:$AI,A72)</f>
        <v>0</v>
      </c>
      <c r="J72">
        <f>SUMIFS(BatGame!$H:$H,BatGame!$A:$A,B72,BatGame!$AI:$AI,A72)</f>
        <v>0</v>
      </c>
      <c r="K72" s="1">
        <f>SUMIFS(BatGame!$I:$I,BatGame!$A:$A,B72,BatGame!$AI:$AI,A72)</f>
        <v>0</v>
      </c>
      <c r="L72" s="1">
        <f>SUMIFS(BatGame!$J:$J,BatGame!$A:$A,B72,BatGame!$AI:$AI,A72)</f>
        <v>0</v>
      </c>
      <c r="M72" s="1">
        <f>SUMIFS(BatGame!$K:$K,BatGame!$A:$A,B72,BatGame!$AI:$AI,A72)</f>
        <v>0</v>
      </c>
      <c r="N72">
        <f t="shared" si="57"/>
        <v>0</v>
      </c>
      <c r="O72" s="1">
        <f>SUMIFS(BatGame!$L:$L,BatGame!$A:$A,B72,BatGame!$AI:$AI,A72)</f>
        <v>0</v>
      </c>
      <c r="P72" s="1">
        <f>SUMIFS(BatGame!$N:$N,BatGame!$A:$A,B72,BatGame!$AI:$AI,A72)</f>
        <v>0</v>
      </c>
      <c r="Q72" s="1">
        <f>SUMIFS(BatGame!$AC:$AC,BatGame!$A:$A,B72,BatGame!$AI:$AI,A72)</f>
        <v>0</v>
      </c>
      <c r="R72" s="1">
        <f>SUMIFS(BatGame!$O:$O,BatGame!$A:$A,B72,BatGame!$AI:$AI,A72)</f>
        <v>0</v>
      </c>
      <c r="S72" s="1">
        <f>SUMIFS(BatGame!$Y:$Y,BatGame!$A:$A,B72,BatGame!$AI:$AI,A72)</f>
        <v>0</v>
      </c>
      <c r="T72" s="1">
        <f>SUMIFS(BatGame!$X:$X,BatGame!$A:$A,B72,BatGame!$AI:$AI,A72)</f>
        <v>0</v>
      </c>
      <c r="U72" s="1">
        <f>SUMIFS(BatGame!$P:$P,BatGame!$A:$A,B72,BatGame!$AI:$AI,A72)</f>
        <v>0</v>
      </c>
      <c r="V72" s="1">
        <f>SUMIFS(BatGame!$AB:$AB,BatGame!$A:$A,B72,BatGame!$AI:$AI,A72)</f>
        <v>0</v>
      </c>
      <c r="W72" s="1">
        <f>SUMIFS(BatGame!$Z:$Z,BatGame!$A:$A,B72,BatGame!$AI:$AI,A72)</f>
        <v>0</v>
      </c>
      <c r="X72" s="1">
        <f>SUMIFS(BatGame!$AA:$AA,BatGame!$A:$A,B72,BatGame!$AI:$AI,A72)</f>
        <v>0</v>
      </c>
      <c r="Y72" s="2">
        <f t="shared" si="58"/>
        <v>0</v>
      </c>
      <c r="Z72" s="2">
        <f t="shared" si="59"/>
        <v>0</v>
      </c>
      <c r="AA72" s="2">
        <f t="shared" si="60"/>
        <v>0</v>
      </c>
      <c r="AB72" s="2">
        <f t="shared" si="61"/>
        <v>0</v>
      </c>
      <c r="AC72" s="2">
        <f t="shared" si="62"/>
        <v>0</v>
      </c>
      <c r="AD72" s="2">
        <f>(AL72/E72) / '리그 상수'!$B$3 * 100</f>
        <v>100</v>
      </c>
      <c r="AE72" s="2">
        <f t="shared" si="63"/>
        <v>0</v>
      </c>
      <c r="AF72" s="2">
        <f t="shared" si="64"/>
        <v>0</v>
      </c>
      <c r="AG72" s="2" t="e">
        <f t="shared" si="65"/>
        <v>#DIV/0!</v>
      </c>
      <c r="AH72" s="2">
        <f t="shared" si="66"/>
        <v>0</v>
      </c>
      <c r="AI72" s="2">
        <f t="shared" si="67"/>
        <v>0</v>
      </c>
      <c r="AJ72" s="2">
        <f t="shared" si="68"/>
        <v>0</v>
      </c>
      <c r="AK72" s="2">
        <f>('리그 상수'!$B$16 * '2025 썸머시즌 타자'!R72 + '리그 상수'!$B$17 * '2025 썸머시즌 타자'!S72 + '2025 썸머시즌 타자'!J72 * '리그 상수'!$B$18 + '리그 상수'!$B$19 * '2025 썸머시즌 타자'!K72 + '2025 썸머시즌 타자'!L72 * '리그 상수'!$B$20 + '리그 상수'!$B$21*'2025 썸머시즌 타자'!M72) / ('2025 썸머시즌 타자'!G72 + '2025 썸머시즌 타자'!R72 - '2025 썸머시즌 타자'!T72 +'2025 썸머시즌 타자'!S72 +'2025 썸머시즌 타자'!X72)</f>
        <v>0</v>
      </c>
      <c r="AL72" s="2">
        <f>((AK72-$AK$2) / '리그 상수'!$B$2 + '리그 상수'!$B$3) * '2025 썸머시즌 타자'!E72</f>
        <v>0.27552031714568881</v>
      </c>
      <c r="AM72" s="2">
        <f t="shared" si="69"/>
        <v>0</v>
      </c>
      <c r="AN72" s="2">
        <f>((AK72-'리그 상수'!$B$1) / '리그 상수'!$B$2)*'2025 썸머시즌 타자'!E72</f>
        <v>-0.18455062617524745</v>
      </c>
      <c r="AO72" s="2">
        <f>((AK72-'리그 상수'!$B$1) / '리그 상수'!$B$2) * '2025 썸머시즌 타자'!E72</f>
        <v>-0.18455062617524745</v>
      </c>
      <c r="AP72" s="2">
        <f t="shared" si="70"/>
        <v>0</v>
      </c>
      <c r="AQ72" s="2">
        <f t="shared" si="71"/>
        <v>0</v>
      </c>
      <c r="AR72" s="2">
        <f t="shared" si="72"/>
        <v>-0.18455062617524745</v>
      </c>
      <c r="AS72" s="2">
        <f t="shared" si="73"/>
        <v>0.99222222222222223</v>
      </c>
      <c r="AT72" s="2">
        <f t="shared" si="74"/>
        <v>0.99222222222222223</v>
      </c>
      <c r="AU72" s="2">
        <f t="shared" si="75"/>
        <v>0.8076715960469748</v>
      </c>
      <c r="AV72" s="3">
        <f>AU72 + (E72 * ('리그 상수'!$B$1 - '리그 상수'!$F$1) / '리그 상수'!$B$2)</f>
        <v>0.99222222222222223</v>
      </c>
      <c r="AW72">
        <f t="shared" si="76"/>
        <v>22.240000000000002</v>
      </c>
      <c r="AX72" s="3">
        <f t="shared" si="77"/>
        <v>-8.298139666153212E-3</v>
      </c>
      <c r="AY72" s="3">
        <f t="shared" si="78"/>
        <v>3.6316168887004258E-2</v>
      </c>
      <c r="BE72" s="1">
        <f>SUMIFS(BatGame!$AD:$AD,BatGame!$A:$A,B72,BatGame!$AI:$AI,A72)</f>
        <v>0</v>
      </c>
      <c r="BF72" s="1">
        <f>SUMIFS(BatGame!$AE:$AE,BatGame!$A:$A,B72,BatGame!$AI:$AI,A72)</f>
        <v>1</v>
      </c>
      <c r="BG72" s="1">
        <f>SUMIFS(BatGame!$AF:$AF,BatGame!$A:$A,B72,BatGame!$AI:$AI,A72)</f>
        <v>0</v>
      </c>
      <c r="BH72">
        <f t="shared" si="79"/>
        <v>2</v>
      </c>
      <c r="BI72" s="4">
        <f t="shared" si="80"/>
        <v>4.461430855315747E-2</v>
      </c>
      <c r="BJ72" s="2">
        <f>E72*('리그 상수'!$B$3 * 0.8)</f>
        <v>0.22041625371655105</v>
      </c>
      <c r="BL72" t="s">
        <v>275</v>
      </c>
      <c r="BM72" t="b">
        <f>IF(E72&gt;='리그 상수'!$I$1 * 2.8, TRUE, FALSE)</f>
        <v>0</v>
      </c>
    </row>
    <row r="73" spans="1:65">
      <c r="A73" t="s">
        <v>220</v>
      </c>
      <c r="B73" s="1" t="s">
        <v>273</v>
      </c>
      <c r="C73" s="5">
        <f t="shared" si="81"/>
        <v>-2.489441899845965E-2</v>
      </c>
      <c r="D73" s="5">
        <f t="shared" si="82"/>
        <v>0.26941388066017774</v>
      </c>
      <c r="E73" s="1">
        <f>SUMIFS(BatGame!$E:$E,BatGame!$A:$A,B73,BatGame!$AI:$AI,A73)</f>
        <v>6</v>
      </c>
      <c r="F73">
        <f t="shared" si="56"/>
        <v>6</v>
      </c>
      <c r="G73" s="1">
        <f>SUMIFS(BatGame!$F:$F,BatGame!$A:$A,B73,BatGame!$AI:$AI,A73)</f>
        <v>6</v>
      </c>
      <c r="H73" s="1">
        <f>SUMIFS(BatGame!$M:$M,BatGame!$A:$A,B73,BatGame!$AI:$AI,A73)</f>
        <v>0</v>
      </c>
      <c r="I73" s="1">
        <f>SUMIFS(BatGame!$G:$G,BatGame!$A:$A,B73,BatGame!$AI:$AI,A73)</f>
        <v>0</v>
      </c>
      <c r="J73">
        <f>SUMIFS(BatGame!$H:$H,BatGame!$A:$A,B73,BatGame!$AI:$AI,A73)</f>
        <v>0</v>
      </c>
      <c r="K73" s="1">
        <f>SUMIFS(BatGame!$I:$I,BatGame!$A:$A,B73,BatGame!$AI:$AI,A73)</f>
        <v>0</v>
      </c>
      <c r="L73" s="1">
        <f>SUMIFS(BatGame!$J:$J,BatGame!$A:$A,B73,BatGame!$AI:$AI,A73)</f>
        <v>0</v>
      </c>
      <c r="M73" s="1">
        <f>SUMIFS(BatGame!$K:$K,BatGame!$A:$A,B73,BatGame!$AI:$AI,A73)</f>
        <v>0</v>
      </c>
      <c r="N73">
        <f t="shared" si="57"/>
        <v>0</v>
      </c>
      <c r="O73" s="1">
        <f>SUMIFS(BatGame!$L:$L,BatGame!$A:$A,B73,BatGame!$AI:$AI,A73)</f>
        <v>0</v>
      </c>
      <c r="P73" s="1">
        <f>SUMIFS(BatGame!$N:$N,BatGame!$A:$A,B73,BatGame!$AI:$AI,A73)</f>
        <v>0</v>
      </c>
      <c r="Q73" s="1">
        <f>SUMIFS(BatGame!$AC:$AC,BatGame!$A:$A,B73,BatGame!$AI:$AI,A73)</f>
        <v>0</v>
      </c>
      <c r="R73" s="1">
        <f>SUMIFS(BatGame!$O:$O,BatGame!$A:$A,B73,BatGame!$AI:$AI,A73)</f>
        <v>0</v>
      </c>
      <c r="S73" s="1">
        <f>SUMIFS(BatGame!$Y:$Y,BatGame!$A:$A,B73,BatGame!$AI:$AI,A73)</f>
        <v>0</v>
      </c>
      <c r="T73" s="1">
        <f>SUMIFS(BatGame!$X:$X,BatGame!$A:$A,B73,BatGame!$AI:$AI,A73)</f>
        <v>0</v>
      </c>
      <c r="U73" s="1">
        <f>SUMIFS(BatGame!$P:$P,BatGame!$A:$A,B73,BatGame!$AI:$AI,A73)</f>
        <v>3</v>
      </c>
      <c r="V73" s="1">
        <f>SUMIFS(BatGame!$AB:$AB,BatGame!$A:$A,B73,BatGame!$AI:$AI,A73)</f>
        <v>0</v>
      </c>
      <c r="W73" s="1">
        <f>SUMIFS(BatGame!$Z:$Z,BatGame!$A:$A,B73,BatGame!$AI:$AI,A73)</f>
        <v>0</v>
      </c>
      <c r="X73" s="1">
        <f>SUMIFS(BatGame!$AA:$AA,BatGame!$A:$A,B73,BatGame!$AI:$AI,A73)</f>
        <v>0</v>
      </c>
      <c r="Y73" s="2">
        <f t="shared" si="58"/>
        <v>0</v>
      </c>
      <c r="Z73" s="2">
        <f t="shared" si="59"/>
        <v>0</v>
      </c>
      <c r="AA73" s="2">
        <f t="shared" si="60"/>
        <v>0</v>
      </c>
      <c r="AB73" s="2">
        <f t="shared" si="61"/>
        <v>0</v>
      </c>
      <c r="AC73" s="2">
        <f t="shared" si="62"/>
        <v>0</v>
      </c>
      <c r="AD73" s="2">
        <f>(AL73/E73) / '리그 상수'!$B$3 * 100</f>
        <v>100</v>
      </c>
      <c r="AE73" s="2">
        <f t="shared" si="63"/>
        <v>50</v>
      </c>
      <c r="AF73" s="2">
        <f t="shared" si="64"/>
        <v>0</v>
      </c>
      <c r="AG73" s="2">
        <f t="shared" si="65"/>
        <v>0</v>
      </c>
      <c r="AH73" s="2">
        <f t="shared" si="66"/>
        <v>0</v>
      </c>
      <c r="AI73" s="2">
        <f t="shared" si="67"/>
        <v>0</v>
      </c>
      <c r="AJ73" s="2">
        <f t="shared" si="68"/>
        <v>0</v>
      </c>
      <c r="AK73" s="2">
        <f>('리그 상수'!$B$16 * '2025 썸머시즌 타자'!R73 + '리그 상수'!$B$17 * '2025 썸머시즌 타자'!S73 + '2025 썸머시즌 타자'!J73 * '리그 상수'!$B$18 + '리그 상수'!$B$19 * '2025 썸머시즌 타자'!K73 + '2025 썸머시즌 타자'!L73 * '리그 상수'!$B$20 + '리그 상수'!$B$21*'2025 썸머시즌 타자'!M73) / ('2025 썸머시즌 타자'!G73 + '2025 썸머시즌 타자'!R73 - '2025 썸머시즌 타자'!T73 +'2025 썸머시즌 타자'!S73 +'2025 썸머시즌 타자'!X73)</f>
        <v>0</v>
      </c>
      <c r="AL73" s="2">
        <f>((AK73-$AK$2) / '리그 상수'!$B$2 + '리그 상수'!$B$3) * '2025 썸머시즌 타자'!E73</f>
        <v>0.82656095143706643</v>
      </c>
      <c r="AM73" s="2">
        <f t="shared" si="69"/>
        <v>0</v>
      </c>
      <c r="AN73" s="2">
        <f>((AK73-'리그 상수'!$B$1) / '리그 상수'!$B$2)*'2025 썸머시즌 타자'!E73</f>
        <v>-0.55365187852574238</v>
      </c>
      <c r="AO73" s="2">
        <f>((AK73-'리그 상수'!$B$1) / '리그 상수'!$B$2) * '2025 썸머시즌 타자'!E73</f>
        <v>-0.55365187852574238</v>
      </c>
      <c r="AP73" s="2">
        <f t="shared" si="70"/>
        <v>0</v>
      </c>
      <c r="AQ73" s="2">
        <f t="shared" si="71"/>
        <v>0</v>
      </c>
      <c r="AR73" s="2">
        <f t="shared" si="72"/>
        <v>-0.55365187852574238</v>
      </c>
      <c r="AS73" s="2">
        <f t="shared" si="73"/>
        <v>5.9917647058823533</v>
      </c>
      <c r="AT73" s="2">
        <f t="shared" si="74"/>
        <v>5.9917647058823533</v>
      </c>
      <c r="AU73" s="2">
        <f t="shared" si="75"/>
        <v>5.4381128273566111</v>
      </c>
      <c r="AV73" s="3">
        <f>AU73 + (E73 * ('리그 상수'!$B$1 - '리그 상수'!$F$1) / '리그 상수'!$B$2)</f>
        <v>5.9917647058823533</v>
      </c>
      <c r="AW73">
        <f t="shared" si="76"/>
        <v>22.240000000000002</v>
      </c>
      <c r="AX73" s="3">
        <f t="shared" si="77"/>
        <v>-2.4894418998459636E-2</v>
      </c>
      <c r="AY73" s="3">
        <f t="shared" si="78"/>
        <v>0.24451946166171809</v>
      </c>
      <c r="BE73" s="1">
        <f>SUMIFS(BatGame!$AD:$AD,BatGame!$A:$A,B73,BatGame!$AI:$AI,A73)</f>
        <v>1</v>
      </c>
      <c r="BF73" s="1">
        <f>SUMIFS(BatGame!$AE:$AE,BatGame!$A:$A,B73,BatGame!$AI:$AI,A73)</f>
        <v>7</v>
      </c>
      <c r="BG73" s="1">
        <f>SUMIFS(BatGame!$AF:$AF,BatGame!$A:$A,B73,BatGame!$AI:$AI,A73)</f>
        <v>1</v>
      </c>
      <c r="BH73">
        <f t="shared" si="79"/>
        <v>6</v>
      </c>
      <c r="BI73" s="4">
        <f t="shared" si="80"/>
        <v>0.26941388066017774</v>
      </c>
      <c r="BJ73" s="2">
        <f>E73*('리그 상수'!$B$3 * 0.8)</f>
        <v>0.66124876114965314</v>
      </c>
      <c r="BL73" t="s">
        <v>275</v>
      </c>
      <c r="BM73" t="b">
        <f>IF(E73&gt;='리그 상수'!$I$1 * 2.8, TRUE, FALSE)</f>
        <v>0</v>
      </c>
    </row>
    <row r="74" spans="1:65">
      <c r="A74" t="s">
        <v>220</v>
      </c>
      <c r="B74" s="1" t="s">
        <v>267</v>
      </c>
      <c r="C74" s="5">
        <f t="shared" si="81"/>
        <v>1.7730441217010784E-2</v>
      </c>
      <c r="D74" s="5">
        <f t="shared" si="82"/>
        <v>0.17951888489208631</v>
      </c>
      <c r="E74" s="1">
        <f>SUMIFS(BatGame!$E:$E,BatGame!$A:$A,B74,BatGame!$AI:$AI,A74)</f>
        <v>2</v>
      </c>
      <c r="F74">
        <f t="shared" si="56"/>
        <v>2</v>
      </c>
      <c r="G74" s="1">
        <f>SUMIFS(BatGame!$F:$F,BatGame!$A:$A,B74,BatGame!$AI:$AI,A74)</f>
        <v>2</v>
      </c>
      <c r="H74" s="1">
        <f>SUMIFS(BatGame!$M:$M,BatGame!$A:$A,B74,BatGame!$AI:$AI,A74)</f>
        <v>0</v>
      </c>
      <c r="I74" s="1">
        <f>SUMIFS(BatGame!$G:$G,BatGame!$A:$A,B74,BatGame!$AI:$AI,A74)</f>
        <v>1</v>
      </c>
      <c r="J74">
        <f>SUMIFS(BatGame!$H:$H,BatGame!$A:$A,B74,BatGame!$AI:$AI,A74)</f>
        <v>0</v>
      </c>
      <c r="K74" s="1">
        <f>SUMIFS(BatGame!$I:$I,BatGame!$A:$A,B74,BatGame!$AI:$AI,A74)</f>
        <v>1</v>
      </c>
      <c r="L74" s="1">
        <f>SUMIFS(BatGame!$J:$J,BatGame!$A:$A,B74,BatGame!$AI:$AI,A74)</f>
        <v>0</v>
      </c>
      <c r="M74" s="1">
        <f>SUMIFS(BatGame!$K:$K,BatGame!$A:$A,B74,BatGame!$AI:$AI,A74)</f>
        <v>0</v>
      </c>
      <c r="N74">
        <f t="shared" si="57"/>
        <v>2</v>
      </c>
      <c r="O74" s="1">
        <f>SUMIFS(BatGame!$L:$L,BatGame!$A:$A,B74,BatGame!$AI:$AI,A74)</f>
        <v>0</v>
      </c>
      <c r="P74" s="1">
        <f>SUMIFS(BatGame!$N:$N,BatGame!$A:$A,B74,BatGame!$AI:$AI,A74)</f>
        <v>1</v>
      </c>
      <c r="Q74" s="1">
        <f>SUMIFS(BatGame!$AC:$AC,BatGame!$A:$A,B74,BatGame!$AI:$AI,A74)</f>
        <v>0</v>
      </c>
      <c r="R74" s="1">
        <f>SUMIFS(BatGame!$O:$O,BatGame!$A:$A,B74,BatGame!$AI:$AI,A74)</f>
        <v>0</v>
      </c>
      <c r="S74" s="1">
        <f>SUMIFS(BatGame!$Y:$Y,BatGame!$A:$A,B74,BatGame!$AI:$AI,A74)</f>
        <v>0</v>
      </c>
      <c r="T74" s="1">
        <f>SUMIFS(BatGame!$X:$X,BatGame!$A:$A,B74,BatGame!$AI:$AI,A74)</f>
        <v>0</v>
      </c>
      <c r="U74" s="1">
        <f>SUMIFS(BatGame!$P:$P,BatGame!$A:$A,B74,BatGame!$AI:$AI,A74)</f>
        <v>0</v>
      </c>
      <c r="V74" s="1">
        <f>SUMIFS(BatGame!$AB:$AB,BatGame!$A:$A,B74,BatGame!$AI:$AI,A74)</f>
        <v>0</v>
      </c>
      <c r="W74" s="1">
        <f>SUMIFS(BatGame!$Z:$Z,BatGame!$A:$A,B74,BatGame!$AI:$AI,A74)</f>
        <v>0</v>
      </c>
      <c r="X74" s="1">
        <f>SUMIFS(BatGame!$AA:$AA,BatGame!$A:$A,B74,BatGame!$AI:$AI,A74)</f>
        <v>0</v>
      </c>
      <c r="Y74" s="2">
        <f t="shared" si="58"/>
        <v>0.5</v>
      </c>
      <c r="Z74" s="2">
        <f t="shared" si="59"/>
        <v>0.5</v>
      </c>
      <c r="AA74" s="2">
        <f t="shared" si="60"/>
        <v>1</v>
      </c>
      <c r="AB74" s="2">
        <f t="shared" si="61"/>
        <v>1.5</v>
      </c>
      <c r="AC74" s="2">
        <f t="shared" si="62"/>
        <v>0</v>
      </c>
      <c r="AD74" s="2">
        <f>(AL74/E74) / '리그 상수'!$B$3 * 100</f>
        <v>237.51277683134583</v>
      </c>
      <c r="AE74" s="2">
        <f t="shared" si="63"/>
        <v>0</v>
      </c>
      <c r="AF74" s="2">
        <f t="shared" si="64"/>
        <v>0</v>
      </c>
      <c r="AG74" s="2" t="e">
        <f t="shared" si="65"/>
        <v>#DIV/0!</v>
      </c>
      <c r="AH74" s="2">
        <f t="shared" si="66"/>
        <v>0.5</v>
      </c>
      <c r="AI74" s="2">
        <f t="shared" si="67"/>
        <v>0.5</v>
      </c>
      <c r="AJ74" s="2">
        <f t="shared" si="68"/>
        <v>0</v>
      </c>
      <c r="AK74" s="2">
        <f>('리그 상수'!$B$16 * '2025 썸머시즌 타자'!R74 + '리그 상수'!$B$17 * '2025 썸머시즌 타자'!S74 + '2025 썸머시즌 타자'!J74 * '리그 상수'!$B$18 + '리그 상수'!$B$19 * '2025 썸머시즌 타자'!K74 + '2025 썸머시즌 타자'!L74 * '리그 상수'!$B$20 + '리그 상수'!$B$21*'2025 썸머시즌 타자'!M74) / ('2025 썸머시즌 타자'!G74 + '2025 썸머시즌 타자'!R74 - '2025 썸머시즌 타자'!T74 +'2025 썸머시즌 타자'!S74 +'2025 썸머시즌 타자'!X74)</f>
        <v>0.5998453866375576</v>
      </c>
      <c r="AL74" s="2">
        <f>((AK74-$AK$2) / '리그 상수'!$B$2 + '리그 상수'!$B$3) * '2025 썸머시즌 타자'!E74</f>
        <v>0.65439595598725608</v>
      </c>
      <c r="AM74" s="2">
        <f t="shared" si="69"/>
        <v>27</v>
      </c>
      <c r="AN74" s="2">
        <f>((AK74-'리그 상수'!$B$1) / '리그 상수'!$B$2)*'2025 썸머시즌 타자'!E74</f>
        <v>0.1943250126663198</v>
      </c>
      <c r="AO74" s="2">
        <f>((AK74-'리그 상수'!$B$1) / '리그 상수'!$B$2) * '2025 썸머시즌 타자'!E74</f>
        <v>0.1943250126663198</v>
      </c>
      <c r="AP74" s="2">
        <f t="shared" si="70"/>
        <v>0.2</v>
      </c>
      <c r="AQ74" s="2">
        <f t="shared" si="71"/>
        <v>0</v>
      </c>
      <c r="AR74" s="2">
        <f t="shared" si="72"/>
        <v>0.39432501266631981</v>
      </c>
      <c r="AS74" s="2">
        <f t="shared" si="73"/>
        <v>3.9925000000000002</v>
      </c>
      <c r="AT74" s="2">
        <f t="shared" si="74"/>
        <v>3.9925000000000002</v>
      </c>
      <c r="AU74" s="2">
        <f t="shared" si="75"/>
        <v>4.3868250126663195</v>
      </c>
      <c r="AV74" s="3">
        <f>AU74 + (E74 * ('리그 상수'!$B$1 - '리그 상수'!$F$1) / '리그 상수'!$B$2)</f>
        <v>4.5713756388415669</v>
      </c>
      <c r="AW74">
        <f t="shared" si="76"/>
        <v>22.240000000000002</v>
      </c>
      <c r="AX74" s="3">
        <f t="shared" si="77"/>
        <v>1.773044121701078E-2</v>
      </c>
      <c r="AY74" s="3">
        <f t="shared" si="78"/>
        <v>0.1972493261090971</v>
      </c>
      <c r="BE74" s="1">
        <f>SUMIFS(BatGame!$AD:$AD,BatGame!$A:$A,B74,BatGame!$AI:$AI,A74)</f>
        <v>0</v>
      </c>
      <c r="BF74" s="1">
        <f>SUMIFS(BatGame!$AE:$AE,BatGame!$A:$A,B74,BatGame!$AI:$AI,A74)</f>
        <v>2</v>
      </c>
      <c r="BG74" s="1">
        <f>SUMIFS(BatGame!$AF:$AF,BatGame!$A:$A,B74,BatGame!$AI:$AI,A74)</f>
        <v>2</v>
      </c>
      <c r="BH74">
        <f t="shared" si="79"/>
        <v>1</v>
      </c>
      <c r="BI74" s="4">
        <f t="shared" si="80"/>
        <v>0.20554746577525029</v>
      </c>
      <c r="BJ74" s="2">
        <f>E74*('리그 상수'!$B$3 * 0.8)</f>
        <v>0.22041625371655105</v>
      </c>
      <c r="BL74" t="s">
        <v>275</v>
      </c>
      <c r="BM74" t="b">
        <f>IF(E74&gt;='리그 상수'!$I$1 * 2.8, TRUE, FALSE)</f>
        <v>0</v>
      </c>
    </row>
    <row r="75" spans="1:65">
      <c r="A75" t="s">
        <v>220</v>
      </c>
      <c r="B75" s="1" t="s">
        <v>271</v>
      </c>
      <c r="C75" s="5">
        <f t="shared" si="81"/>
        <v>3.4314258036694606E-2</v>
      </c>
      <c r="D75" s="5">
        <f t="shared" si="82"/>
        <v>8.9568345323741E-2</v>
      </c>
      <c r="E75" s="1">
        <f>SUMIFS(BatGame!$E:$E,BatGame!$A:$A,B75,BatGame!$AI:$AI,A75)</f>
        <v>9</v>
      </c>
      <c r="F75">
        <f t="shared" si="56"/>
        <v>9</v>
      </c>
      <c r="G75" s="1">
        <f>SUMIFS(BatGame!$F:$F,BatGame!$A:$A,B75,BatGame!$AI:$AI,A75)</f>
        <v>9</v>
      </c>
      <c r="H75" s="1">
        <f>SUMIFS(BatGame!$M:$M,BatGame!$A:$A,B75,BatGame!$AI:$AI,A75)</f>
        <v>1</v>
      </c>
      <c r="I75" s="1">
        <f>SUMIFS(BatGame!$G:$G,BatGame!$A:$A,B75,BatGame!$AI:$AI,A75)</f>
        <v>3</v>
      </c>
      <c r="J75">
        <f>SUMIFS(BatGame!$H:$H,BatGame!$A:$A,B75,BatGame!$AI:$AI,A75)</f>
        <v>2</v>
      </c>
      <c r="K75" s="1">
        <f>SUMIFS(BatGame!$I:$I,BatGame!$A:$A,B75,BatGame!$AI:$AI,A75)</f>
        <v>0</v>
      </c>
      <c r="L75" s="1">
        <f>SUMIFS(BatGame!$J:$J,BatGame!$A:$A,B75,BatGame!$AI:$AI,A75)</f>
        <v>0</v>
      </c>
      <c r="M75" s="1">
        <f>SUMIFS(BatGame!$K:$K,BatGame!$A:$A,B75,BatGame!$AI:$AI,A75)</f>
        <v>1</v>
      </c>
      <c r="N75">
        <f t="shared" si="57"/>
        <v>6</v>
      </c>
      <c r="O75" s="1">
        <f>SUMIFS(BatGame!$L:$L,BatGame!$A:$A,B75,BatGame!$AI:$AI,A75)</f>
        <v>1</v>
      </c>
      <c r="P75" s="1">
        <f>SUMIFS(BatGame!$N:$N,BatGame!$A:$A,B75,BatGame!$AI:$AI,A75)</f>
        <v>2</v>
      </c>
      <c r="Q75" s="1">
        <f>SUMIFS(BatGame!$AC:$AC,BatGame!$A:$A,B75,BatGame!$AI:$AI,A75)</f>
        <v>0</v>
      </c>
      <c r="R75" s="1">
        <f>SUMIFS(BatGame!$O:$O,BatGame!$A:$A,B75,BatGame!$AI:$AI,A75)</f>
        <v>0</v>
      </c>
      <c r="S75" s="1">
        <f>SUMIFS(BatGame!$Y:$Y,BatGame!$A:$A,B75,BatGame!$AI:$AI,A75)</f>
        <v>0</v>
      </c>
      <c r="T75" s="1">
        <f>SUMIFS(BatGame!$X:$X,BatGame!$A:$A,B75,BatGame!$AI:$AI,A75)</f>
        <v>0</v>
      </c>
      <c r="U75" s="1">
        <f>SUMIFS(BatGame!$P:$P,BatGame!$A:$A,B75,BatGame!$AI:$AI,A75)</f>
        <v>1</v>
      </c>
      <c r="V75" s="1">
        <f>SUMIFS(BatGame!$AB:$AB,BatGame!$A:$A,B75,BatGame!$AI:$AI,A75)</f>
        <v>0</v>
      </c>
      <c r="W75" s="1">
        <f>SUMIFS(BatGame!$Z:$Z,BatGame!$A:$A,B75,BatGame!$AI:$AI,A75)</f>
        <v>0</v>
      </c>
      <c r="X75" s="1">
        <f>SUMIFS(BatGame!$AA:$AA,BatGame!$A:$A,B75,BatGame!$AI:$AI,A75)</f>
        <v>0</v>
      </c>
      <c r="Y75" s="2">
        <f t="shared" si="58"/>
        <v>0.33333333333333331</v>
      </c>
      <c r="Z75" s="2">
        <f t="shared" si="59"/>
        <v>0.33333333333333331</v>
      </c>
      <c r="AA75" s="2">
        <f t="shared" si="60"/>
        <v>0.66666666666666663</v>
      </c>
      <c r="AB75" s="2">
        <f t="shared" si="61"/>
        <v>1</v>
      </c>
      <c r="AC75" s="2">
        <f t="shared" si="62"/>
        <v>0.1111111111111111</v>
      </c>
      <c r="AD75" s="2">
        <f>(AL75/E75) / '리그 상수'!$B$3 * 100</f>
        <v>191.67518455423053</v>
      </c>
      <c r="AE75" s="2">
        <f t="shared" si="63"/>
        <v>11.111111111111111</v>
      </c>
      <c r="AF75" s="2">
        <f t="shared" si="64"/>
        <v>0</v>
      </c>
      <c r="AG75" s="2">
        <f t="shared" si="65"/>
        <v>0</v>
      </c>
      <c r="AH75" s="2">
        <f t="shared" si="66"/>
        <v>0.2857142857142857</v>
      </c>
      <c r="AI75" s="2">
        <f t="shared" si="67"/>
        <v>0.33333333333333331</v>
      </c>
      <c r="AJ75" s="2">
        <f t="shared" si="68"/>
        <v>0</v>
      </c>
      <c r="AK75" s="2">
        <f>('리그 상수'!$B$16 * '2025 썸머시즌 타자'!R75 + '리그 상수'!$B$17 * '2025 썸머시즌 타자'!S75 + '2025 썸머시즌 타자'!J75 * '리그 상수'!$B$18 + '리그 상수'!$B$19 * '2025 썸머시즌 타자'!K75 + '2025 썸머시즌 타자'!L75 * '리그 상수'!$B$20 + '리그 상수'!$B$21*'2025 썸머시즌 타자'!M75) / ('2025 썸머시즌 타자'!G75 + '2025 썸머시즌 타자'!R75 - '2025 썸머시즌 타자'!T75 +'2025 썸머시즌 타자'!S75 +'2025 썸머시즌 타자'!X75)</f>
        <v>0.39989692442503838</v>
      </c>
      <c r="AL75" s="2">
        <f>((AK75-$AK$2) / '리그 상수'!$B$2 + '리그 상수'!$B$3) * '2025 썸머시즌 타자'!E75</f>
        <v>2.3764683436803011</v>
      </c>
      <c r="AM75" s="2">
        <f t="shared" si="69"/>
        <v>9</v>
      </c>
      <c r="AN75" s="2">
        <f>((AK75-'리그 상수'!$B$1) / '리그 상수'!$B$2)*'2025 썸머시즌 타자'!E75</f>
        <v>0.30614909873608814</v>
      </c>
      <c r="AO75" s="2">
        <f>((AK75-'리그 상수'!$B$1) / '리그 상수'!$B$2) * '2025 썸머시즌 타자'!E75</f>
        <v>0.30614909873608814</v>
      </c>
      <c r="AP75" s="2">
        <f t="shared" si="70"/>
        <v>0.4</v>
      </c>
      <c r="AQ75" s="2">
        <f t="shared" si="71"/>
        <v>5.7000000000000016E-2</v>
      </c>
      <c r="AR75" s="2">
        <f t="shared" si="72"/>
        <v>0.76314909873608816</v>
      </c>
      <c r="AS75" s="2">
        <f t="shared" si="73"/>
        <v>1.992</v>
      </c>
      <c r="AT75" s="2">
        <f t="shared" si="74"/>
        <v>1.992</v>
      </c>
      <c r="AU75" s="2">
        <f t="shared" si="75"/>
        <v>2.755149098736088</v>
      </c>
      <c r="AV75" s="3">
        <f>AU75 + (E75 * ('리그 상수'!$B$1 - '리그 상수'!$F$1) / '리그 상수'!$B$2)</f>
        <v>3.5856269165247014</v>
      </c>
      <c r="AW75">
        <f t="shared" si="76"/>
        <v>22.240000000000002</v>
      </c>
      <c r="AX75" s="3">
        <f t="shared" si="77"/>
        <v>3.4314258036694606E-2</v>
      </c>
      <c r="AY75" s="3">
        <f t="shared" si="78"/>
        <v>0.12388260336043561</v>
      </c>
      <c r="BE75" s="1">
        <f>SUMIFS(BatGame!$AD:$AD,BatGame!$A:$A,B75,BatGame!$AI:$AI,A75)</f>
        <v>1</v>
      </c>
      <c r="BF75" s="1">
        <f>SUMIFS(BatGame!$AE:$AE,BatGame!$A:$A,B75,BatGame!$AI:$AI,A75)</f>
        <v>3</v>
      </c>
      <c r="BG75" s="1">
        <f>SUMIFS(BatGame!$AF:$AF,BatGame!$A:$A,B75,BatGame!$AI:$AI,A75)</f>
        <v>1</v>
      </c>
      <c r="BH75">
        <f t="shared" si="79"/>
        <v>6</v>
      </c>
      <c r="BI75" s="4">
        <f t="shared" si="80"/>
        <v>0.16122423185812504</v>
      </c>
      <c r="BJ75" s="2">
        <f>E75*('리그 상수'!$B$3 * 0.8)</f>
        <v>0.99187314172447971</v>
      </c>
      <c r="BL75" t="s">
        <v>275</v>
      </c>
      <c r="BM75" t="b">
        <f>IF(E75&gt;='리그 상수'!$I$1 * 2.8, TRUE, FALSE)</f>
        <v>0</v>
      </c>
    </row>
    <row r="76" spans="1:65">
      <c r="A76" t="s">
        <v>220</v>
      </c>
      <c r="B76" s="1" t="s">
        <v>272</v>
      </c>
      <c r="C76" s="5">
        <f t="shared" si="81"/>
        <v>5.8367112428654444E-3</v>
      </c>
      <c r="D76" s="5">
        <f t="shared" si="82"/>
        <v>0.26946300102774923</v>
      </c>
      <c r="E76" s="1">
        <f>SUMIFS(BatGame!$E:$E,BatGame!$A:$A,B76,BatGame!$AI:$AI,A76)</f>
        <v>4</v>
      </c>
      <c r="F76">
        <f t="shared" si="56"/>
        <v>3</v>
      </c>
      <c r="G76" s="1">
        <f>SUMIFS(BatGame!$F:$F,BatGame!$A:$A,B76,BatGame!$AI:$AI,A76)</f>
        <v>3</v>
      </c>
      <c r="H76" s="1">
        <f>SUMIFS(BatGame!$M:$M,BatGame!$A:$A,B76,BatGame!$AI:$AI,A76)</f>
        <v>1</v>
      </c>
      <c r="I76" s="1">
        <f>SUMIFS(BatGame!$G:$G,BatGame!$A:$A,B76,BatGame!$AI:$AI,A76)</f>
        <v>0</v>
      </c>
      <c r="J76">
        <f>SUMIFS(BatGame!$H:$H,BatGame!$A:$A,B76,BatGame!$AI:$AI,A76)</f>
        <v>0</v>
      </c>
      <c r="K76" s="1">
        <f>SUMIFS(BatGame!$I:$I,BatGame!$A:$A,B76,BatGame!$AI:$AI,A76)</f>
        <v>0</v>
      </c>
      <c r="L76" s="1">
        <f>SUMIFS(BatGame!$J:$J,BatGame!$A:$A,B76,BatGame!$AI:$AI,A76)</f>
        <v>0</v>
      </c>
      <c r="M76" s="1">
        <f>SUMIFS(BatGame!$K:$K,BatGame!$A:$A,B76,BatGame!$AI:$AI,A76)</f>
        <v>0</v>
      </c>
      <c r="N76">
        <f t="shared" si="57"/>
        <v>0</v>
      </c>
      <c r="O76" s="1">
        <f>SUMIFS(BatGame!$L:$L,BatGame!$A:$A,B76,BatGame!$AI:$AI,A76)</f>
        <v>0</v>
      </c>
      <c r="P76" s="1">
        <f>SUMIFS(BatGame!$N:$N,BatGame!$A:$A,B76,BatGame!$AI:$AI,A76)</f>
        <v>0</v>
      </c>
      <c r="Q76" s="1">
        <f>SUMIFS(BatGame!$AC:$AC,BatGame!$A:$A,B76,BatGame!$AI:$AI,A76)</f>
        <v>0</v>
      </c>
      <c r="R76" s="1">
        <f>SUMIFS(BatGame!$O:$O,BatGame!$A:$A,B76,BatGame!$AI:$AI,A76)</f>
        <v>0</v>
      </c>
      <c r="S76" s="1">
        <f>SUMIFS(BatGame!$Y:$Y,BatGame!$A:$A,B76,BatGame!$AI:$AI,A76)</f>
        <v>1</v>
      </c>
      <c r="T76" s="1">
        <f>SUMIFS(BatGame!$X:$X,BatGame!$A:$A,B76,BatGame!$AI:$AI,A76)</f>
        <v>0</v>
      </c>
      <c r="U76" s="1">
        <f>SUMIFS(BatGame!$P:$P,BatGame!$A:$A,B76,BatGame!$AI:$AI,A76)</f>
        <v>2</v>
      </c>
      <c r="V76" s="1">
        <f>SUMIFS(BatGame!$AB:$AB,BatGame!$A:$A,B76,BatGame!$AI:$AI,A76)</f>
        <v>0</v>
      </c>
      <c r="W76" s="1">
        <f>SUMIFS(BatGame!$Z:$Z,BatGame!$A:$A,B76,BatGame!$AI:$AI,A76)</f>
        <v>0</v>
      </c>
      <c r="X76" s="1">
        <f>SUMIFS(BatGame!$AA:$AA,BatGame!$A:$A,B76,BatGame!$AI:$AI,A76)</f>
        <v>0</v>
      </c>
      <c r="Y76" s="2">
        <f t="shared" si="58"/>
        <v>0</v>
      </c>
      <c r="Z76" s="2">
        <f t="shared" si="59"/>
        <v>0.25</v>
      </c>
      <c r="AA76" s="2">
        <f t="shared" si="60"/>
        <v>0</v>
      </c>
      <c r="AB76" s="2">
        <f t="shared" si="61"/>
        <v>0.25</v>
      </c>
      <c r="AC76" s="2">
        <f t="shared" si="62"/>
        <v>0.33333333333333331</v>
      </c>
      <c r="AD76" s="2">
        <f>(AL76/E76) / '리그 상수'!$B$3 * 100</f>
        <v>136.09710391822827</v>
      </c>
      <c r="AE76" s="2">
        <f t="shared" si="63"/>
        <v>50</v>
      </c>
      <c r="AF76" s="2">
        <f t="shared" si="64"/>
        <v>0</v>
      </c>
      <c r="AG76" s="2">
        <f t="shared" si="65"/>
        <v>0</v>
      </c>
      <c r="AH76" s="2">
        <f t="shared" si="66"/>
        <v>0</v>
      </c>
      <c r="AI76" s="2">
        <f t="shared" si="67"/>
        <v>0</v>
      </c>
      <c r="AJ76" s="2">
        <f t="shared" si="68"/>
        <v>0.25</v>
      </c>
      <c r="AK76" s="2">
        <f>('리그 상수'!$B$16 * '2025 썸머시즌 타자'!R76 + '리그 상수'!$B$17 * '2025 썸머시즌 타자'!S76 + '2025 썸머시즌 타자'!J76 * '리그 상수'!$B$18 + '리그 상수'!$B$19 * '2025 썸머시즌 타자'!K76 + '2025 썸머시즌 타자'!L76 * '리그 상수'!$B$20 + '리그 상수'!$B$21*'2025 썸머시즌 타자'!M76) / ('2025 썸머시즌 타자'!G76 + '2025 썸머시즌 타자'!R76 - '2025 썸머시즌 타자'!T76 +'2025 썸머시즌 타자'!S76 +'2025 썸머시즌 타자'!X76)</f>
        <v>0.15745941399235888</v>
      </c>
      <c r="AL76" s="2">
        <f>((AK76-$AK$2) / '리그 상수'!$B$2 + '리그 상수'!$B$3) * '2025 썸머시즌 타자'!E76</f>
        <v>0.74995034468320043</v>
      </c>
      <c r="AM76" s="2">
        <f t="shared" si="69"/>
        <v>0</v>
      </c>
      <c r="AN76" s="2">
        <f>((AK76-'리그 상수'!$B$1) / '리그 상수'!$B$2)*'2025 썸머시즌 타자'!E76</f>
        <v>-0.17019154195867209</v>
      </c>
      <c r="AO76" s="2">
        <f>((AK76-'리그 상수'!$B$1) / '리그 상수'!$B$2) * '2025 썸머시즌 타자'!E76</f>
        <v>-0.17019154195867209</v>
      </c>
      <c r="AP76" s="2">
        <f t="shared" si="70"/>
        <v>0</v>
      </c>
      <c r="AQ76" s="2">
        <f t="shared" si="71"/>
        <v>0.3</v>
      </c>
      <c r="AR76" s="2">
        <f t="shared" si="72"/>
        <v>0.1298084580413279</v>
      </c>
      <c r="AS76" s="2">
        <f t="shared" si="73"/>
        <v>5.9928571428571429</v>
      </c>
      <c r="AT76" s="2">
        <f t="shared" si="74"/>
        <v>5.9928571428571429</v>
      </c>
      <c r="AU76" s="2">
        <f t="shared" si="75"/>
        <v>6.122665600898471</v>
      </c>
      <c r="AV76" s="3">
        <f>AU76 + (E76 * ('리그 상수'!$B$1 - '리그 상수'!$F$1) / '리그 상수'!$B$2)</f>
        <v>6.4917668532489659</v>
      </c>
      <c r="AW76">
        <f t="shared" si="76"/>
        <v>22.240000000000002</v>
      </c>
      <c r="AX76" s="3">
        <f t="shared" si="77"/>
        <v>5.8367112428654626E-3</v>
      </c>
      <c r="AY76" s="3">
        <f t="shared" si="78"/>
        <v>0.27529971227061467</v>
      </c>
      <c r="BE76" s="1">
        <f>SUMIFS(BatGame!$AD:$AD,BatGame!$A:$A,B76,BatGame!$AI:$AI,A76)</f>
        <v>0</v>
      </c>
      <c r="BF76" s="1">
        <f>SUMIFS(BatGame!$AE:$AE,BatGame!$A:$A,B76,BatGame!$AI:$AI,A76)</f>
        <v>6</v>
      </c>
      <c r="BG76" s="1">
        <f>SUMIFS(BatGame!$AF:$AF,BatGame!$A:$A,B76,BatGame!$AI:$AI,A76)</f>
        <v>0</v>
      </c>
      <c r="BH76">
        <f t="shared" si="79"/>
        <v>3</v>
      </c>
      <c r="BI76" s="4">
        <f t="shared" si="80"/>
        <v>0.29189599160292112</v>
      </c>
      <c r="BJ76" s="2">
        <f>E76*('리그 상수'!$B$3 * 0.8)</f>
        <v>0.44083250743310209</v>
      </c>
      <c r="BL76" t="s">
        <v>275</v>
      </c>
      <c r="BM76" t="b">
        <f>IF(E76&gt;='리그 상수'!$I$1 * 2.8, TRUE, FALSE)</f>
        <v>0</v>
      </c>
    </row>
    <row r="77" spans="1:65">
      <c r="A77" t="s">
        <v>220</v>
      </c>
      <c r="B77" s="1" t="s">
        <v>268</v>
      </c>
      <c r="E77" s="1">
        <f>SUMIFS(BatGame!$E:$E,BatGame!$A:$A,B77,BatGame!$AI:$AI,A77)</f>
        <v>5</v>
      </c>
      <c r="F77">
        <f t="shared" si="56"/>
        <v>5</v>
      </c>
      <c r="G77" s="1">
        <f>SUMIFS(BatGame!$F:$F,BatGame!$A:$A,B77,BatGame!$AI:$AI,A77)</f>
        <v>5</v>
      </c>
      <c r="H77" s="1">
        <f>SUMIFS(BatGame!$M:$M,BatGame!$A:$A,B77,BatGame!$AI:$AI,A77)</f>
        <v>0</v>
      </c>
      <c r="I77" s="1">
        <f>SUMIFS(BatGame!$G:$G,BatGame!$A:$A,B77,BatGame!$AI:$AI,A77)</f>
        <v>0</v>
      </c>
      <c r="J77">
        <f>SUMIFS(BatGame!$H:$H,BatGame!$A:$A,B77,BatGame!$AI:$AI,A77)</f>
        <v>0</v>
      </c>
      <c r="K77" s="1">
        <f>SUMIFS(BatGame!$I:$I,BatGame!$A:$A,B77,BatGame!$AI:$AI,A77)</f>
        <v>0</v>
      </c>
      <c r="L77" s="1">
        <f>SUMIFS(BatGame!$J:$J,BatGame!$A:$A,B77,BatGame!$AI:$AI,A77)</f>
        <v>0</v>
      </c>
      <c r="M77" s="1">
        <f>SUMIFS(BatGame!$K:$K,BatGame!$A:$A,B77,BatGame!$AI:$AI,A77)</f>
        <v>0</v>
      </c>
      <c r="N77">
        <f t="shared" si="57"/>
        <v>0</v>
      </c>
      <c r="O77" s="1">
        <f>SUMIFS(BatGame!$L:$L,BatGame!$A:$A,B77,BatGame!$AI:$AI,A77)</f>
        <v>0</v>
      </c>
      <c r="P77" s="1">
        <f>SUMIFS(BatGame!$N:$N,BatGame!$A:$A,B77,BatGame!$AI:$AI,A77)</f>
        <v>0</v>
      </c>
      <c r="Q77" s="1">
        <f>SUMIFS(BatGame!$AC:$AC,BatGame!$A:$A,B77,BatGame!$AI:$AI,A77)</f>
        <v>0</v>
      </c>
      <c r="R77" s="1">
        <f>SUMIFS(BatGame!$O:$O,BatGame!$A:$A,B77,BatGame!$AI:$AI,A77)</f>
        <v>0</v>
      </c>
      <c r="S77" s="1">
        <f>SUMIFS(BatGame!$Y:$Y,BatGame!$A:$A,B77,BatGame!$AI:$AI,A77)</f>
        <v>0</v>
      </c>
      <c r="T77" s="1">
        <f>SUMIFS(BatGame!$X:$X,BatGame!$A:$A,B77,BatGame!$AI:$AI,A77)</f>
        <v>0</v>
      </c>
      <c r="U77" s="1">
        <f>SUMIFS(BatGame!$P:$P,BatGame!$A:$A,B77,BatGame!$AI:$AI,A77)</f>
        <v>4</v>
      </c>
      <c r="V77" s="1">
        <f>SUMIFS(BatGame!$AB:$AB,BatGame!$A:$A,B77,BatGame!$AI:$AI,A77)</f>
        <v>0</v>
      </c>
      <c r="W77" s="1">
        <f>SUMIFS(BatGame!$Z:$Z,BatGame!$A:$A,B77,BatGame!$AI:$AI,A77)</f>
        <v>0</v>
      </c>
      <c r="X77" s="1">
        <f>SUMIFS(BatGame!$AA:$AA,BatGame!$A:$A,B77,BatGame!$AI:$AI,A77)</f>
        <v>0</v>
      </c>
      <c r="Y77" s="2">
        <f t="shared" si="58"/>
        <v>0</v>
      </c>
      <c r="Z77" s="2">
        <f t="shared" si="59"/>
        <v>0</v>
      </c>
      <c r="AA77" s="2">
        <f t="shared" si="60"/>
        <v>0</v>
      </c>
      <c r="AB77" s="2">
        <f t="shared" si="61"/>
        <v>0</v>
      </c>
      <c r="AC77" s="2">
        <f t="shared" si="62"/>
        <v>0</v>
      </c>
      <c r="AD77" s="2">
        <f>(AL77/E77) / '리그 상수'!$B$3 * 100</f>
        <v>100</v>
      </c>
      <c r="AE77" s="2">
        <f t="shared" si="63"/>
        <v>80</v>
      </c>
      <c r="AF77" s="2">
        <f t="shared" si="64"/>
        <v>0</v>
      </c>
      <c r="AG77" s="2">
        <f t="shared" si="65"/>
        <v>0</v>
      </c>
      <c r="AH77" s="2">
        <f t="shared" si="66"/>
        <v>0</v>
      </c>
      <c r="AI77" s="2">
        <f t="shared" si="67"/>
        <v>0</v>
      </c>
      <c r="AJ77" s="2">
        <f t="shared" si="68"/>
        <v>0</v>
      </c>
      <c r="AK77" s="2">
        <f>('리그 상수'!$B$16 * '2025 썸머시즌 타자'!R77 + '리그 상수'!$B$17 * '2025 썸머시즌 타자'!S77 + '2025 썸머시즌 타자'!J77 * '리그 상수'!$B$18 + '리그 상수'!$B$19 * '2025 썸머시즌 타자'!K77 + '2025 썸머시즌 타자'!L77 * '리그 상수'!$B$20 + '리그 상수'!$B$21*'2025 썸머시즌 타자'!M77) / ('2025 썸머시즌 타자'!G77 + '2025 썸머시즌 타자'!R77 - '2025 썸머시즌 타자'!T77 +'2025 썸머시즌 타자'!S77 +'2025 썸머시즌 타자'!X77)</f>
        <v>0</v>
      </c>
      <c r="AL77" s="2">
        <f>((AK77-$AK$2) / '리그 상수'!$B$2 + '리그 상수'!$B$3) * '2025 썸머시즌 타자'!E77</f>
        <v>0.68880079286422202</v>
      </c>
      <c r="AM77" s="2">
        <f t="shared" si="69"/>
        <v>0</v>
      </c>
      <c r="AN77" s="2">
        <f>((AK77-'리그 상수'!$B$1) / '리그 상수'!$B$2)*'2025 썸머시즌 타자'!E77</f>
        <v>-0.46137656543811861</v>
      </c>
      <c r="AO77" s="2">
        <f>((AK77-'리그 상수'!$B$1) / '리그 상수'!$B$2) * '2025 썸머시즌 타자'!E77</f>
        <v>-0.46137656543811861</v>
      </c>
      <c r="AP77" s="2">
        <f t="shared" si="70"/>
        <v>0</v>
      </c>
      <c r="AQ77" s="2">
        <f t="shared" si="71"/>
        <v>0</v>
      </c>
      <c r="AR77" s="2">
        <f t="shared" si="72"/>
        <v>-0.46137656543811861</v>
      </c>
      <c r="AS77" s="2">
        <f t="shared" si="73"/>
        <v>-7.6923076923076927E-3</v>
      </c>
      <c r="AT77" s="2">
        <f t="shared" si="74"/>
        <v>-7.6923076923076927E-3</v>
      </c>
      <c r="AU77" s="2">
        <f t="shared" si="75"/>
        <v>-0.46906887313042633</v>
      </c>
      <c r="AV77" s="3">
        <f>AU77 + (E77 * ('리그 상수'!$B$1 - '리그 상수'!$F$1) / '리그 상수'!$B$2)</f>
        <v>-7.6923076923077205E-3</v>
      </c>
      <c r="AW77">
        <f t="shared" si="76"/>
        <v>22.240000000000002</v>
      </c>
      <c r="AX77" s="3">
        <f t="shared" si="77"/>
        <v>-2.074534916538303E-2</v>
      </c>
      <c r="AY77" s="3">
        <f t="shared" si="78"/>
        <v>-2.1091226309821326E-2</v>
      </c>
      <c r="BE77" s="1">
        <f>SUMIFS(BatGame!$AD:$AD,BatGame!$A:$A,B77,BatGame!$AI:$AI,A77)</f>
        <v>0</v>
      </c>
      <c r="BF77" s="1">
        <f>SUMIFS(BatGame!$AE:$AE,BatGame!$A:$A,B77,BatGame!$AI:$AI,A77)</f>
        <v>0</v>
      </c>
      <c r="BG77" s="1">
        <f>SUMIFS(BatGame!$AF:$AF,BatGame!$A:$A,B77,BatGame!$AI:$AI,A77)</f>
        <v>0</v>
      </c>
      <c r="BH77">
        <f t="shared" si="79"/>
        <v>5</v>
      </c>
      <c r="BI77" s="4">
        <f t="shared" si="80"/>
        <v>-3.4587714443829674E-4</v>
      </c>
      <c r="BJ77" s="2">
        <f>E77*('리그 상수'!$B$3 * 0.8)</f>
        <v>0.55104063429137762</v>
      </c>
      <c r="BL77" t="s">
        <v>275</v>
      </c>
      <c r="BM77" t="b">
        <f>IF(E77&gt;='리그 상수'!$I$1 * 2.8, TRUE, FALSE)</f>
        <v>0</v>
      </c>
    </row>
    <row r="78" spans="1:65">
      <c r="A78" t="s">
        <v>220</v>
      </c>
      <c r="B78" s="1" t="s">
        <v>252</v>
      </c>
      <c r="E78" s="1">
        <f>SUMIFS(BatGame!$E:$E,BatGame!$A:$A,B78,BatGame!$AI:$AI,A78)</f>
        <v>9</v>
      </c>
      <c r="F78">
        <f t="shared" si="56"/>
        <v>8</v>
      </c>
      <c r="G78" s="1">
        <f>SUMIFS(BatGame!$F:$F,BatGame!$A:$A,B78,BatGame!$AI:$AI,A78)</f>
        <v>8</v>
      </c>
      <c r="H78" s="1">
        <f>SUMIFS(BatGame!$M:$M,BatGame!$A:$A,B78,BatGame!$AI:$AI,A78)</f>
        <v>2</v>
      </c>
      <c r="I78" s="1">
        <f>SUMIFS(BatGame!$G:$G,BatGame!$A:$A,B78,BatGame!$AI:$AI,A78)</f>
        <v>3</v>
      </c>
      <c r="J78">
        <f>SUMIFS(BatGame!$H:$H,BatGame!$A:$A,B78,BatGame!$AI:$AI,A78)</f>
        <v>1</v>
      </c>
      <c r="K78" s="1">
        <f>SUMIFS(BatGame!$I:$I,BatGame!$A:$A,B78,BatGame!$AI:$AI,A78)</f>
        <v>2</v>
      </c>
      <c r="L78" s="1">
        <f>SUMIFS(BatGame!$J:$J,BatGame!$A:$A,B78,BatGame!$AI:$AI,A78)</f>
        <v>0</v>
      </c>
      <c r="M78" s="1">
        <f>SUMIFS(BatGame!$K:$K,BatGame!$A:$A,B78,BatGame!$AI:$AI,A78)</f>
        <v>0</v>
      </c>
      <c r="N78">
        <f t="shared" si="57"/>
        <v>5</v>
      </c>
      <c r="O78" s="1">
        <f>SUMIFS(BatGame!$L:$L,BatGame!$A:$A,B78,BatGame!$AI:$AI,A78)</f>
        <v>2</v>
      </c>
      <c r="P78" s="1">
        <f>SUMIFS(BatGame!$N:$N,BatGame!$A:$A,B78,BatGame!$AI:$AI,A78)</f>
        <v>1</v>
      </c>
      <c r="Q78" s="1">
        <f>SUMIFS(BatGame!$AC:$AC,BatGame!$A:$A,B78,BatGame!$AI:$AI,A78)</f>
        <v>0</v>
      </c>
      <c r="R78" s="1">
        <f>SUMIFS(BatGame!$O:$O,BatGame!$A:$A,B78,BatGame!$AI:$AI,A78)</f>
        <v>0</v>
      </c>
      <c r="S78" s="1">
        <f>SUMIFS(BatGame!$Y:$Y,BatGame!$A:$A,B78,BatGame!$AI:$AI,A78)</f>
        <v>1</v>
      </c>
      <c r="T78" s="1">
        <f>SUMIFS(BatGame!$X:$X,BatGame!$A:$A,B78,BatGame!$AI:$AI,A78)</f>
        <v>0</v>
      </c>
      <c r="U78" s="1">
        <f>SUMIFS(BatGame!$P:$P,BatGame!$A:$A,B78,BatGame!$AI:$AI,A78)</f>
        <v>0</v>
      </c>
      <c r="V78" s="1">
        <f>SUMIFS(BatGame!$AB:$AB,BatGame!$A:$A,B78,BatGame!$AI:$AI,A78)</f>
        <v>0</v>
      </c>
      <c r="W78" s="1">
        <f>SUMIFS(BatGame!$Z:$Z,BatGame!$A:$A,B78,BatGame!$AI:$AI,A78)</f>
        <v>0</v>
      </c>
      <c r="X78" s="1">
        <f>SUMIFS(BatGame!$AA:$AA,BatGame!$A:$A,B78,BatGame!$AI:$AI,A78)</f>
        <v>0</v>
      </c>
      <c r="Y78" s="2">
        <f t="shared" si="58"/>
        <v>0.375</v>
      </c>
      <c r="Z78" s="2">
        <f t="shared" si="59"/>
        <v>0.44444444444444442</v>
      </c>
      <c r="AA78" s="2">
        <f t="shared" si="60"/>
        <v>0.625</v>
      </c>
      <c r="AB78" s="2">
        <f t="shared" si="61"/>
        <v>1.0694444444444444</v>
      </c>
      <c r="AC78" s="2">
        <f t="shared" si="62"/>
        <v>0.25</v>
      </c>
      <c r="AD78" s="2">
        <f>(AL78/E78) / '리그 상수'!$B$3 * 100</f>
        <v>196.25894378194209</v>
      </c>
      <c r="AE78" s="2">
        <f t="shared" si="63"/>
        <v>0</v>
      </c>
      <c r="AF78" s="2">
        <f t="shared" si="64"/>
        <v>0</v>
      </c>
      <c r="AG78" s="2" t="e">
        <f t="shared" si="65"/>
        <v>#DIV/0!</v>
      </c>
      <c r="AH78" s="2">
        <f t="shared" si="66"/>
        <v>0.375</v>
      </c>
      <c r="AI78" s="2">
        <f t="shared" si="67"/>
        <v>0.25</v>
      </c>
      <c r="AJ78" s="2">
        <f t="shared" si="68"/>
        <v>6.944444444444442E-2</v>
      </c>
      <c r="AK78" s="2">
        <f>('리그 상수'!$B$16 * '2025 썸머시즌 타자'!R78 + '리그 상수'!$B$17 * '2025 썸머시즌 타자'!S78 + '2025 썸머시즌 타자'!J78 * '리그 상수'!$B$18 + '리그 상수'!$B$19 * '2025 썸머시즌 타자'!K78 + '2025 썸머시즌 타자'!L78 * '리그 상수'!$B$20 + '리그 상수'!$B$21*'2025 썸머시즌 타자'!M78) / ('2025 썸머시즌 타자'!G78 + '2025 썸머시즌 타자'!R78 - '2025 썸머시즌 타자'!T78 +'2025 썸머시즌 타자'!S78 +'2025 썸머시즌 타자'!X78)</f>
        <v>0.41989177064629035</v>
      </c>
      <c r="AL78" s="2">
        <f>((AK78-$AK$2) / '리그 상수'!$B$2 + '리그 상수'!$B$3) * '2025 썸머시즌 타자'!E78</f>
        <v>2.4332996895065371</v>
      </c>
      <c r="AM78" s="2">
        <f t="shared" si="69"/>
        <v>13.5</v>
      </c>
      <c r="AN78" s="2">
        <f>((AK78-'리그 상수'!$B$1) / '리그 상수'!$B$2)*'2025 썸머시즌 타자'!E78</f>
        <v>0.36298044456232337</v>
      </c>
      <c r="AO78" s="2">
        <f>((AK78-'리그 상수'!$B$1) / '리그 상수'!$B$2) * '2025 썸머시즌 타자'!E78</f>
        <v>0.36298044456232337</v>
      </c>
      <c r="AP78" s="2">
        <f t="shared" si="70"/>
        <v>0.2</v>
      </c>
      <c r="AQ78" s="2">
        <f t="shared" si="71"/>
        <v>0.6</v>
      </c>
      <c r="AR78" s="2">
        <f t="shared" si="72"/>
        <v>1.1629804445623235</v>
      </c>
      <c r="AS78" s="2">
        <f t="shared" si="73"/>
        <v>-9.0083333333333329</v>
      </c>
      <c r="AT78" s="2">
        <f t="shared" si="74"/>
        <v>-9.0083333333333329</v>
      </c>
      <c r="AU78" s="2">
        <f t="shared" si="75"/>
        <v>-7.8453528887710089</v>
      </c>
      <c r="AV78" s="3">
        <f>AU78 + (E78 * ('리그 상수'!$B$1 - '리그 상수'!$F$1) / '리그 상수'!$B$2)</f>
        <v>-7.014875070982395</v>
      </c>
      <c r="AW78">
        <f t="shared" si="76"/>
        <v>22.240000000000002</v>
      </c>
      <c r="AX78" s="3">
        <f t="shared" si="77"/>
        <v>5.2292286176363466E-2</v>
      </c>
      <c r="AY78" s="3">
        <f t="shared" si="78"/>
        <v>-0.35275867305625036</v>
      </c>
      <c r="BE78" s="1">
        <f>SUMIFS(BatGame!$AD:$AD,BatGame!$A:$A,B78,BatGame!$AI:$AI,A78)</f>
        <v>5</v>
      </c>
      <c r="BF78" s="1">
        <f>SUMIFS(BatGame!$AE:$AE,BatGame!$A:$A,B78,BatGame!$AI:$AI,A78)</f>
        <v>1</v>
      </c>
      <c r="BG78" s="1">
        <f>SUMIFS(BatGame!$AF:$AF,BatGame!$A:$A,B78,BatGame!$AI:$AI,A78)</f>
        <v>0</v>
      </c>
      <c r="BH78">
        <f t="shared" si="79"/>
        <v>5</v>
      </c>
      <c r="BI78" s="4">
        <f t="shared" si="80"/>
        <v>-0.3154170445585609</v>
      </c>
      <c r="BJ78" s="2">
        <f>E78*('리그 상수'!$B$3 * 0.8)</f>
        <v>0.99187314172447971</v>
      </c>
      <c r="BL78" t="s">
        <v>275</v>
      </c>
      <c r="BM78" t="b">
        <f>IF(E78&gt;='리그 상수'!$I$1 * 2.8, TRUE, FALSE)</f>
        <v>0</v>
      </c>
    </row>
    <row r="79" spans="1:65">
      <c r="A79" t="s">
        <v>220</v>
      </c>
      <c r="B79" s="1" t="s">
        <v>278</v>
      </c>
      <c r="E79" s="1">
        <f>SUMIFS(BatGame!$E:$E,BatGame!$A:$A,B79,BatGame!$AI:$AI,A79)</f>
        <v>3</v>
      </c>
      <c r="F79">
        <f t="shared" si="56"/>
        <v>3</v>
      </c>
      <c r="G79" s="1">
        <f>SUMIFS(BatGame!$F:$F,BatGame!$A:$A,B79,BatGame!$AI:$AI,A79)</f>
        <v>3</v>
      </c>
      <c r="H79" s="1">
        <f>SUMIFS(BatGame!$M:$M,BatGame!$A:$A,B79,BatGame!$AI:$AI,A79)</f>
        <v>1</v>
      </c>
      <c r="I79" s="1">
        <f>SUMIFS(BatGame!$G:$G,BatGame!$A:$A,B79,BatGame!$AI:$AI,A79)</f>
        <v>1</v>
      </c>
      <c r="J79">
        <f>SUMIFS(BatGame!$H:$H,BatGame!$A:$A,B79,BatGame!$AI:$AI,A79)</f>
        <v>1</v>
      </c>
      <c r="K79" s="1">
        <f>SUMIFS(BatGame!$I:$I,BatGame!$A:$A,B79,BatGame!$AI:$AI,A79)</f>
        <v>0</v>
      </c>
      <c r="L79" s="1">
        <f>SUMIFS(BatGame!$J:$J,BatGame!$A:$A,B79,BatGame!$AI:$AI,A79)</f>
        <v>0</v>
      </c>
      <c r="M79" s="1">
        <f>SUMIFS(BatGame!$K:$K,BatGame!$A:$A,B79,BatGame!$AI:$AI,A79)</f>
        <v>0</v>
      </c>
      <c r="N79">
        <f t="shared" si="57"/>
        <v>1</v>
      </c>
      <c r="O79" s="1">
        <f>SUMIFS(BatGame!$L:$L,BatGame!$A:$A,B79,BatGame!$AI:$AI,A79)</f>
        <v>0</v>
      </c>
      <c r="P79" s="1">
        <f>SUMIFS(BatGame!$N:$N,BatGame!$A:$A,B79,BatGame!$AI:$AI,A79)</f>
        <v>0</v>
      </c>
      <c r="Q79" s="1">
        <f>SUMIFS(BatGame!$AC:$AC,BatGame!$A:$A,B79,BatGame!$AI:$AI,A79)</f>
        <v>0</v>
      </c>
      <c r="R79" s="1">
        <f>SUMIFS(BatGame!$O:$O,BatGame!$A:$A,B79,BatGame!$AI:$AI,A79)</f>
        <v>0</v>
      </c>
      <c r="S79" s="1">
        <f>SUMIFS(BatGame!$Y:$Y,BatGame!$A:$A,B79,BatGame!$AI:$AI,A79)</f>
        <v>0</v>
      </c>
      <c r="T79" s="1">
        <f>SUMIFS(BatGame!$X:$X,BatGame!$A:$A,B79,BatGame!$AI:$AI,A79)</f>
        <v>0</v>
      </c>
      <c r="U79" s="1">
        <f>SUMIFS(BatGame!$P:$P,BatGame!$A:$A,B79,BatGame!$AI:$AI,A79)</f>
        <v>1</v>
      </c>
      <c r="V79" s="1">
        <f>SUMIFS(BatGame!$AB:$AB,BatGame!$A:$A,B79,BatGame!$AI:$AI,A79)</f>
        <v>0</v>
      </c>
      <c r="W79" s="1">
        <f>SUMIFS(BatGame!$Z:$Z,BatGame!$A:$A,B79,BatGame!$AI:$AI,A79)</f>
        <v>0</v>
      </c>
      <c r="X79" s="1">
        <f>SUMIFS(BatGame!$AA:$AA,BatGame!$A:$A,B79,BatGame!$AI:$AI,A79)</f>
        <v>0</v>
      </c>
      <c r="Y79" s="2">
        <f t="shared" si="58"/>
        <v>0.33333333333333331</v>
      </c>
      <c r="Z79" s="2">
        <f t="shared" si="59"/>
        <v>0.33333333333333331</v>
      </c>
      <c r="AA79" s="2">
        <f t="shared" si="60"/>
        <v>0.33333333333333331</v>
      </c>
      <c r="AB79" s="2">
        <f t="shared" si="61"/>
        <v>0.66666666666666663</v>
      </c>
      <c r="AC79" s="2">
        <f t="shared" si="62"/>
        <v>0.33333333333333331</v>
      </c>
      <c r="AD79" s="2">
        <f>(AL79/E79) / '리그 상수'!$B$3 * 100</f>
        <v>157.2969903463941</v>
      </c>
      <c r="AE79" s="2">
        <f t="shared" si="63"/>
        <v>33.333333333333329</v>
      </c>
      <c r="AF79" s="2">
        <f t="shared" si="64"/>
        <v>0</v>
      </c>
      <c r="AG79" s="2">
        <f t="shared" si="65"/>
        <v>0</v>
      </c>
      <c r="AH79" s="2">
        <f t="shared" si="66"/>
        <v>0.5</v>
      </c>
      <c r="AI79" s="2">
        <f t="shared" si="67"/>
        <v>0</v>
      </c>
      <c r="AJ79" s="2">
        <f t="shared" si="68"/>
        <v>0</v>
      </c>
      <c r="AK79" s="2">
        <f>('리그 상수'!$B$16 * '2025 썸머시즌 타자'!R79 + '리그 상수'!$B$17 * '2025 썸머시즌 타자'!S79 + '2025 썸머시즌 타자'!J79 * '리그 상수'!$B$18 + '리그 상수'!$B$19 * '2025 썸머시즌 타자'!K79 + '2025 썸머시즌 타자'!L79 * '리그 상수'!$B$20 + '리그 상수'!$B$21*'2025 썸머시즌 타자'!M79) / ('2025 썸머시즌 타자'!G79 + '2025 썸머시즌 타자'!R79 - '2025 썸머시즌 타자'!T79 +'2025 썸머시즌 타자'!S79 +'2025 썸머시즌 타자'!X79)</f>
        <v>0.24993557776564901</v>
      </c>
      <c r="AL79" s="2">
        <f>((AK79-$AK$2) / '리그 상수'!$B$2 + '리그 상수'!$B$3) * '2025 썸머시즌 타자'!E79</f>
        <v>0.65007774999451273</v>
      </c>
      <c r="AM79" s="2">
        <f t="shared" si="69"/>
        <v>4.5</v>
      </c>
      <c r="AN79" s="2">
        <f>((AK79-'리그 상수'!$B$1) / '리그 상수'!$B$2)*'2025 썸머시즌 타자'!E79</f>
        <v>-4.0028664986891636E-2</v>
      </c>
      <c r="AO79" s="2">
        <f>((AK79-'리그 상수'!$B$1) / '리그 상수'!$B$2) * '2025 썸머시즌 타자'!E79</f>
        <v>-4.0028664986891636E-2</v>
      </c>
      <c r="AP79" s="2">
        <f t="shared" si="70"/>
        <v>0</v>
      </c>
      <c r="AQ79" s="2">
        <f t="shared" si="71"/>
        <v>0.3</v>
      </c>
      <c r="AR79" s="2">
        <f t="shared" si="72"/>
        <v>0.25997133501310837</v>
      </c>
      <c r="AS79" s="2">
        <f t="shared" si="73"/>
        <v>2</v>
      </c>
      <c r="AT79" s="2">
        <f t="shared" si="74"/>
        <v>2</v>
      </c>
      <c r="AU79" s="2">
        <f t="shared" si="75"/>
        <v>2.2599713350131085</v>
      </c>
      <c r="AV79" s="3">
        <f>AU79 + (E79 * ('리그 상수'!$B$1 - '리그 상수'!$F$1) / '리그 상수'!$B$2)</f>
        <v>2.5367972742759797</v>
      </c>
      <c r="AW79">
        <f t="shared" si="76"/>
        <v>22.240000000000002</v>
      </c>
      <c r="AX79" s="3">
        <f t="shared" si="77"/>
        <v>1.16893585887189E-2</v>
      </c>
      <c r="AY79" s="3">
        <f t="shared" si="78"/>
        <v>0.10161741614267573</v>
      </c>
      <c r="BE79" s="1">
        <f>SUMIFS(BatGame!$AD:$AD,BatGame!$A:$A,B79,BatGame!$AI:$AI,A79)</f>
        <v>0</v>
      </c>
      <c r="BF79" s="1">
        <f>SUMIFS(BatGame!$AE:$AE,BatGame!$A:$A,B79,BatGame!$AI:$AI,A79)</f>
        <v>2</v>
      </c>
      <c r="BG79" s="1">
        <f>SUMIFS(BatGame!$AF:$AF,BatGame!$A:$A,B79,BatGame!$AI:$AI,A79)</f>
        <v>0</v>
      </c>
      <c r="BH79">
        <f t="shared" si="79"/>
        <v>2</v>
      </c>
      <c r="BI79" s="4">
        <f t="shared" si="80"/>
        <v>0.11406462564190555</v>
      </c>
      <c r="BJ79" s="2">
        <f>E79*('리그 상수'!$B$3 * 0.8)</f>
        <v>0.33062438057482657</v>
      </c>
      <c r="BL79" t="s">
        <v>275</v>
      </c>
      <c r="BM79" t="b">
        <f>IF(E79&gt;='리그 상수'!$I$1 * 2.8, TRUE, FALSE)</f>
        <v>0</v>
      </c>
    </row>
    <row r="80" spans="1:65" ht="18" thickBot="1">
      <c r="A80" t="s">
        <v>220</v>
      </c>
      <c r="B80" s="1" t="s">
        <v>280</v>
      </c>
      <c r="E80" s="1">
        <f>SUMIFS(BatGame!$E:$E,BatGame!$A:$A,B80,BatGame!$AI:$AI,A80)</f>
        <v>4</v>
      </c>
      <c r="F80">
        <f t="shared" si="56"/>
        <v>4</v>
      </c>
      <c r="G80" s="1">
        <f>SUMIFS(BatGame!$F:$F,BatGame!$A:$A,B80,BatGame!$AI:$AI,A80)</f>
        <v>4</v>
      </c>
      <c r="H80" s="1">
        <f>SUMIFS(BatGame!$M:$M,BatGame!$A:$A,B80,BatGame!$AI:$AI,A80)</f>
        <v>0</v>
      </c>
      <c r="I80" s="1">
        <f>SUMIFS(BatGame!$G:$G,BatGame!$A:$A,B80,BatGame!$AI:$AI,A80)</f>
        <v>1</v>
      </c>
      <c r="J80">
        <f>SUMIFS(BatGame!$H:$H,BatGame!$A:$A,B80,BatGame!$AI:$AI,A80)</f>
        <v>1</v>
      </c>
      <c r="K80" s="1">
        <f>SUMIFS(BatGame!$I:$I,BatGame!$A:$A,B80,BatGame!$AI:$AI,A80)</f>
        <v>0</v>
      </c>
      <c r="L80" s="1">
        <f>SUMIFS(BatGame!$J:$J,BatGame!$A:$A,B80,BatGame!$AI:$AI,A80)</f>
        <v>0</v>
      </c>
      <c r="M80" s="1">
        <f>SUMIFS(BatGame!$K:$K,BatGame!$A:$A,B80,BatGame!$AI:$AI,A80)</f>
        <v>0</v>
      </c>
      <c r="N80">
        <f t="shared" si="57"/>
        <v>1</v>
      </c>
      <c r="O80" s="1">
        <f>SUMIFS(BatGame!$L:$L,BatGame!$A:$A,B80,BatGame!$AI:$AI,A80)</f>
        <v>0</v>
      </c>
      <c r="P80" s="1">
        <f>SUMIFS(BatGame!$N:$N,BatGame!$A:$A,B80,BatGame!$AI:$AI,A80)</f>
        <v>0</v>
      </c>
      <c r="Q80" s="1">
        <f>SUMIFS(BatGame!$AC:$AC,BatGame!$A:$A,B80,BatGame!$AI:$AI,A80)</f>
        <v>0</v>
      </c>
      <c r="R80" s="1">
        <f>SUMIFS(BatGame!$O:$O,BatGame!$A:$A,B80,BatGame!$AI:$AI,A80)</f>
        <v>0</v>
      </c>
      <c r="S80" s="1">
        <f>SUMIFS(BatGame!$Y:$Y,BatGame!$A:$A,B80,BatGame!$AI:$AI,A80)</f>
        <v>0</v>
      </c>
      <c r="T80" s="1">
        <f>SUMIFS(BatGame!$X:$X,BatGame!$A:$A,B80,BatGame!$AI:$AI,A80)</f>
        <v>0</v>
      </c>
      <c r="U80" s="1">
        <f>SUMIFS(BatGame!$P:$P,BatGame!$A:$A,B80,BatGame!$AI:$AI,A80)</f>
        <v>0</v>
      </c>
      <c r="V80" s="1">
        <f>SUMIFS(BatGame!$AB:$AB,BatGame!$A:$A,B80,BatGame!$AI:$AI,A80)</f>
        <v>0</v>
      </c>
      <c r="W80" s="1">
        <f>SUMIFS(BatGame!$Z:$Z,BatGame!$A:$A,B80,BatGame!$AI:$AI,A80)</f>
        <v>0</v>
      </c>
      <c r="X80" s="1">
        <f>SUMIFS(BatGame!$AA:$AA,BatGame!$A:$A,B80,BatGame!$AI:$AI,A80)</f>
        <v>0</v>
      </c>
      <c r="Y80" s="2">
        <f t="shared" si="58"/>
        <v>0.25</v>
      </c>
      <c r="Z80" s="2">
        <f t="shared" si="59"/>
        <v>0.25</v>
      </c>
      <c r="AA80" s="2">
        <f t="shared" si="60"/>
        <v>0.25</v>
      </c>
      <c r="AB80" s="2">
        <f t="shared" si="61"/>
        <v>0.5</v>
      </c>
      <c r="AC80" s="2">
        <f t="shared" si="62"/>
        <v>0</v>
      </c>
      <c r="AD80" s="2">
        <f>(AL80/E80) / '리그 상수'!$B$3 * 100</f>
        <v>142.97274275979558</v>
      </c>
      <c r="AE80" s="2">
        <f t="shared" si="63"/>
        <v>0</v>
      </c>
      <c r="AF80" s="2">
        <f t="shared" si="64"/>
        <v>0</v>
      </c>
      <c r="AG80" s="2" t="e">
        <f t="shared" si="65"/>
        <v>#DIV/0!</v>
      </c>
      <c r="AH80" s="2">
        <f t="shared" si="66"/>
        <v>0.25</v>
      </c>
      <c r="AI80" s="2">
        <f t="shared" si="67"/>
        <v>0</v>
      </c>
      <c r="AJ80" s="2">
        <f t="shared" si="68"/>
        <v>0</v>
      </c>
      <c r="AK80" s="2">
        <f>('리그 상수'!$B$16 * '2025 썸머시즌 타자'!R80 + '리그 상수'!$B$17 * '2025 썸머시즌 타자'!S80 + '2025 썸머시즌 타자'!J80 * '리그 상수'!$B$18 + '리그 상수'!$B$19 * '2025 썸머시즌 타자'!K80 + '2025 썸머시즌 타자'!L80 * '리그 상수'!$B$20 + '리그 상수'!$B$21*'2025 썸머시즌 타자'!M80) / ('2025 썸머시즌 타자'!G80 + '2025 썸머시즌 타자'!R80 - '2025 썸머시즌 타자'!T80 +'2025 썸머시즌 타자'!S80 +'2025 썸머시즌 타자'!X80)</f>
        <v>0.18745168332423676</v>
      </c>
      <c r="AL80" s="2">
        <f>((AK80-$AK$2) / '리그 상수'!$B$2 + '리그 상수'!$B$3) * '2025 썸머시즌 타자'!E80</f>
        <v>0.78783790856735714</v>
      </c>
      <c r="AM80" s="2">
        <f t="shared" si="69"/>
        <v>2.25</v>
      </c>
      <c r="AN80" s="2">
        <f>((AK80-'리그 상수'!$B$1) / '리그 상수'!$B$2)*'2025 썸머시즌 타자'!E80</f>
        <v>-0.13230397807451535</v>
      </c>
      <c r="AO80" s="2">
        <f>((AK80-'리그 상수'!$B$1) / '리그 상수'!$B$2) * '2025 썸머시즌 타자'!E80</f>
        <v>-0.13230397807451535</v>
      </c>
      <c r="AP80" s="2">
        <f t="shared" si="70"/>
        <v>0</v>
      </c>
      <c r="AQ80" s="2">
        <f t="shared" si="71"/>
        <v>0</v>
      </c>
      <c r="AR80" s="2">
        <f t="shared" si="72"/>
        <v>-0.13230397807451535</v>
      </c>
      <c r="AS80" s="2">
        <f t="shared" si="73"/>
        <v>0</v>
      </c>
      <c r="AT80" s="2">
        <f t="shared" si="74"/>
        <v>0</v>
      </c>
      <c r="AU80" s="2">
        <f t="shared" si="75"/>
        <v>-0.13230397807451535</v>
      </c>
      <c r="AV80" s="3">
        <f>AU80 + (E80 * ('리그 상수'!$B$1 - '리그 상수'!$F$1) / '리그 상수'!$B$2)</f>
        <v>0.23679727427597955</v>
      </c>
      <c r="AW80">
        <f t="shared" si="76"/>
        <v>22.240000000000002</v>
      </c>
      <c r="AX80" s="3">
        <f t="shared" si="77"/>
        <v>-5.9489198774512293E-3</v>
      </c>
      <c r="AY80" s="3">
        <f t="shared" si="78"/>
        <v>-5.9489198774512293E-3</v>
      </c>
      <c r="BE80" s="1">
        <f>SUMIFS(BatGame!$AD:$AD,BatGame!$A:$A,B80,BatGame!$AI:$AI,A80)</f>
        <v>0</v>
      </c>
      <c r="BF80" s="1">
        <f>SUMIFS(BatGame!$AE:$AE,BatGame!$A:$A,B80,BatGame!$AI:$AI,A80)</f>
        <v>0</v>
      </c>
      <c r="BG80" s="1">
        <f>SUMIFS(BatGame!$AF:$AF,BatGame!$A:$A,B80,BatGame!$AI:$AI,A80)</f>
        <v>0</v>
      </c>
      <c r="BH80">
        <f t="shared" si="79"/>
        <v>3</v>
      </c>
      <c r="BI80" s="4">
        <f t="shared" si="80"/>
        <v>1.0647359454855194E-2</v>
      </c>
      <c r="BJ80" s="2">
        <f>E80*('리그 상수'!$B$3 * 0.8)</f>
        <v>0.44083250743310209</v>
      </c>
      <c r="BL80" t="s">
        <v>275</v>
      </c>
      <c r="BM80" t="b">
        <f>IF(E80&gt;='리그 상수'!$I$1 * 2.8, TRUE, FALSE)</f>
        <v>0</v>
      </c>
    </row>
    <row r="81" spans="2:65" ht="18" thickBot="1">
      <c r="B81" s="10"/>
      <c r="E81" s="1">
        <f>SUMIFS(BatGame!$E:$E,BatGame!$A:$A,B81,BatGame!$AI:$AI,A81)</f>
        <v>0</v>
      </c>
      <c r="F81">
        <f t="shared" si="56"/>
        <v>0</v>
      </c>
      <c r="G81" s="1">
        <f>SUMIFS(BatGame!$F:$F,BatGame!$A:$A,B81,BatGame!$AI:$AI,A81)</f>
        <v>0</v>
      </c>
      <c r="H81" s="1">
        <f>SUMIFS(BatGame!$M:$M,BatGame!$A:$A,B81,BatGame!$AI:$AI,A81)</f>
        <v>0</v>
      </c>
      <c r="I81" s="1">
        <f>SUMIFS(BatGame!$G:$G,BatGame!$A:$A,B81,BatGame!$AI:$AI,A81)</f>
        <v>0</v>
      </c>
      <c r="J81">
        <f>SUMIFS(BatGame!$H:$H,BatGame!$A:$A,B81,BatGame!$AI:$AI,A81)</f>
        <v>0</v>
      </c>
      <c r="K81" s="1">
        <f>SUMIFS(BatGame!$I:$I,BatGame!$A:$A,B81,BatGame!$AI:$AI,A81)</f>
        <v>0</v>
      </c>
      <c r="L81" s="1">
        <f>SUMIFS(BatGame!$J:$J,BatGame!$A:$A,B81,BatGame!$AI:$AI,A81)</f>
        <v>0</v>
      </c>
      <c r="M81" s="1">
        <f>SUMIFS(BatGame!$K:$K,BatGame!$A:$A,B81,BatGame!$AI:$AI,A81)</f>
        <v>0</v>
      </c>
      <c r="N81">
        <f t="shared" si="57"/>
        <v>0</v>
      </c>
      <c r="O81" s="1">
        <f>SUMIFS(BatGame!$L:$L,BatGame!$A:$A,B81,BatGame!$AI:$AI,A81)</f>
        <v>0</v>
      </c>
      <c r="P81" s="1">
        <f>SUMIFS(BatGame!$N:$N,BatGame!$A:$A,B81,BatGame!$AI:$AI,A81)</f>
        <v>0</v>
      </c>
      <c r="Q81" s="1">
        <f>SUMIFS(BatGame!$AC:$AC,BatGame!$A:$A,B81,BatGame!$AI:$AI,A81)</f>
        <v>0</v>
      </c>
      <c r="R81" s="1">
        <f>SUMIFS(BatGame!$O:$O,BatGame!$A:$A,B81,BatGame!$AI:$AI,A81)</f>
        <v>0</v>
      </c>
      <c r="S81" s="1">
        <f>SUMIFS(BatGame!$Y:$Y,BatGame!$A:$A,B81,BatGame!$AI:$AI,A81)</f>
        <v>0</v>
      </c>
      <c r="T81" s="1">
        <f>SUMIFS(BatGame!$X:$X,BatGame!$A:$A,B81,BatGame!$AI:$AI,A81)</f>
        <v>0</v>
      </c>
      <c r="U81" s="1">
        <f>SUMIFS(BatGame!$P:$P,BatGame!$A:$A,B81,BatGame!$AI:$AI,A81)</f>
        <v>0</v>
      </c>
      <c r="V81" s="1">
        <f>SUMIFS(BatGame!$AB:$AB,BatGame!$A:$A,B81,BatGame!$AI:$AI,A81)</f>
        <v>0</v>
      </c>
      <c r="W81" s="1">
        <f>SUMIFS(BatGame!$Z:$Z,BatGame!$A:$A,B81,BatGame!$AI:$AI,A81)</f>
        <v>0</v>
      </c>
      <c r="X81" s="1">
        <f>SUMIFS(BatGame!$AA:$AA,BatGame!$A:$A,B81,BatGame!$AI:$AI,A81)</f>
        <v>0</v>
      </c>
      <c r="Y81" s="2" t="e">
        <f t="shared" si="58"/>
        <v>#DIV/0!</v>
      </c>
      <c r="Z81" s="2" t="e">
        <f t="shared" si="59"/>
        <v>#DIV/0!</v>
      </c>
      <c r="AA81" s="2" t="e">
        <f t="shared" si="60"/>
        <v>#DIV/0!</v>
      </c>
      <c r="AB81" s="2" t="e">
        <f t="shared" si="61"/>
        <v>#DIV/0!</v>
      </c>
      <c r="AC81" s="2" t="e">
        <f t="shared" si="62"/>
        <v>#DIV/0!</v>
      </c>
      <c r="AD81" s="2" t="e">
        <f>(AL81/E81) / '리그 상수'!$B$3 * 100</f>
        <v>#DIV/0!</v>
      </c>
      <c r="AE81" s="2" t="e">
        <f t="shared" si="63"/>
        <v>#DIV/0!</v>
      </c>
      <c r="AF81" s="2" t="e">
        <f t="shared" si="64"/>
        <v>#DIV/0!</v>
      </c>
      <c r="AG81" s="2" t="e">
        <f t="shared" si="65"/>
        <v>#DIV/0!</v>
      </c>
      <c r="AH81" s="2" t="e">
        <f t="shared" si="66"/>
        <v>#DIV/0!</v>
      </c>
      <c r="AI81" s="2" t="e">
        <f t="shared" si="67"/>
        <v>#DIV/0!</v>
      </c>
      <c r="AJ81" s="2" t="e">
        <f t="shared" si="68"/>
        <v>#DIV/0!</v>
      </c>
      <c r="AK81" s="2" t="e">
        <f>('리그 상수'!$B$16 * '2025 썸머시즌 타자'!R81 + '리그 상수'!$B$17 * '2025 썸머시즌 타자'!S81 + '2025 썸머시즌 타자'!J81 * '리그 상수'!$B$18 + '리그 상수'!$B$19 * '2025 썸머시즌 타자'!K81 + '2025 썸머시즌 타자'!L81 * '리그 상수'!$B$20 + '리그 상수'!$B$21*'2025 썸머시즌 타자'!M81) / ('2025 썸머시즌 타자'!G81 + '2025 썸머시즌 타자'!R81 - '2025 썸머시즌 타자'!T81 +'2025 썸머시즌 타자'!S81 +'2025 썸머시즌 타자'!X81)</f>
        <v>#DIV/0!</v>
      </c>
      <c r="AL81" s="2" t="e">
        <f>((AK81-$AK$2) / '리그 상수'!$B$2 + '리그 상수'!$B$3) * '2025 썸머시즌 타자'!E81</f>
        <v>#DIV/0!</v>
      </c>
      <c r="AM81" s="2" t="e">
        <f t="shared" si="69"/>
        <v>#DIV/0!</v>
      </c>
      <c r="AN81" s="2" t="e">
        <f>((AK81-'리그 상수'!$B$1) / '리그 상수'!$B$2)*'2025 썸머시즌 타자'!E81</f>
        <v>#DIV/0!</v>
      </c>
      <c r="AO81" s="2" t="e">
        <f>((AK81-'리그 상수'!$B$1) / '리그 상수'!$B$2) * '2025 썸머시즌 타자'!E81</f>
        <v>#DIV/0!</v>
      </c>
      <c r="AP81" s="2">
        <f t="shared" si="70"/>
        <v>0</v>
      </c>
      <c r="AQ81" s="2">
        <f t="shared" si="71"/>
        <v>0</v>
      </c>
      <c r="AR81" s="2" t="e">
        <f t="shared" si="72"/>
        <v>#DIV/0!</v>
      </c>
      <c r="AS81" s="2">
        <f t="shared" si="73"/>
        <v>0</v>
      </c>
      <c r="AT81" s="2">
        <f t="shared" si="74"/>
        <v>0</v>
      </c>
      <c r="AU81" s="2" t="e">
        <f t="shared" si="75"/>
        <v>#DIV/0!</v>
      </c>
      <c r="AV81" s="3" t="e">
        <f>AU81 + (E81 * ('리그 상수'!$B$1 - '리그 상수'!$F$1) / '리그 상수'!$B$2)</f>
        <v>#DIV/0!</v>
      </c>
      <c r="AW81">
        <f t="shared" si="76"/>
        <v>22.240000000000002</v>
      </c>
      <c r="AX81" s="3" t="e">
        <f t="shared" si="77"/>
        <v>#DIV/0!</v>
      </c>
      <c r="AY81" s="3" t="e">
        <f t="shared" si="78"/>
        <v>#DIV/0!</v>
      </c>
      <c r="BE81" s="1">
        <f>SUMIFS(BatGame!$AD:$AD,BatGame!$A:$A,B81,BatGame!$AI:$AI,A81)</f>
        <v>0</v>
      </c>
      <c r="BF81" s="1">
        <f>SUMIFS(BatGame!$AE:$AE,BatGame!$A:$A,B81,BatGame!$AI:$AI,A81)</f>
        <v>0</v>
      </c>
      <c r="BG81" s="1">
        <f>SUMIFS(BatGame!$AF:$AF,BatGame!$A:$A,B81,BatGame!$AI:$AI,A81)</f>
        <v>0</v>
      </c>
      <c r="BH81">
        <f t="shared" si="79"/>
        <v>0</v>
      </c>
      <c r="BI81" s="4" t="e">
        <f t="shared" si="80"/>
        <v>#DIV/0!</v>
      </c>
      <c r="BJ81" s="2">
        <f>E81*('리그 상수'!$B$3 * 0.8)</f>
        <v>0</v>
      </c>
      <c r="BL81" t="s">
        <v>275</v>
      </c>
      <c r="BM81" t="b">
        <f>IF(E81&gt;='리그 상수'!$I$1 * 2.8, TRUE, FALSE)</f>
        <v>0</v>
      </c>
    </row>
    <row r="82" spans="2:65" ht="18" thickBot="1">
      <c r="B82" s="6"/>
      <c r="E82" s="1">
        <f>SUMIFS(BatGame!$E:$E,BatGame!$A:$A,B82,BatGame!$AI:$AI,A82)</f>
        <v>0</v>
      </c>
      <c r="F82">
        <f t="shared" si="56"/>
        <v>0</v>
      </c>
      <c r="G82" s="1">
        <f>SUMIFS(BatGame!$F:$F,BatGame!$A:$A,B82,BatGame!$AI:$AI,A82)</f>
        <v>0</v>
      </c>
      <c r="H82" s="1">
        <f>SUMIFS(BatGame!$M:$M,BatGame!$A:$A,B82,BatGame!$AI:$AI,A82)</f>
        <v>0</v>
      </c>
      <c r="I82" s="1">
        <f>SUMIFS(BatGame!$G:$G,BatGame!$A:$A,B82,BatGame!$AI:$AI,A82)</f>
        <v>0</v>
      </c>
      <c r="J82">
        <f>SUMIFS(BatGame!$H:$H,BatGame!$A:$A,B82,BatGame!$AI:$AI,A82)</f>
        <v>0</v>
      </c>
      <c r="K82" s="1">
        <f>SUMIFS(BatGame!$I:$I,BatGame!$A:$A,B82,BatGame!$AI:$AI,A82)</f>
        <v>0</v>
      </c>
      <c r="L82" s="1">
        <f>SUMIFS(BatGame!$J:$J,BatGame!$A:$A,B82,BatGame!$AI:$AI,A82)</f>
        <v>0</v>
      </c>
      <c r="M82" s="1">
        <f>SUMIFS(BatGame!$K:$K,BatGame!$A:$A,B82,BatGame!$AI:$AI,A82)</f>
        <v>0</v>
      </c>
      <c r="N82">
        <f t="shared" si="57"/>
        <v>0</v>
      </c>
      <c r="O82" s="1">
        <f>SUMIFS(BatGame!$L:$L,BatGame!$A:$A,B82,BatGame!$AI:$AI,A82)</f>
        <v>0</v>
      </c>
      <c r="P82" s="1">
        <f>SUMIFS(BatGame!$N:$N,BatGame!$A:$A,B82,BatGame!$AI:$AI,A82)</f>
        <v>0</v>
      </c>
      <c r="Q82" s="1">
        <f>SUMIFS(BatGame!$AC:$AC,BatGame!$A:$A,B82,BatGame!$AI:$AI,A82)</f>
        <v>0</v>
      </c>
      <c r="R82" s="1">
        <f>SUMIFS(BatGame!$O:$O,BatGame!$A:$A,B82,BatGame!$AI:$AI,A82)</f>
        <v>0</v>
      </c>
      <c r="S82" s="1">
        <f>SUMIFS(BatGame!$Y:$Y,BatGame!$A:$A,B82,BatGame!$AI:$AI,A82)</f>
        <v>0</v>
      </c>
      <c r="T82" s="1">
        <f>SUMIFS(BatGame!$X:$X,BatGame!$A:$A,B82,BatGame!$AI:$AI,A82)</f>
        <v>0</v>
      </c>
      <c r="U82" s="1">
        <f>SUMIFS(BatGame!$P:$P,BatGame!$A:$A,B82,BatGame!$AI:$AI,A82)</f>
        <v>0</v>
      </c>
      <c r="V82" s="1">
        <f>SUMIFS(BatGame!$AB:$AB,BatGame!$A:$A,B82,BatGame!$AI:$AI,A82)</f>
        <v>0</v>
      </c>
      <c r="W82" s="1">
        <f>SUMIFS(BatGame!$Z:$Z,BatGame!$A:$A,B82,BatGame!$AI:$AI,A82)</f>
        <v>0</v>
      </c>
      <c r="X82" s="1">
        <f>SUMIFS(BatGame!$AA:$AA,BatGame!$A:$A,B82,BatGame!$AI:$AI,A82)</f>
        <v>0</v>
      </c>
      <c r="Y82" s="2" t="e">
        <f t="shared" si="58"/>
        <v>#DIV/0!</v>
      </c>
      <c r="Z82" s="2" t="e">
        <f t="shared" si="59"/>
        <v>#DIV/0!</v>
      </c>
      <c r="AA82" s="2" t="e">
        <f t="shared" si="60"/>
        <v>#DIV/0!</v>
      </c>
      <c r="AB82" s="2" t="e">
        <f t="shared" si="61"/>
        <v>#DIV/0!</v>
      </c>
      <c r="AC82" s="2" t="e">
        <f t="shared" si="62"/>
        <v>#DIV/0!</v>
      </c>
      <c r="AD82" s="2" t="e">
        <f>(AL82/E82) / '리그 상수'!$B$3 * 100</f>
        <v>#DIV/0!</v>
      </c>
      <c r="AE82" s="2" t="e">
        <f t="shared" si="63"/>
        <v>#DIV/0!</v>
      </c>
      <c r="AF82" s="2" t="e">
        <f t="shared" si="64"/>
        <v>#DIV/0!</v>
      </c>
      <c r="AG82" s="2" t="e">
        <f t="shared" si="65"/>
        <v>#DIV/0!</v>
      </c>
      <c r="AH82" s="2" t="e">
        <f t="shared" si="66"/>
        <v>#DIV/0!</v>
      </c>
      <c r="AI82" s="2" t="e">
        <f t="shared" si="67"/>
        <v>#DIV/0!</v>
      </c>
      <c r="AJ82" s="2" t="e">
        <f t="shared" si="68"/>
        <v>#DIV/0!</v>
      </c>
      <c r="AK82" s="2" t="e">
        <f>('리그 상수'!$B$16 * '2025 썸머시즌 타자'!R82 + '리그 상수'!$B$17 * '2025 썸머시즌 타자'!S82 + '2025 썸머시즌 타자'!J82 * '리그 상수'!$B$18 + '리그 상수'!$B$19 * '2025 썸머시즌 타자'!K82 + '2025 썸머시즌 타자'!L82 * '리그 상수'!$B$20 + '리그 상수'!$B$21*'2025 썸머시즌 타자'!M82) / ('2025 썸머시즌 타자'!G82 + '2025 썸머시즌 타자'!R82 - '2025 썸머시즌 타자'!T82 +'2025 썸머시즌 타자'!S82 +'2025 썸머시즌 타자'!X82)</f>
        <v>#DIV/0!</v>
      </c>
      <c r="AL82" s="2" t="e">
        <f>((AK82-$AK$2) / '리그 상수'!$B$2 + '리그 상수'!$B$3) * '2025 썸머시즌 타자'!E82</f>
        <v>#DIV/0!</v>
      </c>
      <c r="AM82" s="2" t="e">
        <f t="shared" si="69"/>
        <v>#DIV/0!</v>
      </c>
      <c r="AN82" s="2" t="e">
        <f>((AK82-'리그 상수'!$B$1) / '리그 상수'!$B$2)*'2025 썸머시즌 타자'!E82</f>
        <v>#DIV/0!</v>
      </c>
      <c r="AO82" s="2" t="e">
        <f>((AK82-'리그 상수'!$B$1) / '리그 상수'!$B$2) * '2025 썸머시즌 타자'!E82</f>
        <v>#DIV/0!</v>
      </c>
      <c r="AP82" s="2">
        <f t="shared" si="70"/>
        <v>0</v>
      </c>
      <c r="AQ82" s="2">
        <f t="shared" si="71"/>
        <v>0</v>
      </c>
      <c r="AR82" s="2" t="e">
        <f t="shared" si="72"/>
        <v>#DIV/0!</v>
      </c>
      <c r="AS82" s="2">
        <f t="shared" si="73"/>
        <v>0</v>
      </c>
      <c r="AT82" s="2">
        <f t="shared" si="74"/>
        <v>0</v>
      </c>
      <c r="AU82" s="2" t="e">
        <f t="shared" si="75"/>
        <v>#DIV/0!</v>
      </c>
      <c r="AV82" s="3" t="e">
        <f>AU82 + (E82 * ('리그 상수'!$B$1 - '리그 상수'!$F$1) / '리그 상수'!$B$2)</f>
        <v>#DIV/0!</v>
      </c>
      <c r="AW82">
        <f t="shared" si="76"/>
        <v>22.240000000000002</v>
      </c>
      <c r="AX82" s="3" t="e">
        <f t="shared" si="77"/>
        <v>#DIV/0!</v>
      </c>
      <c r="AY82" s="3" t="e">
        <f t="shared" si="78"/>
        <v>#DIV/0!</v>
      </c>
      <c r="BE82" s="1">
        <f>SUMIFS(BatGame!$AD:$AD,BatGame!$A:$A,B82,BatGame!$AI:$AI,A82)</f>
        <v>0</v>
      </c>
      <c r="BF82" s="1">
        <f>SUMIFS(BatGame!$AE:$AE,BatGame!$A:$A,B82,BatGame!$AI:$AI,A82)</f>
        <v>0</v>
      </c>
      <c r="BG82" s="1">
        <f>SUMIFS(BatGame!$AF:$AF,BatGame!$A:$A,B82,BatGame!$AI:$AI,A82)</f>
        <v>0</v>
      </c>
      <c r="BH82">
        <f t="shared" si="79"/>
        <v>0</v>
      </c>
      <c r="BI82" s="4" t="e">
        <f t="shared" si="80"/>
        <v>#DIV/0!</v>
      </c>
      <c r="BJ82" s="2">
        <f>E82*('리그 상수'!$B$3 * 0.8)</f>
        <v>0</v>
      </c>
      <c r="BL82" t="s">
        <v>275</v>
      </c>
      <c r="BM82" t="b">
        <f>IF(E82&gt;='리그 상수'!$I$1 * 2.8, TRUE, FALSE)</f>
        <v>0</v>
      </c>
    </row>
    <row r="83" spans="2:65" ht="18" thickBot="1">
      <c r="B83" s="7"/>
      <c r="E83" s="1">
        <f>SUMIFS(BatGame!$E:$E,BatGame!$A:$A,B83,BatGame!$AI:$AI,A83)</f>
        <v>0</v>
      </c>
      <c r="F83">
        <f t="shared" si="56"/>
        <v>0</v>
      </c>
      <c r="G83" s="1">
        <f>SUMIFS(BatGame!$F:$F,BatGame!$A:$A,B83,BatGame!$AI:$AI,A83)</f>
        <v>0</v>
      </c>
      <c r="H83" s="1">
        <f>SUMIFS(BatGame!$M:$M,BatGame!$A:$A,B83,BatGame!$AI:$AI,A83)</f>
        <v>0</v>
      </c>
      <c r="I83" s="1">
        <f>SUMIFS(BatGame!$G:$G,BatGame!$A:$A,B83,BatGame!$AI:$AI,A83)</f>
        <v>0</v>
      </c>
      <c r="J83">
        <f>SUMIFS(BatGame!$H:$H,BatGame!$A:$A,B83,BatGame!$AI:$AI,A83)</f>
        <v>0</v>
      </c>
      <c r="K83" s="1">
        <f>SUMIFS(BatGame!$I:$I,BatGame!$A:$A,B83,BatGame!$AI:$AI,A83)</f>
        <v>0</v>
      </c>
      <c r="L83" s="1">
        <f>SUMIFS(BatGame!$J:$J,BatGame!$A:$A,B83,BatGame!$AI:$AI,A83)</f>
        <v>0</v>
      </c>
      <c r="M83" s="1">
        <f>SUMIFS(BatGame!$K:$K,BatGame!$A:$A,B83,BatGame!$AI:$AI,A83)</f>
        <v>0</v>
      </c>
      <c r="N83">
        <f t="shared" si="57"/>
        <v>0</v>
      </c>
      <c r="O83" s="1">
        <f>SUMIFS(BatGame!$L:$L,BatGame!$A:$A,B83,BatGame!$AI:$AI,A83)</f>
        <v>0</v>
      </c>
      <c r="P83" s="1">
        <f>SUMIFS(BatGame!$N:$N,BatGame!$A:$A,B83,BatGame!$AI:$AI,A83)</f>
        <v>0</v>
      </c>
      <c r="Q83" s="1">
        <f>SUMIFS(BatGame!$AC:$AC,BatGame!$A:$A,B83,BatGame!$AI:$AI,A83)</f>
        <v>0</v>
      </c>
      <c r="R83" s="1">
        <f>SUMIFS(BatGame!$O:$O,BatGame!$A:$A,B83,BatGame!$AI:$AI,A83)</f>
        <v>0</v>
      </c>
      <c r="S83" s="1">
        <f>SUMIFS(BatGame!$Y:$Y,BatGame!$A:$A,B83,BatGame!$AI:$AI,A83)</f>
        <v>0</v>
      </c>
      <c r="T83" s="1">
        <f>SUMIFS(BatGame!$X:$X,BatGame!$A:$A,B83,BatGame!$AI:$AI,A83)</f>
        <v>0</v>
      </c>
      <c r="U83" s="1">
        <f>SUMIFS(BatGame!$P:$P,BatGame!$A:$A,B83,BatGame!$AI:$AI,A83)</f>
        <v>0</v>
      </c>
      <c r="V83" s="1">
        <f>SUMIFS(BatGame!$AB:$AB,BatGame!$A:$A,B83,BatGame!$AI:$AI,A83)</f>
        <v>0</v>
      </c>
      <c r="W83" s="1">
        <f>SUMIFS(BatGame!$Z:$Z,BatGame!$A:$A,B83,BatGame!$AI:$AI,A83)</f>
        <v>0</v>
      </c>
      <c r="X83" s="1">
        <f>SUMIFS(BatGame!$AA:$AA,BatGame!$A:$A,B83,BatGame!$AI:$AI,A83)</f>
        <v>0</v>
      </c>
      <c r="Y83" s="2" t="e">
        <f t="shared" si="58"/>
        <v>#DIV/0!</v>
      </c>
      <c r="Z83" s="2" t="e">
        <f t="shared" si="59"/>
        <v>#DIV/0!</v>
      </c>
      <c r="AA83" s="2" t="e">
        <f t="shared" si="60"/>
        <v>#DIV/0!</v>
      </c>
      <c r="AB83" s="2" t="e">
        <f t="shared" si="61"/>
        <v>#DIV/0!</v>
      </c>
      <c r="AC83" s="2" t="e">
        <f t="shared" si="62"/>
        <v>#DIV/0!</v>
      </c>
      <c r="AD83" s="2" t="e">
        <f>(AL83/E83) / '리그 상수'!$B$3 * 100</f>
        <v>#DIV/0!</v>
      </c>
      <c r="AE83" s="2" t="e">
        <f t="shared" si="63"/>
        <v>#DIV/0!</v>
      </c>
      <c r="AF83" s="2" t="e">
        <f t="shared" si="64"/>
        <v>#DIV/0!</v>
      </c>
      <c r="AG83" s="2" t="e">
        <f t="shared" si="65"/>
        <v>#DIV/0!</v>
      </c>
      <c r="AH83" s="2" t="e">
        <f t="shared" si="66"/>
        <v>#DIV/0!</v>
      </c>
      <c r="AI83" s="2" t="e">
        <f t="shared" si="67"/>
        <v>#DIV/0!</v>
      </c>
      <c r="AJ83" s="2" t="e">
        <f t="shared" si="68"/>
        <v>#DIV/0!</v>
      </c>
      <c r="AK83" s="2" t="e">
        <f>('리그 상수'!$B$16 * '2025 썸머시즌 타자'!R83 + '리그 상수'!$B$17 * '2025 썸머시즌 타자'!S83 + '2025 썸머시즌 타자'!J83 * '리그 상수'!$B$18 + '리그 상수'!$B$19 * '2025 썸머시즌 타자'!K83 + '2025 썸머시즌 타자'!L83 * '리그 상수'!$B$20 + '리그 상수'!$B$21*'2025 썸머시즌 타자'!M83) / ('2025 썸머시즌 타자'!G83 + '2025 썸머시즌 타자'!R83 - '2025 썸머시즌 타자'!T83 +'2025 썸머시즌 타자'!S83 +'2025 썸머시즌 타자'!X83)</f>
        <v>#DIV/0!</v>
      </c>
      <c r="AL83" s="2" t="e">
        <f>((AK83-$AK$2) / '리그 상수'!$B$2 + '리그 상수'!$B$3) * '2025 썸머시즌 타자'!E83</f>
        <v>#DIV/0!</v>
      </c>
      <c r="AM83" s="2" t="e">
        <f t="shared" si="69"/>
        <v>#DIV/0!</v>
      </c>
      <c r="AN83" s="2" t="e">
        <f>((AK83-'리그 상수'!$B$1) / '리그 상수'!$B$2)*'2025 썸머시즌 타자'!E83</f>
        <v>#DIV/0!</v>
      </c>
      <c r="AO83" s="2" t="e">
        <f>((AK83-'리그 상수'!$B$1) / '리그 상수'!$B$2) * '2025 썸머시즌 타자'!E83</f>
        <v>#DIV/0!</v>
      </c>
      <c r="AP83" s="2">
        <f t="shared" si="70"/>
        <v>0</v>
      </c>
      <c r="AQ83" s="2">
        <f t="shared" si="71"/>
        <v>0</v>
      </c>
      <c r="AR83" s="2" t="e">
        <f t="shared" si="72"/>
        <v>#DIV/0!</v>
      </c>
      <c r="AS83" s="2">
        <f t="shared" si="73"/>
        <v>0</v>
      </c>
      <c r="AT83" s="2">
        <f t="shared" si="74"/>
        <v>0</v>
      </c>
      <c r="AU83" s="2" t="e">
        <f t="shared" si="75"/>
        <v>#DIV/0!</v>
      </c>
      <c r="AV83" s="3" t="e">
        <f>AU83 + (E83 * ('리그 상수'!$B$1 - '리그 상수'!$F$1) / '리그 상수'!$B$2)</f>
        <v>#DIV/0!</v>
      </c>
      <c r="AW83">
        <f t="shared" si="76"/>
        <v>22.240000000000002</v>
      </c>
      <c r="AX83" s="3" t="e">
        <f t="shared" si="77"/>
        <v>#DIV/0!</v>
      </c>
      <c r="AY83" s="3" t="e">
        <f t="shared" si="78"/>
        <v>#DIV/0!</v>
      </c>
      <c r="BE83" s="1">
        <f>SUMIFS(BatGame!$AD:$AD,BatGame!$A:$A,B83,BatGame!$AI:$AI,A83)</f>
        <v>0</v>
      </c>
      <c r="BF83" s="1">
        <f>SUMIFS(BatGame!$AE:$AE,BatGame!$A:$A,B83,BatGame!$AI:$AI,A83)</f>
        <v>0</v>
      </c>
      <c r="BG83" s="1">
        <f>SUMIFS(BatGame!$AF:$AF,BatGame!$A:$A,B83,BatGame!$AI:$AI,A83)</f>
        <v>0</v>
      </c>
      <c r="BH83">
        <f t="shared" si="79"/>
        <v>0</v>
      </c>
      <c r="BI83" s="4" t="e">
        <f t="shared" si="80"/>
        <v>#DIV/0!</v>
      </c>
      <c r="BJ83" s="2">
        <f>E83*('리그 상수'!$B$3 * 0.8)</f>
        <v>0</v>
      </c>
      <c r="BL83" t="s">
        <v>275</v>
      </c>
      <c r="BM83" t="b">
        <f>IF(E83&gt;='리그 상수'!$I$1 * 2.8, TRUE, FALSE)</f>
        <v>0</v>
      </c>
    </row>
    <row r="84" spans="2:65">
      <c r="E84" s="1">
        <f>SUMIFS(BatGame!$E:$E,BatGame!$A:$A,B84,BatGame!$AI:$AI,A84)</f>
        <v>0</v>
      </c>
      <c r="F84">
        <f t="shared" si="56"/>
        <v>0</v>
      </c>
      <c r="G84" s="1">
        <f>SUMIFS(BatGame!$F:$F,BatGame!$A:$A,B84,BatGame!$AI:$AI,A84)</f>
        <v>0</v>
      </c>
      <c r="H84" s="1">
        <f>SUMIFS(BatGame!$M:$M,BatGame!$A:$A,B84,BatGame!$AI:$AI,A84)</f>
        <v>0</v>
      </c>
      <c r="I84" s="1">
        <f>SUMIFS(BatGame!$G:$G,BatGame!$A:$A,B84,BatGame!$AI:$AI,A84)</f>
        <v>0</v>
      </c>
      <c r="J84">
        <f>SUMIFS(BatGame!$H:$H,BatGame!$A:$A,B84,BatGame!$AI:$AI,A84)</f>
        <v>0</v>
      </c>
      <c r="K84" s="1">
        <f>SUMIFS(BatGame!$I:$I,BatGame!$A:$A,B84,BatGame!$AI:$AI,A84)</f>
        <v>0</v>
      </c>
      <c r="L84" s="1">
        <f>SUMIFS(BatGame!$J:$J,BatGame!$A:$A,B84,BatGame!$AI:$AI,A84)</f>
        <v>0</v>
      </c>
      <c r="M84" s="1">
        <f>SUMIFS(BatGame!$K:$K,BatGame!$A:$A,B84,BatGame!$AI:$AI,A84)</f>
        <v>0</v>
      </c>
      <c r="N84">
        <f t="shared" si="57"/>
        <v>0</v>
      </c>
      <c r="O84" s="1">
        <f>SUMIFS(BatGame!$L:$L,BatGame!$A:$A,B84,BatGame!$AI:$AI,A84)</f>
        <v>0</v>
      </c>
      <c r="P84" s="1">
        <f>SUMIFS(BatGame!$N:$N,BatGame!$A:$A,B84,BatGame!$AI:$AI,A84)</f>
        <v>0</v>
      </c>
      <c r="Q84" s="1">
        <f>SUMIFS(BatGame!$AC:$AC,BatGame!$A:$A,B84,BatGame!$AI:$AI,A84)</f>
        <v>0</v>
      </c>
      <c r="R84" s="1">
        <f>SUMIFS(BatGame!$O:$O,BatGame!$A:$A,B84,BatGame!$AI:$AI,A84)</f>
        <v>0</v>
      </c>
      <c r="S84" s="1">
        <f>SUMIFS(BatGame!$Y:$Y,BatGame!$A:$A,B84,BatGame!$AI:$AI,A84)</f>
        <v>0</v>
      </c>
      <c r="T84" s="1">
        <f>SUMIFS(BatGame!$X:$X,BatGame!$A:$A,B84,BatGame!$AI:$AI,A84)</f>
        <v>0</v>
      </c>
      <c r="U84" s="1">
        <f>SUMIFS(BatGame!$P:$P,BatGame!$A:$A,B84,BatGame!$AI:$AI,A84)</f>
        <v>0</v>
      </c>
      <c r="V84" s="1">
        <f>SUMIFS(BatGame!$AB:$AB,BatGame!$A:$A,B84,BatGame!$AI:$AI,A84)</f>
        <v>0</v>
      </c>
      <c r="W84" s="1">
        <f>SUMIFS(BatGame!$Z:$Z,BatGame!$A:$A,B84,BatGame!$AI:$AI,A84)</f>
        <v>0</v>
      </c>
      <c r="X84" s="1">
        <f>SUMIFS(BatGame!$AA:$AA,BatGame!$A:$A,B84,BatGame!$AI:$AI,A84)</f>
        <v>0</v>
      </c>
      <c r="Y84" s="2" t="e">
        <f t="shared" si="58"/>
        <v>#DIV/0!</v>
      </c>
      <c r="Z84" s="2" t="e">
        <f t="shared" si="59"/>
        <v>#DIV/0!</v>
      </c>
      <c r="AA84" s="2" t="e">
        <f t="shared" si="60"/>
        <v>#DIV/0!</v>
      </c>
      <c r="AB84" s="2" t="e">
        <f t="shared" si="61"/>
        <v>#DIV/0!</v>
      </c>
      <c r="AC84" s="2" t="e">
        <f t="shared" si="62"/>
        <v>#DIV/0!</v>
      </c>
      <c r="AD84" s="2" t="e">
        <f>(AL84/E84) / '리그 상수'!$B$3 * 100</f>
        <v>#DIV/0!</v>
      </c>
      <c r="AE84" s="2" t="e">
        <f t="shared" si="63"/>
        <v>#DIV/0!</v>
      </c>
      <c r="AF84" s="2" t="e">
        <f t="shared" si="64"/>
        <v>#DIV/0!</v>
      </c>
      <c r="AG84" s="2" t="e">
        <f t="shared" si="65"/>
        <v>#DIV/0!</v>
      </c>
      <c r="AH84" s="2" t="e">
        <f t="shared" si="66"/>
        <v>#DIV/0!</v>
      </c>
      <c r="AI84" s="2" t="e">
        <f t="shared" si="67"/>
        <v>#DIV/0!</v>
      </c>
      <c r="AJ84" s="2" t="e">
        <f t="shared" si="68"/>
        <v>#DIV/0!</v>
      </c>
      <c r="AK84" s="2" t="e">
        <f>('리그 상수'!$B$16 * '2025 썸머시즌 타자'!R84 + '리그 상수'!$B$17 * '2025 썸머시즌 타자'!S84 + '2025 썸머시즌 타자'!J84 * '리그 상수'!$B$18 + '리그 상수'!$B$19 * '2025 썸머시즌 타자'!K84 + '2025 썸머시즌 타자'!L84 * '리그 상수'!$B$20 + '리그 상수'!$B$21*'2025 썸머시즌 타자'!M84) / ('2025 썸머시즌 타자'!G84 + '2025 썸머시즌 타자'!R84 - '2025 썸머시즌 타자'!T84 +'2025 썸머시즌 타자'!S84 +'2025 썸머시즌 타자'!X84)</f>
        <v>#DIV/0!</v>
      </c>
      <c r="AL84" s="2" t="e">
        <f>((AK84-$AK$2) / '리그 상수'!$B$2 + '리그 상수'!$B$3) * '2025 썸머시즌 타자'!E84</f>
        <v>#DIV/0!</v>
      </c>
      <c r="AM84" s="2" t="e">
        <f t="shared" si="69"/>
        <v>#DIV/0!</v>
      </c>
      <c r="AN84" s="2" t="e">
        <f>((AK84-'리그 상수'!$B$1) / '리그 상수'!$B$2)*'2025 썸머시즌 타자'!E84</f>
        <v>#DIV/0!</v>
      </c>
      <c r="AO84" s="2" t="e">
        <f>((AK84-'리그 상수'!$B$1) / '리그 상수'!$B$2) * '2025 썸머시즌 타자'!E84</f>
        <v>#DIV/0!</v>
      </c>
      <c r="AP84" s="2">
        <f t="shared" si="70"/>
        <v>0</v>
      </c>
      <c r="AQ84" s="2">
        <f t="shared" si="71"/>
        <v>0</v>
      </c>
      <c r="AR84" s="2" t="e">
        <f t="shared" si="72"/>
        <v>#DIV/0!</v>
      </c>
      <c r="AS84" s="2">
        <f t="shared" si="73"/>
        <v>0</v>
      </c>
      <c r="AT84" s="2">
        <f t="shared" si="74"/>
        <v>0</v>
      </c>
      <c r="AU84" s="2" t="e">
        <f t="shared" si="75"/>
        <v>#DIV/0!</v>
      </c>
      <c r="AV84" s="3" t="e">
        <f>AU84 + (E84 * ('리그 상수'!$B$1 - '리그 상수'!$F$1) / '리그 상수'!$B$2)</f>
        <v>#DIV/0!</v>
      </c>
      <c r="AW84">
        <f t="shared" si="76"/>
        <v>22.240000000000002</v>
      </c>
      <c r="AX84" s="3" t="e">
        <f t="shared" si="77"/>
        <v>#DIV/0!</v>
      </c>
      <c r="AY84" s="3" t="e">
        <f t="shared" si="78"/>
        <v>#DIV/0!</v>
      </c>
      <c r="BE84" s="1">
        <f>SUMIFS(BatGame!$AD:$AD,BatGame!$A:$A,B84,BatGame!$AI:$AI,A84)</f>
        <v>0</v>
      </c>
      <c r="BF84" s="1">
        <f>SUMIFS(BatGame!$AE:$AE,BatGame!$A:$A,B84,BatGame!$AI:$AI,A84)</f>
        <v>0</v>
      </c>
      <c r="BG84" s="1">
        <f>SUMIFS(BatGame!$AF:$AF,BatGame!$A:$A,B84,BatGame!$AI:$AI,A84)</f>
        <v>0</v>
      </c>
      <c r="BH84">
        <f t="shared" si="79"/>
        <v>0</v>
      </c>
      <c r="BI84" s="4" t="e">
        <f t="shared" si="80"/>
        <v>#DIV/0!</v>
      </c>
      <c r="BJ84" s="2">
        <f>E84*('리그 상수'!$B$3 * 0.8)</f>
        <v>0</v>
      </c>
      <c r="BL84" t="s">
        <v>275</v>
      </c>
      <c r="BM84" t="b">
        <f>IF(E84&gt;='리그 상수'!$I$1 * 2.8, TRUE, FALSE)</f>
        <v>0</v>
      </c>
    </row>
    <row r="85" spans="2:65">
      <c r="E85" s="1">
        <f>SUMIFS(BatGame!$E:$E,BatGame!$A:$A,B85,BatGame!$AI:$AI,A85)</f>
        <v>0</v>
      </c>
      <c r="F85">
        <f t="shared" si="56"/>
        <v>0</v>
      </c>
      <c r="G85" s="1">
        <f>SUMIFS(BatGame!$F:$F,BatGame!$A:$A,B85,BatGame!$AI:$AI,A85)</f>
        <v>0</v>
      </c>
      <c r="H85" s="1">
        <f>SUMIFS(BatGame!$M:$M,BatGame!$A:$A,B85,BatGame!$AI:$AI,A85)</f>
        <v>0</v>
      </c>
      <c r="I85" s="1">
        <f>SUMIFS(BatGame!$G:$G,BatGame!$A:$A,B85,BatGame!$AI:$AI,A85)</f>
        <v>0</v>
      </c>
      <c r="J85">
        <f>SUMIFS(BatGame!$H:$H,BatGame!$A:$A,B85,BatGame!$AI:$AI,A85)</f>
        <v>0</v>
      </c>
      <c r="K85" s="1">
        <f>SUMIFS(BatGame!$I:$I,BatGame!$A:$A,B85,BatGame!$AI:$AI,A85)</f>
        <v>0</v>
      </c>
      <c r="L85" s="1">
        <f>SUMIFS(BatGame!$J:$J,BatGame!$A:$A,B85,BatGame!$AI:$AI,A85)</f>
        <v>0</v>
      </c>
      <c r="M85" s="1">
        <f>SUMIFS(BatGame!$K:$K,BatGame!$A:$A,B85,BatGame!$AI:$AI,A85)</f>
        <v>0</v>
      </c>
      <c r="N85">
        <f t="shared" si="57"/>
        <v>0</v>
      </c>
      <c r="O85" s="1">
        <f>SUMIFS(BatGame!$L:$L,BatGame!$A:$A,B85,BatGame!$AI:$AI,A85)</f>
        <v>0</v>
      </c>
      <c r="P85" s="1">
        <f>SUMIFS(BatGame!$N:$N,BatGame!$A:$A,B85,BatGame!$AI:$AI,A85)</f>
        <v>0</v>
      </c>
      <c r="Q85" s="1">
        <f>SUMIFS(BatGame!$AC:$AC,BatGame!$A:$A,B85,BatGame!$AI:$AI,A85)</f>
        <v>0</v>
      </c>
      <c r="R85" s="1">
        <f>SUMIFS(BatGame!$O:$O,BatGame!$A:$A,B85,BatGame!$AI:$AI,A85)</f>
        <v>0</v>
      </c>
      <c r="S85" s="1">
        <f>SUMIFS(BatGame!$Y:$Y,BatGame!$A:$A,B85,BatGame!$AI:$AI,A85)</f>
        <v>0</v>
      </c>
      <c r="T85" s="1">
        <f>SUMIFS(BatGame!$X:$X,BatGame!$A:$A,B85,BatGame!$AI:$AI,A85)</f>
        <v>0</v>
      </c>
      <c r="U85" s="1">
        <f>SUMIFS(BatGame!$P:$P,BatGame!$A:$A,B85,BatGame!$AI:$AI,A85)</f>
        <v>0</v>
      </c>
      <c r="V85" s="1">
        <f>SUMIFS(BatGame!$AB:$AB,BatGame!$A:$A,B85,BatGame!$AI:$AI,A85)</f>
        <v>0</v>
      </c>
      <c r="W85" s="1">
        <f>SUMIFS(BatGame!$Z:$Z,BatGame!$A:$A,B85,BatGame!$AI:$AI,A85)</f>
        <v>0</v>
      </c>
      <c r="X85" s="1">
        <f>SUMIFS(BatGame!$AA:$AA,BatGame!$A:$A,B85,BatGame!$AI:$AI,A85)</f>
        <v>0</v>
      </c>
      <c r="Y85" s="2" t="e">
        <f t="shared" si="58"/>
        <v>#DIV/0!</v>
      </c>
      <c r="Z85" s="2" t="e">
        <f t="shared" si="59"/>
        <v>#DIV/0!</v>
      </c>
      <c r="AA85" s="2" t="e">
        <f t="shared" si="60"/>
        <v>#DIV/0!</v>
      </c>
      <c r="AB85" s="2" t="e">
        <f t="shared" si="61"/>
        <v>#DIV/0!</v>
      </c>
      <c r="AC85" s="2" t="e">
        <f t="shared" si="62"/>
        <v>#DIV/0!</v>
      </c>
      <c r="AD85" s="2" t="e">
        <f>(AL85/E85) / '리그 상수'!$B$3 * 100</f>
        <v>#DIV/0!</v>
      </c>
      <c r="AE85" s="2" t="e">
        <f t="shared" si="63"/>
        <v>#DIV/0!</v>
      </c>
      <c r="AF85" s="2" t="e">
        <f t="shared" si="64"/>
        <v>#DIV/0!</v>
      </c>
      <c r="AG85" s="2" t="e">
        <f t="shared" si="65"/>
        <v>#DIV/0!</v>
      </c>
      <c r="AH85" s="2" t="e">
        <f t="shared" si="66"/>
        <v>#DIV/0!</v>
      </c>
      <c r="AI85" s="2" t="e">
        <f t="shared" si="67"/>
        <v>#DIV/0!</v>
      </c>
      <c r="AJ85" s="2" t="e">
        <f t="shared" si="68"/>
        <v>#DIV/0!</v>
      </c>
      <c r="AK85" s="2" t="e">
        <f>('리그 상수'!$B$16 * '2025 썸머시즌 타자'!R85 + '리그 상수'!$B$17 * '2025 썸머시즌 타자'!S85 + '2025 썸머시즌 타자'!J85 * '리그 상수'!$B$18 + '리그 상수'!$B$19 * '2025 썸머시즌 타자'!K85 + '2025 썸머시즌 타자'!L85 * '리그 상수'!$B$20 + '리그 상수'!$B$21*'2025 썸머시즌 타자'!M85) / ('2025 썸머시즌 타자'!G85 + '2025 썸머시즌 타자'!R85 - '2025 썸머시즌 타자'!T85 +'2025 썸머시즌 타자'!S85 +'2025 썸머시즌 타자'!X85)</f>
        <v>#DIV/0!</v>
      </c>
      <c r="AL85" s="2" t="e">
        <f>((AK85-$AK$2) / '리그 상수'!$B$2 + '리그 상수'!$B$3) * '2025 썸머시즌 타자'!E85</f>
        <v>#DIV/0!</v>
      </c>
      <c r="AM85" s="2" t="e">
        <f t="shared" si="69"/>
        <v>#DIV/0!</v>
      </c>
      <c r="AN85" s="2" t="e">
        <f>((AK85-'리그 상수'!$B$1) / '리그 상수'!$B$2)*'2025 썸머시즌 타자'!E85</f>
        <v>#DIV/0!</v>
      </c>
      <c r="AO85" s="2" t="e">
        <f>((AK85-'리그 상수'!$B$1) / '리그 상수'!$B$2) * '2025 썸머시즌 타자'!E85</f>
        <v>#DIV/0!</v>
      </c>
      <c r="AP85" s="2">
        <f t="shared" si="70"/>
        <v>0</v>
      </c>
      <c r="AQ85" s="2">
        <f t="shared" si="71"/>
        <v>0</v>
      </c>
      <c r="AR85" s="2" t="e">
        <f t="shared" si="72"/>
        <v>#DIV/0!</v>
      </c>
      <c r="AS85" s="2">
        <f t="shared" si="73"/>
        <v>0</v>
      </c>
      <c r="AT85" s="2">
        <f t="shared" si="74"/>
        <v>0</v>
      </c>
      <c r="AU85" s="2" t="e">
        <f t="shared" si="75"/>
        <v>#DIV/0!</v>
      </c>
      <c r="AV85" s="3" t="e">
        <f>AU85 + (E85 * ('리그 상수'!$B$1 - '리그 상수'!$F$1) / '리그 상수'!$B$2)</f>
        <v>#DIV/0!</v>
      </c>
      <c r="AW85">
        <f t="shared" si="76"/>
        <v>22.240000000000002</v>
      </c>
      <c r="AX85" s="3" t="e">
        <f t="shared" si="77"/>
        <v>#DIV/0!</v>
      </c>
      <c r="AY85" s="3" t="e">
        <f t="shared" si="78"/>
        <v>#DIV/0!</v>
      </c>
      <c r="BE85" s="1">
        <f>SUMIFS(BatGame!$AD:$AD,BatGame!$A:$A,B85,BatGame!$AI:$AI,A85)</f>
        <v>0</v>
      </c>
      <c r="BF85" s="1">
        <f>SUMIFS(BatGame!$AE:$AE,BatGame!$A:$A,B85,BatGame!$AI:$AI,A85)</f>
        <v>0</v>
      </c>
      <c r="BG85" s="1">
        <f>SUMIFS(BatGame!$AF:$AF,BatGame!$A:$A,B85,BatGame!$AI:$AI,A85)</f>
        <v>0</v>
      </c>
      <c r="BH85">
        <f t="shared" si="79"/>
        <v>0</v>
      </c>
      <c r="BI85" s="4" t="e">
        <f t="shared" si="80"/>
        <v>#DIV/0!</v>
      </c>
      <c r="BJ85" s="2">
        <f>E85*('리그 상수'!$B$3 * 0.8)</f>
        <v>0</v>
      </c>
      <c r="BL85" t="s">
        <v>275</v>
      </c>
      <c r="BM85" t="b">
        <f>IF(E85&gt;='리그 상수'!$I$1 * 2.8, TRUE, FALSE)</f>
        <v>0</v>
      </c>
    </row>
    <row r="86" spans="2:65">
      <c r="E86" s="1">
        <f>SUMIFS(BatGame!$E:$E,BatGame!$A:$A,B86,BatGame!$AI:$AI,A86)</f>
        <v>0</v>
      </c>
      <c r="F86">
        <f t="shared" si="56"/>
        <v>0</v>
      </c>
      <c r="G86" s="1">
        <f>SUMIFS(BatGame!$F:$F,BatGame!$A:$A,B86,BatGame!$AI:$AI,A86)</f>
        <v>0</v>
      </c>
      <c r="H86" s="1">
        <f>SUMIFS(BatGame!$M:$M,BatGame!$A:$A,B86,BatGame!$AI:$AI,A86)</f>
        <v>0</v>
      </c>
      <c r="I86" s="1">
        <f>SUMIFS(BatGame!$G:$G,BatGame!$A:$A,B86,BatGame!$AI:$AI,A86)</f>
        <v>0</v>
      </c>
      <c r="J86">
        <f>SUMIFS(BatGame!$H:$H,BatGame!$A:$A,B86,BatGame!$AI:$AI,A86)</f>
        <v>0</v>
      </c>
      <c r="K86" s="1">
        <f>SUMIFS(BatGame!$I:$I,BatGame!$A:$A,B86,BatGame!$AI:$AI,A86)</f>
        <v>0</v>
      </c>
      <c r="L86" s="1">
        <f>SUMIFS(BatGame!$J:$J,BatGame!$A:$A,B86,BatGame!$AI:$AI,A86)</f>
        <v>0</v>
      </c>
      <c r="M86" s="1">
        <f>SUMIFS(BatGame!$K:$K,BatGame!$A:$A,B86,BatGame!$AI:$AI,A86)</f>
        <v>0</v>
      </c>
      <c r="N86">
        <f t="shared" si="57"/>
        <v>0</v>
      </c>
      <c r="O86" s="1">
        <f>SUMIFS(BatGame!$L:$L,BatGame!$A:$A,B86,BatGame!$AI:$AI,A86)</f>
        <v>0</v>
      </c>
      <c r="P86" s="1">
        <f>SUMIFS(BatGame!$N:$N,BatGame!$A:$A,B86,BatGame!$AI:$AI,A86)</f>
        <v>0</v>
      </c>
      <c r="Q86" s="1">
        <f>SUMIFS(BatGame!$AC:$AC,BatGame!$A:$A,B86,BatGame!$AI:$AI,A86)</f>
        <v>0</v>
      </c>
      <c r="R86" s="1">
        <f>SUMIFS(BatGame!$O:$O,BatGame!$A:$A,B86,BatGame!$AI:$AI,A86)</f>
        <v>0</v>
      </c>
      <c r="S86" s="1">
        <f>SUMIFS(BatGame!$Y:$Y,BatGame!$A:$A,B86,BatGame!$AI:$AI,A86)</f>
        <v>0</v>
      </c>
      <c r="T86" s="1">
        <f>SUMIFS(BatGame!$X:$X,BatGame!$A:$A,B86,BatGame!$AI:$AI,A86)</f>
        <v>0</v>
      </c>
      <c r="U86" s="1">
        <f>SUMIFS(BatGame!$P:$P,BatGame!$A:$A,B86,BatGame!$AI:$AI,A86)</f>
        <v>0</v>
      </c>
      <c r="V86" s="1">
        <f>SUMIFS(BatGame!$AB:$AB,BatGame!$A:$A,B86,BatGame!$AI:$AI,A86)</f>
        <v>0</v>
      </c>
      <c r="W86" s="1">
        <f>SUMIFS(BatGame!$Z:$Z,BatGame!$A:$A,B86,BatGame!$AI:$AI,A86)</f>
        <v>0</v>
      </c>
      <c r="X86" s="1">
        <f>SUMIFS(BatGame!$AA:$AA,BatGame!$A:$A,B86,BatGame!$AI:$AI,A86)</f>
        <v>0</v>
      </c>
      <c r="Y86" s="2" t="e">
        <f t="shared" si="58"/>
        <v>#DIV/0!</v>
      </c>
      <c r="Z86" s="2" t="e">
        <f t="shared" si="59"/>
        <v>#DIV/0!</v>
      </c>
      <c r="AA86" s="2" t="e">
        <f t="shared" si="60"/>
        <v>#DIV/0!</v>
      </c>
      <c r="AB86" s="2" t="e">
        <f t="shared" si="61"/>
        <v>#DIV/0!</v>
      </c>
      <c r="AC86" s="2" t="e">
        <f t="shared" si="62"/>
        <v>#DIV/0!</v>
      </c>
      <c r="AD86" s="2" t="e">
        <f>(AL86/E86) / '리그 상수'!$B$3 * 100</f>
        <v>#DIV/0!</v>
      </c>
      <c r="AE86" s="2" t="e">
        <f t="shared" si="63"/>
        <v>#DIV/0!</v>
      </c>
      <c r="AF86" s="2" t="e">
        <f t="shared" si="64"/>
        <v>#DIV/0!</v>
      </c>
      <c r="AG86" s="2" t="e">
        <f t="shared" si="65"/>
        <v>#DIV/0!</v>
      </c>
      <c r="AH86" s="2" t="e">
        <f t="shared" si="66"/>
        <v>#DIV/0!</v>
      </c>
      <c r="AI86" s="2" t="e">
        <f t="shared" si="67"/>
        <v>#DIV/0!</v>
      </c>
      <c r="AJ86" s="2" t="e">
        <f t="shared" si="68"/>
        <v>#DIV/0!</v>
      </c>
      <c r="AK86" s="2" t="e">
        <f>('리그 상수'!$B$16 * '2025 썸머시즌 타자'!R86 + '리그 상수'!$B$17 * '2025 썸머시즌 타자'!S86 + '2025 썸머시즌 타자'!J86 * '리그 상수'!$B$18 + '리그 상수'!$B$19 * '2025 썸머시즌 타자'!K86 + '2025 썸머시즌 타자'!L86 * '리그 상수'!$B$20 + '리그 상수'!$B$21*'2025 썸머시즌 타자'!M86) / ('2025 썸머시즌 타자'!G86 + '2025 썸머시즌 타자'!R86 - '2025 썸머시즌 타자'!T86 +'2025 썸머시즌 타자'!S86 +'2025 썸머시즌 타자'!X86)</f>
        <v>#DIV/0!</v>
      </c>
      <c r="AL86" s="2" t="e">
        <f>((AK86-$AK$2) / '리그 상수'!$B$2 + '리그 상수'!$B$3) * '2025 썸머시즌 타자'!E86</f>
        <v>#DIV/0!</v>
      </c>
      <c r="AM86" s="2" t="e">
        <f t="shared" si="69"/>
        <v>#DIV/0!</v>
      </c>
      <c r="AN86" s="2" t="e">
        <f>((AK86-'리그 상수'!$B$1) / '리그 상수'!$B$2)*'2025 썸머시즌 타자'!E86</f>
        <v>#DIV/0!</v>
      </c>
      <c r="AO86" s="2" t="e">
        <f>((AK86-'리그 상수'!$B$1) / '리그 상수'!$B$2) * '2025 썸머시즌 타자'!E86</f>
        <v>#DIV/0!</v>
      </c>
      <c r="AP86" s="2">
        <f t="shared" si="70"/>
        <v>0</v>
      </c>
      <c r="AQ86" s="2">
        <f t="shared" si="71"/>
        <v>0</v>
      </c>
      <c r="AR86" s="2" t="e">
        <f t="shared" si="72"/>
        <v>#DIV/0!</v>
      </c>
      <c r="AS86" s="2">
        <f t="shared" si="73"/>
        <v>0</v>
      </c>
      <c r="AT86" s="2">
        <f t="shared" si="74"/>
        <v>0</v>
      </c>
      <c r="AU86" s="2" t="e">
        <f t="shared" si="75"/>
        <v>#DIV/0!</v>
      </c>
      <c r="AV86" s="3" t="e">
        <f>AU86 + (E86 * ('리그 상수'!$B$1 - '리그 상수'!$F$1) / '리그 상수'!$B$2)</f>
        <v>#DIV/0!</v>
      </c>
      <c r="AW86">
        <f t="shared" si="76"/>
        <v>22.240000000000002</v>
      </c>
      <c r="AX86" s="3" t="e">
        <f t="shared" si="77"/>
        <v>#DIV/0!</v>
      </c>
      <c r="AY86" s="3" t="e">
        <f t="shared" si="78"/>
        <v>#DIV/0!</v>
      </c>
      <c r="BE86" s="1">
        <f>SUMIFS(BatGame!$AD:$AD,BatGame!$A:$A,B86,BatGame!$AI:$AI,A86)</f>
        <v>0</v>
      </c>
      <c r="BF86" s="1">
        <f>SUMIFS(BatGame!$AE:$AE,BatGame!$A:$A,B86,BatGame!$AI:$AI,A86)</f>
        <v>0</v>
      </c>
      <c r="BG86" s="1">
        <f>SUMIFS(BatGame!$AF:$AF,BatGame!$A:$A,B86,BatGame!$AI:$AI,A86)</f>
        <v>0</v>
      </c>
      <c r="BH86">
        <f t="shared" si="79"/>
        <v>0</v>
      </c>
      <c r="BI86" s="4" t="e">
        <f t="shared" si="80"/>
        <v>#DIV/0!</v>
      </c>
      <c r="BJ86" s="2">
        <f>E86*('리그 상수'!$B$3 * 0.8)</f>
        <v>0</v>
      </c>
      <c r="BL86" t="s">
        <v>275</v>
      </c>
      <c r="BM86" t="b">
        <f>IF(E86&gt;='리그 상수'!$I$1 * 2.8, TRUE, FALSE)</f>
        <v>0</v>
      </c>
    </row>
    <row r="87" spans="2:65">
      <c r="E87" s="1">
        <f>SUMIFS(BatGame!$E:$E,BatGame!$A:$A,B87,BatGame!$AI:$AI,A87)</f>
        <v>0</v>
      </c>
      <c r="F87">
        <f t="shared" si="56"/>
        <v>0</v>
      </c>
      <c r="G87" s="1">
        <f>SUMIFS(BatGame!$F:$F,BatGame!$A:$A,B87,BatGame!$AI:$AI,A87)</f>
        <v>0</v>
      </c>
      <c r="H87" s="1">
        <f>SUMIFS(BatGame!$M:$M,BatGame!$A:$A,B87,BatGame!$AI:$AI,A87)</f>
        <v>0</v>
      </c>
      <c r="I87" s="1">
        <f>SUMIFS(BatGame!$G:$G,BatGame!$A:$A,B87,BatGame!$AI:$AI,A87)</f>
        <v>0</v>
      </c>
      <c r="J87">
        <f>SUMIFS(BatGame!$H:$H,BatGame!$A:$A,B87,BatGame!$AI:$AI,A87)</f>
        <v>0</v>
      </c>
      <c r="K87" s="1">
        <f>SUMIFS(BatGame!$I:$I,BatGame!$A:$A,B87,BatGame!$AI:$AI,A87)</f>
        <v>0</v>
      </c>
      <c r="L87" s="1">
        <f>SUMIFS(BatGame!$J:$J,BatGame!$A:$A,B87,BatGame!$AI:$AI,A87)</f>
        <v>0</v>
      </c>
      <c r="M87" s="1">
        <f>SUMIFS(BatGame!$K:$K,BatGame!$A:$A,B87,BatGame!$AI:$AI,A87)</f>
        <v>0</v>
      </c>
      <c r="N87">
        <f t="shared" si="57"/>
        <v>0</v>
      </c>
      <c r="O87" s="1">
        <f>SUMIFS(BatGame!$L:$L,BatGame!$A:$A,B87,BatGame!$AI:$AI,A87)</f>
        <v>0</v>
      </c>
      <c r="P87" s="1">
        <f>SUMIFS(BatGame!$N:$N,BatGame!$A:$A,B87,BatGame!$AI:$AI,A87)</f>
        <v>0</v>
      </c>
      <c r="Q87" s="1">
        <f>SUMIFS(BatGame!$AC:$AC,BatGame!$A:$A,B87,BatGame!$AI:$AI,A87)</f>
        <v>0</v>
      </c>
      <c r="R87" s="1">
        <f>SUMIFS(BatGame!$O:$O,BatGame!$A:$A,B87,BatGame!$AI:$AI,A87)</f>
        <v>0</v>
      </c>
      <c r="S87" s="1">
        <f>SUMIFS(BatGame!$Y:$Y,BatGame!$A:$A,B87,BatGame!$AI:$AI,A87)</f>
        <v>0</v>
      </c>
      <c r="T87" s="1">
        <f>SUMIFS(BatGame!$X:$X,BatGame!$A:$A,B87,BatGame!$AI:$AI,A87)</f>
        <v>0</v>
      </c>
      <c r="U87" s="1">
        <f>SUMIFS(BatGame!$P:$P,BatGame!$A:$A,B87,BatGame!$AI:$AI,A87)</f>
        <v>0</v>
      </c>
      <c r="V87" s="1">
        <f>SUMIFS(BatGame!$AB:$AB,BatGame!$A:$A,B87,BatGame!$AI:$AI,A87)</f>
        <v>0</v>
      </c>
      <c r="W87" s="1">
        <f>SUMIFS(BatGame!$Z:$Z,BatGame!$A:$A,B87,BatGame!$AI:$AI,A87)</f>
        <v>0</v>
      </c>
      <c r="X87" s="1">
        <f>SUMIFS(BatGame!$AA:$AA,BatGame!$A:$A,B87,BatGame!$AI:$AI,A87)</f>
        <v>0</v>
      </c>
      <c r="Y87" s="2" t="e">
        <f t="shared" si="58"/>
        <v>#DIV/0!</v>
      </c>
      <c r="Z87" s="2" t="e">
        <f t="shared" si="59"/>
        <v>#DIV/0!</v>
      </c>
      <c r="AA87" s="2" t="e">
        <f t="shared" si="60"/>
        <v>#DIV/0!</v>
      </c>
      <c r="AB87" s="2" t="e">
        <f t="shared" si="61"/>
        <v>#DIV/0!</v>
      </c>
      <c r="AC87" s="2" t="e">
        <f t="shared" si="62"/>
        <v>#DIV/0!</v>
      </c>
      <c r="AD87" s="2" t="e">
        <f>(AL87/E87) / '리그 상수'!$B$3 * 100</f>
        <v>#DIV/0!</v>
      </c>
      <c r="AE87" s="2" t="e">
        <f t="shared" si="63"/>
        <v>#DIV/0!</v>
      </c>
      <c r="AF87" s="2" t="e">
        <f t="shared" si="64"/>
        <v>#DIV/0!</v>
      </c>
      <c r="AG87" s="2" t="e">
        <f t="shared" si="65"/>
        <v>#DIV/0!</v>
      </c>
      <c r="AH87" s="2" t="e">
        <f t="shared" si="66"/>
        <v>#DIV/0!</v>
      </c>
      <c r="AI87" s="2" t="e">
        <f t="shared" si="67"/>
        <v>#DIV/0!</v>
      </c>
      <c r="AJ87" s="2" t="e">
        <f t="shared" si="68"/>
        <v>#DIV/0!</v>
      </c>
      <c r="AK87" s="2" t="e">
        <f>('리그 상수'!$B$16 * '2025 썸머시즌 타자'!R87 + '리그 상수'!$B$17 * '2025 썸머시즌 타자'!S87 + '2025 썸머시즌 타자'!J87 * '리그 상수'!$B$18 + '리그 상수'!$B$19 * '2025 썸머시즌 타자'!K87 + '2025 썸머시즌 타자'!L87 * '리그 상수'!$B$20 + '리그 상수'!$B$21*'2025 썸머시즌 타자'!M87) / ('2025 썸머시즌 타자'!G87 + '2025 썸머시즌 타자'!R87 - '2025 썸머시즌 타자'!T87 +'2025 썸머시즌 타자'!S87 +'2025 썸머시즌 타자'!X87)</f>
        <v>#DIV/0!</v>
      </c>
      <c r="AL87" s="2" t="e">
        <f>((AK87-$AK$2) / '리그 상수'!$B$2 + '리그 상수'!$B$3) * '2025 썸머시즌 타자'!E87</f>
        <v>#DIV/0!</v>
      </c>
      <c r="AM87" s="2" t="e">
        <f t="shared" si="69"/>
        <v>#DIV/0!</v>
      </c>
      <c r="AN87" s="2" t="e">
        <f>((AK87-'리그 상수'!$B$1) / '리그 상수'!$B$2)*'2025 썸머시즌 타자'!E87</f>
        <v>#DIV/0!</v>
      </c>
      <c r="AO87" s="2" t="e">
        <f>((AK87-'리그 상수'!$B$1) / '리그 상수'!$B$2) * '2025 썸머시즌 타자'!E87</f>
        <v>#DIV/0!</v>
      </c>
      <c r="AP87" s="2">
        <f t="shared" si="70"/>
        <v>0</v>
      </c>
      <c r="AQ87" s="2">
        <f t="shared" si="71"/>
        <v>0</v>
      </c>
      <c r="AR87" s="2" t="e">
        <f t="shared" si="72"/>
        <v>#DIV/0!</v>
      </c>
      <c r="AS87" s="2">
        <f t="shared" si="73"/>
        <v>0</v>
      </c>
      <c r="AT87" s="2">
        <f t="shared" si="74"/>
        <v>0</v>
      </c>
      <c r="AU87" s="2" t="e">
        <f t="shared" si="75"/>
        <v>#DIV/0!</v>
      </c>
      <c r="AV87" s="3" t="e">
        <f>AU87 + (E87 * ('리그 상수'!$B$1 - '리그 상수'!$F$1) / '리그 상수'!$B$2)</f>
        <v>#DIV/0!</v>
      </c>
      <c r="AW87">
        <f t="shared" si="76"/>
        <v>22.240000000000002</v>
      </c>
      <c r="AX87" s="3" t="e">
        <f t="shared" si="77"/>
        <v>#DIV/0!</v>
      </c>
      <c r="AY87" s="3" t="e">
        <f t="shared" si="78"/>
        <v>#DIV/0!</v>
      </c>
      <c r="BE87" s="1">
        <f>SUMIFS(BatGame!$AD:$AD,BatGame!$A:$A,B87,BatGame!$AI:$AI,A87)</f>
        <v>0</v>
      </c>
      <c r="BF87" s="1">
        <f>SUMIFS(BatGame!$AE:$AE,BatGame!$A:$A,B87,BatGame!$AI:$AI,A87)</f>
        <v>0</v>
      </c>
      <c r="BG87" s="1">
        <f>SUMIFS(BatGame!$AF:$AF,BatGame!$A:$A,B87,BatGame!$AI:$AI,A87)</f>
        <v>0</v>
      </c>
      <c r="BH87">
        <f t="shared" si="79"/>
        <v>0</v>
      </c>
      <c r="BI87" s="4" t="e">
        <f t="shared" si="80"/>
        <v>#DIV/0!</v>
      </c>
      <c r="BJ87" s="2">
        <f>E87*('리그 상수'!$B$3 * 0.8)</f>
        <v>0</v>
      </c>
      <c r="BL87" t="s">
        <v>275</v>
      </c>
      <c r="BM87" t="b">
        <f>IF(E87&gt;='리그 상수'!$I$1 * 2.8, TRUE, FALSE)</f>
        <v>0</v>
      </c>
    </row>
    <row r="88" spans="2:65">
      <c r="E88" s="1">
        <f>SUMIFS(BatGame!$E:$E,BatGame!$A:$A,B88,BatGame!$AI:$AI,A88)</f>
        <v>0</v>
      </c>
      <c r="F88">
        <f t="shared" si="56"/>
        <v>0</v>
      </c>
      <c r="G88" s="1">
        <f>SUMIFS(BatGame!$F:$F,BatGame!$A:$A,B88,BatGame!$AI:$AI,A88)</f>
        <v>0</v>
      </c>
      <c r="H88" s="1">
        <f>SUMIFS(BatGame!$M:$M,BatGame!$A:$A,B88,BatGame!$AI:$AI,A88)</f>
        <v>0</v>
      </c>
      <c r="I88" s="1">
        <f>SUMIFS(BatGame!$G:$G,BatGame!$A:$A,B88,BatGame!$AI:$AI,A88)</f>
        <v>0</v>
      </c>
      <c r="J88">
        <f>SUMIFS(BatGame!$H:$H,BatGame!$A:$A,B88,BatGame!$AI:$AI,A88)</f>
        <v>0</v>
      </c>
      <c r="K88" s="1">
        <f>SUMIFS(BatGame!$I:$I,BatGame!$A:$A,B88,BatGame!$AI:$AI,A88)</f>
        <v>0</v>
      </c>
      <c r="L88" s="1">
        <f>SUMIFS(BatGame!$J:$J,BatGame!$A:$A,B88,BatGame!$AI:$AI,A88)</f>
        <v>0</v>
      </c>
      <c r="M88" s="1">
        <f>SUMIFS(BatGame!$K:$K,BatGame!$A:$A,B88,BatGame!$AI:$AI,A88)</f>
        <v>0</v>
      </c>
      <c r="N88">
        <f t="shared" si="57"/>
        <v>0</v>
      </c>
      <c r="O88" s="1">
        <f>SUMIFS(BatGame!$L:$L,BatGame!$A:$A,B88,BatGame!$AI:$AI,A88)</f>
        <v>0</v>
      </c>
      <c r="P88" s="1">
        <f>SUMIFS(BatGame!$N:$N,BatGame!$A:$A,B88,BatGame!$AI:$AI,A88)</f>
        <v>0</v>
      </c>
      <c r="Q88" s="1">
        <f>SUMIFS(BatGame!$AC:$AC,BatGame!$A:$A,B88,BatGame!$AI:$AI,A88)</f>
        <v>0</v>
      </c>
      <c r="R88" s="1">
        <f>SUMIFS(BatGame!$O:$O,BatGame!$A:$A,B88,BatGame!$AI:$AI,A88)</f>
        <v>0</v>
      </c>
      <c r="S88" s="1">
        <f>SUMIFS(BatGame!$Y:$Y,BatGame!$A:$A,B88,BatGame!$AI:$AI,A88)</f>
        <v>0</v>
      </c>
      <c r="T88" s="1">
        <f>SUMIFS(BatGame!$X:$X,BatGame!$A:$A,B88,BatGame!$AI:$AI,A88)</f>
        <v>0</v>
      </c>
      <c r="U88" s="1">
        <f>SUMIFS(BatGame!$P:$P,BatGame!$A:$A,B88,BatGame!$AI:$AI,A88)</f>
        <v>0</v>
      </c>
      <c r="V88" s="1">
        <f>SUMIFS(BatGame!$AB:$AB,BatGame!$A:$A,B88,BatGame!$AI:$AI,A88)</f>
        <v>0</v>
      </c>
      <c r="W88" s="1">
        <f>SUMIFS(BatGame!$Z:$Z,BatGame!$A:$A,B88,BatGame!$AI:$AI,A88)</f>
        <v>0</v>
      </c>
      <c r="X88" s="1">
        <f>SUMIFS(BatGame!$AA:$AA,BatGame!$A:$A,B88,BatGame!$AI:$AI,A88)</f>
        <v>0</v>
      </c>
      <c r="Y88" s="2" t="e">
        <f t="shared" si="58"/>
        <v>#DIV/0!</v>
      </c>
      <c r="Z88" s="2" t="e">
        <f t="shared" si="59"/>
        <v>#DIV/0!</v>
      </c>
      <c r="AA88" s="2" t="e">
        <f t="shared" si="60"/>
        <v>#DIV/0!</v>
      </c>
      <c r="AB88" s="2" t="e">
        <f t="shared" si="61"/>
        <v>#DIV/0!</v>
      </c>
      <c r="AC88" s="2" t="e">
        <f t="shared" si="62"/>
        <v>#DIV/0!</v>
      </c>
      <c r="AD88" s="2" t="e">
        <f>(AL88/E88) / '리그 상수'!$B$3 * 100</f>
        <v>#DIV/0!</v>
      </c>
      <c r="AE88" s="2" t="e">
        <f t="shared" si="63"/>
        <v>#DIV/0!</v>
      </c>
      <c r="AF88" s="2" t="e">
        <f t="shared" si="64"/>
        <v>#DIV/0!</v>
      </c>
      <c r="AG88" s="2" t="e">
        <f t="shared" si="65"/>
        <v>#DIV/0!</v>
      </c>
      <c r="AH88" s="2" t="e">
        <f t="shared" si="66"/>
        <v>#DIV/0!</v>
      </c>
      <c r="AI88" s="2" t="e">
        <f t="shared" si="67"/>
        <v>#DIV/0!</v>
      </c>
      <c r="AJ88" s="2" t="e">
        <f t="shared" si="68"/>
        <v>#DIV/0!</v>
      </c>
      <c r="AK88" s="2" t="e">
        <f>('리그 상수'!$B$16 * '2025 썸머시즌 타자'!R88 + '리그 상수'!$B$17 * '2025 썸머시즌 타자'!S88 + '2025 썸머시즌 타자'!J88 * '리그 상수'!$B$18 + '리그 상수'!$B$19 * '2025 썸머시즌 타자'!K88 + '2025 썸머시즌 타자'!L88 * '리그 상수'!$B$20 + '리그 상수'!$B$21*'2025 썸머시즌 타자'!M88) / ('2025 썸머시즌 타자'!G88 + '2025 썸머시즌 타자'!R88 - '2025 썸머시즌 타자'!T88 +'2025 썸머시즌 타자'!S88 +'2025 썸머시즌 타자'!X88)</f>
        <v>#DIV/0!</v>
      </c>
      <c r="AL88" s="2" t="e">
        <f>((AK88-$AK$2) / '리그 상수'!$B$2 + '리그 상수'!$B$3) * '2025 썸머시즌 타자'!E88</f>
        <v>#DIV/0!</v>
      </c>
      <c r="AM88" s="2" t="e">
        <f t="shared" si="69"/>
        <v>#DIV/0!</v>
      </c>
      <c r="AN88" s="2" t="e">
        <f>((AK88-'리그 상수'!$B$1) / '리그 상수'!$B$2)*'2025 썸머시즌 타자'!E88</f>
        <v>#DIV/0!</v>
      </c>
      <c r="AO88" s="2" t="e">
        <f>((AK88-'리그 상수'!$B$1) / '리그 상수'!$B$2) * '2025 썸머시즌 타자'!E88</f>
        <v>#DIV/0!</v>
      </c>
      <c r="AP88" s="2">
        <f t="shared" si="70"/>
        <v>0</v>
      </c>
      <c r="AQ88" s="2">
        <f t="shared" si="71"/>
        <v>0</v>
      </c>
      <c r="AR88" s="2" t="e">
        <f t="shared" si="72"/>
        <v>#DIV/0!</v>
      </c>
      <c r="AS88" s="2">
        <f t="shared" si="73"/>
        <v>0</v>
      </c>
      <c r="AT88" s="2">
        <f t="shared" si="74"/>
        <v>0</v>
      </c>
      <c r="AU88" s="2" t="e">
        <f t="shared" si="75"/>
        <v>#DIV/0!</v>
      </c>
      <c r="AV88" s="3" t="e">
        <f>AU88 + (E88 * ('리그 상수'!$B$1 - '리그 상수'!$F$1) / '리그 상수'!$B$2)</f>
        <v>#DIV/0!</v>
      </c>
      <c r="AW88">
        <f t="shared" si="76"/>
        <v>22.240000000000002</v>
      </c>
      <c r="AX88" s="3" t="e">
        <f t="shared" si="77"/>
        <v>#DIV/0!</v>
      </c>
      <c r="AY88" s="3" t="e">
        <f t="shared" si="78"/>
        <v>#DIV/0!</v>
      </c>
      <c r="BE88" s="1">
        <f>SUMIFS(BatGame!$AD:$AD,BatGame!$A:$A,B88,BatGame!$AI:$AI,A88)</f>
        <v>0</v>
      </c>
      <c r="BF88" s="1">
        <f>SUMIFS(BatGame!$AE:$AE,BatGame!$A:$A,B88,BatGame!$AI:$AI,A88)</f>
        <v>0</v>
      </c>
      <c r="BG88" s="1">
        <f>SUMIFS(BatGame!$AF:$AF,BatGame!$A:$A,B88,BatGame!$AI:$AI,A88)</f>
        <v>0</v>
      </c>
      <c r="BH88">
        <f t="shared" si="79"/>
        <v>0</v>
      </c>
      <c r="BI88" s="4" t="e">
        <f t="shared" si="80"/>
        <v>#DIV/0!</v>
      </c>
      <c r="BJ88" s="2">
        <f>E88*('리그 상수'!$B$3 * 0.8)</f>
        <v>0</v>
      </c>
      <c r="BL88" t="s">
        <v>275</v>
      </c>
      <c r="BM88" t="b">
        <f>IF(E88&gt;='리그 상수'!$I$1 * 2.8, TRUE, FALSE)</f>
        <v>0</v>
      </c>
    </row>
    <row r="89" spans="2:65">
      <c r="E89" s="1">
        <f>SUMIFS(BatGame!$E:$E,BatGame!$A:$A,B89,BatGame!$AI:$AI,A89)</f>
        <v>0</v>
      </c>
      <c r="F89">
        <f t="shared" si="56"/>
        <v>0</v>
      </c>
      <c r="G89" s="1">
        <f>SUMIFS(BatGame!$F:$F,BatGame!$A:$A,B89,BatGame!$AI:$AI,A89)</f>
        <v>0</v>
      </c>
      <c r="H89" s="1">
        <f>SUMIFS(BatGame!$M:$M,BatGame!$A:$A,B89,BatGame!$AI:$AI,A89)</f>
        <v>0</v>
      </c>
      <c r="I89" s="1">
        <f>SUMIFS(BatGame!$G:$G,BatGame!$A:$A,B89,BatGame!$AI:$AI,A89)</f>
        <v>0</v>
      </c>
      <c r="J89">
        <f>SUMIFS(BatGame!$H:$H,BatGame!$A:$A,B89,BatGame!$AI:$AI,A89)</f>
        <v>0</v>
      </c>
      <c r="K89" s="1">
        <f>SUMIFS(BatGame!$I:$I,BatGame!$A:$A,B89,BatGame!$AI:$AI,A89)</f>
        <v>0</v>
      </c>
      <c r="L89" s="1">
        <f>SUMIFS(BatGame!$J:$J,BatGame!$A:$A,B89,BatGame!$AI:$AI,A89)</f>
        <v>0</v>
      </c>
      <c r="M89" s="1">
        <f>SUMIFS(BatGame!$K:$K,BatGame!$A:$A,B89,BatGame!$AI:$AI,A89)</f>
        <v>0</v>
      </c>
      <c r="N89">
        <f t="shared" si="57"/>
        <v>0</v>
      </c>
      <c r="O89" s="1">
        <f>SUMIFS(BatGame!$L:$L,BatGame!$A:$A,B89,BatGame!$AI:$AI,A89)</f>
        <v>0</v>
      </c>
      <c r="P89" s="1">
        <f>SUMIFS(BatGame!$N:$N,BatGame!$A:$A,B89,BatGame!$AI:$AI,A89)</f>
        <v>0</v>
      </c>
      <c r="Q89" s="1">
        <f>SUMIFS(BatGame!$AC:$AC,BatGame!$A:$A,B89,BatGame!$AI:$AI,A89)</f>
        <v>0</v>
      </c>
      <c r="R89" s="1">
        <f>SUMIFS(BatGame!$O:$O,BatGame!$A:$A,B89,BatGame!$AI:$AI,A89)</f>
        <v>0</v>
      </c>
      <c r="S89" s="1">
        <f>SUMIFS(BatGame!$Y:$Y,BatGame!$A:$A,B89,BatGame!$AI:$AI,A89)</f>
        <v>0</v>
      </c>
      <c r="T89" s="1">
        <f>SUMIFS(BatGame!$X:$X,BatGame!$A:$A,B89,BatGame!$AI:$AI,A89)</f>
        <v>0</v>
      </c>
      <c r="U89" s="1">
        <f>SUMIFS(BatGame!$P:$P,BatGame!$A:$A,B89,BatGame!$AI:$AI,A89)</f>
        <v>0</v>
      </c>
      <c r="V89" s="1">
        <f>SUMIFS(BatGame!$AB:$AB,BatGame!$A:$A,B89,BatGame!$AI:$AI,A89)</f>
        <v>0</v>
      </c>
      <c r="W89" s="1">
        <f>SUMIFS(BatGame!$Z:$Z,BatGame!$A:$A,B89,BatGame!$AI:$AI,A89)</f>
        <v>0</v>
      </c>
      <c r="X89" s="1">
        <f>SUMIFS(BatGame!$AA:$AA,BatGame!$A:$A,B89,BatGame!$AI:$AI,A89)</f>
        <v>0</v>
      </c>
      <c r="Y89" s="2" t="e">
        <f t="shared" si="58"/>
        <v>#DIV/0!</v>
      </c>
      <c r="Z89" s="2" t="e">
        <f t="shared" si="59"/>
        <v>#DIV/0!</v>
      </c>
      <c r="AA89" s="2" t="e">
        <f t="shared" si="60"/>
        <v>#DIV/0!</v>
      </c>
      <c r="AB89" s="2" t="e">
        <f t="shared" si="61"/>
        <v>#DIV/0!</v>
      </c>
      <c r="AC89" s="2" t="e">
        <f t="shared" si="62"/>
        <v>#DIV/0!</v>
      </c>
      <c r="AD89" s="2" t="e">
        <f>(AL89/E89) / '리그 상수'!$B$3 * 100</f>
        <v>#DIV/0!</v>
      </c>
      <c r="AE89" s="2" t="e">
        <f t="shared" si="63"/>
        <v>#DIV/0!</v>
      </c>
      <c r="AF89" s="2" t="e">
        <f t="shared" si="64"/>
        <v>#DIV/0!</v>
      </c>
      <c r="AG89" s="2" t="e">
        <f t="shared" si="65"/>
        <v>#DIV/0!</v>
      </c>
      <c r="AH89" s="2" t="e">
        <f t="shared" si="66"/>
        <v>#DIV/0!</v>
      </c>
      <c r="AI89" s="2" t="e">
        <f t="shared" si="67"/>
        <v>#DIV/0!</v>
      </c>
      <c r="AJ89" s="2" t="e">
        <f t="shared" si="68"/>
        <v>#DIV/0!</v>
      </c>
      <c r="AK89" s="2" t="e">
        <f>('리그 상수'!$B$16 * '2025 썸머시즌 타자'!R89 + '리그 상수'!$B$17 * '2025 썸머시즌 타자'!S89 + '2025 썸머시즌 타자'!J89 * '리그 상수'!$B$18 + '리그 상수'!$B$19 * '2025 썸머시즌 타자'!K89 + '2025 썸머시즌 타자'!L89 * '리그 상수'!$B$20 + '리그 상수'!$B$21*'2025 썸머시즌 타자'!M89) / ('2025 썸머시즌 타자'!G89 + '2025 썸머시즌 타자'!R89 - '2025 썸머시즌 타자'!T89 +'2025 썸머시즌 타자'!S89 +'2025 썸머시즌 타자'!X89)</f>
        <v>#DIV/0!</v>
      </c>
      <c r="AL89" s="2" t="e">
        <f>((AK89-$AK$2) / '리그 상수'!$B$2 + '리그 상수'!$B$3) * '2025 썸머시즌 타자'!E89</f>
        <v>#DIV/0!</v>
      </c>
      <c r="AM89" s="2" t="e">
        <f t="shared" si="69"/>
        <v>#DIV/0!</v>
      </c>
      <c r="AN89" s="2" t="e">
        <f>((AK89-'리그 상수'!$B$1) / '리그 상수'!$B$2)*'2025 썸머시즌 타자'!E89</f>
        <v>#DIV/0!</v>
      </c>
      <c r="AO89" s="2" t="e">
        <f>((AK89-'리그 상수'!$B$1) / '리그 상수'!$B$2) * '2025 썸머시즌 타자'!E89</f>
        <v>#DIV/0!</v>
      </c>
      <c r="AP89" s="2">
        <f t="shared" si="70"/>
        <v>0</v>
      </c>
      <c r="AQ89" s="2">
        <f t="shared" si="71"/>
        <v>0</v>
      </c>
      <c r="AR89" s="2" t="e">
        <f t="shared" si="72"/>
        <v>#DIV/0!</v>
      </c>
      <c r="AS89" s="2">
        <f t="shared" si="73"/>
        <v>0</v>
      </c>
      <c r="AT89" s="2">
        <f t="shared" si="74"/>
        <v>0</v>
      </c>
      <c r="AU89" s="2" t="e">
        <f t="shared" si="75"/>
        <v>#DIV/0!</v>
      </c>
      <c r="AV89" s="3" t="e">
        <f>AU89 + (E89 * ('리그 상수'!$B$1 - '리그 상수'!$F$1) / '리그 상수'!$B$2)</f>
        <v>#DIV/0!</v>
      </c>
      <c r="AW89">
        <f t="shared" si="76"/>
        <v>22.240000000000002</v>
      </c>
      <c r="AX89" s="3" t="e">
        <f t="shared" si="77"/>
        <v>#DIV/0!</v>
      </c>
      <c r="AY89" s="3" t="e">
        <f t="shared" si="78"/>
        <v>#DIV/0!</v>
      </c>
      <c r="BE89" s="1">
        <f>SUMIFS(BatGame!$AD:$AD,BatGame!$A:$A,B89,BatGame!$AI:$AI,A89)</f>
        <v>0</v>
      </c>
      <c r="BF89" s="1">
        <f>SUMIFS(BatGame!$AE:$AE,BatGame!$A:$A,B89,BatGame!$AI:$AI,A89)</f>
        <v>0</v>
      </c>
      <c r="BG89" s="1">
        <f>SUMIFS(BatGame!$AF:$AF,BatGame!$A:$A,B89,BatGame!$AI:$AI,A89)</f>
        <v>0</v>
      </c>
      <c r="BH89">
        <f t="shared" si="79"/>
        <v>0</v>
      </c>
      <c r="BI89" s="4" t="e">
        <f t="shared" si="80"/>
        <v>#DIV/0!</v>
      </c>
      <c r="BJ89" s="2">
        <f>E89*('리그 상수'!$B$3 * 0.8)</f>
        <v>0</v>
      </c>
      <c r="BL89" t="s">
        <v>275</v>
      </c>
      <c r="BM89" t="b">
        <f>IF(E89&gt;='리그 상수'!$I$1 * 2.8, TRUE, FALSE)</f>
        <v>0</v>
      </c>
    </row>
    <row r="90" spans="2:65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  <c r="BL90" t="s">
        <v>275</v>
      </c>
    </row>
    <row r="91" spans="2:65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  <c r="BL91" t="s">
        <v>275</v>
      </c>
    </row>
    <row r="92" spans="2:65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  <c r="BL92" t="s">
        <v>275</v>
      </c>
    </row>
    <row r="93" spans="2:65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  <c r="BL93" t="s">
        <v>275</v>
      </c>
    </row>
    <row r="94" spans="2:65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  <c r="BL94" t="s">
        <v>275</v>
      </c>
    </row>
    <row r="95" spans="2:65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  <c r="BL95" t="s">
        <v>275</v>
      </c>
    </row>
    <row r="96" spans="2:65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59EF-5C22-A849-9D52-83B40EE4D0BC}">
  <dimension ref="A1:BK95"/>
  <sheetViews>
    <sheetView zoomScale="75" workbookViewId="0">
      <selection activeCell="A50" sqref="A50"/>
    </sheetView>
  </sheetViews>
  <sheetFormatPr defaultColWidth="11.5546875" defaultRowHeight="17.25"/>
  <cols>
    <col min="2" max="2" width="12" bestFit="1" customWidth="1"/>
  </cols>
  <sheetData>
    <row r="1" spans="1:63">
      <c r="A1" t="s">
        <v>219</v>
      </c>
      <c r="B1" t="s">
        <v>26</v>
      </c>
      <c r="C1" s="5" t="s">
        <v>25</v>
      </c>
      <c r="D1" s="5" t="s">
        <v>0</v>
      </c>
      <c r="E1" s="23" t="s">
        <v>1</v>
      </c>
      <c r="F1" t="s">
        <v>2</v>
      </c>
      <c r="G1" s="23" t="s">
        <v>3</v>
      </c>
      <c r="H1" s="23" t="s">
        <v>4</v>
      </c>
      <c r="I1" s="23" t="s">
        <v>5</v>
      </c>
      <c r="J1" s="23" t="s">
        <v>58</v>
      </c>
      <c r="K1" s="23" t="s">
        <v>59</v>
      </c>
      <c r="L1" s="23" t="s">
        <v>6</v>
      </c>
      <c r="M1" s="23" t="s">
        <v>7</v>
      </c>
      <c r="N1" t="s">
        <v>8</v>
      </c>
      <c r="O1" s="23" t="s">
        <v>9</v>
      </c>
      <c r="P1" s="23" t="s">
        <v>10</v>
      </c>
      <c r="Q1" s="23" t="s">
        <v>11</v>
      </c>
      <c r="R1" s="23" t="s">
        <v>12</v>
      </c>
      <c r="S1" s="23" t="s">
        <v>13</v>
      </c>
      <c r="T1" s="23" t="s">
        <v>14</v>
      </c>
      <c r="U1" s="23" t="s">
        <v>15</v>
      </c>
      <c r="V1" s="23" t="s">
        <v>16</v>
      </c>
      <c r="W1" s="23" t="s">
        <v>17</v>
      </c>
      <c r="X1" s="23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s="23" t="s">
        <v>53</v>
      </c>
      <c r="BF1" s="23" t="s">
        <v>54</v>
      </c>
      <c r="BG1" s="23" t="s">
        <v>55</v>
      </c>
      <c r="BH1" t="s">
        <v>56</v>
      </c>
      <c r="BI1" s="4" t="s">
        <v>79</v>
      </c>
      <c r="BJ1" t="s">
        <v>147</v>
      </c>
      <c r="BK1" t="s">
        <v>80</v>
      </c>
    </row>
    <row r="2" spans="1:63">
      <c r="C2" s="5"/>
      <c r="D2" s="5"/>
      <c r="E2" s="1">
        <f>SUM(E3:E999)</f>
        <v>1330</v>
      </c>
      <c r="F2" s="1">
        <f t="shared" ref="F2:X2" si="0">SUM(F3:F999)</f>
        <v>1278</v>
      </c>
      <c r="G2" s="1">
        <f t="shared" si="0"/>
        <v>1278</v>
      </c>
      <c r="H2" s="1">
        <f t="shared" si="0"/>
        <v>194</v>
      </c>
      <c r="I2" s="1">
        <f t="shared" si="0"/>
        <v>361</v>
      </c>
      <c r="J2" s="1">
        <f t="shared" si="0"/>
        <v>223</v>
      </c>
      <c r="K2" s="1">
        <f t="shared" si="0"/>
        <v>95</v>
      </c>
      <c r="L2" s="1">
        <f t="shared" si="0"/>
        <v>8</v>
      </c>
      <c r="M2" s="1">
        <f t="shared" si="0"/>
        <v>35</v>
      </c>
      <c r="N2" s="1">
        <f t="shared" si="0"/>
        <v>577</v>
      </c>
      <c r="O2" s="1">
        <f t="shared" si="0"/>
        <v>167</v>
      </c>
      <c r="P2" s="1">
        <f t="shared" si="0"/>
        <v>106</v>
      </c>
      <c r="Q2" s="1">
        <f t="shared" si="0"/>
        <v>14</v>
      </c>
      <c r="R2" s="1">
        <f t="shared" si="0"/>
        <v>16</v>
      </c>
      <c r="S2" s="1">
        <f t="shared" si="0"/>
        <v>31</v>
      </c>
      <c r="T2" s="1">
        <f t="shared" si="0"/>
        <v>2</v>
      </c>
      <c r="U2" s="1">
        <f t="shared" si="0"/>
        <v>298</v>
      </c>
      <c r="V2" s="1">
        <f t="shared" si="0"/>
        <v>6</v>
      </c>
      <c r="W2" s="1">
        <f t="shared" si="0"/>
        <v>1</v>
      </c>
      <c r="X2" s="1">
        <f t="shared" si="0"/>
        <v>4</v>
      </c>
      <c r="Y2" s="2">
        <f>AVERAGE(Y3:Y999)</f>
        <v>0.22631858400655094</v>
      </c>
      <c r="Z2" s="2">
        <f>AVERAGE(Z3:Z999)</f>
        <v>0.25013812412054387</v>
      </c>
      <c r="AA2" s="2">
        <f t="shared" ref="AA2:AC2" si="1">AVERAGE(AA3:AA999)</f>
        <v>0.35559344978831881</v>
      </c>
      <c r="AB2" s="2">
        <f t="shared" si="1"/>
        <v>0.60573157390886256</v>
      </c>
      <c r="AC2" s="2">
        <f t="shared" si="1"/>
        <v>0.12137370513355905</v>
      </c>
      <c r="AD2" s="2">
        <f>AVERAGE(AD3:AD999)</f>
        <v>427.37657220187072</v>
      </c>
      <c r="AE2" s="2">
        <f t="shared" ref="AE2:AJ2" si="2">AVERAGE(AE3:AE999)</f>
        <v>28.499415584106703</v>
      </c>
      <c r="AF2" s="2">
        <f t="shared" si="2"/>
        <v>1.2133055546012905</v>
      </c>
      <c r="AG2" s="2" t="e">
        <f t="shared" si="2"/>
        <v>#DIV/0!</v>
      </c>
      <c r="AH2" s="2" t="e">
        <f t="shared" si="2"/>
        <v>#DIV/0!</v>
      </c>
      <c r="AI2" s="2">
        <f t="shared" si="2"/>
        <v>0.12927486578176781</v>
      </c>
      <c r="AJ2" s="2">
        <f t="shared" si="2"/>
        <v>2.381954011399294E-2</v>
      </c>
      <c r="AK2" s="2">
        <f>IFERROR(0, AVERAGE(AK3:AK999))</f>
        <v>0</v>
      </c>
      <c r="AL2" s="2">
        <f t="shared" ref="AL2:AY2" si="3">AVERAGE(AL3:AL999)</f>
        <v>7.139695168884109</v>
      </c>
      <c r="AM2" s="2">
        <f t="shared" si="3"/>
        <v>5.5488071450799188</v>
      </c>
      <c r="AN2" s="2">
        <f t="shared" si="3"/>
        <v>0.10923606626105313</v>
      </c>
      <c r="AO2" s="2">
        <f t="shared" si="3"/>
        <v>0.10923606626105313</v>
      </c>
      <c r="AP2" s="2">
        <f t="shared" si="3"/>
        <v>0.32499999999999996</v>
      </c>
      <c r="AQ2" s="2">
        <f t="shared" si="3"/>
        <v>0.22868749999999996</v>
      </c>
      <c r="AR2" s="2">
        <f t="shared" si="3"/>
        <v>0.66292356626105275</v>
      </c>
      <c r="AS2" s="2">
        <f t="shared" si="3"/>
        <v>-2.3514324651531102</v>
      </c>
      <c r="AT2" s="2">
        <f t="shared" si="3"/>
        <v>-2.3514324651531102</v>
      </c>
      <c r="AU2" s="2">
        <f t="shared" si="3"/>
        <v>-1.6885088988920562</v>
      </c>
      <c r="AV2" s="3">
        <f t="shared" si="3"/>
        <v>0.86828623457751741</v>
      </c>
      <c r="AW2" s="2">
        <f t="shared" si="3"/>
        <v>15.519999999999989</v>
      </c>
      <c r="AX2" s="3">
        <f t="shared" si="3"/>
        <v>4.2714147310634866E-2</v>
      </c>
      <c r="AY2" s="3">
        <f t="shared" si="3"/>
        <v>-0.10879567647500364</v>
      </c>
      <c r="BE2">
        <f>SUM(BE3:BE999)</f>
        <v>56</v>
      </c>
      <c r="BF2">
        <f t="shared" ref="BF2:BG2" si="4">SUM(BF3:BF999)</f>
        <v>0</v>
      </c>
      <c r="BG2">
        <f t="shared" si="4"/>
        <v>0</v>
      </c>
      <c r="BH2">
        <f>SUM(BH3:BH999)</f>
        <v>942</v>
      </c>
      <c r="BI2" s="4"/>
      <c r="BK2">
        <f>AVERAGE(BE3:BE999)</f>
        <v>1.1666666666666667</v>
      </c>
    </row>
    <row r="3" spans="1:63">
      <c r="A3" s="30" t="s">
        <v>298</v>
      </c>
      <c r="B3" s="24" t="s">
        <v>94</v>
      </c>
      <c r="C3" s="5">
        <f>AY3-D3</f>
        <v>0.41770577572791334</v>
      </c>
      <c r="D3" s="5">
        <f>AT3/AW3</f>
        <v>-0.13036941580756015</v>
      </c>
      <c r="E3" s="1">
        <f>SUMIFS(BatGame!$E:$E,BatGame!$A:$A,B3,BatGame!$AI:$AI,A3)</f>
        <v>63</v>
      </c>
      <c r="F3">
        <f t="shared" ref="F3:F50" si="5">E3-(R3+S3+W3+X3)</f>
        <v>62</v>
      </c>
      <c r="G3" s="1">
        <f>SUMIFS(BatGame!$F:$F,BatGame!$A:$A,B3,BatGame!$AI:$AI,A3)</f>
        <v>62</v>
      </c>
      <c r="H3" s="1">
        <f>SUMIFS(BatGame!$M:$M,BatGame!$A:$A,B3,BatGame!$AI:$AI,A3)</f>
        <v>8</v>
      </c>
      <c r="I3" s="1">
        <f>SUMIFS(BatGame!$G:$G,BatGame!$A:$A,B3,BatGame!$AI:$AI,A3)</f>
        <v>24</v>
      </c>
      <c r="J3">
        <f>SUMIFS(BatGame!$H:$H,BatGame!$A:$A,B3,BatGame!$AI:$AI,A3)</f>
        <v>16</v>
      </c>
      <c r="K3" s="1">
        <f>SUMIFS(BatGame!$I:$I,BatGame!$A:$A,B3,BatGame!$AI:$AI,A3)</f>
        <v>7</v>
      </c>
      <c r="L3" s="1">
        <f>SUMIFS(BatGame!$J:$J,BatGame!$A:$A,B3,BatGame!$AI:$AI,A3)</f>
        <v>0</v>
      </c>
      <c r="M3" s="1">
        <f>SUMIFS(BatGame!$K:$K,BatGame!$A:$A,B3,BatGame!$AI:$AI,A3)</f>
        <v>1</v>
      </c>
      <c r="N3">
        <f>J3+(K3*2)+(L3*3)+(M3*4)</f>
        <v>34</v>
      </c>
      <c r="O3" s="1">
        <f>SUMIFS(BatGame!$L:$L,BatGame!$A:$A,B3,BatGame!$AI:$AI,A3)</f>
        <v>5</v>
      </c>
      <c r="P3" s="1">
        <f>SUMIFS(BatGame!$N:$N,BatGame!$A:$A,B3,BatGame!$AI:$AI,A3)</f>
        <v>2</v>
      </c>
      <c r="Q3" s="1">
        <f>SUMIFS(BatGame!$AC:$AC,BatGame!$A:$A,B3,BatGame!$AI:$AI,A3)</f>
        <v>0</v>
      </c>
      <c r="R3" s="1">
        <f>SUMIFS(BatGame!$O:$O,BatGame!$A:$A,B3,BatGame!$AI:$AI,A3)</f>
        <v>1</v>
      </c>
      <c r="S3" s="1">
        <f>SUMIFS(BatGame!$Y:$Y,BatGame!$A:$A,B3,BatGame!$AI:$AI,A3)</f>
        <v>0</v>
      </c>
      <c r="T3" s="1">
        <f>SUMIFS(BatGame!$X:$X,BatGame!$A:$A,B3,BatGame!$AI:$AI,A3)</f>
        <v>0</v>
      </c>
      <c r="U3" s="1">
        <f>SUMIFS(BatGame!$P:$P,BatGame!$A:$A,B3,BatGame!$AI:$AI,A3)</f>
        <v>8</v>
      </c>
      <c r="V3" s="1">
        <f>SUMIFS(BatGame!$AB:$AB,BatGame!$A:$A,B3,BatGame!$AI:$AI,A3)</f>
        <v>1</v>
      </c>
      <c r="W3" s="1">
        <f>SUMIFS(BatGame!$Z:$Z,BatGame!$A:$A,B3,BatGame!$AI:$AI,A3)</f>
        <v>0</v>
      </c>
      <c r="X3" s="1">
        <f>SUMIFS(BatGame!$AA:$AA,BatGame!$A:$A,B3,BatGame!$AI:$AI,A3)</f>
        <v>0</v>
      </c>
      <c r="Y3" s="2">
        <f>I3/G3</f>
        <v>0.38709677419354838</v>
      </c>
      <c r="Z3" s="2">
        <f>(I3+R3+S3)/(G3+R3+S3+X3)</f>
        <v>0.3968253968253968</v>
      </c>
      <c r="AA3" s="2">
        <f>N3/G3</f>
        <v>0.54838709677419351</v>
      </c>
      <c r="AB3" s="2">
        <f>Z3+AA3</f>
        <v>0.94521249359959025</v>
      </c>
      <c r="AC3" s="2">
        <f>H3/F3</f>
        <v>0.12903225806451613</v>
      </c>
      <c r="AD3" s="2">
        <f>(AL3/E3) / '리그 상수'!$B$3 * 100</f>
        <v>166.48605500121684</v>
      </c>
      <c r="AE3" s="2">
        <f t="shared" ref="AE3:AE50" si="6">U3/E3*100</f>
        <v>12.698412698412698</v>
      </c>
      <c r="AF3" s="2">
        <f t="shared" ref="AF3:AF50" si="7">R3/E3*100</f>
        <v>1.5873015873015872</v>
      </c>
      <c r="AG3" s="2">
        <f t="shared" ref="AG3:AG50" si="8">R3/U3</f>
        <v>0.125</v>
      </c>
      <c r="AH3" s="2">
        <f t="shared" ref="AH3:AH50" si="9">(I3-M3)/(G3-U3-M3+X3)</f>
        <v>0.43396226415094341</v>
      </c>
      <c r="AI3" s="2">
        <f t="shared" ref="AI3:AI50" si="10">AA3-Y3</f>
        <v>0.16129032258064513</v>
      </c>
      <c r="AJ3" s="2">
        <f t="shared" ref="AJ3:AJ50" si="11">Z3-Y3</f>
        <v>9.728622631848427E-3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0.76780209489607376</v>
      </c>
      <c r="AL3" s="2">
        <f>((AK3-$AK$2) / '리그 상수'!$B$2 + '리그 상수'!$B$3) * '2025 썸머시즌 타자'!E3</f>
        <v>14.449141562395004</v>
      </c>
      <c r="AM3" s="2">
        <f>(Z3*AA3*E3)*27/BH3</f>
        <v>9.4913151364764268</v>
      </c>
      <c r="AN3" s="2">
        <f>((AK3-'리그 상수'!$B$1) / '리그 상수'!$B$2)*'2025 썸머시즌 타자'!E3</f>
        <v>5.707793639297214</v>
      </c>
      <c r="AO3" s="2">
        <f>((AK3-'리그 상수'!$B$1) / '리그 상수'!$B$2) * '2025 썸머시즌 타자'!E3</f>
        <v>5.707793639297214</v>
      </c>
      <c r="AP3" s="2">
        <f>(P3 - (Q3*2)) * 0.2</f>
        <v>0.4</v>
      </c>
      <c r="AQ3" s="2">
        <f>(H3 - ((S3+R3+I3) * 0.3 * M3 * 0.9)) * 0.3</f>
        <v>0.375</v>
      </c>
      <c r="AR3" s="2">
        <f>AO3+AP3+AQ3</f>
        <v>6.4827936392972143</v>
      </c>
      <c r="AS3" s="2">
        <f>((BE3+BF3+BG3)-BE3*3-(AVERAGE(BE3:BE999))*0.02)</f>
        <v>-2.0233333333333334</v>
      </c>
      <c r="AT3" s="2">
        <f>AS3</f>
        <v>-2.0233333333333334</v>
      </c>
      <c r="AU3" s="2">
        <f>AR3+AT3</f>
        <v>4.4594603059638809</v>
      </c>
      <c r="AV3" s="3">
        <f>AU3 + (E3 * ('리그 상수'!$B$1 - '리그 상수'!$F$1) / '리그 상수'!$B$2)</f>
        <v>10.272805030484175</v>
      </c>
      <c r="AW3">
        <f>$H$2 / 10 * 0.8</f>
        <v>15.52</v>
      </c>
      <c r="AX3" s="3">
        <f>AR3/AW3</f>
        <v>0.41770577572791329</v>
      </c>
      <c r="AY3" s="3">
        <f>AU3/AW3</f>
        <v>0.28733635992035317</v>
      </c>
      <c r="BE3" s="1">
        <f>SUMIFS(BatGame!$AD:$AD,BatGame!$A:$A,B3,BatGame!$AI:$AI,A3)</f>
        <v>1</v>
      </c>
      <c r="BF3" s="1">
        <f>SUMIFS(BatGame!$AE:$AE,BatGame!$A:$A,B3,BatGame!$AI:$AI,A3)</f>
        <v>0</v>
      </c>
      <c r="BG3" s="1">
        <f>SUMIFS(BatGame!$AF:$AF,BatGame!$A:$A,B3,BatGame!$AI:$AI,A3)</f>
        <v>0</v>
      </c>
      <c r="BH3">
        <f>G3-I3+Q3+V3+X3+W3</f>
        <v>39</v>
      </c>
      <c r="BI3" s="4">
        <f>AV3/AW3</f>
        <v>0.66190754062398038</v>
      </c>
      <c r="BJ3" s="2">
        <f>E3*('리그 상수'!$B$3 * 0.8)</f>
        <v>6.9431119920713584</v>
      </c>
    </row>
    <row r="4" spans="1:63">
      <c r="A4" s="30" t="s">
        <v>298</v>
      </c>
      <c r="B4" s="24" t="s">
        <v>125</v>
      </c>
      <c r="C4" s="5">
        <f t="shared" ref="C4:C50" si="12">AY4-D4</f>
        <v>0.30832633018092442</v>
      </c>
      <c r="D4" s="5">
        <f t="shared" ref="D4:D50" si="13">AT4/AW4</f>
        <v>-0.25923996490458434</v>
      </c>
      <c r="E4" s="1">
        <f>SUMIFS(BatGame!$E:$E,BatGame!$A:$A,B4,BatGame!$AI:$AI,A4)</f>
        <v>37</v>
      </c>
      <c r="F4">
        <f t="shared" si="5"/>
        <v>34</v>
      </c>
      <c r="G4" s="1">
        <f>SUMIFS(BatGame!$F:$F,BatGame!$A:$A,B4,BatGame!$AI:$AI,A4)</f>
        <v>34</v>
      </c>
      <c r="H4" s="1">
        <f>SUMIFS(BatGame!$M:$M,BatGame!$A:$A,B4,BatGame!$AI:$AI,A4)</f>
        <v>9</v>
      </c>
      <c r="I4" s="1">
        <f>SUMIFS(BatGame!$G:$G,BatGame!$A:$A,B4,BatGame!$AI:$AI,A4)</f>
        <v>11</v>
      </c>
      <c r="J4">
        <f>SUMIFS(BatGame!$H:$H,BatGame!$A:$A,B4,BatGame!$AI:$AI,A4)</f>
        <v>8</v>
      </c>
      <c r="K4" s="1">
        <f>SUMIFS(BatGame!$I:$I,BatGame!$A:$A,B4,BatGame!$AI:$AI,A4)</f>
        <v>3</v>
      </c>
      <c r="L4" s="1">
        <f>SUMIFS(BatGame!$J:$J,BatGame!$A:$A,B4,BatGame!$AI:$AI,A4)</f>
        <v>0</v>
      </c>
      <c r="M4" s="1">
        <f>SUMIFS(BatGame!$K:$K,BatGame!$A:$A,B4,BatGame!$AI:$AI,A4)</f>
        <v>0</v>
      </c>
      <c r="N4">
        <f t="shared" ref="N4:N50" si="14">J4+(K4*2)+(L4*3)+(M4*4)</f>
        <v>14</v>
      </c>
      <c r="O4" s="1">
        <f>SUMIFS(BatGame!$L:$L,BatGame!$A:$A,B4,BatGame!$AI:$AI,A4)</f>
        <v>2</v>
      </c>
      <c r="P4" s="1">
        <f>SUMIFS(BatGame!$N:$N,BatGame!$A:$A,B4,BatGame!$AI:$AI,A4)</f>
        <v>5</v>
      </c>
      <c r="Q4" s="1">
        <f>SUMIFS(BatGame!$AC:$AC,BatGame!$A:$A,B4,BatGame!$AI:$AI,A4)</f>
        <v>1</v>
      </c>
      <c r="R4" s="1">
        <f>SUMIFS(BatGame!$O:$O,BatGame!$A:$A,B4,BatGame!$AI:$AI,A4)</f>
        <v>0</v>
      </c>
      <c r="S4" s="1">
        <f>SUMIFS(BatGame!$Y:$Y,BatGame!$A:$A,B4,BatGame!$AI:$AI,A4)</f>
        <v>3</v>
      </c>
      <c r="T4" s="1">
        <f>SUMIFS(BatGame!$X:$X,BatGame!$A:$A,B4,BatGame!$AI:$AI,A4)</f>
        <v>0</v>
      </c>
      <c r="U4" s="1">
        <f>SUMIFS(BatGame!$P:$P,BatGame!$A:$A,B4,BatGame!$AI:$AI,A4)</f>
        <v>6</v>
      </c>
      <c r="V4" s="1">
        <f>SUMIFS(BatGame!$AB:$AB,BatGame!$A:$A,B4,BatGame!$AI:$AI,A4)</f>
        <v>0</v>
      </c>
      <c r="W4" s="1">
        <f>SUMIFS(BatGame!$Z:$Z,BatGame!$A:$A,B4,BatGame!$AI:$AI,A4)</f>
        <v>0</v>
      </c>
      <c r="X4" s="1">
        <f>SUMIFS(BatGame!$AA:$AA,BatGame!$A:$A,B4,BatGame!$AI:$AI,A4)</f>
        <v>0</v>
      </c>
      <c r="Y4" s="2">
        <f t="shared" ref="Y4:Y50" si="15">I4/G4</f>
        <v>0.3235294117647059</v>
      </c>
      <c r="Z4" s="2">
        <f t="shared" ref="Z4:Z50" si="16">(I4+R4+S4)/(G4+R4+S4+X4)</f>
        <v>0.3783783783783784</v>
      </c>
      <c r="AA4" s="2">
        <f t="shared" ref="AA4:AA50" si="17">N4/G4</f>
        <v>0.41176470588235292</v>
      </c>
      <c r="AB4" s="2">
        <f t="shared" ref="AB4:AB50" si="18">Z4+AA4</f>
        <v>0.79014308426073132</v>
      </c>
      <c r="AC4" s="2">
        <f t="shared" ref="AC4:AC50" si="19">H4/F4</f>
        <v>0.26470588235294118</v>
      </c>
      <c r="AD4" s="2">
        <f>(AL4/E4) / '리그 상수'!$B$3 * 100</f>
        <v>200.63409917583675</v>
      </c>
      <c r="AE4" s="2">
        <f t="shared" si="6"/>
        <v>16.216216216216218</v>
      </c>
      <c r="AF4" s="2">
        <f t="shared" si="7"/>
        <v>0</v>
      </c>
      <c r="AG4" s="2">
        <f t="shared" si="8"/>
        <v>0</v>
      </c>
      <c r="AH4" s="2">
        <f t="shared" si="9"/>
        <v>0.39285714285714285</v>
      </c>
      <c r="AI4" s="2">
        <f t="shared" si="10"/>
        <v>8.8235294117647023E-2</v>
      </c>
      <c r="AJ4" s="2">
        <f t="shared" si="11"/>
        <v>5.4848966613672501E-2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0.41594541941841162</v>
      </c>
      <c r="AL4" s="2">
        <f>((AK4-$AK$2) / '리그 상수'!$B$2 + '리그 상수'!$B$3) * '2025 썸머시즌 타자'!E4</f>
        <v>10.226572567505734</v>
      </c>
      <c r="AM4" s="2">
        <f t="shared" ref="AM4:AM50" si="20">(Z4*AA4*E4)*27/BH4</f>
        <v>6.4852941176470589</v>
      </c>
      <c r="AN4" s="2">
        <f>((AK4-'리그 상수'!$B$1) / '리그 상수'!$B$2)*'2025 썸머시즌 타자'!E4</f>
        <v>1.4852246444079464</v>
      </c>
      <c r="AO4" s="2">
        <f>((AK4-'리그 상수'!$B$1) / '리그 상수'!$B$2) * '2025 썸머시즌 타자'!E4</f>
        <v>1.4852246444079464</v>
      </c>
      <c r="AP4" s="2">
        <f t="shared" ref="AP4:AP50" si="21">(P4 - (Q4*2)) * 0.2</f>
        <v>0.60000000000000009</v>
      </c>
      <c r="AQ4" s="2">
        <f t="shared" ref="AQ4:AQ50" si="22">(H4 - ((S4+R4+I4) * 0.3 * M4 * 0.9)) * 0.3</f>
        <v>2.6999999999999997</v>
      </c>
      <c r="AR4" s="2">
        <f t="shared" ref="AR4:AR50" si="23">AO4+AP4+AQ4</f>
        <v>4.7852246444079469</v>
      </c>
      <c r="AS4" s="2">
        <f t="shared" ref="AS4:AS50" si="24">((BE4+BF4+BG4)-BE4*3-(AVERAGE(BE4:BE1000))*0.02)</f>
        <v>-4.0234042553191491</v>
      </c>
      <c r="AT4" s="2">
        <f t="shared" ref="AT4:AT50" si="25">AS4</f>
        <v>-4.0234042553191491</v>
      </c>
      <c r="AU4" s="2">
        <f t="shared" ref="AU4:AU50" si="26">AR4+AT4</f>
        <v>0.76182038908879779</v>
      </c>
      <c r="AV4" s="3">
        <f>AU4 + (E4 * ('리그 상수'!$B$1 - '리그 상수'!$F$1) / '리그 상수'!$B$2)</f>
        <v>4.1760069733308756</v>
      </c>
      <c r="AW4">
        <f t="shared" ref="AW4:AW50" si="27">$H$2 / 10 * 0.8</f>
        <v>15.52</v>
      </c>
      <c r="AX4" s="3">
        <f t="shared" ref="AX4:AX50" si="28">AR4/AW4</f>
        <v>0.30832633018092442</v>
      </c>
      <c r="AY4" s="3">
        <f t="shared" ref="AY4:AY50" si="29">AU4/AW4</f>
        <v>4.9086365276340062E-2</v>
      </c>
      <c r="BE4" s="1">
        <f>SUMIFS(BatGame!$AD:$AD,BatGame!$A:$A,B4,BatGame!$AI:$AI,A4)</f>
        <v>2</v>
      </c>
      <c r="BF4" s="1">
        <f>SUMIFS(BatGame!$AE:$AE,BatGame!$A:$A,B4,BatGame!$AI:$AI,A4)</f>
        <v>0</v>
      </c>
      <c r="BG4" s="1">
        <f>SUMIFS(BatGame!$AF:$AF,BatGame!$A:$A,B4,BatGame!$AI:$AI,A4)</f>
        <v>0</v>
      </c>
      <c r="BH4">
        <f t="shared" ref="BH4:BH50" si="30">G4-I4+Q4+V4+X4+W4</f>
        <v>24</v>
      </c>
      <c r="BI4" s="4">
        <f t="shared" ref="BI4:BI50" si="31">AV4/AW4</f>
        <v>0.26907261426101003</v>
      </c>
      <c r="BJ4" s="2">
        <f>E4*('리그 상수'!$B$3 * 0.8)</f>
        <v>4.0777006937561939</v>
      </c>
    </row>
    <row r="5" spans="1:63">
      <c r="A5" s="30" t="s">
        <v>299</v>
      </c>
      <c r="B5" s="24" t="s">
        <v>119</v>
      </c>
      <c r="C5" s="5">
        <f t="shared" si="12"/>
        <v>2.0607369710604256E-2</v>
      </c>
      <c r="D5" s="5">
        <f t="shared" si="13"/>
        <v>-0.13035073957866428</v>
      </c>
      <c r="E5" s="1">
        <f>SUMIFS(BatGame!$E:$E,BatGame!$A:$A,B5,BatGame!$AI:$AI,A5)</f>
        <v>48</v>
      </c>
      <c r="F5">
        <f t="shared" si="5"/>
        <v>47</v>
      </c>
      <c r="G5" s="1">
        <f>SUMIFS(BatGame!$F:$F,BatGame!$A:$A,B5,BatGame!$AI:$AI,A5)</f>
        <v>47</v>
      </c>
      <c r="H5" s="1">
        <f>SUMIFS(BatGame!$M:$M,BatGame!$A:$A,B5,BatGame!$AI:$AI,A5)</f>
        <v>5</v>
      </c>
      <c r="I5" s="1">
        <f>SUMIFS(BatGame!$G:$G,BatGame!$A:$A,B5,BatGame!$AI:$AI,A5)</f>
        <v>13</v>
      </c>
      <c r="J5">
        <f>SUMIFS(BatGame!$H:$H,BatGame!$A:$A,B5,BatGame!$AI:$AI,A5)</f>
        <v>8</v>
      </c>
      <c r="K5" s="1">
        <f>SUMIFS(BatGame!$I:$I,BatGame!$A:$A,B5,BatGame!$AI:$AI,A5)</f>
        <v>5</v>
      </c>
      <c r="L5" s="1">
        <f>SUMIFS(BatGame!$J:$J,BatGame!$A:$A,B5,BatGame!$AI:$AI,A5)</f>
        <v>0</v>
      </c>
      <c r="M5" s="1">
        <f>SUMIFS(BatGame!$K:$K,BatGame!$A:$A,B5,BatGame!$AI:$AI,A5)</f>
        <v>0</v>
      </c>
      <c r="N5">
        <f t="shared" si="14"/>
        <v>18</v>
      </c>
      <c r="O5" s="1">
        <f>SUMIFS(BatGame!$L:$L,BatGame!$A:$A,B5,BatGame!$AI:$AI,A5)</f>
        <v>4</v>
      </c>
      <c r="P5" s="1">
        <f>SUMIFS(BatGame!$N:$N,BatGame!$A:$A,B5,BatGame!$AI:$AI,A5)</f>
        <v>1</v>
      </c>
      <c r="Q5" s="1">
        <f>SUMIFS(BatGame!$AC:$AC,BatGame!$A:$A,B5,BatGame!$AI:$AI,A5)</f>
        <v>0</v>
      </c>
      <c r="R5" s="1">
        <f>SUMIFS(BatGame!$O:$O,BatGame!$A:$A,B5,BatGame!$AI:$AI,A5)</f>
        <v>1</v>
      </c>
      <c r="S5" s="1">
        <f>SUMIFS(BatGame!$Y:$Y,BatGame!$A:$A,B5,BatGame!$AI:$AI,A5)</f>
        <v>0</v>
      </c>
      <c r="T5" s="1">
        <f>SUMIFS(BatGame!$X:$X,BatGame!$A:$A,B5,BatGame!$AI:$AI,A5)</f>
        <v>0</v>
      </c>
      <c r="U5" s="1">
        <f>SUMIFS(BatGame!$P:$P,BatGame!$A:$A,B5,BatGame!$AI:$AI,A5)</f>
        <v>13</v>
      </c>
      <c r="V5" s="1">
        <f>SUMIFS(BatGame!$AB:$AB,BatGame!$A:$A,B5,BatGame!$AI:$AI,A5)</f>
        <v>1</v>
      </c>
      <c r="W5" s="1">
        <f>SUMIFS(BatGame!$Z:$Z,BatGame!$A:$A,B5,BatGame!$AI:$AI,A5)</f>
        <v>0</v>
      </c>
      <c r="X5" s="1">
        <f>SUMIFS(BatGame!$AA:$AA,BatGame!$A:$A,B5,BatGame!$AI:$AI,A5)</f>
        <v>0</v>
      </c>
      <c r="Y5" s="2">
        <f t="shared" si="15"/>
        <v>0.27659574468085107</v>
      </c>
      <c r="Z5" s="2">
        <f t="shared" si="16"/>
        <v>0.29166666666666669</v>
      </c>
      <c r="AA5" s="2">
        <f t="shared" si="17"/>
        <v>0.38297872340425532</v>
      </c>
      <c r="AB5" s="2">
        <f t="shared" si="18"/>
        <v>0.67464539007092195</v>
      </c>
      <c r="AC5" s="2">
        <f t="shared" si="19"/>
        <v>0.10638297872340426</v>
      </c>
      <c r="AD5" s="2">
        <f>(AL5/E5) / '리그 상수'!$B$3 * 100</f>
        <v>104.36470755252698</v>
      </c>
      <c r="AE5" s="2">
        <f t="shared" si="6"/>
        <v>27.083333333333332</v>
      </c>
      <c r="AF5" s="2">
        <f t="shared" si="7"/>
        <v>2.083333333333333</v>
      </c>
      <c r="AG5" s="2">
        <f t="shared" si="8"/>
        <v>7.6923076923076927E-2</v>
      </c>
      <c r="AH5" s="2">
        <f t="shared" si="9"/>
        <v>0.38235294117647056</v>
      </c>
      <c r="AI5" s="2">
        <f t="shared" si="10"/>
        <v>0.10638297872340424</v>
      </c>
      <c r="AJ5" s="2">
        <f t="shared" si="11"/>
        <v>1.5070921985815611E-2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0.17078931147319348</v>
      </c>
      <c r="AL5" s="2">
        <f>((AK5-$AK$2) / '리그 상수'!$B$2 + '리그 상수'!$B$3) * '2025 썸머시즌 타자'!E5</f>
        <v>6.9011033576854306</v>
      </c>
      <c r="AM5" s="2">
        <f t="shared" si="20"/>
        <v>4.1361702127659576</v>
      </c>
      <c r="AN5" s="2">
        <f>((AK5-'리그 상수'!$B$1) / '리그 상수'!$B$2)*'2025 썸머시즌 타자'!E5</f>
        <v>-1.380173622091422</v>
      </c>
      <c r="AO5" s="2">
        <f>((AK5-'리그 상수'!$B$1) / '리그 상수'!$B$2) * '2025 썸머시즌 타자'!E5</f>
        <v>-1.380173622091422</v>
      </c>
      <c r="AP5" s="2">
        <f t="shared" si="21"/>
        <v>0.2</v>
      </c>
      <c r="AQ5" s="2">
        <f t="shared" si="22"/>
        <v>1.5</v>
      </c>
      <c r="AR5" s="2">
        <f t="shared" si="23"/>
        <v>0.31982637790857793</v>
      </c>
      <c r="AS5" s="2">
        <f t="shared" si="24"/>
        <v>-2.0230434782608695</v>
      </c>
      <c r="AT5" s="2">
        <f t="shared" si="25"/>
        <v>-2.0230434782608695</v>
      </c>
      <c r="AU5" s="2">
        <f t="shared" si="26"/>
        <v>-1.7032171003522916</v>
      </c>
      <c r="AV5" s="3">
        <f>AU5 + (E5 * ('리그 상수'!$B$1 - '리그 상수'!$F$1) / '리그 상수'!$B$2)</f>
        <v>2.7259979278536477</v>
      </c>
      <c r="AW5">
        <f t="shared" si="27"/>
        <v>15.52</v>
      </c>
      <c r="AX5" s="3">
        <f t="shared" si="28"/>
        <v>2.0607369710604249E-2</v>
      </c>
      <c r="AY5" s="3">
        <f t="shared" si="29"/>
        <v>-0.10974336986806002</v>
      </c>
      <c r="BE5" s="1">
        <f>SUMIFS(BatGame!$AD:$AD,BatGame!$A:$A,B5,BatGame!$AI:$AI,A5)</f>
        <v>1</v>
      </c>
      <c r="BF5" s="1">
        <f>SUMIFS(BatGame!$AE:$AE,BatGame!$A:$A,B5,BatGame!$AI:$AI,A5)</f>
        <v>0</v>
      </c>
      <c r="BG5" s="1">
        <f>SUMIFS(BatGame!$AF:$AF,BatGame!$A:$A,B5,BatGame!$AI:$AI,A5)</f>
        <v>0</v>
      </c>
      <c r="BH5">
        <f t="shared" si="30"/>
        <v>35</v>
      </c>
      <c r="BI5" s="4">
        <f t="shared" si="31"/>
        <v>0.17564419638232268</v>
      </c>
      <c r="BJ5" s="2">
        <f>E5*('리그 상수'!$B$3 * 0.8)</f>
        <v>5.2899900891972251</v>
      </c>
    </row>
    <row r="6" spans="1:63">
      <c r="A6" s="30" t="s">
        <v>299</v>
      </c>
      <c r="B6" s="24" t="s">
        <v>85</v>
      </c>
      <c r="C6" s="5">
        <f t="shared" si="12"/>
        <v>-0.34886623554731105</v>
      </c>
      <c r="D6" s="5">
        <f t="shared" si="13"/>
        <v>-0.25922107674684997</v>
      </c>
      <c r="E6" s="1">
        <f>SUMIFS(BatGame!$E:$E,BatGame!$A:$A,B6,BatGame!$AI:$AI,A6)</f>
        <v>57</v>
      </c>
      <c r="F6">
        <f t="shared" si="5"/>
        <v>56</v>
      </c>
      <c r="G6" s="1">
        <f>SUMIFS(BatGame!$F:$F,BatGame!$A:$A,B6,BatGame!$AI:$AI,A6)</f>
        <v>56</v>
      </c>
      <c r="H6" s="1">
        <f>SUMIFS(BatGame!$M:$M,BatGame!$A:$A,B6,BatGame!$AI:$AI,A6)</f>
        <v>10</v>
      </c>
      <c r="I6" s="1">
        <f>SUMIFS(BatGame!$G:$G,BatGame!$A:$A,B6,BatGame!$AI:$AI,A6)</f>
        <v>20</v>
      </c>
      <c r="J6">
        <f>SUMIFS(BatGame!$H:$H,BatGame!$A:$A,B6,BatGame!$AI:$AI,A6)</f>
        <v>9</v>
      </c>
      <c r="K6" s="1">
        <f>SUMIFS(BatGame!$I:$I,BatGame!$A:$A,B6,BatGame!$AI:$AI,A6)</f>
        <v>3</v>
      </c>
      <c r="L6" s="1">
        <f>SUMIFS(BatGame!$J:$J,BatGame!$A:$A,B6,BatGame!$AI:$AI,A6)</f>
        <v>2</v>
      </c>
      <c r="M6" s="1">
        <f>SUMIFS(BatGame!$K:$K,BatGame!$A:$A,B6,BatGame!$AI:$AI,A6)</f>
        <v>6</v>
      </c>
      <c r="N6">
        <f t="shared" si="14"/>
        <v>45</v>
      </c>
      <c r="O6" s="1">
        <f>SUMIFS(BatGame!$L:$L,BatGame!$A:$A,B6,BatGame!$AI:$AI,A6)</f>
        <v>17</v>
      </c>
      <c r="P6" s="1">
        <f>SUMIFS(BatGame!$N:$N,BatGame!$A:$A,B6,BatGame!$AI:$AI,A6)</f>
        <v>3</v>
      </c>
      <c r="Q6" s="1">
        <f>SUMIFS(BatGame!$AC:$AC,BatGame!$A:$A,B6,BatGame!$AI:$AI,A6)</f>
        <v>0</v>
      </c>
      <c r="R6" s="1">
        <f>SUMIFS(BatGame!$O:$O,BatGame!$A:$A,B6,BatGame!$AI:$AI,A6)</f>
        <v>1</v>
      </c>
      <c r="S6" s="1">
        <f>SUMIFS(BatGame!$Y:$Y,BatGame!$A:$A,B6,BatGame!$AI:$AI,A6)</f>
        <v>0</v>
      </c>
      <c r="T6" s="1">
        <f>SUMIFS(BatGame!$X:$X,BatGame!$A:$A,B6,BatGame!$AI:$AI,A6)</f>
        <v>1</v>
      </c>
      <c r="U6" s="1">
        <f>SUMIFS(BatGame!$P:$P,BatGame!$A:$A,B6,BatGame!$AI:$AI,A6)</f>
        <v>7</v>
      </c>
      <c r="V6" s="1">
        <f>SUMIFS(BatGame!$AB:$AB,BatGame!$A:$A,B6,BatGame!$AI:$AI,A6)</f>
        <v>2</v>
      </c>
      <c r="W6" s="1">
        <f>SUMIFS(BatGame!$Z:$Z,BatGame!$A:$A,B6,BatGame!$AI:$AI,A6)</f>
        <v>0</v>
      </c>
      <c r="X6" s="1">
        <f>SUMIFS(BatGame!$AA:$AA,BatGame!$A:$A,B6,BatGame!$AI:$AI,A6)</f>
        <v>0</v>
      </c>
      <c r="Y6" s="2">
        <f t="shared" si="15"/>
        <v>0.35714285714285715</v>
      </c>
      <c r="Z6" s="2">
        <f t="shared" si="16"/>
        <v>0.36842105263157893</v>
      </c>
      <c r="AA6" s="2">
        <f t="shared" si="17"/>
        <v>0.8035714285714286</v>
      </c>
      <c r="AB6" s="2">
        <f t="shared" si="18"/>
        <v>1.1719924812030076</v>
      </c>
      <c r="AC6" s="2">
        <f t="shared" si="19"/>
        <v>0.17857142857142858</v>
      </c>
      <c r="AD6" s="2">
        <f>(AL6/E6) / '리그 상수'!$B$3 * 100</f>
        <v>126.49678711258554</v>
      </c>
      <c r="AE6" s="2">
        <f t="shared" si="6"/>
        <v>12.280701754385964</v>
      </c>
      <c r="AF6" s="2">
        <f t="shared" si="7"/>
        <v>1.7543859649122806</v>
      </c>
      <c r="AG6" s="2">
        <f t="shared" si="8"/>
        <v>0.14285714285714285</v>
      </c>
      <c r="AH6" s="2">
        <f t="shared" si="9"/>
        <v>0.32558139534883723</v>
      </c>
      <c r="AI6" s="2">
        <f t="shared" si="10"/>
        <v>0.44642857142857145</v>
      </c>
      <c r="AJ6" s="2">
        <f t="shared" si="11"/>
        <v>1.1278195488721776E-2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0.39147804180556389</v>
      </c>
      <c r="AL6" s="2">
        <f>((AK6-$AK$2) / '리그 상수'!$B$2 + '리그 상수'!$B$3) * '2025 썸머시즌 타자'!E6</f>
        <v>9.9329439474035208</v>
      </c>
      <c r="AM6" s="2">
        <f t="shared" si="20"/>
        <v>11.990131578947368</v>
      </c>
      <c r="AN6" s="2">
        <f>((AK6-'리그 상수'!$B$1) / '리그 상수'!$B$2)*'2025 썸머시즌 타자'!E6</f>
        <v>1.1915960243057322</v>
      </c>
      <c r="AO6" s="2">
        <f>((AK6-'리그 상수'!$B$1) / '리그 상수'!$B$2) * '2025 썸머시즌 타자'!E6</f>
        <v>1.1915960243057322</v>
      </c>
      <c r="AP6" s="2">
        <f t="shared" si="21"/>
        <v>0.60000000000000009</v>
      </c>
      <c r="AQ6" s="2">
        <f t="shared" si="22"/>
        <v>-7.2059999999999986</v>
      </c>
      <c r="AR6" s="2">
        <f t="shared" si="23"/>
        <v>-5.4144039756942668</v>
      </c>
      <c r="AS6" s="2">
        <f t="shared" si="24"/>
        <v>-4.0231111111111115</v>
      </c>
      <c r="AT6" s="2">
        <f t="shared" si="25"/>
        <v>-4.0231111111111115</v>
      </c>
      <c r="AU6" s="2">
        <f t="shared" si="26"/>
        <v>-9.4375150868053783</v>
      </c>
      <c r="AV6" s="3">
        <f>AU6 + (E6 * ('리그 상수'!$B$1 - '리그 상수'!$F$1) / '리그 상수'!$B$2)</f>
        <v>-4.1778222408108254</v>
      </c>
      <c r="AW6">
        <f t="shared" si="27"/>
        <v>15.52</v>
      </c>
      <c r="AX6" s="3">
        <f t="shared" si="28"/>
        <v>-0.348866235547311</v>
      </c>
      <c r="AY6" s="3">
        <f t="shared" si="29"/>
        <v>-0.60808731229416102</v>
      </c>
      <c r="BE6" s="1">
        <f>SUMIFS(BatGame!$AD:$AD,BatGame!$A:$A,B6,BatGame!$AI:$AI,A6)</f>
        <v>2</v>
      </c>
      <c r="BF6" s="1">
        <f>SUMIFS(BatGame!$AE:$AE,BatGame!$A:$A,B6,BatGame!$AI:$AI,A6)</f>
        <v>0</v>
      </c>
      <c r="BG6" s="1">
        <f>SUMIFS(BatGame!$AF:$AF,BatGame!$A:$A,B6,BatGame!$AI:$AI,A6)</f>
        <v>0</v>
      </c>
      <c r="BH6">
        <f t="shared" si="30"/>
        <v>38</v>
      </c>
      <c r="BI6" s="4">
        <f t="shared" si="31"/>
        <v>-0.26918957737183152</v>
      </c>
      <c r="BJ6" s="2">
        <f>E6*('리그 상수'!$B$3 * 0.8)</f>
        <v>6.2818632309217044</v>
      </c>
    </row>
    <row r="7" spans="1:63">
      <c r="A7" s="30" t="s">
        <v>299</v>
      </c>
      <c r="B7" s="24" t="s">
        <v>108</v>
      </c>
      <c r="C7" s="5">
        <f t="shared" si="12"/>
        <v>0.16059682826166977</v>
      </c>
      <c r="D7" s="5">
        <f t="shared" si="13"/>
        <v>-0.51692830365510778</v>
      </c>
      <c r="E7" s="1">
        <f>SUMIFS(BatGame!$E:$E,BatGame!$A:$A,B7,BatGame!$AI:$AI,A7)</f>
        <v>58</v>
      </c>
      <c r="F7">
        <f t="shared" si="5"/>
        <v>55</v>
      </c>
      <c r="G7" s="1">
        <f>SUMIFS(BatGame!$F:$F,BatGame!$A:$A,B7,BatGame!$AI:$AI,A7)</f>
        <v>55</v>
      </c>
      <c r="H7" s="1">
        <f>SUMIFS(BatGame!$M:$M,BatGame!$A:$A,B7,BatGame!$AI:$AI,A7)</f>
        <v>5</v>
      </c>
      <c r="I7" s="1">
        <f>SUMIFS(BatGame!$G:$G,BatGame!$A:$A,B7,BatGame!$AI:$AI,A7)</f>
        <v>15</v>
      </c>
      <c r="J7">
        <f>SUMIFS(BatGame!$H:$H,BatGame!$A:$A,B7,BatGame!$AI:$AI,A7)</f>
        <v>11</v>
      </c>
      <c r="K7" s="1">
        <f>SUMIFS(BatGame!$I:$I,BatGame!$A:$A,B7,BatGame!$AI:$AI,A7)</f>
        <v>4</v>
      </c>
      <c r="L7" s="1">
        <f>SUMIFS(BatGame!$J:$J,BatGame!$A:$A,B7,BatGame!$AI:$AI,A7)</f>
        <v>0</v>
      </c>
      <c r="M7" s="1">
        <f>SUMIFS(BatGame!$K:$K,BatGame!$A:$A,B7,BatGame!$AI:$AI,A7)</f>
        <v>0</v>
      </c>
      <c r="N7">
        <f t="shared" si="14"/>
        <v>19</v>
      </c>
      <c r="O7" s="1">
        <f>SUMIFS(BatGame!$L:$L,BatGame!$A:$A,B7,BatGame!$AI:$AI,A7)</f>
        <v>4</v>
      </c>
      <c r="P7" s="1">
        <f>SUMIFS(BatGame!$N:$N,BatGame!$A:$A,B7,BatGame!$AI:$AI,A7)</f>
        <v>6</v>
      </c>
      <c r="Q7" s="1">
        <f>SUMIFS(BatGame!$AC:$AC,BatGame!$A:$A,B7,BatGame!$AI:$AI,A7)</f>
        <v>1</v>
      </c>
      <c r="R7" s="1">
        <f>SUMIFS(BatGame!$O:$O,BatGame!$A:$A,B7,BatGame!$AI:$AI,A7)</f>
        <v>0</v>
      </c>
      <c r="S7" s="1">
        <f>SUMIFS(BatGame!$Y:$Y,BatGame!$A:$A,B7,BatGame!$AI:$AI,A7)</f>
        <v>3</v>
      </c>
      <c r="T7" s="1">
        <f>SUMIFS(BatGame!$X:$X,BatGame!$A:$A,B7,BatGame!$AI:$AI,A7)</f>
        <v>0</v>
      </c>
      <c r="U7" s="1">
        <f>SUMIFS(BatGame!$P:$P,BatGame!$A:$A,B7,BatGame!$AI:$AI,A7)</f>
        <v>22</v>
      </c>
      <c r="V7" s="1">
        <f>SUMIFS(BatGame!$AB:$AB,BatGame!$A:$A,B7,BatGame!$AI:$AI,A7)</f>
        <v>0</v>
      </c>
      <c r="W7" s="1">
        <f>SUMIFS(BatGame!$Z:$Z,BatGame!$A:$A,B7,BatGame!$AI:$AI,A7)</f>
        <v>0</v>
      </c>
      <c r="X7" s="1">
        <f>SUMIFS(BatGame!$AA:$AA,BatGame!$A:$A,B7,BatGame!$AI:$AI,A7)</f>
        <v>0</v>
      </c>
      <c r="Y7" s="2">
        <f t="shared" si="15"/>
        <v>0.27272727272727271</v>
      </c>
      <c r="Z7" s="2">
        <f t="shared" si="16"/>
        <v>0.31034482758620691</v>
      </c>
      <c r="AA7" s="2">
        <f t="shared" si="17"/>
        <v>0.34545454545454546</v>
      </c>
      <c r="AB7" s="2">
        <f t="shared" si="18"/>
        <v>0.65579937304075231</v>
      </c>
      <c r="AC7" s="2">
        <f t="shared" si="19"/>
        <v>9.0909090909090912E-2</v>
      </c>
      <c r="AD7" s="2">
        <f>(AL7/E7) / '리그 상수'!$B$3 * 100</f>
        <v>117.56917112142395</v>
      </c>
      <c r="AE7" s="2">
        <f t="shared" si="6"/>
        <v>37.931034482758619</v>
      </c>
      <c r="AF7" s="2">
        <f t="shared" si="7"/>
        <v>0</v>
      </c>
      <c r="AG7" s="2">
        <f t="shared" si="8"/>
        <v>0</v>
      </c>
      <c r="AH7" s="2">
        <f t="shared" si="9"/>
        <v>0.45454545454545453</v>
      </c>
      <c r="AI7" s="2">
        <f t="shared" si="10"/>
        <v>7.2727272727272751E-2</v>
      </c>
      <c r="AJ7" s="2">
        <f t="shared" si="11"/>
        <v>3.7617554858934199E-2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0.30742076065174828</v>
      </c>
      <c r="AL7" s="2">
        <f>((AK7-$AK$2) / '리그 상수'!$B$2 + '리그 상수'!$B$3) * '2025 썸머시즌 타자'!E7</f>
        <v>9.3938816410398402</v>
      </c>
      <c r="AM7" s="2">
        <f t="shared" si="20"/>
        <v>4.0949002217294908</v>
      </c>
      <c r="AN7" s="2">
        <f>((AK7-'리그 상수'!$B$1) / '리그 상수'!$B$2)*'2025 썸머시즌 타자'!E7</f>
        <v>0.19246277462111544</v>
      </c>
      <c r="AO7" s="2">
        <f>((AK7-'리그 상수'!$B$1) / '리그 상수'!$B$2) * '2025 썸머시즌 타자'!E7</f>
        <v>0.19246277462111544</v>
      </c>
      <c r="AP7" s="2">
        <f t="shared" si="21"/>
        <v>0.8</v>
      </c>
      <c r="AQ7" s="2">
        <f t="shared" si="22"/>
        <v>1.5</v>
      </c>
      <c r="AR7" s="2">
        <f t="shared" si="23"/>
        <v>2.4924627746211154</v>
      </c>
      <c r="AS7" s="2">
        <f t="shared" si="24"/>
        <v>-8.0227272727272734</v>
      </c>
      <c r="AT7" s="2">
        <f t="shared" si="25"/>
        <v>-8.0227272727272734</v>
      </c>
      <c r="AU7" s="2">
        <f t="shared" si="26"/>
        <v>-5.5302644981061579</v>
      </c>
      <c r="AV7" s="3">
        <f>AU7 + (E7 * ('리그 상수'!$B$1 - '리그 상수'!$F$1) / '리그 상수'!$B$2)</f>
        <v>-0.17829633902398179</v>
      </c>
      <c r="AW7">
        <f t="shared" si="27"/>
        <v>15.52</v>
      </c>
      <c r="AX7" s="3">
        <f t="shared" si="28"/>
        <v>0.16059682826166982</v>
      </c>
      <c r="AY7" s="3">
        <f t="shared" si="29"/>
        <v>-0.35633147539343801</v>
      </c>
      <c r="BE7" s="1">
        <f>SUMIFS(BatGame!$AD:$AD,BatGame!$A:$A,B7,BatGame!$AI:$AI,A7)</f>
        <v>4</v>
      </c>
      <c r="BF7" s="1">
        <f>SUMIFS(BatGame!$AE:$AE,BatGame!$A:$A,B7,BatGame!$AI:$AI,A7)</f>
        <v>0</v>
      </c>
      <c r="BG7" s="1">
        <f>SUMIFS(BatGame!$AF:$AF,BatGame!$A:$A,B7,BatGame!$AI:$AI,A7)</f>
        <v>0</v>
      </c>
      <c r="BH7">
        <f t="shared" si="30"/>
        <v>41</v>
      </c>
      <c r="BI7" s="4">
        <f t="shared" si="31"/>
        <v>-1.1488166174225631E-2</v>
      </c>
      <c r="BJ7" s="2">
        <f>E7*('리그 상수'!$B$3 * 0.8)</f>
        <v>6.3920713577799804</v>
      </c>
    </row>
    <row r="8" spans="1:63">
      <c r="A8" s="30" t="s">
        <v>299</v>
      </c>
      <c r="B8" s="24" t="s">
        <v>82</v>
      </c>
      <c r="C8" s="5">
        <f t="shared" si="12"/>
        <v>6.7426835154573622E-2</v>
      </c>
      <c r="D8" s="5">
        <f t="shared" si="13"/>
        <v>-0.1302445456725006</v>
      </c>
      <c r="E8" s="1">
        <f>SUMIFS(BatGame!$E:$E,BatGame!$A:$A,B8,BatGame!$AI:$AI,A8)</f>
        <v>27</v>
      </c>
      <c r="F8">
        <f t="shared" si="5"/>
        <v>21</v>
      </c>
      <c r="G8" s="1">
        <f>SUMIFS(BatGame!$F:$F,BatGame!$A:$A,B8,BatGame!$AI:$AI,A8)</f>
        <v>21</v>
      </c>
      <c r="H8" s="1">
        <f>SUMIFS(BatGame!$M:$M,BatGame!$A:$A,B8,BatGame!$AI:$AI,A8)</f>
        <v>4</v>
      </c>
      <c r="I8" s="1">
        <f>SUMIFS(BatGame!$G:$G,BatGame!$A:$A,B8,BatGame!$AI:$AI,A8)</f>
        <v>5</v>
      </c>
      <c r="J8">
        <f>SUMIFS(BatGame!$H:$H,BatGame!$A:$A,B8,BatGame!$AI:$AI,A8)</f>
        <v>3</v>
      </c>
      <c r="K8" s="1">
        <f>SUMIFS(BatGame!$I:$I,BatGame!$A:$A,B8,BatGame!$AI:$AI,A8)</f>
        <v>1</v>
      </c>
      <c r="L8" s="1">
        <f>SUMIFS(BatGame!$J:$J,BatGame!$A:$A,B8,BatGame!$AI:$AI,A8)</f>
        <v>0</v>
      </c>
      <c r="M8" s="1">
        <f>SUMIFS(BatGame!$K:$K,BatGame!$A:$A,B8,BatGame!$AI:$AI,A8)</f>
        <v>1</v>
      </c>
      <c r="N8">
        <f t="shared" si="14"/>
        <v>9</v>
      </c>
      <c r="O8" s="1">
        <f>SUMIFS(BatGame!$L:$L,BatGame!$A:$A,B8,BatGame!$AI:$AI,A8)</f>
        <v>3</v>
      </c>
      <c r="P8" s="1">
        <f>SUMIFS(BatGame!$N:$N,BatGame!$A:$A,B8,BatGame!$AI:$AI,A8)</f>
        <v>8</v>
      </c>
      <c r="Q8" s="1">
        <f>SUMIFS(BatGame!$AC:$AC,BatGame!$A:$A,B8,BatGame!$AI:$AI,A8)</f>
        <v>0</v>
      </c>
      <c r="R8" s="1">
        <f>SUMIFS(BatGame!$O:$O,BatGame!$A:$A,B8,BatGame!$AI:$AI,A8)</f>
        <v>4</v>
      </c>
      <c r="S8" s="1">
        <f>SUMIFS(BatGame!$Y:$Y,BatGame!$A:$A,B8,BatGame!$AI:$AI,A8)</f>
        <v>1</v>
      </c>
      <c r="T8" s="1">
        <f>SUMIFS(BatGame!$X:$X,BatGame!$A:$A,B8,BatGame!$AI:$AI,A8)</f>
        <v>0</v>
      </c>
      <c r="U8" s="1">
        <f>SUMIFS(BatGame!$P:$P,BatGame!$A:$A,B8,BatGame!$AI:$AI,A8)</f>
        <v>2</v>
      </c>
      <c r="V8" s="1">
        <f>SUMIFS(BatGame!$AB:$AB,BatGame!$A:$A,B8,BatGame!$AI:$AI,A8)</f>
        <v>0</v>
      </c>
      <c r="W8" s="1">
        <f>SUMIFS(BatGame!$Z:$Z,BatGame!$A:$A,B8,BatGame!$AI:$AI,A8)</f>
        <v>0</v>
      </c>
      <c r="X8" s="1">
        <f>SUMIFS(BatGame!$AA:$AA,BatGame!$A:$A,B8,BatGame!$AI:$AI,A8)</f>
        <v>1</v>
      </c>
      <c r="Y8" s="2">
        <f t="shared" si="15"/>
        <v>0.23809523809523808</v>
      </c>
      <c r="Z8" s="2">
        <f t="shared" si="16"/>
        <v>0.37037037037037035</v>
      </c>
      <c r="AA8" s="2">
        <f t="shared" si="17"/>
        <v>0.42857142857142855</v>
      </c>
      <c r="AB8" s="2">
        <f t="shared" si="18"/>
        <v>0.79894179894179884</v>
      </c>
      <c r="AC8" s="2">
        <f t="shared" si="19"/>
        <v>0.19047619047619047</v>
      </c>
      <c r="AD8" s="2">
        <f>(AL8/E8) / '리그 상수'!$B$3 * 100</f>
        <v>79.770080131238558</v>
      </c>
      <c r="AE8" s="2">
        <f t="shared" si="6"/>
        <v>7.4074074074074066</v>
      </c>
      <c r="AF8" s="2">
        <f t="shared" si="7"/>
        <v>14.814814814814813</v>
      </c>
      <c r="AG8" s="2">
        <f t="shared" si="8"/>
        <v>2</v>
      </c>
      <c r="AH8" s="2">
        <f t="shared" si="9"/>
        <v>0.21052631578947367</v>
      </c>
      <c r="AI8" s="2">
        <f t="shared" si="10"/>
        <v>0.19047619047619047</v>
      </c>
      <c r="AJ8" s="2">
        <f t="shared" si="11"/>
        <v>0.13227513227513227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0.11644057505317296</v>
      </c>
      <c r="AL8" s="2">
        <f>((AK8-$AK$2) / '리그 상수'!$B$2 + '리그 상수'!$B$3) * '2025 썸머시즌 타자'!E8</f>
        <v>2.9670674998269408</v>
      </c>
      <c r="AM8" s="2">
        <f t="shared" si="20"/>
        <v>6.8067226890756301</v>
      </c>
      <c r="AN8" s="2">
        <f>((AK8-'리그 상수'!$B$1) / '리그 상수'!$B$2)*'2025 썸머시즌 타자'!E8</f>
        <v>-0.94353551840101735</v>
      </c>
      <c r="AO8" s="2">
        <f>((AK8-'리그 상수'!$B$1) / '리그 상수'!$B$2) * '2025 썸머시즌 타자'!E8</f>
        <v>-0.94353551840101735</v>
      </c>
      <c r="AP8" s="2">
        <f t="shared" si="21"/>
        <v>1.6</v>
      </c>
      <c r="AQ8" s="2">
        <f t="shared" si="22"/>
        <v>0.38999999999999996</v>
      </c>
      <c r="AR8" s="2">
        <f t="shared" si="23"/>
        <v>1.0464644815989828</v>
      </c>
      <c r="AS8" s="2">
        <f t="shared" si="24"/>
        <v>-2.0213953488372094</v>
      </c>
      <c r="AT8" s="2">
        <f t="shared" si="25"/>
        <v>-2.0213953488372094</v>
      </c>
      <c r="AU8" s="2">
        <f t="shared" si="26"/>
        <v>-0.97493086723822664</v>
      </c>
      <c r="AV8" s="3">
        <f>AU8 + (E8 * ('리그 상수'!$B$1 - '리그 상수'!$F$1) / '리그 상수'!$B$2)</f>
        <v>1.516502586127614</v>
      </c>
      <c r="AW8">
        <f t="shared" si="27"/>
        <v>15.52</v>
      </c>
      <c r="AX8" s="3">
        <f t="shared" si="28"/>
        <v>6.7426835154573636E-2</v>
      </c>
      <c r="AY8" s="3">
        <f t="shared" si="29"/>
        <v>-6.2817710517926978E-2</v>
      </c>
      <c r="BE8" s="1">
        <f>SUMIFS(BatGame!$AD:$AD,BatGame!$A:$A,B8,BatGame!$AI:$AI,A8)</f>
        <v>1</v>
      </c>
      <c r="BF8" s="1">
        <f>SUMIFS(BatGame!$AE:$AE,BatGame!$A:$A,B8,BatGame!$AI:$AI,A8)</f>
        <v>0</v>
      </c>
      <c r="BG8" s="1">
        <f>SUMIFS(BatGame!$AF:$AF,BatGame!$A:$A,B8,BatGame!$AI:$AI,A8)</f>
        <v>0</v>
      </c>
      <c r="BH8">
        <f t="shared" si="30"/>
        <v>17</v>
      </c>
      <c r="BI8" s="4">
        <f t="shared" si="31"/>
        <v>9.7712795497913271E-2</v>
      </c>
      <c r="BJ8" s="2">
        <f>E8*('리그 상수'!$B$3 * 0.8)</f>
        <v>2.9756194251734391</v>
      </c>
    </row>
    <row r="9" spans="1:63">
      <c r="A9" s="30" t="s">
        <v>299</v>
      </c>
      <c r="B9" s="24" t="s">
        <v>95</v>
      </c>
      <c r="C9" s="5">
        <f t="shared" si="12"/>
        <v>6.7088668164996021E-2</v>
      </c>
      <c r="D9" s="5">
        <f t="shared" si="13"/>
        <v>-0.13024668630338734</v>
      </c>
      <c r="E9" s="1">
        <f>SUMIFS(BatGame!$E:$E,BatGame!$A:$A,B9,BatGame!$AI:$AI,A9)</f>
        <v>45</v>
      </c>
      <c r="F9">
        <f t="shared" si="5"/>
        <v>44</v>
      </c>
      <c r="G9" s="1">
        <f>SUMIFS(BatGame!$F:$F,BatGame!$A:$A,B9,BatGame!$AI:$AI,A9)</f>
        <v>44</v>
      </c>
      <c r="H9" s="1">
        <f>SUMIFS(BatGame!$M:$M,BatGame!$A:$A,B9,BatGame!$AI:$AI,A9)</f>
        <v>7</v>
      </c>
      <c r="I9" s="1">
        <f>SUMIFS(BatGame!$G:$G,BatGame!$A:$A,B9,BatGame!$AI:$AI,A9)</f>
        <v>12</v>
      </c>
      <c r="J9">
        <f>SUMIFS(BatGame!$H:$H,BatGame!$A:$A,B9,BatGame!$AI:$AI,A9)</f>
        <v>8</v>
      </c>
      <c r="K9" s="1">
        <f>SUMIFS(BatGame!$I:$I,BatGame!$A:$A,B9,BatGame!$AI:$AI,A9)</f>
        <v>2</v>
      </c>
      <c r="L9" s="1">
        <f>SUMIFS(BatGame!$J:$J,BatGame!$A:$A,B9,BatGame!$AI:$AI,A9)</f>
        <v>0</v>
      </c>
      <c r="M9" s="1">
        <f>SUMIFS(BatGame!$K:$K,BatGame!$A:$A,B9,BatGame!$AI:$AI,A9)</f>
        <v>2</v>
      </c>
      <c r="N9">
        <f t="shared" si="14"/>
        <v>20</v>
      </c>
      <c r="O9" s="1">
        <f>SUMIFS(BatGame!$L:$L,BatGame!$A:$A,B9,BatGame!$AI:$AI,A9)</f>
        <v>7</v>
      </c>
      <c r="P9" s="1">
        <f>SUMIFS(BatGame!$N:$N,BatGame!$A:$A,B9,BatGame!$AI:$AI,A9)</f>
        <v>6</v>
      </c>
      <c r="Q9" s="1">
        <f>SUMIFS(BatGame!$AC:$AC,BatGame!$A:$A,B9,BatGame!$AI:$AI,A9)</f>
        <v>0</v>
      </c>
      <c r="R9" s="1">
        <f>SUMIFS(BatGame!$O:$O,BatGame!$A:$A,B9,BatGame!$AI:$AI,A9)</f>
        <v>1</v>
      </c>
      <c r="S9" s="1">
        <f>SUMIFS(BatGame!$Y:$Y,BatGame!$A:$A,B9,BatGame!$AI:$AI,A9)</f>
        <v>0</v>
      </c>
      <c r="T9" s="1">
        <f>SUMIFS(BatGame!$X:$X,BatGame!$A:$A,B9,BatGame!$AI:$AI,A9)</f>
        <v>0</v>
      </c>
      <c r="U9" s="1">
        <f>SUMIFS(BatGame!$P:$P,BatGame!$A:$A,B9,BatGame!$AI:$AI,A9)</f>
        <v>12</v>
      </c>
      <c r="V9" s="1">
        <f>SUMIFS(BatGame!$AB:$AB,BatGame!$A:$A,B9,BatGame!$AI:$AI,A9)</f>
        <v>0</v>
      </c>
      <c r="W9" s="1">
        <f>SUMIFS(BatGame!$Z:$Z,BatGame!$A:$A,B9,BatGame!$AI:$AI,A9)</f>
        <v>0</v>
      </c>
      <c r="X9" s="1">
        <f>SUMIFS(BatGame!$AA:$AA,BatGame!$A:$A,B9,BatGame!$AI:$AI,A9)</f>
        <v>0</v>
      </c>
      <c r="Y9" s="2">
        <f t="shared" si="15"/>
        <v>0.27272727272727271</v>
      </c>
      <c r="Z9" s="2">
        <f t="shared" si="16"/>
        <v>0.28888888888888886</v>
      </c>
      <c r="AA9" s="2">
        <f t="shared" si="17"/>
        <v>0.45454545454545453</v>
      </c>
      <c r="AB9" s="2">
        <f t="shared" si="18"/>
        <v>0.74343434343434334</v>
      </c>
      <c r="AC9" s="2">
        <f t="shared" si="19"/>
        <v>0.15909090909090909</v>
      </c>
      <c r="AD9" s="2">
        <f>(AL9/E9) / '리그 상수'!$B$3 * 100</f>
        <v>53.196289986749953</v>
      </c>
      <c r="AE9" s="2">
        <f t="shared" si="6"/>
        <v>26.666666666666668</v>
      </c>
      <c r="AF9" s="2">
        <f t="shared" si="7"/>
        <v>2.2222222222222223</v>
      </c>
      <c r="AG9" s="2">
        <f t="shared" si="8"/>
        <v>8.3333333333333329E-2</v>
      </c>
      <c r="AH9" s="2">
        <f t="shared" si="9"/>
        <v>0.33333333333333331</v>
      </c>
      <c r="AI9" s="2">
        <f t="shared" si="10"/>
        <v>0.18181818181818182</v>
      </c>
      <c r="AJ9" s="2">
        <f t="shared" si="11"/>
        <v>1.6161616161616155E-2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0.25993300087627497</v>
      </c>
      <c r="AL9" s="2">
        <f>((AK9-$AK$2) / '리그 상수'!$B$2 + '리그 상수'!$B$3) * '2025 썸머시즌 타자'!E9</f>
        <v>3.29774820482776</v>
      </c>
      <c r="AM9" s="2">
        <f t="shared" si="20"/>
        <v>4.9857954545454541</v>
      </c>
      <c r="AN9" s="2">
        <f>((AK9-'리그 상수'!$B$1) / '리그 상수'!$B$2)*'2025 썸머시즌 타자'!E9</f>
        <v>-0.15278387007926228</v>
      </c>
      <c r="AO9" s="2">
        <f>((AK9-'리그 상수'!$B$1) / '리그 상수'!$B$2) * '2025 썸머시즌 타자'!E9</f>
        <v>-0.15278387007926228</v>
      </c>
      <c r="AP9" s="2">
        <f t="shared" si="21"/>
        <v>1.2000000000000002</v>
      </c>
      <c r="AQ9" s="2">
        <f t="shared" si="22"/>
        <v>-5.9999999999998718E-3</v>
      </c>
      <c r="AR9" s="2">
        <f t="shared" si="23"/>
        <v>1.0412161299207381</v>
      </c>
      <c r="AS9" s="2">
        <f t="shared" si="24"/>
        <v>-2.0214285714285714</v>
      </c>
      <c r="AT9" s="2">
        <f t="shared" si="25"/>
        <v>-2.0214285714285714</v>
      </c>
      <c r="AU9" s="2">
        <f t="shared" si="26"/>
        <v>-0.98021244150783327</v>
      </c>
      <c r="AV9" s="3">
        <f>AU9 + (E9 * ('리그 상수'!$B$1 - '리그 상수'!$F$1) / '리그 상수'!$B$2)</f>
        <v>3.1721766474352342</v>
      </c>
      <c r="AW9">
        <f t="shared" si="27"/>
        <v>15.52</v>
      </c>
      <c r="AX9" s="3">
        <f t="shared" si="28"/>
        <v>6.7088668164996007E-2</v>
      </c>
      <c r="AY9" s="3">
        <f t="shared" si="29"/>
        <v>-6.3158018138391323E-2</v>
      </c>
      <c r="BE9" s="1">
        <f>SUMIFS(BatGame!$AD:$AD,BatGame!$A:$A,B9,BatGame!$AI:$AI,A9)</f>
        <v>1</v>
      </c>
      <c r="BF9" s="1">
        <f>SUMIFS(BatGame!$AE:$AE,BatGame!$A:$A,B9,BatGame!$AI:$AI,A9)</f>
        <v>0</v>
      </c>
      <c r="BG9" s="1">
        <f>SUMIFS(BatGame!$AF:$AF,BatGame!$A:$A,B9,BatGame!$AI:$AI,A9)</f>
        <v>0</v>
      </c>
      <c r="BH9">
        <f t="shared" si="30"/>
        <v>32</v>
      </c>
      <c r="BI9" s="4">
        <f t="shared" si="31"/>
        <v>0.20439282522134242</v>
      </c>
      <c r="BJ9" s="2">
        <f>E9*('리그 상수'!$B$3 * 0.8)</f>
        <v>4.9593657086223981</v>
      </c>
    </row>
    <row r="10" spans="1:63">
      <c r="A10" s="30" t="s">
        <v>299</v>
      </c>
      <c r="B10" s="24" t="s">
        <v>283</v>
      </c>
      <c r="C10" s="5">
        <f t="shared" si="12"/>
        <v>2.4543356515687075E-2</v>
      </c>
      <c r="D10" s="5">
        <f t="shared" si="13"/>
        <v>-1.3829519738496356E-3</v>
      </c>
      <c r="E10" s="1">
        <f>SUMIFS(BatGame!$E:$E,BatGame!$A:$A,B10,BatGame!$AI:$AI,A10)</f>
        <v>32</v>
      </c>
      <c r="F10">
        <f t="shared" si="5"/>
        <v>31</v>
      </c>
      <c r="G10" s="1">
        <f>SUMIFS(BatGame!$F:$F,BatGame!$A:$A,B10,BatGame!$AI:$AI,A10)</f>
        <v>31</v>
      </c>
      <c r="H10" s="1">
        <f>SUMIFS(BatGame!$M:$M,BatGame!$A:$A,B10,BatGame!$AI:$AI,A10)</f>
        <v>2</v>
      </c>
      <c r="I10" s="1">
        <f>SUMIFS(BatGame!$G:$G,BatGame!$A:$A,B10,BatGame!$AI:$AI,A10)</f>
        <v>12</v>
      </c>
      <c r="J10">
        <f>SUMIFS(BatGame!$H:$H,BatGame!$A:$A,B10,BatGame!$AI:$AI,A10)</f>
        <v>4</v>
      </c>
      <c r="K10" s="1">
        <f>SUMIFS(BatGame!$I:$I,BatGame!$A:$A,B10,BatGame!$AI:$AI,A10)</f>
        <v>7</v>
      </c>
      <c r="L10" s="1">
        <f>SUMIFS(BatGame!$J:$J,BatGame!$A:$A,B10,BatGame!$AI:$AI,A10)</f>
        <v>1</v>
      </c>
      <c r="M10" s="1">
        <f>SUMIFS(BatGame!$K:$K,BatGame!$A:$A,B10,BatGame!$AI:$AI,A10)</f>
        <v>0</v>
      </c>
      <c r="N10">
        <f t="shared" si="14"/>
        <v>21</v>
      </c>
      <c r="O10" s="1">
        <f>SUMIFS(BatGame!$L:$L,BatGame!$A:$A,B10,BatGame!$AI:$AI,A10)</f>
        <v>4</v>
      </c>
      <c r="P10" s="1">
        <f>SUMIFS(BatGame!$N:$N,BatGame!$A:$A,B10,BatGame!$AI:$AI,A10)</f>
        <v>0</v>
      </c>
      <c r="Q10" s="1">
        <f>SUMIFS(BatGame!$AC:$AC,BatGame!$A:$A,B10,BatGame!$AI:$AI,A10)</f>
        <v>0</v>
      </c>
      <c r="R10" s="1">
        <f>SUMIFS(BatGame!$O:$O,BatGame!$A:$A,B10,BatGame!$AI:$AI,A10)</f>
        <v>1</v>
      </c>
      <c r="S10" s="1">
        <f>SUMIFS(BatGame!$Y:$Y,BatGame!$A:$A,B10,BatGame!$AI:$AI,A10)</f>
        <v>0</v>
      </c>
      <c r="T10" s="1">
        <f>SUMIFS(BatGame!$X:$X,BatGame!$A:$A,B10,BatGame!$AI:$AI,A10)</f>
        <v>0</v>
      </c>
      <c r="U10" s="1">
        <f>SUMIFS(BatGame!$P:$P,BatGame!$A:$A,B10,BatGame!$AI:$AI,A10)</f>
        <v>14</v>
      </c>
      <c r="V10" s="1">
        <f>SUMIFS(BatGame!$AB:$AB,BatGame!$A:$A,B10,BatGame!$AI:$AI,A10)</f>
        <v>0</v>
      </c>
      <c r="W10" s="1">
        <f>SUMIFS(BatGame!$Z:$Z,BatGame!$A:$A,B10,BatGame!$AI:$AI,A10)</f>
        <v>0</v>
      </c>
      <c r="X10" s="1">
        <f>SUMIFS(BatGame!$AA:$AA,BatGame!$A:$A,B10,BatGame!$AI:$AI,A10)</f>
        <v>0</v>
      </c>
      <c r="Y10" s="2">
        <f t="shared" si="15"/>
        <v>0.38709677419354838</v>
      </c>
      <c r="Z10" s="2">
        <f t="shared" si="16"/>
        <v>0.40625</v>
      </c>
      <c r="AA10" s="2">
        <f t="shared" si="17"/>
        <v>0.67741935483870963</v>
      </c>
      <c r="AB10" s="2">
        <f t="shared" si="18"/>
        <v>1.0836693548387095</v>
      </c>
      <c r="AC10" s="2">
        <f t="shared" si="19"/>
        <v>6.4516129032258063E-2</v>
      </c>
      <c r="AD10" s="2">
        <f>(AL10/E10) / '리그 상수'!$B$3 * 100</f>
        <v>73.30323679727428</v>
      </c>
      <c r="AE10" s="2">
        <f t="shared" si="6"/>
        <v>43.75</v>
      </c>
      <c r="AF10" s="2">
        <f t="shared" si="7"/>
        <v>3.125</v>
      </c>
      <c r="AG10" s="2">
        <f t="shared" si="8"/>
        <v>7.1428571428571425E-2</v>
      </c>
      <c r="AH10" s="2">
        <f t="shared" si="9"/>
        <v>0.70588235294117652</v>
      </c>
      <c r="AI10" s="2">
        <f t="shared" si="10"/>
        <v>0.29032258064516125</v>
      </c>
      <c r="AJ10" s="2">
        <f t="shared" si="11"/>
        <v>1.9153225806451624E-2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0.24593660852139862</v>
      </c>
      <c r="AL10" s="2">
        <f>((AK10-$AK$2) / '리그 상수'!$B$2 + '리그 상수'!$B$3) * '2025 썸머시즌 타자'!E10</f>
        <v>3.2314449680304853</v>
      </c>
      <c r="AM10" s="2">
        <f t="shared" si="20"/>
        <v>12.514431239388795</v>
      </c>
      <c r="AN10" s="2">
        <f>((AK10-'리그 상수'!$B$1) / '리그 상수'!$B$2)*'2025 썸머시즌 타자'!E10</f>
        <v>-0.2190871068765366</v>
      </c>
      <c r="AO10" s="2">
        <f>((AK10-'리그 상수'!$B$1) / '리그 상수'!$B$2) * '2025 썸머시즌 타자'!E10</f>
        <v>-0.2190871068765366</v>
      </c>
      <c r="AP10" s="2">
        <f t="shared" si="21"/>
        <v>0</v>
      </c>
      <c r="AQ10" s="2">
        <f t="shared" si="22"/>
        <v>0.6</v>
      </c>
      <c r="AR10" s="2">
        <f t="shared" si="23"/>
        <v>0.38091289312346338</v>
      </c>
      <c r="AS10" s="2">
        <f t="shared" si="24"/>
        <v>-2.1463414634146343E-2</v>
      </c>
      <c r="AT10" s="2">
        <f t="shared" si="25"/>
        <v>-2.1463414634146343E-2</v>
      </c>
      <c r="AU10" s="2">
        <f t="shared" si="26"/>
        <v>0.35944947848931702</v>
      </c>
      <c r="AV10" s="3">
        <f>AU10 + (E10 * ('리그 상수'!$B$1 - '리그 상수'!$F$1) / '리그 상수'!$B$2)</f>
        <v>3.3122594972932764</v>
      </c>
      <c r="AW10">
        <f t="shared" si="27"/>
        <v>15.52</v>
      </c>
      <c r="AX10" s="3">
        <f t="shared" si="28"/>
        <v>2.4543356515687075E-2</v>
      </c>
      <c r="AY10" s="3">
        <f t="shared" si="29"/>
        <v>2.3160404541837439E-2</v>
      </c>
      <c r="BE10" s="1">
        <f>SUMIFS(BatGame!$AD:$AD,BatGame!$A:$A,B10,BatGame!$AI:$AI,A10)</f>
        <v>0</v>
      </c>
      <c r="BF10" s="1">
        <f>SUMIFS(BatGame!$AE:$AE,BatGame!$A:$A,B10,BatGame!$AI:$AI,A10)</f>
        <v>0</v>
      </c>
      <c r="BG10" s="1">
        <f>SUMIFS(BatGame!$AF:$AF,BatGame!$A:$A,B10,BatGame!$AI:$AI,A10)</f>
        <v>0</v>
      </c>
      <c r="BH10">
        <f t="shared" si="30"/>
        <v>19</v>
      </c>
      <c r="BI10" s="4">
        <f t="shared" si="31"/>
        <v>0.21341878204209255</v>
      </c>
      <c r="BJ10" s="2">
        <f>E10*('리그 상수'!$B$3 * 0.8)</f>
        <v>3.5266600594648168</v>
      </c>
    </row>
    <row r="11" spans="1:63">
      <c r="A11" s="30" t="s">
        <v>299</v>
      </c>
      <c r="B11" s="24" t="s">
        <v>191</v>
      </c>
      <c r="C11" s="5">
        <f t="shared" si="12"/>
        <v>-5.596650181258167E-2</v>
      </c>
      <c r="D11" s="5">
        <f t="shared" si="13"/>
        <v>-0.2591494845360825</v>
      </c>
      <c r="E11" s="1">
        <f>SUMIFS(BatGame!$E:$E,BatGame!$A:$A,B11,BatGame!$AI:$AI,A11)</f>
        <v>10</v>
      </c>
      <c r="F11">
        <f t="shared" si="5"/>
        <v>10</v>
      </c>
      <c r="G11" s="1">
        <f>SUMIFS(BatGame!$F:$F,BatGame!$A:$A,B11,BatGame!$AI:$AI,A11)</f>
        <v>10</v>
      </c>
      <c r="H11" s="1">
        <f>SUMIFS(BatGame!$M:$M,BatGame!$A:$A,B11,BatGame!$AI:$AI,A11)</f>
        <v>1</v>
      </c>
      <c r="I11" s="1">
        <f>SUMIFS(BatGame!$G:$G,BatGame!$A:$A,B11,BatGame!$AI:$AI,A11)</f>
        <v>2</v>
      </c>
      <c r="J11">
        <f>SUMIFS(BatGame!$H:$H,BatGame!$A:$A,B11,BatGame!$AI:$AI,A11)</f>
        <v>2</v>
      </c>
      <c r="K11" s="1">
        <f>SUMIFS(BatGame!$I:$I,BatGame!$A:$A,B11,BatGame!$AI:$AI,A11)</f>
        <v>0</v>
      </c>
      <c r="L11" s="1">
        <f>SUMIFS(BatGame!$J:$J,BatGame!$A:$A,B11,BatGame!$AI:$AI,A11)</f>
        <v>0</v>
      </c>
      <c r="M11" s="1">
        <f>SUMIFS(BatGame!$K:$K,BatGame!$A:$A,B11,BatGame!$AI:$AI,A11)</f>
        <v>0</v>
      </c>
      <c r="N11">
        <f t="shared" si="14"/>
        <v>2</v>
      </c>
      <c r="O11" s="1">
        <f>SUMIFS(BatGame!$L:$L,BatGame!$A:$A,B11,BatGame!$AI:$AI,A11)</f>
        <v>2</v>
      </c>
      <c r="P11" s="1">
        <f>SUMIFS(BatGame!$N:$N,BatGame!$A:$A,B11,BatGame!$AI:$AI,A11)</f>
        <v>1</v>
      </c>
      <c r="Q11" s="1">
        <f>SUMIFS(BatGame!$AC:$AC,BatGame!$A:$A,B11,BatGame!$AI:$AI,A11)</f>
        <v>1</v>
      </c>
      <c r="R11" s="1">
        <f>SUMIFS(BatGame!$O:$O,BatGame!$A:$A,B11,BatGame!$AI:$AI,A11)</f>
        <v>0</v>
      </c>
      <c r="S11" s="1">
        <f>SUMIFS(BatGame!$Y:$Y,BatGame!$A:$A,B11,BatGame!$AI:$AI,A11)</f>
        <v>0</v>
      </c>
      <c r="T11" s="1">
        <f>SUMIFS(BatGame!$X:$X,BatGame!$A:$A,B11,BatGame!$AI:$AI,A11)</f>
        <v>0</v>
      </c>
      <c r="U11" s="1">
        <f>SUMIFS(BatGame!$P:$P,BatGame!$A:$A,B11,BatGame!$AI:$AI,A11)</f>
        <v>1</v>
      </c>
      <c r="V11" s="1">
        <f>SUMIFS(BatGame!$AB:$AB,BatGame!$A:$A,B11,BatGame!$AI:$AI,A11)</f>
        <v>0</v>
      </c>
      <c r="W11" s="1">
        <f>SUMIFS(BatGame!$Z:$Z,BatGame!$A:$A,B11,BatGame!$AI:$AI,A11)</f>
        <v>0</v>
      </c>
      <c r="X11" s="1">
        <f>SUMIFS(BatGame!$AA:$AA,BatGame!$A:$A,B11,BatGame!$AI:$AI,A11)</f>
        <v>0</v>
      </c>
      <c r="Y11" s="2">
        <f t="shared" si="15"/>
        <v>0.2</v>
      </c>
      <c r="Z11" s="2">
        <f t="shared" si="16"/>
        <v>0.2</v>
      </c>
      <c r="AA11" s="2">
        <f t="shared" si="17"/>
        <v>0.2</v>
      </c>
      <c r="AB11" s="2">
        <f t="shared" si="18"/>
        <v>0.4</v>
      </c>
      <c r="AC11" s="2">
        <f t="shared" si="19"/>
        <v>0.1</v>
      </c>
      <c r="AD11" s="2">
        <f>(AL11/E11) / '리그 상수'!$B$3 * 100</f>
        <v>430.63713798977858</v>
      </c>
      <c r="AE11" s="2">
        <f t="shared" si="6"/>
        <v>10</v>
      </c>
      <c r="AF11" s="2">
        <f t="shared" si="7"/>
        <v>0</v>
      </c>
      <c r="AG11" s="2">
        <f t="shared" si="8"/>
        <v>0</v>
      </c>
      <c r="AH11" s="2">
        <f t="shared" si="9"/>
        <v>0.22222222222222221</v>
      </c>
      <c r="AI11" s="2">
        <f t="shared" si="10"/>
        <v>0</v>
      </c>
      <c r="AJ11" s="2">
        <f t="shared" si="1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0.18995103910189323</v>
      </c>
      <c r="AL11" s="2">
        <f>((AK11-$AK$2) / '리그 상수'!$B$2 + '리그 상수'!$B$3) * '2025 썸머시즌 타자'!E11</f>
        <v>5.9324640416827767</v>
      </c>
      <c r="AM11" s="2">
        <f t="shared" si="20"/>
        <v>1.2000000000000002</v>
      </c>
      <c r="AN11" s="2">
        <f>((AK11-'리그 상수'!$B$1) / '리그 상수'!$B$2)*'2025 썸머시즌 타자'!E11</f>
        <v>-0.9686001081312674</v>
      </c>
      <c r="AO11" s="2">
        <f>((AK11-'리그 상수'!$B$1) / '리그 상수'!$B$2) * '2025 썸머시즌 타자'!E11</f>
        <v>-0.9686001081312674</v>
      </c>
      <c r="AP11" s="2">
        <f t="shared" si="21"/>
        <v>-0.2</v>
      </c>
      <c r="AQ11" s="2">
        <f t="shared" si="22"/>
        <v>0.3</v>
      </c>
      <c r="AR11" s="2">
        <f t="shared" si="23"/>
        <v>-0.86860010813126731</v>
      </c>
      <c r="AS11" s="2">
        <f t="shared" si="24"/>
        <v>-4.0220000000000002</v>
      </c>
      <c r="AT11" s="2">
        <f t="shared" si="25"/>
        <v>-4.0220000000000002</v>
      </c>
      <c r="AU11" s="2">
        <f t="shared" si="26"/>
        <v>-4.8906001081312676</v>
      </c>
      <c r="AV11" s="3">
        <f>AU11 + (E11 * ('리그 상수'!$B$1 - '리그 상수'!$F$1) / '리그 상수'!$B$2)</f>
        <v>-3.9678469772550304</v>
      </c>
      <c r="AW11">
        <f t="shared" si="27"/>
        <v>15.52</v>
      </c>
      <c r="AX11" s="3">
        <f t="shared" si="28"/>
        <v>-5.5966501812581657E-2</v>
      </c>
      <c r="AY11" s="3">
        <f t="shared" si="29"/>
        <v>-0.31511598634866417</v>
      </c>
      <c r="BE11" s="1">
        <f>SUMIFS(BatGame!$AD:$AD,BatGame!$A:$A,B11,BatGame!$AI:$AI,A11)</f>
        <v>2</v>
      </c>
      <c r="BF11" s="1">
        <f>SUMIFS(BatGame!$AE:$AE,BatGame!$A:$A,B11,BatGame!$AI:$AI,A11)</f>
        <v>0</v>
      </c>
      <c r="BG11" s="1">
        <f>SUMIFS(BatGame!$AF:$AF,BatGame!$A:$A,B11,BatGame!$AI:$AI,A11)</f>
        <v>0</v>
      </c>
      <c r="BH11">
        <f t="shared" si="30"/>
        <v>9</v>
      </c>
      <c r="BI11" s="4">
        <f t="shared" si="31"/>
        <v>-0.25566024337983445</v>
      </c>
      <c r="BJ11" s="2">
        <f>E11*('리그 상수'!$B$3 * 0.8)</f>
        <v>1.1020812685827552</v>
      </c>
    </row>
    <row r="12" spans="1:63">
      <c r="A12" s="30" t="s">
        <v>299</v>
      </c>
      <c r="B12" s="24" t="s">
        <v>90</v>
      </c>
      <c r="C12" s="5">
        <f t="shared" si="12"/>
        <v>1.0851935462396822E-2</v>
      </c>
      <c r="D12" s="5">
        <f t="shared" si="13"/>
        <v>-0.13025376685170501</v>
      </c>
      <c r="E12" s="1">
        <f>SUMIFS(BatGame!$E:$E,BatGame!$A:$A,B12,BatGame!$AI:$AI,A12)</f>
        <v>31</v>
      </c>
      <c r="F12">
        <f t="shared" si="5"/>
        <v>31</v>
      </c>
      <c r="G12" s="1">
        <f>SUMIFS(BatGame!$F:$F,BatGame!$A:$A,B12,BatGame!$AI:$AI,A12)</f>
        <v>31</v>
      </c>
      <c r="H12" s="1">
        <f>SUMIFS(BatGame!$M:$M,BatGame!$A:$A,B12,BatGame!$AI:$AI,A12)</f>
        <v>3</v>
      </c>
      <c r="I12" s="1">
        <f>SUMIFS(BatGame!$G:$G,BatGame!$A:$A,B12,BatGame!$AI:$AI,A12)</f>
        <v>4</v>
      </c>
      <c r="J12">
        <f>SUMIFS(BatGame!$H:$H,BatGame!$A:$A,B12,BatGame!$AI:$AI,A12)</f>
        <v>2</v>
      </c>
      <c r="K12" s="1">
        <f>SUMIFS(BatGame!$I:$I,BatGame!$A:$A,B12,BatGame!$AI:$AI,A12)</f>
        <v>1</v>
      </c>
      <c r="L12" s="1">
        <f>SUMIFS(BatGame!$J:$J,BatGame!$A:$A,B12,BatGame!$AI:$AI,A12)</f>
        <v>0</v>
      </c>
      <c r="M12" s="1">
        <f>SUMIFS(BatGame!$K:$K,BatGame!$A:$A,B12,BatGame!$AI:$AI,A12)</f>
        <v>1</v>
      </c>
      <c r="N12">
        <f t="shared" si="14"/>
        <v>8</v>
      </c>
      <c r="O12" s="1">
        <f>SUMIFS(BatGame!$L:$L,BatGame!$A:$A,B12,BatGame!$AI:$AI,A12)</f>
        <v>2</v>
      </c>
      <c r="P12" s="1">
        <f>SUMIFS(BatGame!$N:$N,BatGame!$A:$A,B12,BatGame!$AI:$AI,A12)</f>
        <v>2</v>
      </c>
      <c r="Q12" s="1">
        <f>SUMIFS(BatGame!$AC:$AC,BatGame!$A:$A,B12,BatGame!$AI:$AI,A12)</f>
        <v>0</v>
      </c>
      <c r="R12" s="1">
        <f>SUMIFS(BatGame!$O:$O,BatGame!$A:$A,B12,BatGame!$AI:$AI,A12)</f>
        <v>0</v>
      </c>
      <c r="S12" s="1">
        <f>SUMIFS(BatGame!$Y:$Y,BatGame!$A:$A,B12,BatGame!$AI:$AI,A12)</f>
        <v>0</v>
      </c>
      <c r="T12" s="1">
        <f>SUMIFS(BatGame!$X:$X,BatGame!$A:$A,B12,BatGame!$AI:$AI,A12)</f>
        <v>0</v>
      </c>
      <c r="U12" s="1">
        <f>SUMIFS(BatGame!$P:$P,BatGame!$A:$A,B12,BatGame!$AI:$AI,A12)</f>
        <v>5</v>
      </c>
      <c r="V12" s="1">
        <f>SUMIFS(BatGame!$AB:$AB,BatGame!$A:$A,B12,BatGame!$AI:$AI,A12)</f>
        <v>0</v>
      </c>
      <c r="W12" s="1">
        <f>SUMIFS(BatGame!$Z:$Z,BatGame!$A:$A,B12,BatGame!$AI:$AI,A12)</f>
        <v>0</v>
      </c>
      <c r="X12" s="1">
        <f>SUMIFS(BatGame!$AA:$AA,BatGame!$A:$A,B12,BatGame!$AI:$AI,A12)</f>
        <v>0</v>
      </c>
      <c r="Y12" s="2">
        <f t="shared" si="15"/>
        <v>0.12903225806451613</v>
      </c>
      <c r="Z12" s="2">
        <f t="shared" si="16"/>
        <v>0.12903225806451613</v>
      </c>
      <c r="AA12" s="2">
        <f t="shared" si="17"/>
        <v>0.25806451612903225</v>
      </c>
      <c r="AB12" s="2">
        <f t="shared" si="18"/>
        <v>0.38709677419354838</v>
      </c>
      <c r="AC12" s="2">
        <f t="shared" si="19"/>
        <v>9.6774193548387094E-2</v>
      </c>
      <c r="AD12" s="2">
        <f>(AL12/E12) / '리그 상수'!$B$3 * 100</f>
        <v>142.68571742594932</v>
      </c>
      <c r="AE12" s="2">
        <f t="shared" si="6"/>
        <v>16.129032258064516</v>
      </c>
      <c r="AF12" s="2">
        <f t="shared" si="7"/>
        <v>0</v>
      </c>
      <c r="AG12" s="2">
        <f t="shared" si="8"/>
        <v>0</v>
      </c>
      <c r="AH12" s="2">
        <f t="shared" si="9"/>
        <v>0.12</v>
      </c>
      <c r="AI12" s="2">
        <f t="shared" si="10"/>
        <v>0.12903225806451613</v>
      </c>
      <c r="AJ12" s="2">
        <f t="shared" si="11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0.20694665838995738</v>
      </c>
      <c r="AL12" s="2">
        <f>((AK12-$AK$2) / '리그 상수'!$B$2 + '리그 상수'!$B$3) * '2025 썸머시즌 타자'!E12</f>
        <v>6.0934861881904423</v>
      </c>
      <c r="AM12" s="2">
        <f t="shared" si="20"/>
        <v>1.032258064516129</v>
      </c>
      <c r="AN12" s="2">
        <f>((AK12-'리그 상수'!$B$1) / '리그 상수'!$B$2)*'2025 썸머시즌 타자'!E12</f>
        <v>-0.80757796162360118</v>
      </c>
      <c r="AO12" s="2">
        <f>((AK12-'리그 상수'!$B$1) / '리그 상수'!$B$2) * '2025 썸머시즌 타자'!E12</f>
        <v>-0.80757796162360118</v>
      </c>
      <c r="AP12" s="2">
        <f t="shared" si="21"/>
        <v>0.4</v>
      </c>
      <c r="AQ12" s="2">
        <f t="shared" si="22"/>
        <v>0.57599999999999996</v>
      </c>
      <c r="AR12" s="2">
        <f t="shared" si="23"/>
        <v>0.1684220383763988</v>
      </c>
      <c r="AS12" s="2">
        <f t="shared" si="24"/>
        <v>-2.0215384615384617</v>
      </c>
      <c r="AT12" s="2">
        <f t="shared" si="25"/>
        <v>-2.0215384615384617</v>
      </c>
      <c r="AU12" s="2">
        <f t="shared" si="26"/>
        <v>-1.8531164231620629</v>
      </c>
      <c r="AV12" s="3">
        <f>AU12 + (E12 * ('리그 상수'!$B$1 - '리그 상수'!$F$1) / '리그 상수'!$B$2)</f>
        <v>1.0074182825542721</v>
      </c>
      <c r="AW12">
        <f t="shared" si="27"/>
        <v>15.52</v>
      </c>
      <c r="AX12" s="3">
        <f t="shared" si="28"/>
        <v>1.0851935462396829E-2</v>
      </c>
      <c r="AY12" s="3">
        <f t="shared" si="29"/>
        <v>-0.11940183138930818</v>
      </c>
      <c r="BE12" s="1">
        <f>SUMIFS(BatGame!$AD:$AD,BatGame!$A:$A,B12,BatGame!$AI:$AI,A12)</f>
        <v>1</v>
      </c>
      <c r="BF12" s="1">
        <f>SUMIFS(BatGame!$AE:$AE,BatGame!$A:$A,B12,BatGame!$AI:$AI,A12)</f>
        <v>0</v>
      </c>
      <c r="BG12" s="1">
        <f>SUMIFS(BatGame!$AF:$AF,BatGame!$A:$A,B12,BatGame!$AI:$AI,A12)</f>
        <v>0</v>
      </c>
      <c r="BH12">
        <f t="shared" si="30"/>
        <v>27</v>
      </c>
      <c r="BI12" s="4">
        <f t="shared" si="31"/>
        <v>6.4910971814063925E-2</v>
      </c>
      <c r="BJ12" s="2">
        <f>E12*('리그 상수'!$B$3 * 0.8)</f>
        <v>3.4164519326065412</v>
      </c>
    </row>
    <row r="13" spans="1:63">
      <c r="A13" s="30" t="s">
        <v>299</v>
      </c>
      <c r="B13" s="24" t="s">
        <v>91</v>
      </c>
      <c r="C13" s="5">
        <f t="shared" si="12"/>
        <v>0.12897957794521778</v>
      </c>
      <c r="D13" s="5">
        <f t="shared" si="13"/>
        <v>-0.1302563754747694</v>
      </c>
      <c r="E13" s="1">
        <f>SUMIFS(BatGame!$E:$E,BatGame!$A:$A,B13,BatGame!$AI:$AI,A13)</f>
        <v>57</v>
      </c>
      <c r="F13">
        <f t="shared" si="5"/>
        <v>53</v>
      </c>
      <c r="G13" s="1">
        <f>SUMIFS(BatGame!$F:$F,BatGame!$A:$A,B13,BatGame!$AI:$AI,A13)</f>
        <v>53</v>
      </c>
      <c r="H13" s="1">
        <f>SUMIFS(BatGame!$M:$M,BatGame!$A:$A,B13,BatGame!$AI:$AI,A13)</f>
        <v>7</v>
      </c>
      <c r="I13" s="1">
        <f>SUMIFS(BatGame!$G:$G,BatGame!$A:$A,B13,BatGame!$AI:$AI,A13)</f>
        <v>13</v>
      </c>
      <c r="J13">
        <f>SUMIFS(BatGame!$H:$H,BatGame!$A:$A,B13,BatGame!$AI:$AI,A13)</f>
        <v>10</v>
      </c>
      <c r="K13" s="1">
        <f>SUMIFS(BatGame!$I:$I,BatGame!$A:$A,B13,BatGame!$AI:$AI,A13)</f>
        <v>3</v>
      </c>
      <c r="L13" s="1">
        <f>SUMIFS(BatGame!$J:$J,BatGame!$A:$A,B13,BatGame!$AI:$AI,A13)</f>
        <v>0</v>
      </c>
      <c r="M13" s="1">
        <f>SUMIFS(BatGame!$K:$K,BatGame!$A:$A,B13,BatGame!$AI:$AI,A13)</f>
        <v>0</v>
      </c>
      <c r="N13">
        <f t="shared" si="14"/>
        <v>16</v>
      </c>
      <c r="O13" s="1">
        <f>SUMIFS(BatGame!$L:$L,BatGame!$A:$A,B13,BatGame!$AI:$AI,A13)</f>
        <v>4</v>
      </c>
      <c r="P13" s="1">
        <f>SUMIFS(BatGame!$N:$N,BatGame!$A:$A,B13,BatGame!$AI:$AI,A13)</f>
        <v>3</v>
      </c>
      <c r="Q13" s="1">
        <f>SUMIFS(BatGame!$AC:$AC,BatGame!$A:$A,B13,BatGame!$AI:$AI,A13)</f>
        <v>1</v>
      </c>
      <c r="R13" s="1">
        <f>SUMIFS(BatGame!$O:$O,BatGame!$A:$A,B13,BatGame!$AI:$AI,A13)</f>
        <v>0</v>
      </c>
      <c r="S13" s="1">
        <f>SUMIFS(BatGame!$Y:$Y,BatGame!$A:$A,B13,BatGame!$AI:$AI,A13)</f>
        <v>3</v>
      </c>
      <c r="T13" s="1">
        <f>SUMIFS(BatGame!$X:$X,BatGame!$A:$A,B13,BatGame!$AI:$AI,A13)</f>
        <v>0</v>
      </c>
      <c r="U13" s="1">
        <f>SUMIFS(BatGame!$P:$P,BatGame!$A:$A,B13,BatGame!$AI:$AI,A13)</f>
        <v>17</v>
      </c>
      <c r="V13" s="1">
        <f>SUMIFS(BatGame!$AB:$AB,BatGame!$A:$A,B13,BatGame!$AI:$AI,A13)</f>
        <v>0</v>
      </c>
      <c r="W13" s="1">
        <f>SUMIFS(BatGame!$Z:$Z,BatGame!$A:$A,B13,BatGame!$AI:$AI,A13)</f>
        <v>0</v>
      </c>
      <c r="X13" s="1">
        <f>SUMIFS(BatGame!$AA:$AA,BatGame!$A:$A,B13,BatGame!$AI:$AI,A13)</f>
        <v>1</v>
      </c>
      <c r="Y13" s="2">
        <f t="shared" si="15"/>
        <v>0.24528301886792453</v>
      </c>
      <c r="Z13" s="2">
        <f t="shared" si="16"/>
        <v>0.2807017543859649</v>
      </c>
      <c r="AA13" s="2">
        <f t="shared" si="17"/>
        <v>0.30188679245283018</v>
      </c>
      <c r="AB13" s="2">
        <f t="shared" si="18"/>
        <v>0.58258854683879502</v>
      </c>
      <c r="AC13" s="2">
        <f t="shared" si="19"/>
        <v>0.13207547169811321</v>
      </c>
      <c r="AD13" s="2">
        <f>(AL13/E13) / '리그 상수'!$B$3 * 100</f>
        <v>92.87605726411428</v>
      </c>
      <c r="AE13" s="2">
        <f t="shared" si="6"/>
        <v>29.82456140350877</v>
      </c>
      <c r="AF13" s="2">
        <f t="shared" si="7"/>
        <v>0</v>
      </c>
      <c r="AG13" s="2">
        <f t="shared" si="8"/>
        <v>0</v>
      </c>
      <c r="AH13" s="2">
        <f t="shared" si="9"/>
        <v>0.35135135135135137</v>
      </c>
      <c r="AI13" s="2">
        <f t="shared" si="10"/>
        <v>5.6603773584905648E-2</v>
      </c>
      <c r="AJ13" s="2">
        <f t="shared" si="11"/>
        <v>3.5418735518040367E-2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0.26356842746195713</v>
      </c>
      <c r="AL13" s="2">
        <f>((AK13-$AK$2) / '리그 상수'!$B$2 + '리그 상수'!$B$3) * '2025 썸머시즌 타자'!E13</f>
        <v>7.2929336145052277</v>
      </c>
      <c r="AM13" s="2">
        <f t="shared" si="20"/>
        <v>3.1051212938005386</v>
      </c>
      <c r="AN13" s="2">
        <f>((AK13-'리그 상수'!$B$1) / '리그 상수'!$B$2)*'2025 썸머시즌 타자'!E13</f>
        <v>-0.29823695029022035</v>
      </c>
      <c r="AO13" s="2">
        <f>((AK13-'리그 상수'!$B$1) / '리그 상수'!$B$2) * '2025 썸머시즌 타자'!E13</f>
        <v>-0.29823695029022035</v>
      </c>
      <c r="AP13" s="2">
        <f t="shared" si="21"/>
        <v>0.2</v>
      </c>
      <c r="AQ13" s="2">
        <f t="shared" si="22"/>
        <v>2.1</v>
      </c>
      <c r="AR13" s="2">
        <f t="shared" si="23"/>
        <v>2.0017630497097798</v>
      </c>
      <c r="AS13" s="2">
        <f t="shared" si="24"/>
        <v>-2.0215789473684209</v>
      </c>
      <c r="AT13" s="2">
        <f t="shared" si="25"/>
        <v>-2.0215789473684209</v>
      </c>
      <c r="AU13" s="2">
        <f t="shared" si="26"/>
        <v>-1.9815897658641113E-2</v>
      </c>
      <c r="AV13" s="3">
        <f>AU13 + (E13 * ('리그 상수'!$B$1 - '리그 상수'!$F$1) / '리그 상수'!$B$2)</f>
        <v>5.2398769483359118</v>
      </c>
      <c r="AW13">
        <f t="shared" si="27"/>
        <v>15.52</v>
      </c>
      <c r="AX13" s="3">
        <f t="shared" si="28"/>
        <v>0.12897957794521778</v>
      </c>
      <c r="AY13" s="3">
        <f t="shared" si="29"/>
        <v>-1.2767975295516181E-3</v>
      </c>
      <c r="BE13" s="1">
        <f>SUMIFS(BatGame!$AD:$AD,BatGame!$A:$A,B13,BatGame!$AI:$AI,A13)</f>
        <v>1</v>
      </c>
      <c r="BF13" s="1">
        <f>SUMIFS(BatGame!$AE:$AE,BatGame!$A:$A,B13,BatGame!$AI:$AI,A13)</f>
        <v>0</v>
      </c>
      <c r="BG13" s="1">
        <f>SUMIFS(BatGame!$AF:$AF,BatGame!$A:$A,B13,BatGame!$AI:$AI,A13)</f>
        <v>0</v>
      </c>
      <c r="BH13">
        <f t="shared" si="30"/>
        <v>42</v>
      </c>
      <c r="BI13" s="4">
        <f t="shared" si="31"/>
        <v>0.33762093739277782</v>
      </c>
      <c r="BJ13" s="2">
        <f>E13*('리그 상수'!$B$3 * 0.8)</f>
        <v>6.2818632309217044</v>
      </c>
    </row>
    <row r="14" spans="1:63">
      <c r="A14" s="30" t="s">
        <v>299</v>
      </c>
      <c r="B14" s="24" t="s">
        <v>88</v>
      </c>
      <c r="C14" s="5">
        <f t="shared" si="12"/>
        <v>-0.23205337248718635</v>
      </c>
      <c r="D14" s="5">
        <f t="shared" si="13"/>
        <v>-0.13025912510448592</v>
      </c>
      <c r="E14" s="1">
        <f>SUMIFS(BatGame!$E:$E,BatGame!$A:$A,B14,BatGame!$AI:$AI,A14)</f>
        <v>65</v>
      </c>
      <c r="F14">
        <f t="shared" si="5"/>
        <v>62</v>
      </c>
      <c r="G14" s="1">
        <f>SUMIFS(BatGame!$F:$F,BatGame!$A:$A,B14,BatGame!$AI:$AI,A14)</f>
        <v>62</v>
      </c>
      <c r="H14" s="1">
        <f>SUMIFS(BatGame!$M:$M,BatGame!$A:$A,B14,BatGame!$AI:$AI,A14)</f>
        <v>14</v>
      </c>
      <c r="I14" s="1">
        <f>SUMIFS(BatGame!$G:$G,BatGame!$A:$A,B14,BatGame!$AI:$AI,A14)</f>
        <v>22</v>
      </c>
      <c r="J14">
        <f>SUMIFS(BatGame!$H:$H,BatGame!$A:$A,B14,BatGame!$AI:$AI,A14)</f>
        <v>8</v>
      </c>
      <c r="K14" s="1">
        <f>SUMIFS(BatGame!$I:$I,BatGame!$A:$A,B14,BatGame!$AI:$AI,A14)</f>
        <v>9</v>
      </c>
      <c r="L14" s="1">
        <f>SUMIFS(BatGame!$J:$J,BatGame!$A:$A,B14,BatGame!$AI:$AI,A14)</f>
        <v>1</v>
      </c>
      <c r="M14" s="1">
        <f>SUMIFS(BatGame!$K:$K,BatGame!$A:$A,B14,BatGame!$AI:$AI,A14)</f>
        <v>4</v>
      </c>
      <c r="N14">
        <f t="shared" si="14"/>
        <v>45</v>
      </c>
      <c r="O14" s="1">
        <f>SUMIFS(BatGame!$L:$L,BatGame!$A:$A,B14,BatGame!$AI:$AI,A14)</f>
        <v>15</v>
      </c>
      <c r="P14" s="1">
        <f>SUMIFS(BatGame!$N:$N,BatGame!$A:$A,B14,BatGame!$AI:$AI,A14)</f>
        <v>6</v>
      </c>
      <c r="Q14" s="1">
        <f>SUMIFS(BatGame!$AC:$AC,BatGame!$A:$A,B14,BatGame!$AI:$AI,A14)</f>
        <v>2</v>
      </c>
      <c r="R14" s="1">
        <f>SUMIFS(BatGame!$O:$O,BatGame!$A:$A,B14,BatGame!$AI:$AI,A14)</f>
        <v>1</v>
      </c>
      <c r="S14" s="1">
        <f>SUMIFS(BatGame!$Y:$Y,BatGame!$A:$A,B14,BatGame!$AI:$AI,A14)</f>
        <v>2</v>
      </c>
      <c r="T14" s="1">
        <f>SUMIFS(BatGame!$X:$X,BatGame!$A:$A,B14,BatGame!$AI:$AI,A14)</f>
        <v>0</v>
      </c>
      <c r="U14" s="1">
        <f>SUMIFS(BatGame!$P:$P,BatGame!$A:$A,B14,BatGame!$AI:$AI,A14)</f>
        <v>5</v>
      </c>
      <c r="V14" s="1">
        <f>SUMIFS(BatGame!$AB:$AB,BatGame!$A:$A,B14,BatGame!$AI:$AI,A14)</f>
        <v>0</v>
      </c>
      <c r="W14" s="1">
        <f>SUMIFS(BatGame!$Z:$Z,BatGame!$A:$A,B14,BatGame!$AI:$AI,A14)</f>
        <v>0</v>
      </c>
      <c r="X14" s="1">
        <f>SUMIFS(BatGame!$AA:$AA,BatGame!$A:$A,B14,BatGame!$AI:$AI,A14)</f>
        <v>0</v>
      </c>
      <c r="Y14" s="2">
        <f t="shared" si="15"/>
        <v>0.35483870967741937</v>
      </c>
      <c r="Z14" s="2">
        <f t="shared" si="16"/>
        <v>0.38461538461538464</v>
      </c>
      <c r="AA14" s="2">
        <f t="shared" si="17"/>
        <v>0.72580645161290325</v>
      </c>
      <c r="AB14" s="2">
        <f t="shared" si="18"/>
        <v>1.1104218362282878</v>
      </c>
      <c r="AC14" s="2">
        <f t="shared" si="19"/>
        <v>0.22580645161290322</v>
      </c>
      <c r="AD14" s="2">
        <f>(AL14/E14) / '리그 상수'!$B$3 * 100</f>
        <v>91.34949547896737</v>
      </c>
      <c r="AE14" s="2">
        <f t="shared" si="6"/>
        <v>7.6923076923076925</v>
      </c>
      <c r="AF14" s="2">
        <f t="shared" si="7"/>
        <v>1.5384615384615385</v>
      </c>
      <c r="AG14" s="2">
        <f t="shared" si="8"/>
        <v>0.2</v>
      </c>
      <c r="AH14" s="2">
        <f t="shared" si="9"/>
        <v>0.33962264150943394</v>
      </c>
      <c r="AI14" s="2">
        <f t="shared" si="10"/>
        <v>0.37096774193548387</v>
      </c>
      <c r="AJ14" s="2">
        <f t="shared" si="11"/>
        <v>2.9776674937965264E-2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0.28326032146773555</v>
      </c>
      <c r="AL14" s="2">
        <f>((AK14-$AK$2) / '리그 상수'!$B$2 + '리그 상수'!$B$3) * '2025 썸머시즌 타자'!E14</f>
        <v>8.1798086387757198</v>
      </c>
      <c r="AM14" s="2">
        <f t="shared" si="20"/>
        <v>11.664746543778804</v>
      </c>
      <c r="AN14" s="2">
        <f>((AK14-'리그 상수'!$B$1) / '리그 상수'!$B$2)*'2025 썸머시즌 타자'!E14</f>
        <v>-0.10146834100113226</v>
      </c>
      <c r="AO14" s="2">
        <f>((AK14-'리그 상수'!$B$1) / '리그 상수'!$B$2) * '2025 썸머시즌 타자'!E14</f>
        <v>-0.10146834100113226</v>
      </c>
      <c r="AP14" s="2">
        <f t="shared" si="21"/>
        <v>0.4</v>
      </c>
      <c r="AQ14" s="2">
        <f t="shared" si="22"/>
        <v>-3.9</v>
      </c>
      <c r="AR14" s="2">
        <f t="shared" si="23"/>
        <v>-3.6014683410011323</v>
      </c>
      <c r="AS14" s="2">
        <f t="shared" si="24"/>
        <v>-2.0216216216216214</v>
      </c>
      <c r="AT14" s="2">
        <f t="shared" si="25"/>
        <v>-2.0216216216216214</v>
      </c>
      <c r="AU14" s="2">
        <f t="shared" si="26"/>
        <v>-5.6230899626227533</v>
      </c>
      <c r="AV14" s="3">
        <f>AU14 + (E14 * ('리그 상수'!$B$1 - '리그 상수'!$F$1) / '리그 상수'!$B$2)</f>
        <v>0.3748053880727884</v>
      </c>
      <c r="AW14">
        <f t="shared" si="27"/>
        <v>15.52</v>
      </c>
      <c r="AX14" s="3">
        <f t="shared" si="28"/>
        <v>-0.23205337248718635</v>
      </c>
      <c r="AY14" s="3">
        <f t="shared" si="29"/>
        <v>-0.36231249759167228</v>
      </c>
      <c r="BE14" s="1">
        <f>SUMIFS(BatGame!$AD:$AD,BatGame!$A:$A,B14,BatGame!$AI:$AI,A14)</f>
        <v>1</v>
      </c>
      <c r="BF14" s="1">
        <f>SUMIFS(BatGame!$AE:$AE,BatGame!$A:$A,B14,BatGame!$AI:$AI,A14)</f>
        <v>0</v>
      </c>
      <c r="BG14" s="1">
        <f>SUMIFS(BatGame!$AF:$AF,BatGame!$A:$A,B14,BatGame!$AI:$AI,A14)</f>
        <v>0</v>
      </c>
      <c r="BH14">
        <f t="shared" si="30"/>
        <v>42</v>
      </c>
      <c r="BI14" s="4">
        <f t="shared" si="31"/>
        <v>2.4149831705720902E-2</v>
      </c>
      <c r="BJ14" s="2">
        <f>E14*('리그 상수'!$B$3 * 0.8)</f>
        <v>7.1635282457879086</v>
      </c>
    </row>
    <row r="15" spans="1:63">
      <c r="A15" s="30" t="s">
        <v>299</v>
      </c>
      <c r="B15" s="24" t="s">
        <v>103</v>
      </c>
      <c r="C15" s="5">
        <f t="shared" si="12"/>
        <v>0.19084780438245375</v>
      </c>
      <c r="D15" s="5">
        <f t="shared" si="13"/>
        <v>-0.13026202749140892</v>
      </c>
      <c r="E15" s="1">
        <f>SUMIFS(BatGame!$E:$E,BatGame!$A:$A,B15,BatGame!$AI:$AI,A15)</f>
        <v>53</v>
      </c>
      <c r="F15">
        <f t="shared" si="5"/>
        <v>50</v>
      </c>
      <c r="G15" s="1">
        <f>SUMIFS(BatGame!$F:$F,BatGame!$A:$A,B15,BatGame!$AI:$AI,A15)</f>
        <v>50</v>
      </c>
      <c r="H15" s="1">
        <f>SUMIFS(BatGame!$M:$M,BatGame!$A:$A,B15,BatGame!$AI:$AI,A15)</f>
        <v>7</v>
      </c>
      <c r="I15" s="1">
        <f>SUMIFS(BatGame!$G:$G,BatGame!$A:$A,B15,BatGame!$AI:$AI,A15)</f>
        <v>15</v>
      </c>
      <c r="J15">
        <f>SUMIFS(BatGame!$H:$H,BatGame!$A:$A,B15,BatGame!$AI:$AI,A15)</f>
        <v>9</v>
      </c>
      <c r="K15" s="1">
        <f>SUMIFS(BatGame!$I:$I,BatGame!$A:$A,B15,BatGame!$AI:$AI,A15)</f>
        <v>5</v>
      </c>
      <c r="L15" s="1">
        <f>SUMIFS(BatGame!$J:$J,BatGame!$A:$A,B15,BatGame!$AI:$AI,A15)</f>
        <v>1</v>
      </c>
      <c r="M15" s="1">
        <f>SUMIFS(BatGame!$K:$K,BatGame!$A:$A,B15,BatGame!$AI:$AI,A15)</f>
        <v>0</v>
      </c>
      <c r="N15">
        <f t="shared" si="14"/>
        <v>22</v>
      </c>
      <c r="O15" s="1">
        <f>SUMIFS(BatGame!$L:$L,BatGame!$A:$A,B15,BatGame!$AI:$AI,A15)</f>
        <v>9</v>
      </c>
      <c r="P15" s="1">
        <f>SUMIFS(BatGame!$N:$N,BatGame!$A:$A,B15,BatGame!$AI:$AI,A15)</f>
        <v>4</v>
      </c>
      <c r="Q15" s="1">
        <f>SUMIFS(BatGame!$AC:$AC,BatGame!$A:$A,B15,BatGame!$AI:$AI,A15)</f>
        <v>1</v>
      </c>
      <c r="R15" s="1">
        <f>SUMIFS(BatGame!$O:$O,BatGame!$A:$A,B15,BatGame!$AI:$AI,A15)</f>
        <v>1</v>
      </c>
      <c r="S15" s="1">
        <f>SUMIFS(BatGame!$Y:$Y,BatGame!$A:$A,B15,BatGame!$AI:$AI,A15)</f>
        <v>1</v>
      </c>
      <c r="T15" s="1">
        <f>SUMIFS(BatGame!$X:$X,BatGame!$A:$A,B15,BatGame!$AI:$AI,A15)</f>
        <v>0</v>
      </c>
      <c r="U15" s="1">
        <f>SUMIFS(BatGame!$P:$P,BatGame!$A:$A,B15,BatGame!$AI:$AI,A15)</f>
        <v>9</v>
      </c>
      <c r="V15" s="1">
        <f>SUMIFS(BatGame!$AB:$AB,BatGame!$A:$A,B15,BatGame!$AI:$AI,A15)</f>
        <v>0</v>
      </c>
      <c r="W15" s="1">
        <f>SUMIFS(BatGame!$Z:$Z,BatGame!$A:$A,B15,BatGame!$AI:$AI,A15)</f>
        <v>0</v>
      </c>
      <c r="X15" s="1">
        <f>SUMIFS(BatGame!$AA:$AA,BatGame!$A:$A,B15,BatGame!$AI:$AI,A15)</f>
        <v>1</v>
      </c>
      <c r="Y15" s="2">
        <f t="shared" si="15"/>
        <v>0.3</v>
      </c>
      <c r="Z15" s="2">
        <f t="shared" si="16"/>
        <v>0.32075471698113206</v>
      </c>
      <c r="AA15" s="2">
        <f t="shared" si="17"/>
        <v>0.44</v>
      </c>
      <c r="AB15" s="2">
        <f t="shared" si="18"/>
        <v>0.76075471698113206</v>
      </c>
      <c r="AC15" s="2">
        <f t="shared" si="19"/>
        <v>0.14000000000000001</v>
      </c>
      <c r="AD15" s="2">
        <f>(AL15/E15) / '리그 상수'!$B$3 * 100</f>
        <v>113.44797659991643</v>
      </c>
      <c r="AE15" s="2">
        <f t="shared" si="6"/>
        <v>16.981132075471699</v>
      </c>
      <c r="AF15" s="2">
        <f t="shared" si="7"/>
        <v>1.8867924528301887</v>
      </c>
      <c r="AG15" s="2">
        <f t="shared" si="8"/>
        <v>0.1111111111111111</v>
      </c>
      <c r="AH15" s="2">
        <f t="shared" si="9"/>
        <v>0.35714285714285715</v>
      </c>
      <c r="AI15" s="2">
        <f t="shared" si="10"/>
        <v>0.14000000000000001</v>
      </c>
      <c r="AJ15" s="2">
        <f t="shared" si="11"/>
        <v>2.0754716981132071E-2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0.33520771606216454</v>
      </c>
      <c r="AL15" s="2">
        <f>((AK15-$AK$2) / '리그 상수'!$B$2 + '리그 상수'!$B$3) * '2025 썸머시즌 타자'!E15</f>
        <v>8.2831639604715992</v>
      </c>
      <c r="AM15" s="2">
        <f t="shared" si="20"/>
        <v>5.458378378378379</v>
      </c>
      <c r="AN15" s="2">
        <f>((AK15-'리그 상수'!$B$1) / '리그 상수'!$B$2)*'2025 썸머시즌 타자'!E15</f>
        <v>0.46195792401568214</v>
      </c>
      <c r="AO15" s="2">
        <f>((AK15-'리그 상수'!$B$1) / '리그 상수'!$B$2) * '2025 썸머시즌 타자'!E15</f>
        <v>0.46195792401568214</v>
      </c>
      <c r="AP15" s="2">
        <f t="shared" si="21"/>
        <v>0.4</v>
      </c>
      <c r="AQ15" s="2">
        <f t="shared" si="22"/>
        <v>2.1</v>
      </c>
      <c r="AR15" s="2">
        <f t="shared" si="23"/>
        <v>2.9619579240156821</v>
      </c>
      <c r="AS15" s="2">
        <f t="shared" si="24"/>
        <v>-2.0216666666666665</v>
      </c>
      <c r="AT15" s="2">
        <f t="shared" si="25"/>
        <v>-2.0216666666666665</v>
      </c>
      <c r="AU15" s="2">
        <f t="shared" si="26"/>
        <v>0.94029125734901564</v>
      </c>
      <c r="AV15" s="3">
        <f>AU15 + (E15 * ('리그 상수'!$B$1 - '리그 상수'!$F$1) / '리그 상수'!$B$2)</f>
        <v>5.8308828509930724</v>
      </c>
      <c r="AW15">
        <f t="shared" si="27"/>
        <v>15.52</v>
      </c>
      <c r="AX15" s="3">
        <f t="shared" si="28"/>
        <v>0.19084780438245375</v>
      </c>
      <c r="AY15" s="3">
        <f t="shared" si="29"/>
        <v>6.0585776891044822E-2</v>
      </c>
      <c r="BE15" s="1">
        <f>SUMIFS(BatGame!$AD:$AD,BatGame!$A:$A,B15,BatGame!$AI:$AI,A15)</f>
        <v>1</v>
      </c>
      <c r="BF15" s="1">
        <f>SUMIFS(BatGame!$AE:$AE,BatGame!$A:$A,B15,BatGame!$AI:$AI,A15)</f>
        <v>0</v>
      </c>
      <c r="BG15" s="1">
        <f>SUMIFS(BatGame!$AF:$AF,BatGame!$A:$A,B15,BatGame!$AI:$AI,A15)</f>
        <v>0</v>
      </c>
      <c r="BH15">
        <f t="shared" si="30"/>
        <v>37</v>
      </c>
      <c r="BI15" s="4">
        <f t="shared" si="31"/>
        <v>0.37570121462584233</v>
      </c>
      <c r="BJ15" s="2">
        <f>E15*('리그 상수'!$B$3 * 0.8)</f>
        <v>5.8410307234886023</v>
      </c>
    </row>
    <row r="16" spans="1:63">
      <c r="A16" s="30" t="s">
        <v>299</v>
      </c>
      <c r="B16" s="31" t="s">
        <v>115</v>
      </c>
      <c r="C16" s="5">
        <f t="shared" si="12"/>
        <v>-0.16044219649182292</v>
      </c>
      <c r="D16" s="5">
        <f t="shared" si="13"/>
        <v>-0.13026509572901326</v>
      </c>
      <c r="E16" s="1">
        <f>SUMIFS(BatGame!$E:$E,BatGame!$A:$A,B16,BatGame!$AI:$AI,A16)</f>
        <v>44</v>
      </c>
      <c r="F16">
        <f t="shared" si="5"/>
        <v>40</v>
      </c>
      <c r="G16" s="1">
        <f>SUMIFS(BatGame!$F:$F,BatGame!$A:$A,B16,BatGame!$AI:$AI,A16)</f>
        <v>40</v>
      </c>
      <c r="H16" s="1">
        <f>SUMIFS(BatGame!$M:$M,BatGame!$A:$A,B16,BatGame!$AI:$AI,A16)</f>
        <v>18</v>
      </c>
      <c r="I16" s="1">
        <f>SUMIFS(BatGame!$G:$G,BatGame!$A:$A,B16,BatGame!$AI:$AI,A16)</f>
        <v>20</v>
      </c>
      <c r="J16">
        <f>SUMIFS(BatGame!$H:$H,BatGame!$A:$A,B16,BatGame!$AI:$AI,A16)</f>
        <v>8</v>
      </c>
      <c r="K16" s="1">
        <f>SUMIFS(BatGame!$I:$I,BatGame!$A:$A,B16,BatGame!$AI:$AI,A16)</f>
        <v>6</v>
      </c>
      <c r="L16" s="1">
        <f>SUMIFS(BatGame!$J:$J,BatGame!$A:$A,B16,BatGame!$AI:$AI,A16)</f>
        <v>1</v>
      </c>
      <c r="M16" s="1">
        <f>SUMIFS(BatGame!$K:$K,BatGame!$A:$A,B16,BatGame!$AI:$AI,A16)</f>
        <v>5</v>
      </c>
      <c r="N16">
        <f t="shared" si="14"/>
        <v>43</v>
      </c>
      <c r="O16" s="1">
        <f>SUMIFS(BatGame!$L:$L,BatGame!$A:$A,B16,BatGame!$AI:$AI,A16)</f>
        <v>13</v>
      </c>
      <c r="P16" s="1">
        <f>SUMIFS(BatGame!$N:$N,BatGame!$A:$A,B16,BatGame!$AI:$AI,A16)</f>
        <v>10</v>
      </c>
      <c r="Q16" s="1">
        <f>SUMIFS(BatGame!$AC:$AC,BatGame!$A:$A,B16,BatGame!$AI:$AI,A16)</f>
        <v>0</v>
      </c>
      <c r="R16" s="1">
        <f>SUMIFS(BatGame!$O:$O,BatGame!$A:$A,B16,BatGame!$AI:$AI,A16)</f>
        <v>0</v>
      </c>
      <c r="S16" s="1">
        <f>SUMIFS(BatGame!$Y:$Y,BatGame!$A:$A,B16,BatGame!$AI:$AI,A16)</f>
        <v>3</v>
      </c>
      <c r="T16" s="1">
        <f>SUMIFS(BatGame!$X:$X,BatGame!$A:$A,B16,BatGame!$AI:$AI,A16)</f>
        <v>0</v>
      </c>
      <c r="U16" s="1">
        <f>SUMIFS(BatGame!$P:$P,BatGame!$A:$A,B16,BatGame!$AI:$AI,A16)</f>
        <v>4</v>
      </c>
      <c r="V16" s="1">
        <f>SUMIFS(BatGame!$AB:$AB,BatGame!$A:$A,B16,BatGame!$AI:$AI,A16)</f>
        <v>0</v>
      </c>
      <c r="W16" s="1">
        <f>SUMIFS(BatGame!$Z:$Z,BatGame!$A:$A,B16,BatGame!$AI:$AI,A16)</f>
        <v>1</v>
      </c>
      <c r="X16" s="1">
        <f>SUMIFS(BatGame!$AA:$AA,BatGame!$A:$A,B16,BatGame!$AI:$AI,A16)</f>
        <v>0</v>
      </c>
      <c r="Y16" s="2">
        <f t="shared" si="15"/>
        <v>0.5</v>
      </c>
      <c r="Z16" s="2">
        <f t="shared" si="16"/>
        <v>0.53488372093023251</v>
      </c>
      <c r="AA16" s="2">
        <f t="shared" si="17"/>
        <v>1.075</v>
      </c>
      <c r="AB16" s="2">
        <f t="shared" si="18"/>
        <v>1.6098837209302324</v>
      </c>
      <c r="AC16" s="2">
        <f t="shared" si="19"/>
        <v>0.45</v>
      </c>
      <c r="AD16" s="2">
        <f>(AL16/E16) / '리그 상수'!$B$3 * 100</f>
        <v>127.13489236487531</v>
      </c>
      <c r="AE16" s="2">
        <f t="shared" si="6"/>
        <v>9.0909090909090917</v>
      </c>
      <c r="AF16" s="2">
        <f t="shared" si="7"/>
        <v>0</v>
      </c>
      <c r="AG16" s="2">
        <f t="shared" si="8"/>
        <v>0</v>
      </c>
      <c r="AH16" s="2">
        <f t="shared" si="9"/>
        <v>0.4838709677419355</v>
      </c>
      <c r="AI16" s="2">
        <f t="shared" si="10"/>
        <v>0.57499999999999996</v>
      </c>
      <c r="AJ16" s="2">
        <f t="shared" si="11"/>
        <v>3.4883720930232509E-2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0.24160439184012736</v>
      </c>
      <c r="AL16" s="2">
        <f>((AK16-$AK$2) / '리그 상수'!$B$2 + '리그 상수'!$B$3) * '2025 썸머시즌 타자'!E16</f>
        <v>7.706214090223761</v>
      </c>
      <c r="AM16" s="2">
        <f t="shared" si="20"/>
        <v>32.528571428571425</v>
      </c>
      <c r="AN16" s="2">
        <f>((AK16-'리그 상수'!$B$1) / '리그 상수'!$B$2)*'2025 썸머시즌 타자'!E16</f>
        <v>-0.57506288955309159</v>
      </c>
      <c r="AO16" s="2">
        <f>((AK16-'리그 상수'!$B$1) / '리그 상수'!$B$2) * '2025 썸머시즌 타자'!E16</f>
        <v>-0.57506288955309159</v>
      </c>
      <c r="AP16" s="2">
        <f t="shared" si="21"/>
        <v>2</v>
      </c>
      <c r="AQ16" s="2">
        <f t="shared" si="22"/>
        <v>-3.915</v>
      </c>
      <c r="AR16" s="2">
        <f t="shared" si="23"/>
        <v>-2.4900628895530916</v>
      </c>
      <c r="AS16" s="2">
        <f t="shared" si="24"/>
        <v>-2.0217142857142858</v>
      </c>
      <c r="AT16" s="2">
        <f t="shared" si="25"/>
        <v>-2.0217142857142858</v>
      </c>
      <c r="AU16" s="2">
        <f t="shared" si="26"/>
        <v>-4.5117771752673779</v>
      </c>
      <c r="AV16" s="3">
        <f>AU16 + (E16 * ('리그 상수'!$B$1 - '리그 상수'!$F$1) / '리그 상수'!$B$2)</f>
        <v>-0.45166339941193367</v>
      </c>
      <c r="AW16">
        <f t="shared" si="27"/>
        <v>15.52</v>
      </c>
      <c r="AX16" s="3">
        <f t="shared" si="28"/>
        <v>-0.16044219649182292</v>
      </c>
      <c r="AY16" s="3">
        <f t="shared" si="29"/>
        <v>-0.29070729222083619</v>
      </c>
      <c r="BE16" s="1">
        <f>SUMIFS(BatGame!$AD:$AD,BatGame!$A:$A,B16,BatGame!$AI:$AI,A16)</f>
        <v>1</v>
      </c>
      <c r="BF16" s="1">
        <f>SUMIFS(BatGame!$AE:$AE,BatGame!$A:$A,B16,BatGame!$AI:$AI,A16)</f>
        <v>0</v>
      </c>
      <c r="BG16" s="1">
        <f>SUMIFS(BatGame!$AF:$AF,BatGame!$A:$A,B16,BatGame!$AI:$AI,A16)</f>
        <v>0</v>
      </c>
      <c r="BH16">
        <f t="shared" si="30"/>
        <v>21</v>
      </c>
      <c r="BI16" s="4">
        <f t="shared" si="31"/>
        <v>-2.9102023157985418E-2</v>
      </c>
      <c r="BJ16" s="2">
        <f>E16*('리그 상수'!$B$3 * 0.8)</f>
        <v>4.849157581764123</v>
      </c>
    </row>
    <row r="17" spans="1:62">
      <c r="A17" s="30" t="s">
        <v>299</v>
      </c>
      <c r="B17" s="24" t="s">
        <v>192</v>
      </c>
      <c r="C17" s="5">
        <f t="shared" si="12"/>
        <v>-6.058478329524411E-2</v>
      </c>
      <c r="D17" s="5">
        <f t="shared" si="13"/>
        <v>-1.4023650697392359E-3</v>
      </c>
      <c r="E17" s="1">
        <f>SUMIFS(BatGame!$E:$E,BatGame!$A:$A,B17,BatGame!$AI:$AI,A17)</f>
        <v>20</v>
      </c>
      <c r="F17">
        <f t="shared" si="5"/>
        <v>19</v>
      </c>
      <c r="G17" s="1">
        <f>SUMIFS(BatGame!$F:$F,BatGame!$A:$A,B17,BatGame!$AI:$AI,A17)</f>
        <v>19</v>
      </c>
      <c r="H17" s="1">
        <f>SUMIFS(BatGame!$M:$M,BatGame!$A:$A,B17,BatGame!$AI:$AI,A17)</f>
        <v>1</v>
      </c>
      <c r="I17" s="1">
        <f>SUMIFS(BatGame!$G:$G,BatGame!$A:$A,B17,BatGame!$AI:$AI,A17)</f>
        <v>2</v>
      </c>
      <c r="J17">
        <f>SUMIFS(BatGame!$H:$H,BatGame!$A:$A,B17,BatGame!$AI:$AI,A17)</f>
        <v>2</v>
      </c>
      <c r="K17" s="1">
        <f>SUMIFS(BatGame!$I:$I,BatGame!$A:$A,B17,BatGame!$AI:$AI,A17)</f>
        <v>0</v>
      </c>
      <c r="L17" s="1">
        <f>SUMIFS(BatGame!$J:$J,BatGame!$A:$A,B17,BatGame!$AI:$AI,A17)</f>
        <v>0</v>
      </c>
      <c r="M17" s="1">
        <f>SUMIFS(BatGame!$K:$K,BatGame!$A:$A,B17,BatGame!$AI:$AI,A17)</f>
        <v>0</v>
      </c>
      <c r="N17">
        <f t="shared" si="14"/>
        <v>2</v>
      </c>
      <c r="O17" s="1">
        <f>SUMIFS(BatGame!$L:$L,BatGame!$A:$A,B17,BatGame!$AI:$AI,A17)</f>
        <v>2</v>
      </c>
      <c r="P17" s="1">
        <f>SUMIFS(BatGame!$N:$N,BatGame!$A:$A,B17,BatGame!$AI:$AI,A17)</f>
        <v>0</v>
      </c>
      <c r="Q17" s="1">
        <f>SUMIFS(BatGame!$AC:$AC,BatGame!$A:$A,B17,BatGame!$AI:$AI,A17)</f>
        <v>1</v>
      </c>
      <c r="R17" s="1">
        <f>SUMIFS(BatGame!$O:$O,BatGame!$A:$A,B17,BatGame!$AI:$AI,A17)</f>
        <v>0</v>
      </c>
      <c r="S17" s="1">
        <f>SUMIFS(BatGame!$Y:$Y,BatGame!$A:$A,B17,BatGame!$AI:$AI,A17)</f>
        <v>1</v>
      </c>
      <c r="T17" s="1">
        <f>SUMIFS(BatGame!$X:$X,BatGame!$A:$A,B17,BatGame!$AI:$AI,A17)</f>
        <v>0</v>
      </c>
      <c r="U17" s="1">
        <f>SUMIFS(BatGame!$P:$P,BatGame!$A:$A,B17,BatGame!$AI:$AI,A17)</f>
        <v>9</v>
      </c>
      <c r="V17" s="1">
        <f>SUMIFS(BatGame!$AB:$AB,BatGame!$A:$A,B17,BatGame!$AI:$AI,A17)</f>
        <v>1</v>
      </c>
      <c r="W17" s="1">
        <f>SUMIFS(BatGame!$Z:$Z,BatGame!$A:$A,B17,BatGame!$AI:$AI,A17)</f>
        <v>0</v>
      </c>
      <c r="X17" s="1">
        <f>SUMIFS(BatGame!$AA:$AA,BatGame!$A:$A,B17,BatGame!$AI:$AI,A17)</f>
        <v>0</v>
      </c>
      <c r="Y17" s="2">
        <f t="shared" si="15"/>
        <v>0.10526315789473684</v>
      </c>
      <c r="Z17" s="2">
        <f t="shared" si="16"/>
        <v>0.15</v>
      </c>
      <c r="AA17" s="2">
        <f t="shared" si="17"/>
        <v>0.10526315789473684</v>
      </c>
      <c r="AB17" s="2">
        <f t="shared" si="18"/>
        <v>0.25526315789473686</v>
      </c>
      <c r="AC17" s="2">
        <f t="shared" si="19"/>
        <v>5.2631578947368418E-2</v>
      </c>
      <c r="AD17" s="2">
        <f>(AL17/E17) / '리그 상수'!$B$3 * 100</f>
        <v>270.07086882453149</v>
      </c>
      <c r="AE17" s="2">
        <f t="shared" si="6"/>
        <v>45</v>
      </c>
      <c r="AF17" s="2">
        <f t="shared" si="7"/>
        <v>0</v>
      </c>
      <c r="AG17" s="2">
        <f t="shared" si="8"/>
        <v>0</v>
      </c>
      <c r="AH17" s="2">
        <f t="shared" si="9"/>
        <v>0.2</v>
      </c>
      <c r="AI17" s="2">
        <f t="shared" si="10"/>
        <v>0</v>
      </c>
      <c r="AJ17" s="2">
        <f t="shared" si="11"/>
        <v>4.4736842105263158E-2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0.2182770712486668</v>
      </c>
      <c r="AL17" s="2">
        <f>((AK17-$AK$2) / '리그 상수'!$B$2 + '리그 상수'!$B$3) * '2025 썸머시즌 타자'!E17</f>
        <v>7.4410011430346632</v>
      </c>
      <c r="AM17" s="2">
        <f t="shared" si="20"/>
        <v>0.448753462603878</v>
      </c>
      <c r="AN17" s="2">
        <f>((AK17-'리그 상수'!$B$1) / '리그 상수'!$B$2)*'2025 썸머시즌 타자'!E17</f>
        <v>-0.84027583674218864</v>
      </c>
      <c r="AO17" s="2">
        <f>((AK17-'리그 상수'!$B$1) / '리그 상수'!$B$2) * '2025 썸머시즌 타자'!E17</f>
        <v>-0.84027583674218864</v>
      </c>
      <c r="AP17" s="2">
        <f t="shared" si="21"/>
        <v>-0.4</v>
      </c>
      <c r="AQ17" s="2">
        <f t="shared" si="22"/>
        <v>0.3</v>
      </c>
      <c r="AR17" s="2">
        <f t="shared" si="23"/>
        <v>-0.94027583674218862</v>
      </c>
      <c r="AS17" s="2">
        <f t="shared" si="24"/>
        <v>-2.1764705882352939E-2</v>
      </c>
      <c r="AT17" s="2">
        <f t="shared" si="25"/>
        <v>-2.1764705882352939E-2</v>
      </c>
      <c r="AU17" s="2">
        <f t="shared" si="26"/>
        <v>-0.96204054262454153</v>
      </c>
      <c r="AV17" s="3">
        <f>AU17 + (E17 * ('리그 상수'!$B$1 - '리그 상수'!$F$1) / '리그 상수'!$B$2)</f>
        <v>0.88346571912793292</v>
      </c>
      <c r="AW17">
        <f t="shared" si="27"/>
        <v>15.52</v>
      </c>
      <c r="AX17" s="3">
        <f t="shared" si="28"/>
        <v>-6.0584783295244117E-2</v>
      </c>
      <c r="AY17" s="3">
        <f t="shared" si="29"/>
        <v>-6.1987148364983348E-2</v>
      </c>
      <c r="BE17" s="1">
        <f>SUMIFS(BatGame!$AD:$AD,BatGame!$A:$A,B17,BatGame!$AI:$AI,A17)</f>
        <v>0</v>
      </c>
      <c r="BF17" s="1">
        <f>SUMIFS(BatGame!$AE:$AE,BatGame!$A:$A,B17,BatGame!$AI:$AI,A17)</f>
        <v>0</v>
      </c>
      <c r="BG17" s="1">
        <f>SUMIFS(BatGame!$AF:$AF,BatGame!$A:$A,B17,BatGame!$AI:$AI,A17)</f>
        <v>0</v>
      </c>
      <c r="BH17">
        <f t="shared" si="30"/>
        <v>19</v>
      </c>
      <c r="BI17" s="4">
        <f t="shared" si="31"/>
        <v>5.6924337572676093E-2</v>
      </c>
      <c r="BJ17" s="2">
        <f>E17*('리그 상수'!$B$3 * 0.8)</f>
        <v>2.2041625371655105</v>
      </c>
    </row>
    <row r="18" spans="1:62">
      <c r="A18" s="30" t="s">
        <v>299</v>
      </c>
      <c r="B18" s="24" t="s">
        <v>104</v>
      </c>
      <c r="C18" s="5">
        <f t="shared" si="12"/>
        <v>2.5547381895440924E-2</v>
      </c>
      <c r="D18" s="5">
        <f t="shared" si="13"/>
        <v>-0.25917681974383006</v>
      </c>
      <c r="E18" s="1">
        <f>SUMIFS(BatGame!$E:$E,BatGame!$A:$A,B18,BatGame!$AI:$AI,A18)</f>
        <v>37</v>
      </c>
      <c r="F18">
        <f t="shared" si="5"/>
        <v>36</v>
      </c>
      <c r="G18" s="1">
        <f>SUMIFS(BatGame!$F:$F,BatGame!$A:$A,B18,BatGame!$AI:$AI,A18)</f>
        <v>36</v>
      </c>
      <c r="H18" s="1">
        <f>SUMIFS(BatGame!$M:$M,BatGame!$A:$A,B18,BatGame!$AI:$AI,A18)</f>
        <v>5</v>
      </c>
      <c r="I18" s="1">
        <f>SUMIFS(BatGame!$G:$G,BatGame!$A:$A,B18,BatGame!$AI:$AI,A18)</f>
        <v>10</v>
      </c>
      <c r="J18">
        <f>SUMIFS(BatGame!$H:$H,BatGame!$A:$A,B18,BatGame!$AI:$AI,A18)</f>
        <v>7</v>
      </c>
      <c r="K18" s="1">
        <f>SUMIFS(BatGame!$I:$I,BatGame!$A:$A,B18,BatGame!$AI:$AI,A18)</f>
        <v>2</v>
      </c>
      <c r="L18" s="1">
        <f>SUMIFS(BatGame!$J:$J,BatGame!$A:$A,B18,BatGame!$AI:$AI,A18)</f>
        <v>0</v>
      </c>
      <c r="M18" s="1">
        <f>SUMIFS(BatGame!$K:$K,BatGame!$A:$A,B18,BatGame!$AI:$AI,A18)</f>
        <v>1</v>
      </c>
      <c r="N18">
        <f t="shared" si="14"/>
        <v>15</v>
      </c>
      <c r="O18" s="1">
        <f>SUMIFS(BatGame!$L:$L,BatGame!$A:$A,B18,BatGame!$AI:$AI,A18)</f>
        <v>3</v>
      </c>
      <c r="P18" s="1">
        <f>SUMIFS(BatGame!$N:$N,BatGame!$A:$A,B18,BatGame!$AI:$AI,A18)</f>
        <v>3</v>
      </c>
      <c r="Q18" s="1">
        <f>SUMIFS(BatGame!$AC:$AC,BatGame!$A:$A,B18,BatGame!$AI:$AI,A18)</f>
        <v>1</v>
      </c>
      <c r="R18" s="1">
        <f>SUMIFS(BatGame!$O:$O,BatGame!$A:$A,B18,BatGame!$AI:$AI,A18)</f>
        <v>0</v>
      </c>
      <c r="S18" s="1">
        <f>SUMIFS(BatGame!$Y:$Y,BatGame!$A:$A,B18,BatGame!$AI:$AI,A18)</f>
        <v>1</v>
      </c>
      <c r="T18" s="1">
        <f>SUMIFS(BatGame!$X:$X,BatGame!$A:$A,B18,BatGame!$AI:$AI,A18)</f>
        <v>0</v>
      </c>
      <c r="U18" s="1">
        <f>SUMIFS(BatGame!$P:$P,BatGame!$A:$A,B18,BatGame!$AI:$AI,A18)</f>
        <v>8</v>
      </c>
      <c r="V18" s="1">
        <f>SUMIFS(BatGame!$AB:$AB,BatGame!$A:$A,B18,BatGame!$AI:$AI,A18)</f>
        <v>0</v>
      </c>
      <c r="W18" s="1">
        <f>SUMIFS(BatGame!$Z:$Z,BatGame!$A:$A,B18,BatGame!$AI:$AI,A18)</f>
        <v>0</v>
      </c>
      <c r="X18" s="1">
        <f>SUMIFS(BatGame!$AA:$AA,BatGame!$A:$A,B18,BatGame!$AI:$AI,A18)</f>
        <v>0</v>
      </c>
      <c r="Y18" s="2">
        <f t="shared" si="15"/>
        <v>0.27777777777777779</v>
      </c>
      <c r="Z18" s="2">
        <f t="shared" si="16"/>
        <v>0.29729729729729731</v>
      </c>
      <c r="AA18" s="2">
        <f t="shared" si="17"/>
        <v>0.41666666666666669</v>
      </c>
      <c r="AB18" s="2">
        <f t="shared" si="18"/>
        <v>0.713963963963964</v>
      </c>
      <c r="AC18" s="2">
        <f t="shared" si="19"/>
        <v>0.1388888888888889</v>
      </c>
      <c r="AD18" s="2">
        <f>(AL18/E18) / '리그 상수'!$B$3 * 100</f>
        <v>104.73318292739076</v>
      </c>
      <c r="AE18" s="2">
        <f t="shared" si="6"/>
        <v>21.621621621621621</v>
      </c>
      <c r="AF18" s="2">
        <f t="shared" si="7"/>
        <v>0</v>
      </c>
      <c r="AG18" s="2">
        <f t="shared" si="8"/>
        <v>0</v>
      </c>
      <c r="AH18" s="2">
        <f t="shared" si="9"/>
        <v>0.33333333333333331</v>
      </c>
      <c r="AI18" s="2">
        <f t="shared" si="10"/>
        <v>0.1388888888888889</v>
      </c>
      <c r="AJ18" s="2">
        <f t="shared" si="11"/>
        <v>1.9519519519519524E-2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0.23993815465502302</v>
      </c>
      <c r="AL18" s="2">
        <f>((AK18-$AK$2) / '리그 상수'!$B$2 + '리그 상수'!$B$3) * '2025 썸머시즌 타자'!E18</f>
        <v>5.3383821585289457</v>
      </c>
      <c r="AM18" s="2">
        <f t="shared" si="20"/>
        <v>4.5833333333333339</v>
      </c>
      <c r="AN18" s="2">
        <f>((AK18-'리그 상수'!$B$1) / '리그 상수'!$B$2)*'2025 썸머시즌 타자'!E18</f>
        <v>-0.41250463298275702</v>
      </c>
      <c r="AO18" s="2">
        <f>((AK18-'리그 상수'!$B$1) / '리그 상수'!$B$2) * '2025 썸머시즌 타자'!E18</f>
        <v>-0.41250463298275702</v>
      </c>
      <c r="AP18" s="2">
        <f t="shared" si="21"/>
        <v>0.2</v>
      </c>
      <c r="AQ18" s="2">
        <f t="shared" si="22"/>
        <v>0.6090000000000001</v>
      </c>
      <c r="AR18" s="2">
        <f t="shared" si="23"/>
        <v>0.39649536701724308</v>
      </c>
      <c r="AS18" s="2">
        <f t="shared" si="24"/>
        <v>-4.0224242424242425</v>
      </c>
      <c r="AT18" s="2">
        <f t="shared" si="25"/>
        <v>-4.0224242424242425</v>
      </c>
      <c r="AU18" s="2">
        <f t="shared" si="26"/>
        <v>-3.6259288754069994</v>
      </c>
      <c r="AV18" s="3">
        <f>AU18 + (E18 * ('리그 상수'!$B$1 - '리그 상수'!$F$1) / '리그 상수'!$B$2)</f>
        <v>-0.2117422911649216</v>
      </c>
      <c r="AW18">
        <f t="shared" si="27"/>
        <v>15.52</v>
      </c>
      <c r="AX18" s="3">
        <f t="shared" si="28"/>
        <v>2.554738189544092E-2</v>
      </c>
      <c r="AY18" s="3">
        <f t="shared" si="29"/>
        <v>-0.23362943784838913</v>
      </c>
      <c r="BE18" s="1">
        <f>SUMIFS(BatGame!$AD:$AD,BatGame!$A:$A,B18,BatGame!$AI:$AI,A18)</f>
        <v>2</v>
      </c>
      <c r="BF18" s="1">
        <f>SUMIFS(BatGame!$AE:$AE,BatGame!$A:$A,B18,BatGame!$AI:$AI,A18)</f>
        <v>0</v>
      </c>
      <c r="BG18" s="1">
        <f>SUMIFS(BatGame!$AF:$AF,BatGame!$A:$A,B18,BatGame!$AI:$AI,A18)</f>
        <v>0</v>
      </c>
      <c r="BH18">
        <f t="shared" si="30"/>
        <v>27</v>
      </c>
      <c r="BI18" s="4">
        <f t="shared" si="31"/>
        <v>-1.3643188863719177E-2</v>
      </c>
      <c r="BJ18" s="2">
        <f>E18*('리그 상수'!$B$3 * 0.8)</f>
        <v>4.0777006937561939</v>
      </c>
    </row>
    <row r="19" spans="1:62">
      <c r="A19" s="30" t="s">
        <v>299</v>
      </c>
      <c r="B19" s="24" t="s">
        <v>284</v>
      </c>
      <c r="C19" s="5">
        <f t="shared" si="12"/>
        <v>7.1699246705836633E-2</v>
      </c>
      <c r="D19" s="5">
        <f t="shared" si="13"/>
        <v>-1.4094716494845363E-3</v>
      </c>
      <c r="E19" s="1">
        <f>SUMIFS(BatGame!$E:$E,BatGame!$A:$A,B19,BatGame!$AI:$AI,A19)</f>
        <v>3</v>
      </c>
      <c r="F19">
        <f t="shared" si="5"/>
        <v>3</v>
      </c>
      <c r="G19" s="1">
        <f>SUMIFS(BatGame!$F:$F,BatGame!$A:$A,B19,BatGame!$AI:$AI,A19)</f>
        <v>3</v>
      </c>
      <c r="H19" s="1">
        <f>SUMIFS(BatGame!$M:$M,BatGame!$A:$A,B19,BatGame!$AI:$AI,A19)</f>
        <v>0</v>
      </c>
      <c r="I19" s="1">
        <f>SUMIFS(BatGame!$G:$G,BatGame!$A:$A,B19,BatGame!$AI:$AI,A19)</f>
        <v>0</v>
      </c>
      <c r="J19">
        <f>SUMIFS(BatGame!$H:$H,BatGame!$A:$A,B19,BatGame!$AI:$AI,A19)</f>
        <v>0</v>
      </c>
      <c r="K19" s="1">
        <f>SUMIFS(BatGame!$I:$I,BatGame!$A:$A,B19,BatGame!$AI:$AI,A19)</f>
        <v>0</v>
      </c>
      <c r="L19" s="1">
        <f>SUMIFS(BatGame!$J:$J,BatGame!$A:$A,B19,BatGame!$AI:$AI,A19)</f>
        <v>0</v>
      </c>
      <c r="M19" s="1">
        <f>SUMIFS(BatGame!$K:$K,BatGame!$A:$A,B19,BatGame!$AI:$AI,A19)</f>
        <v>0</v>
      </c>
      <c r="N19">
        <f t="shared" si="14"/>
        <v>0</v>
      </c>
      <c r="O19" s="1">
        <f>SUMIFS(BatGame!$L:$L,BatGame!$A:$A,B19,BatGame!$AI:$AI,A19)</f>
        <v>0</v>
      </c>
      <c r="P19" s="1">
        <f>SUMIFS(BatGame!$N:$N,BatGame!$A:$A,B19,BatGame!$AI:$AI,A19)</f>
        <v>0</v>
      </c>
      <c r="Q19" s="1">
        <f>SUMIFS(BatGame!$AC:$AC,BatGame!$A:$A,B19,BatGame!$AI:$AI,A19)</f>
        <v>0</v>
      </c>
      <c r="R19" s="1">
        <f>SUMIFS(BatGame!$O:$O,BatGame!$A:$A,B19,BatGame!$AI:$AI,A19)</f>
        <v>0</v>
      </c>
      <c r="S19" s="1">
        <f>SUMIFS(BatGame!$Y:$Y,BatGame!$A:$A,B19,BatGame!$AI:$AI,A19)</f>
        <v>0</v>
      </c>
      <c r="T19" s="1">
        <f>SUMIFS(BatGame!$X:$X,BatGame!$A:$A,B19,BatGame!$AI:$AI,A19)</f>
        <v>0</v>
      </c>
      <c r="U19" s="1">
        <f>SUMIFS(BatGame!$P:$P,BatGame!$A:$A,B19,BatGame!$AI:$AI,A19)</f>
        <v>3</v>
      </c>
      <c r="V19" s="1">
        <f>SUMIFS(BatGame!$AB:$AB,BatGame!$A:$A,B19,BatGame!$AI:$AI,A19)</f>
        <v>0</v>
      </c>
      <c r="W19" s="1">
        <f>SUMIFS(BatGame!$Z:$Z,BatGame!$A:$A,B19,BatGame!$AI:$AI,A19)</f>
        <v>0</v>
      </c>
      <c r="X19" s="1">
        <f>SUMIFS(BatGame!$AA:$AA,BatGame!$A:$A,B19,BatGame!$AI:$AI,A19)</f>
        <v>0</v>
      </c>
      <c r="Y19" s="2">
        <f t="shared" si="15"/>
        <v>0</v>
      </c>
      <c r="Z19" s="2">
        <f t="shared" si="16"/>
        <v>0</v>
      </c>
      <c r="AA19" s="2">
        <f t="shared" si="17"/>
        <v>0</v>
      </c>
      <c r="AB19" s="2">
        <f t="shared" si="18"/>
        <v>0</v>
      </c>
      <c r="AC19" s="2">
        <f t="shared" si="19"/>
        <v>0</v>
      </c>
      <c r="AD19" s="2">
        <f>(AL19/E19) / '리그 상수'!$B$3 * 100</f>
        <v>1883.4185122089718</v>
      </c>
      <c r="AE19" s="2">
        <f t="shared" si="6"/>
        <v>100</v>
      </c>
      <c r="AF19" s="2">
        <f t="shared" si="7"/>
        <v>0</v>
      </c>
      <c r="AG19" s="2">
        <f t="shared" si="8"/>
        <v>0</v>
      </c>
      <c r="AH19" s="2" t="e">
        <f t="shared" si="9"/>
        <v>#DIV/0!</v>
      </c>
      <c r="AI19" s="2">
        <f t="shared" si="10"/>
        <v>0</v>
      </c>
      <c r="AJ19" s="2">
        <f t="shared" si="11"/>
        <v>0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0.4136864735431432</v>
      </c>
      <c r="AL19" s="2">
        <f>((AK19-$AK$2) / '리그 상수'!$B$2 + '리그 상수'!$B$3) * '2025 썸머시즌 타자'!E19</f>
        <v>7.783800987028159</v>
      </c>
      <c r="AM19" s="2">
        <f t="shared" si="20"/>
        <v>0</v>
      </c>
      <c r="AN19" s="2">
        <f>((AK19-'리그 상수'!$B$1) / '리그 상수'!$B$2)*'2025 썸머시즌 타자'!E19</f>
        <v>1.1127723088745847</v>
      </c>
      <c r="AO19" s="2">
        <f>((AK19-'리그 상수'!$B$1) / '리그 상수'!$B$2) * '2025 썸머시즌 타자'!E19</f>
        <v>1.1127723088745847</v>
      </c>
      <c r="AP19" s="2">
        <f t="shared" si="21"/>
        <v>0</v>
      </c>
      <c r="AQ19" s="2">
        <f t="shared" si="22"/>
        <v>0</v>
      </c>
      <c r="AR19" s="2">
        <f t="shared" si="23"/>
        <v>1.1127723088745847</v>
      </c>
      <c r="AS19" s="2">
        <f t="shared" si="24"/>
        <v>-2.1875000000000002E-2</v>
      </c>
      <c r="AT19" s="2">
        <f t="shared" si="25"/>
        <v>-2.1875000000000002E-2</v>
      </c>
      <c r="AU19" s="2">
        <f t="shared" si="26"/>
        <v>1.0908973088745846</v>
      </c>
      <c r="AV19" s="3">
        <f>AU19 + (E19 * ('리그 상수'!$B$1 - '리그 상수'!$F$1) / '리그 상수'!$B$2)</f>
        <v>1.3677232481374557</v>
      </c>
      <c r="AW19">
        <f t="shared" si="27"/>
        <v>15.52</v>
      </c>
      <c r="AX19" s="3">
        <f t="shared" si="28"/>
        <v>7.1699246705836647E-2</v>
      </c>
      <c r="AY19" s="3">
        <f t="shared" si="29"/>
        <v>7.0289775056352102E-2</v>
      </c>
      <c r="BE19" s="1">
        <f>SUMIFS(BatGame!$AD:$AD,BatGame!$A:$A,B19,BatGame!$AI:$AI,A19)</f>
        <v>0</v>
      </c>
      <c r="BF19" s="1">
        <f>SUMIFS(BatGame!$AE:$AE,BatGame!$A:$A,B19,BatGame!$AI:$AI,A19)</f>
        <v>0</v>
      </c>
      <c r="BG19" s="1">
        <f>SUMIFS(BatGame!$AF:$AF,BatGame!$A:$A,B19,BatGame!$AI:$AI,A19)</f>
        <v>0</v>
      </c>
      <c r="BH19">
        <f t="shared" si="30"/>
        <v>3</v>
      </c>
      <c r="BI19" s="4">
        <f t="shared" si="31"/>
        <v>8.8126497947001017E-2</v>
      </c>
      <c r="BJ19" s="2">
        <f>E19*('리그 상수'!$B$3 * 0.8)</f>
        <v>0.33062438057482657</v>
      </c>
    </row>
    <row r="20" spans="1:62">
      <c r="A20" s="30" t="s">
        <v>299</v>
      </c>
      <c r="B20" s="24" t="s">
        <v>193</v>
      </c>
      <c r="C20" s="5">
        <f t="shared" si="12"/>
        <v>0.22246075013954592</v>
      </c>
      <c r="D20" s="5">
        <f t="shared" si="13"/>
        <v>-0.64578483538410381</v>
      </c>
      <c r="E20" s="1">
        <f>SUMIFS(BatGame!$E:$E,BatGame!$A:$A,B20,BatGame!$AI:$AI,A20)</f>
        <v>40</v>
      </c>
      <c r="F20">
        <f t="shared" si="5"/>
        <v>39</v>
      </c>
      <c r="G20" s="1">
        <f>SUMIFS(BatGame!$F:$F,BatGame!$A:$A,B20,BatGame!$AI:$AI,A20)</f>
        <v>39</v>
      </c>
      <c r="H20" s="1">
        <f>SUMIFS(BatGame!$M:$M,BatGame!$A:$A,B20,BatGame!$AI:$AI,A20)</f>
        <v>10</v>
      </c>
      <c r="I20" s="1">
        <f>SUMIFS(BatGame!$G:$G,BatGame!$A:$A,B20,BatGame!$AI:$AI,A20)</f>
        <v>10</v>
      </c>
      <c r="J20">
        <f>SUMIFS(BatGame!$H:$H,BatGame!$A:$A,B20,BatGame!$AI:$AI,A20)</f>
        <v>8</v>
      </c>
      <c r="K20" s="1">
        <f>SUMIFS(BatGame!$I:$I,BatGame!$A:$A,B20,BatGame!$AI:$AI,A20)</f>
        <v>1</v>
      </c>
      <c r="L20" s="1">
        <f>SUMIFS(BatGame!$J:$J,BatGame!$A:$A,B20,BatGame!$AI:$AI,A20)</f>
        <v>0</v>
      </c>
      <c r="M20" s="1">
        <f>SUMIFS(BatGame!$K:$K,BatGame!$A:$A,B20,BatGame!$AI:$AI,A20)</f>
        <v>1</v>
      </c>
      <c r="N20">
        <f t="shared" si="14"/>
        <v>14</v>
      </c>
      <c r="O20" s="1">
        <f>SUMIFS(BatGame!$L:$L,BatGame!$A:$A,B20,BatGame!$AI:$AI,A20)</f>
        <v>4</v>
      </c>
      <c r="P20" s="1">
        <f>SUMIFS(BatGame!$N:$N,BatGame!$A:$A,B20,BatGame!$AI:$AI,A20)</f>
        <v>8</v>
      </c>
      <c r="Q20" s="1">
        <f>SUMIFS(BatGame!$AC:$AC,BatGame!$A:$A,B20,BatGame!$AI:$AI,A20)</f>
        <v>1</v>
      </c>
      <c r="R20" s="1">
        <f>SUMIFS(BatGame!$O:$O,BatGame!$A:$A,B20,BatGame!$AI:$AI,A20)</f>
        <v>0</v>
      </c>
      <c r="S20" s="1">
        <f>SUMIFS(BatGame!$Y:$Y,BatGame!$A:$A,B20,BatGame!$AI:$AI,A20)</f>
        <v>1</v>
      </c>
      <c r="T20" s="1">
        <f>SUMIFS(BatGame!$X:$X,BatGame!$A:$A,B20,BatGame!$AI:$AI,A20)</f>
        <v>0</v>
      </c>
      <c r="U20" s="1">
        <f>SUMIFS(BatGame!$P:$P,BatGame!$A:$A,B20,BatGame!$AI:$AI,A20)</f>
        <v>7</v>
      </c>
      <c r="V20" s="1">
        <f>SUMIFS(BatGame!$AB:$AB,BatGame!$A:$A,B20,BatGame!$AI:$AI,A20)</f>
        <v>0</v>
      </c>
      <c r="W20" s="1">
        <f>SUMIFS(BatGame!$Z:$Z,BatGame!$A:$A,B20,BatGame!$AI:$AI,A20)</f>
        <v>0</v>
      </c>
      <c r="X20" s="1">
        <f>SUMIFS(BatGame!$AA:$AA,BatGame!$A:$A,B20,BatGame!$AI:$AI,A20)</f>
        <v>0</v>
      </c>
      <c r="Y20" s="2">
        <f t="shared" si="15"/>
        <v>0.25641025641025639</v>
      </c>
      <c r="Z20" s="2">
        <f t="shared" si="16"/>
        <v>0.27500000000000002</v>
      </c>
      <c r="AA20" s="2">
        <f t="shared" si="17"/>
        <v>0.35897435897435898</v>
      </c>
      <c r="AB20" s="2">
        <f t="shared" si="18"/>
        <v>0.63397435897435894</v>
      </c>
      <c r="AC20" s="2">
        <f t="shared" si="19"/>
        <v>0.25641025641025639</v>
      </c>
      <c r="AD20" s="2">
        <f>(AL20/E20) / '리그 상수'!$B$3 * 100</f>
        <v>86.097103918228285</v>
      </c>
      <c r="AE20" s="2">
        <f t="shared" si="6"/>
        <v>17.5</v>
      </c>
      <c r="AF20" s="2">
        <f t="shared" si="7"/>
        <v>0</v>
      </c>
      <c r="AG20" s="2">
        <f t="shared" si="8"/>
        <v>0</v>
      </c>
      <c r="AH20" s="2">
        <f t="shared" si="9"/>
        <v>0.29032258064516131</v>
      </c>
      <c r="AI20" s="2">
        <f t="shared" si="10"/>
        <v>0.10256410256410259</v>
      </c>
      <c r="AJ20" s="2">
        <f t="shared" si="11"/>
        <v>1.8589743589743635E-2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0.31491882798471771</v>
      </c>
      <c r="AL20" s="2">
        <f>((AK20-$AK$2) / '리그 상수'!$B$2 + '리그 상수'!$B$3) * '2025 썸머시즌 타자'!E20</f>
        <v>4.7443002753751164</v>
      </c>
      <c r="AM20" s="2">
        <f t="shared" si="20"/>
        <v>3.5538461538461537</v>
      </c>
      <c r="AN20" s="2">
        <f>((AK20-'리그 상수'!$B$1) / '리그 상수'!$B$2)*'2025 썸머시즌 타자'!E20</f>
        <v>0.14359084216575332</v>
      </c>
      <c r="AO20" s="2">
        <f>((AK20-'리그 상수'!$B$1) / '리그 상수'!$B$2) * '2025 썸머시즌 타자'!E20</f>
        <v>0.14359084216575332</v>
      </c>
      <c r="AP20" s="2">
        <f t="shared" si="21"/>
        <v>1.2000000000000002</v>
      </c>
      <c r="AQ20" s="2">
        <f t="shared" si="22"/>
        <v>2.109</v>
      </c>
      <c r="AR20" s="2">
        <f t="shared" si="23"/>
        <v>3.4525908421657534</v>
      </c>
      <c r="AS20" s="2">
        <f t="shared" si="24"/>
        <v>-10.022580645161291</v>
      </c>
      <c r="AT20" s="2">
        <f t="shared" si="25"/>
        <v>-10.022580645161291</v>
      </c>
      <c r="AU20" s="2">
        <f t="shared" si="26"/>
        <v>-6.5699898029955381</v>
      </c>
      <c r="AV20" s="3">
        <f>AU20 + (E20 * ('리그 상수'!$B$1 - '리그 상수'!$F$1) / '리그 상수'!$B$2)</f>
        <v>-2.8789772794905892</v>
      </c>
      <c r="AW20">
        <f t="shared" si="27"/>
        <v>15.52</v>
      </c>
      <c r="AX20" s="3">
        <f t="shared" si="28"/>
        <v>0.22246075013954597</v>
      </c>
      <c r="AY20" s="3">
        <f t="shared" si="29"/>
        <v>-0.42332408524455789</v>
      </c>
      <c r="BE20" s="1">
        <f>SUMIFS(BatGame!$AD:$AD,BatGame!$A:$A,B20,BatGame!$AI:$AI,A20)</f>
        <v>5</v>
      </c>
      <c r="BF20" s="1">
        <f>SUMIFS(BatGame!$AE:$AE,BatGame!$A:$A,B20,BatGame!$AI:$AI,A20)</f>
        <v>0</v>
      </c>
      <c r="BG20" s="1">
        <f>SUMIFS(BatGame!$AF:$AF,BatGame!$A:$A,B20,BatGame!$AI:$AI,A20)</f>
        <v>0</v>
      </c>
      <c r="BH20">
        <f t="shared" si="30"/>
        <v>30</v>
      </c>
      <c r="BI20" s="4">
        <f t="shared" si="31"/>
        <v>-0.185501113369239</v>
      </c>
      <c r="BJ20" s="2">
        <f>E20*('리그 상수'!$B$3 * 0.8)</f>
        <v>4.4083250743310209</v>
      </c>
    </row>
    <row r="21" spans="1:62">
      <c r="A21" s="30" t="s">
        <v>299</v>
      </c>
      <c r="B21" s="24" t="s">
        <v>126</v>
      </c>
      <c r="C21" s="5">
        <f t="shared" si="12"/>
        <v>-7.9265625302898768E-2</v>
      </c>
      <c r="D21" s="5">
        <f t="shared" si="13"/>
        <v>-0.38788659793814434</v>
      </c>
      <c r="E21" s="1">
        <f>SUMIFS(BatGame!$E:$E,BatGame!$A:$A,B21,BatGame!$AI:$AI,A21)</f>
        <v>45</v>
      </c>
      <c r="F21">
        <f t="shared" si="5"/>
        <v>44</v>
      </c>
      <c r="G21" s="1">
        <f>SUMIFS(BatGame!$F:$F,BatGame!$A:$A,B21,BatGame!$AI:$AI,A21)</f>
        <v>44</v>
      </c>
      <c r="H21" s="1">
        <f>SUMIFS(BatGame!$M:$M,BatGame!$A:$A,B21,BatGame!$AI:$AI,A21)</f>
        <v>7</v>
      </c>
      <c r="I21" s="1">
        <f>SUMIFS(BatGame!$G:$G,BatGame!$A:$A,B21,BatGame!$AI:$AI,A21)</f>
        <v>15</v>
      </c>
      <c r="J21">
        <f>SUMIFS(BatGame!$H:$H,BatGame!$A:$A,B21,BatGame!$AI:$AI,A21)</f>
        <v>9</v>
      </c>
      <c r="K21" s="1">
        <f>SUMIFS(BatGame!$I:$I,BatGame!$A:$A,B21,BatGame!$AI:$AI,A21)</f>
        <v>3</v>
      </c>
      <c r="L21" s="1">
        <f>SUMIFS(BatGame!$J:$J,BatGame!$A:$A,B21,BatGame!$AI:$AI,A21)</f>
        <v>1</v>
      </c>
      <c r="M21" s="1">
        <f>SUMIFS(BatGame!$K:$K,BatGame!$A:$A,B21,BatGame!$AI:$AI,A21)</f>
        <v>2</v>
      </c>
      <c r="N21">
        <f t="shared" si="14"/>
        <v>26</v>
      </c>
      <c r="O21" s="1">
        <f>SUMIFS(BatGame!$L:$L,BatGame!$A:$A,B21,BatGame!$AI:$AI,A21)</f>
        <v>7</v>
      </c>
      <c r="P21" s="1">
        <f>SUMIFS(BatGame!$N:$N,BatGame!$A:$A,B21,BatGame!$AI:$AI,A21)</f>
        <v>0</v>
      </c>
      <c r="Q21" s="1">
        <f>SUMIFS(BatGame!$AC:$AC,BatGame!$A:$A,B21,BatGame!$AI:$AI,A21)</f>
        <v>0</v>
      </c>
      <c r="R21" s="1">
        <f>SUMIFS(BatGame!$O:$O,BatGame!$A:$A,B21,BatGame!$AI:$AI,A21)</f>
        <v>0</v>
      </c>
      <c r="S21" s="1">
        <f>SUMIFS(BatGame!$Y:$Y,BatGame!$A:$A,B21,BatGame!$AI:$AI,A21)</f>
        <v>1</v>
      </c>
      <c r="T21" s="1">
        <f>SUMIFS(BatGame!$X:$X,BatGame!$A:$A,B21,BatGame!$AI:$AI,A21)</f>
        <v>0</v>
      </c>
      <c r="U21" s="1">
        <f>SUMIFS(BatGame!$P:$P,BatGame!$A:$A,B21,BatGame!$AI:$AI,A21)</f>
        <v>8</v>
      </c>
      <c r="V21" s="1">
        <f>SUMIFS(BatGame!$AB:$AB,BatGame!$A:$A,B21,BatGame!$AI:$AI,A21)</f>
        <v>0</v>
      </c>
      <c r="W21" s="1">
        <f>SUMIFS(BatGame!$Z:$Z,BatGame!$A:$A,B21,BatGame!$AI:$AI,A21)</f>
        <v>0</v>
      </c>
      <c r="X21" s="1">
        <f>SUMIFS(BatGame!$AA:$AA,BatGame!$A:$A,B21,BatGame!$AI:$AI,A21)</f>
        <v>0</v>
      </c>
      <c r="Y21" s="2">
        <f t="shared" si="15"/>
        <v>0.34090909090909088</v>
      </c>
      <c r="Z21" s="2">
        <f t="shared" si="16"/>
        <v>0.35555555555555557</v>
      </c>
      <c r="AA21" s="2">
        <f t="shared" si="17"/>
        <v>0.59090909090909094</v>
      </c>
      <c r="AB21" s="2">
        <f t="shared" si="18"/>
        <v>0.94646464646464645</v>
      </c>
      <c r="AC21" s="2">
        <f t="shared" si="19"/>
        <v>0.15909090909090909</v>
      </c>
      <c r="AD21" s="2">
        <f>(AL21/E21) / '리그 상수'!$B$3 * 100</f>
        <v>17.777777777777779</v>
      </c>
      <c r="AE21" s="2">
        <f t="shared" si="6"/>
        <v>17.777777777777779</v>
      </c>
      <c r="AF21" s="2">
        <f t="shared" si="7"/>
        <v>0</v>
      </c>
      <c r="AG21" s="2">
        <f t="shared" si="8"/>
        <v>0</v>
      </c>
      <c r="AH21" s="2">
        <f t="shared" si="9"/>
        <v>0.38235294117647056</v>
      </c>
      <c r="AI21" s="2">
        <f t="shared" si="10"/>
        <v>0.25000000000000006</v>
      </c>
      <c r="AJ21" s="2">
        <f t="shared" si="11"/>
        <v>1.4646464646464685E-2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</v>
      </c>
      <c r="AL21" s="2">
        <f>((AK21-$AK$2) / '리그 상수'!$B$2 + '리그 상수'!$B$3) * '2025 썸머시즌 타자'!E21</f>
        <v>1.1020812685827552</v>
      </c>
      <c r="AM21" s="2">
        <f t="shared" si="20"/>
        <v>8.8025078369905962</v>
      </c>
      <c r="AN21" s="2">
        <f>((AK21-'리그 상수'!$B$1) / '리그 상수'!$B$2)*'2025 썸머시즌 타자'!E21</f>
        <v>-0.7382025047009898</v>
      </c>
      <c r="AO21" s="2">
        <f>((AK21-'리그 상수'!$B$1) / '리그 상수'!$B$2) * '2025 썸머시즌 타자'!E21</f>
        <v>-0.7382025047009898</v>
      </c>
      <c r="AP21" s="2">
        <f t="shared" si="21"/>
        <v>0</v>
      </c>
      <c r="AQ21" s="2">
        <f t="shared" si="22"/>
        <v>-0.49200000000000016</v>
      </c>
      <c r="AR21" s="2">
        <f t="shared" si="23"/>
        <v>-1.2302025047009899</v>
      </c>
      <c r="AS21" s="2">
        <f t="shared" si="24"/>
        <v>-6.02</v>
      </c>
      <c r="AT21" s="2">
        <f t="shared" si="25"/>
        <v>-6.02</v>
      </c>
      <c r="AU21" s="2">
        <f t="shared" si="26"/>
        <v>-7.2502025047009893</v>
      </c>
      <c r="AV21" s="3">
        <f>AU21 + (E21 * ('리그 상수'!$B$1 - '리그 상수'!$F$1) / '리그 상수'!$B$2)</f>
        <v>-3.0978134157579218</v>
      </c>
      <c r="AW21">
        <f t="shared" si="27"/>
        <v>15.52</v>
      </c>
      <c r="AX21" s="3">
        <f t="shared" si="28"/>
        <v>-7.9265625302898837E-2</v>
      </c>
      <c r="AY21" s="3">
        <f t="shared" si="29"/>
        <v>-0.46715222324104311</v>
      </c>
      <c r="BE21" s="1">
        <f>SUMIFS(BatGame!$AD:$AD,BatGame!$A:$A,B21,BatGame!$AI:$AI,A21)</f>
        <v>3</v>
      </c>
      <c r="BF21" s="1">
        <f>SUMIFS(BatGame!$AE:$AE,BatGame!$A:$A,B21,BatGame!$AI:$AI,A21)</f>
        <v>0</v>
      </c>
      <c r="BG21" s="1">
        <f>SUMIFS(BatGame!$AF:$AF,BatGame!$A:$A,B21,BatGame!$AI:$AI,A21)</f>
        <v>0</v>
      </c>
      <c r="BH21">
        <f t="shared" si="30"/>
        <v>29</v>
      </c>
      <c r="BI21" s="4">
        <f t="shared" si="31"/>
        <v>-0.19960137988130941</v>
      </c>
      <c r="BJ21" s="2">
        <f>E21*('리그 상수'!$B$3 * 0.8)</f>
        <v>4.9593657086223981</v>
      </c>
    </row>
    <row r="22" spans="1:62">
      <c r="A22" s="30" t="s">
        <v>299</v>
      </c>
      <c r="B22" s="24" t="s">
        <v>99</v>
      </c>
      <c r="C22" s="5">
        <f t="shared" si="12"/>
        <v>0.23501320055011071</v>
      </c>
      <c r="D22" s="5">
        <f t="shared" si="13"/>
        <v>-0.25893174546747244</v>
      </c>
      <c r="E22" s="1">
        <f>SUMIFS(BatGame!$E:$E,BatGame!$A:$A,B22,BatGame!$AI:$AI,A22)</f>
        <v>55</v>
      </c>
      <c r="F22">
        <f t="shared" si="5"/>
        <v>52</v>
      </c>
      <c r="G22" s="1">
        <f>SUMIFS(BatGame!$F:$F,BatGame!$A:$A,B22,BatGame!$AI:$AI,A22)</f>
        <v>52</v>
      </c>
      <c r="H22" s="1">
        <f>SUMIFS(BatGame!$M:$M,BatGame!$A:$A,B22,BatGame!$AI:$AI,A22)</f>
        <v>8</v>
      </c>
      <c r="I22" s="1">
        <f>SUMIFS(BatGame!$G:$G,BatGame!$A:$A,B22,BatGame!$AI:$AI,A22)</f>
        <v>13</v>
      </c>
      <c r="J22">
        <f>SUMIFS(BatGame!$H:$H,BatGame!$A:$A,B22,BatGame!$AI:$AI,A22)</f>
        <v>6</v>
      </c>
      <c r="K22" s="1">
        <f>SUMIFS(BatGame!$I:$I,BatGame!$A:$A,B22,BatGame!$AI:$AI,A22)</f>
        <v>6</v>
      </c>
      <c r="L22" s="1">
        <f>SUMIFS(BatGame!$J:$J,BatGame!$A:$A,B22,BatGame!$AI:$AI,A22)</f>
        <v>0</v>
      </c>
      <c r="M22" s="1">
        <f>SUMIFS(BatGame!$K:$K,BatGame!$A:$A,B22,BatGame!$AI:$AI,A22)</f>
        <v>1</v>
      </c>
      <c r="N22">
        <f t="shared" si="14"/>
        <v>22</v>
      </c>
      <c r="O22" s="1">
        <f>SUMIFS(BatGame!$L:$L,BatGame!$A:$A,B22,BatGame!$AI:$AI,A22)</f>
        <v>6</v>
      </c>
      <c r="P22" s="1">
        <f>SUMIFS(BatGame!$N:$N,BatGame!$A:$A,B22,BatGame!$AI:$AI,A22)</f>
        <v>15</v>
      </c>
      <c r="Q22" s="1">
        <f>SUMIFS(BatGame!$AC:$AC,BatGame!$A:$A,B22,BatGame!$AI:$AI,A22)</f>
        <v>0</v>
      </c>
      <c r="R22" s="1">
        <f>SUMIFS(BatGame!$O:$O,BatGame!$A:$A,B22,BatGame!$AI:$AI,A22)</f>
        <v>0</v>
      </c>
      <c r="S22" s="1">
        <f>SUMIFS(BatGame!$Y:$Y,BatGame!$A:$A,B22,BatGame!$AI:$AI,A22)</f>
        <v>3</v>
      </c>
      <c r="T22" s="1">
        <f>SUMIFS(BatGame!$X:$X,BatGame!$A:$A,B22,BatGame!$AI:$AI,A22)</f>
        <v>0</v>
      </c>
      <c r="U22" s="1">
        <f>SUMIFS(BatGame!$P:$P,BatGame!$A:$A,B22,BatGame!$AI:$AI,A22)</f>
        <v>21</v>
      </c>
      <c r="V22" s="1">
        <f>SUMIFS(BatGame!$AB:$AB,BatGame!$A:$A,B22,BatGame!$AI:$AI,A22)</f>
        <v>0</v>
      </c>
      <c r="W22" s="1">
        <f>SUMIFS(BatGame!$Z:$Z,BatGame!$A:$A,B22,BatGame!$AI:$AI,A22)</f>
        <v>0</v>
      </c>
      <c r="X22" s="1">
        <f>SUMIFS(BatGame!$AA:$AA,BatGame!$A:$A,B22,BatGame!$AI:$AI,A22)</f>
        <v>0</v>
      </c>
      <c r="Y22" s="2">
        <f t="shared" si="15"/>
        <v>0.25</v>
      </c>
      <c r="Z22" s="2">
        <f t="shared" si="16"/>
        <v>0.29090909090909089</v>
      </c>
      <c r="AA22" s="2">
        <f t="shared" si="17"/>
        <v>0.42307692307692307</v>
      </c>
      <c r="AB22" s="2">
        <f t="shared" si="18"/>
        <v>0.71398601398601391</v>
      </c>
      <c r="AC22" s="2">
        <f t="shared" si="19"/>
        <v>0.15384615384615385</v>
      </c>
      <c r="AD22" s="2">
        <f>(AL22/E22) / '리그 상수'!$B$3 * 100</f>
        <v>94.163330494037496</v>
      </c>
      <c r="AE22" s="2">
        <f t="shared" si="6"/>
        <v>38.181818181818187</v>
      </c>
      <c r="AF22" s="2">
        <f t="shared" si="7"/>
        <v>0</v>
      </c>
      <c r="AG22" s="2">
        <f t="shared" si="8"/>
        <v>0</v>
      </c>
      <c r="AH22" s="2">
        <f t="shared" si="9"/>
        <v>0.4</v>
      </c>
      <c r="AI22" s="2">
        <f t="shared" si="10"/>
        <v>0.17307692307692307</v>
      </c>
      <c r="AJ22" s="2">
        <f t="shared" si="11"/>
        <v>4.0909090909090895E-2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0.24837348040461371</v>
      </c>
      <c r="AL22" s="2">
        <f>((AK22-$AK$2) / '리그 상수'!$B$2 + '리그 상수'!$B$3) * '2025 썸머시즌 타자'!E22</f>
        <v>7.1345754373331669</v>
      </c>
      <c r="AM22" s="2">
        <f t="shared" si="20"/>
        <v>4.6863905325443787</v>
      </c>
      <c r="AN22" s="2">
        <f>((AK22-'리그 상수'!$B$1) / '리그 상수'!$B$2)*'2025 썸머시즌 타자'!E22</f>
        <v>-0.45659512746228148</v>
      </c>
      <c r="AO22" s="2">
        <f>((AK22-'리그 상수'!$B$1) / '리그 상수'!$B$2) * '2025 썸머시즌 타자'!E22</f>
        <v>-0.45659512746228148</v>
      </c>
      <c r="AP22" s="2">
        <f t="shared" si="21"/>
        <v>3</v>
      </c>
      <c r="AQ22" s="2">
        <f t="shared" si="22"/>
        <v>1.1039999999999999</v>
      </c>
      <c r="AR22" s="2">
        <f t="shared" si="23"/>
        <v>3.6474048725377184</v>
      </c>
      <c r="AS22" s="2">
        <f t="shared" si="24"/>
        <v>-4.0186206896551724</v>
      </c>
      <c r="AT22" s="2">
        <f t="shared" si="25"/>
        <v>-4.0186206896551724</v>
      </c>
      <c r="AU22" s="2">
        <f t="shared" si="26"/>
        <v>-0.37121581711745399</v>
      </c>
      <c r="AV22" s="3">
        <f>AU22 + (E22 * ('리그 상수'!$B$1 - '리그 상수'!$F$1) / '리그 상수'!$B$2)</f>
        <v>4.7039264027018506</v>
      </c>
      <c r="AW22">
        <f t="shared" si="27"/>
        <v>15.52</v>
      </c>
      <c r="AX22" s="3">
        <f t="shared" si="28"/>
        <v>0.23501320055011074</v>
      </c>
      <c r="AY22" s="3">
        <f t="shared" si="29"/>
        <v>-2.3918544917361728E-2</v>
      </c>
      <c r="BE22" s="1">
        <f>SUMIFS(BatGame!$AD:$AD,BatGame!$A:$A,B22,BatGame!$AI:$AI,A22)</f>
        <v>2</v>
      </c>
      <c r="BF22" s="1">
        <f>SUMIFS(BatGame!$AE:$AE,BatGame!$A:$A,B22,BatGame!$AI:$AI,A22)</f>
        <v>0</v>
      </c>
      <c r="BG22" s="1">
        <f>SUMIFS(BatGame!$AF:$AF,BatGame!$A:$A,B22,BatGame!$AI:$AI,A22)</f>
        <v>0</v>
      </c>
      <c r="BH22">
        <f t="shared" si="30"/>
        <v>39</v>
      </c>
      <c r="BI22" s="4">
        <f t="shared" si="31"/>
        <v>0.30308804141120171</v>
      </c>
      <c r="BJ22" s="2">
        <f>E22*('리그 상수'!$B$3 * 0.8)</f>
        <v>6.0614469772051542</v>
      </c>
    </row>
    <row r="23" spans="1:62">
      <c r="A23" s="30" t="s">
        <v>299</v>
      </c>
      <c r="B23" s="24" t="s">
        <v>194</v>
      </c>
      <c r="C23" s="5">
        <f t="shared" si="12"/>
        <v>8.5858492756491628E-2</v>
      </c>
      <c r="D23" s="5">
        <f t="shared" si="13"/>
        <v>-0.13001656848306334</v>
      </c>
      <c r="E23" s="1">
        <f>SUMIFS(BatGame!$E:$E,BatGame!$A:$A,B23,BatGame!$AI:$AI,A23)</f>
        <v>34</v>
      </c>
      <c r="F23">
        <f t="shared" si="5"/>
        <v>30</v>
      </c>
      <c r="G23" s="1">
        <f>SUMIFS(BatGame!$F:$F,BatGame!$A:$A,B23,BatGame!$AI:$AI,A23)</f>
        <v>30</v>
      </c>
      <c r="H23" s="1">
        <f>SUMIFS(BatGame!$M:$M,BatGame!$A:$A,B23,BatGame!$AI:$AI,A23)</f>
        <v>5</v>
      </c>
      <c r="I23" s="1">
        <f>SUMIFS(BatGame!$G:$G,BatGame!$A:$A,B23,BatGame!$AI:$AI,A23)</f>
        <v>19</v>
      </c>
      <c r="J23">
        <f>SUMIFS(BatGame!$H:$H,BatGame!$A:$A,B23,BatGame!$AI:$AI,A23)</f>
        <v>16</v>
      </c>
      <c r="K23" s="1">
        <f>SUMIFS(BatGame!$I:$I,BatGame!$A:$A,B23,BatGame!$AI:$AI,A23)</f>
        <v>2</v>
      </c>
      <c r="L23" s="1">
        <f>SUMIFS(BatGame!$J:$J,BatGame!$A:$A,B23,BatGame!$AI:$AI,A23)</f>
        <v>0</v>
      </c>
      <c r="M23" s="1">
        <f>SUMIFS(BatGame!$K:$K,BatGame!$A:$A,B23,BatGame!$AI:$AI,A23)</f>
        <v>1</v>
      </c>
      <c r="N23">
        <f t="shared" si="14"/>
        <v>24</v>
      </c>
      <c r="O23" s="1">
        <f>SUMIFS(BatGame!$L:$L,BatGame!$A:$A,B23,BatGame!$AI:$AI,A23)</f>
        <v>4</v>
      </c>
      <c r="P23" s="1">
        <f>SUMIFS(BatGame!$N:$N,BatGame!$A:$A,B23,BatGame!$AI:$AI,A23)</f>
        <v>6</v>
      </c>
      <c r="Q23" s="1">
        <f>SUMIFS(BatGame!$AC:$AC,BatGame!$A:$A,B23,BatGame!$AI:$AI,A23)</f>
        <v>1</v>
      </c>
      <c r="R23" s="1">
        <f>SUMIFS(BatGame!$O:$O,BatGame!$A:$A,B23,BatGame!$AI:$AI,A23)</f>
        <v>1</v>
      </c>
      <c r="S23" s="1">
        <f>SUMIFS(BatGame!$Y:$Y,BatGame!$A:$A,B23,BatGame!$AI:$AI,A23)</f>
        <v>3</v>
      </c>
      <c r="T23" s="1">
        <f>SUMIFS(BatGame!$X:$X,BatGame!$A:$A,B23,BatGame!$AI:$AI,A23)</f>
        <v>0</v>
      </c>
      <c r="U23" s="1">
        <f>SUMIFS(BatGame!$P:$P,BatGame!$A:$A,B23,BatGame!$AI:$AI,A23)</f>
        <v>1</v>
      </c>
      <c r="V23" s="1">
        <f>SUMIFS(BatGame!$AB:$AB,BatGame!$A:$A,B23,BatGame!$AI:$AI,A23)</f>
        <v>0</v>
      </c>
      <c r="W23" s="1">
        <f>SUMIFS(BatGame!$Z:$Z,BatGame!$A:$A,B23,BatGame!$AI:$AI,A23)</f>
        <v>0</v>
      </c>
      <c r="X23" s="1">
        <f>SUMIFS(BatGame!$AA:$AA,BatGame!$A:$A,B23,BatGame!$AI:$AI,A23)</f>
        <v>0</v>
      </c>
      <c r="Y23" s="2">
        <f t="shared" si="15"/>
        <v>0.6333333333333333</v>
      </c>
      <c r="Z23" s="2">
        <f t="shared" si="16"/>
        <v>0.67647058823529416</v>
      </c>
      <c r="AA23" s="2">
        <f t="shared" si="17"/>
        <v>0.8</v>
      </c>
      <c r="AB23" s="2">
        <f t="shared" si="18"/>
        <v>1.4764705882352942</v>
      </c>
      <c r="AC23" s="2">
        <f t="shared" si="19"/>
        <v>0.16666666666666666</v>
      </c>
      <c r="AD23" s="2">
        <f>(AL23/E23) / '리그 상수'!$B$3 * 100</f>
        <v>200.83575508567995</v>
      </c>
      <c r="AE23" s="2">
        <f t="shared" si="6"/>
        <v>2.9411764705882351</v>
      </c>
      <c r="AF23" s="2">
        <f t="shared" si="7"/>
        <v>2.9411764705882351</v>
      </c>
      <c r="AG23" s="2">
        <f t="shared" si="8"/>
        <v>1</v>
      </c>
      <c r="AH23" s="2">
        <f t="shared" si="9"/>
        <v>0.6428571428571429</v>
      </c>
      <c r="AI23" s="2">
        <f t="shared" si="10"/>
        <v>0.16666666666666674</v>
      </c>
      <c r="AJ23" s="2">
        <f t="shared" si="11"/>
        <v>4.3137254901960853E-2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0.36882385259471451</v>
      </c>
      <c r="AL23" s="2">
        <f>((AK23-$AK$2) / '리그 상수'!$B$2 + '리그 상수'!$B$3) * '2025 썸머시즌 타자'!E23</f>
        <v>9.4068362590180712</v>
      </c>
      <c r="AM23" s="2">
        <f t="shared" si="20"/>
        <v>41.400000000000006</v>
      </c>
      <c r="AN23" s="2">
        <f>((AK23-'리그 상수'!$B$1) / '리그 상수'!$B$2)*'2025 썸머시즌 타자'!E23</f>
        <v>0.89552380758075001</v>
      </c>
      <c r="AO23" s="2">
        <f>((AK23-'리그 상수'!$B$1) / '리그 상수'!$B$2) * '2025 썸머시즌 타자'!E23</f>
        <v>0.89552380758075001</v>
      </c>
      <c r="AP23" s="2">
        <f t="shared" si="21"/>
        <v>0.8</v>
      </c>
      <c r="AQ23" s="2">
        <f t="shared" si="22"/>
        <v>-0.36299999999999999</v>
      </c>
      <c r="AR23" s="2">
        <f t="shared" si="23"/>
        <v>1.33252380758075</v>
      </c>
      <c r="AS23" s="2">
        <f t="shared" si="24"/>
        <v>-2.0178571428571428</v>
      </c>
      <c r="AT23" s="2">
        <f t="shared" si="25"/>
        <v>-2.0178571428571428</v>
      </c>
      <c r="AU23" s="2">
        <f t="shared" si="26"/>
        <v>-0.68533333527639284</v>
      </c>
      <c r="AV23" s="3">
        <f>AU23 + (E23 * ('리그 상수'!$B$1 - '리그 상수'!$F$1) / '리그 상수'!$B$2)</f>
        <v>2.4520273097028138</v>
      </c>
      <c r="AW23">
        <f t="shared" si="27"/>
        <v>15.52</v>
      </c>
      <c r="AX23" s="3">
        <f t="shared" si="28"/>
        <v>8.5858492756491628E-2</v>
      </c>
      <c r="AY23" s="3">
        <f t="shared" si="29"/>
        <v>-4.4158075726571704E-2</v>
      </c>
      <c r="BE23" s="1">
        <f>SUMIFS(BatGame!$AD:$AD,BatGame!$A:$A,B23,BatGame!$AI:$AI,A23)</f>
        <v>1</v>
      </c>
      <c r="BF23" s="1">
        <f>SUMIFS(BatGame!$AE:$AE,BatGame!$A:$A,B23,BatGame!$AI:$AI,A23)</f>
        <v>0</v>
      </c>
      <c r="BG23" s="1">
        <f>SUMIFS(BatGame!$AF:$AF,BatGame!$A:$A,B23,BatGame!$AI:$AI,A23)</f>
        <v>0</v>
      </c>
      <c r="BH23">
        <f t="shared" si="30"/>
        <v>12</v>
      </c>
      <c r="BI23" s="4">
        <f t="shared" si="31"/>
        <v>0.15799145036744935</v>
      </c>
      <c r="BJ23" s="2">
        <f>E23*('리그 상수'!$B$3 * 0.8)</f>
        <v>3.7470763131813678</v>
      </c>
    </row>
    <row r="24" spans="1:62">
      <c r="A24" s="30" t="s">
        <v>299</v>
      </c>
      <c r="B24" s="24" t="s">
        <v>106</v>
      </c>
      <c r="C24" s="5">
        <f t="shared" si="12"/>
        <v>5.6854880309456068E-2</v>
      </c>
      <c r="D24" s="5">
        <f t="shared" si="13"/>
        <v>-0.51660939289805263</v>
      </c>
      <c r="E24" s="1">
        <f>SUMIFS(BatGame!$E:$E,BatGame!$A:$A,B24,BatGame!$AI:$AI,A24)</f>
        <v>35</v>
      </c>
      <c r="F24">
        <f t="shared" si="5"/>
        <v>34</v>
      </c>
      <c r="G24" s="1">
        <f>SUMIFS(BatGame!$F:$F,BatGame!$A:$A,B24,BatGame!$AI:$AI,A24)</f>
        <v>34</v>
      </c>
      <c r="H24" s="1">
        <f>SUMIFS(BatGame!$M:$M,BatGame!$A:$A,B24,BatGame!$AI:$AI,A24)</f>
        <v>5</v>
      </c>
      <c r="I24" s="1">
        <f>SUMIFS(BatGame!$G:$G,BatGame!$A:$A,B24,BatGame!$AI:$AI,A24)</f>
        <v>8</v>
      </c>
      <c r="J24">
        <f>SUMIFS(BatGame!$H:$H,BatGame!$A:$A,B24,BatGame!$AI:$AI,A24)</f>
        <v>3</v>
      </c>
      <c r="K24" s="1">
        <f>SUMIFS(BatGame!$I:$I,BatGame!$A:$A,B24,BatGame!$AI:$AI,A24)</f>
        <v>2</v>
      </c>
      <c r="L24" s="1">
        <f>SUMIFS(BatGame!$J:$J,BatGame!$A:$A,B24,BatGame!$AI:$AI,A24)</f>
        <v>1</v>
      </c>
      <c r="M24" s="1">
        <f>SUMIFS(BatGame!$K:$K,BatGame!$A:$A,B24,BatGame!$AI:$AI,A24)</f>
        <v>2</v>
      </c>
      <c r="N24">
        <f t="shared" si="14"/>
        <v>18</v>
      </c>
      <c r="O24" s="1">
        <f>SUMIFS(BatGame!$L:$L,BatGame!$A:$A,B24,BatGame!$AI:$AI,A24)</f>
        <v>5</v>
      </c>
      <c r="P24" s="1">
        <f>SUMIFS(BatGame!$N:$N,BatGame!$A:$A,B24,BatGame!$AI:$AI,A24)</f>
        <v>1</v>
      </c>
      <c r="Q24" s="1">
        <f>SUMIFS(BatGame!$AC:$AC,BatGame!$A:$A,B24,BatGame!$AI:$AI,A24)</f>
        <v>0</v>
      </c>
      <c r="R24" s="1">
        <f>SUMIFS(BatGame!$O:$O,BatGame!$A:$A,B24,BatGame!$AI:$AI,A24)</f>
        <v>0</v>
      </c>
      <c r="S24" s="1">
        <f>SUMIFS(BatGame!$Y:$Y,BatGame!$A:$A,B24,BatGame!$AI:$AI,A24)</f>
        <v>1</v>
      </c>
      <c r="T24" s="1">
        <f>SUMIFS(BatGame!$X:$X,BatGame!$A:$A,B24,BatGame!$AI:$AI,A24)</f>
        <v>0</v>
      </c>
      <c r="U24" s="1">
        <f>SUMIFS(BatGame!$P:$P,BatGame!$A:$A,B24,BatGame!$AI:$AI,A24)</f>
        <v>9</v>
      </c>
      <c r="V24" s="1">
        <f>SUMIFS(BatGame!$AB:$AB,BatGame!$A:$A,B24,BatGame!$AI:$AI,A24)</f>
        <v>0</v>
      </c>
      <c r="W24" s="1">
        <f>SUMIFS(BatGame!$Z:$Z,BatGame!$A:$A,B24,BatGame!$AI:$AI,A24)</f>
        <v>0</v>
      </c>
      <c r="X24" s="1">
        <f>SUMIFS(BatGame!$AA:$AA,BatGame!$A:$A,B24,BatGame!$AI:$AI,A24)</f>
        <v>0</v>
      </c>
      <c r="Y24" s="2">
        <f t="shared" si="15"/>
        <v>0.23529411764705882</v>
      </c>
      <c r="Z24" s="2">
        <f t="shared" si="16"/>
        <v>0.25714285714285712</v>
      </c>
      <c r="AA24" s="2">
        <f t="shared" si="17"/>
        <v>0.52941176470588236</v>
      </c>
      <c r="AB24" s="2">
        <f t="shared" si="18"/>
        <v>0.78655462184873948</v>
      </c>
      <c r="AC24" s="2">
        <f t="shared" si="19"/>
        <v>0.14705882352941177</v>
      </c>
      <c r="AD24" s="2">
        <f>(AL24/E24) / '리그 상수'!$B$3 * 100</f>
        <v>227.97352153808708</v>
      </c>
      <c r="AE24" s="2">
        <f t="shared" si="6"/>
        <v>25.714285714285712</v>
      </c>
      <c r="AF24" s="2">
        <f t="shared" si="7"/>
        <v>0</v>
      </c>
      <c r="AG24" s="2">
        <f t="shared" si="8"/>
        <v>0</v>
      </c>
      <c r="AH24" s="2">
        <f t="shared" si="9"/>
        <v>0.2608695652173913</v>
      </c>
      <c r="AI24" s="2">
        <f t="shared" si="10"/>
        <v>0.29411764705882354</v>
      </c>
      <c r="AJ24" s="2">
        <f t="shared" si="11"/>
        <v>2.1848739495798297E-2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0.33724640626511576</v>
      </c>
      <c r="AL24" s="2">
        <f>((AK24-$AK$2) / '리그 상수'!$B$2 + '리그 상수'!$B$3) * '2025 썸머시즌 타자'!E24</f>
        <v>10.991983967123824</v>
      </c>
      <c r="AM24" s="2">
        <f t="shared" si="20"/>
        <v>4.9479638009049776</v>
      </c>
      <c r="AN24" s="2">
        <f>((AK24-'리그 상수'!$B$1) / '리그 상수'!$B$2)*'2025 썸머시즌 타자'!E24</f>
        <v>0.64038774240275864</v>
      </c>
      <c r="AO24" s="2">
        <f>((AK24-'리그 상수'!$B$1) / '리그 상수'!$B$2) * '2025 썸머시즌 타자'!E24</f>
        <v>0.64038774240275864</v>
      </c>
      <c r="AP24" s="2">
        <f t="shared" si="21"/>
        <v>0.2</v>
      </c>
      <c r="AQ24" s="2">
        <f t="shared" si="22"/>
        <v>4.2000000000000169E-2</v>
      </c>
      <c r="AR24" s="2">
        <f t="shared" si="23"/>
        <v>0.88238774240275875</v>
      </c>
      <c r="AS24" s="2">
        <f t="shared" si="24"/>
        <v>-8.017777777777777</v>
      </c>
      <c r="AT24" s="2">
        <f t="shared" si="25"/>
        <v>-8.017777777777777</v>
      </c>
      <c r="AU24" s="2">
        <f t="shared" si="26"/>
        <v>-7.1353900353750186</v>
      </c>
      <c r="AV24" s="3">
        <f>AU24 + (E24 * ('리그 상수'!$B$1 - '리그 상수'!$F$1) / '리그 상수'!$B$2)</f>
        <v>-3.9057540773081882</v>
      </c>
      <c r="AW24">
        <f t="shared" si="27"/>
        <v>15.52</v>
      </c>
      <c r="AX24" s="3">
        <f t="shared" si="28"/>
        <v>5.6854880309456103E-2</v>
      </c>
      <c r="AY24" s="3">
        <f t="shared" si="29"/>
        <v>-0.45975451258859656</v>
      </c>
      <c r="BE24" s="1">
        <f>SUMIFS(BatGame!$AD:$AD,BatGame!$A:$A,B24,BatGame!$AI:$AI,A24)</f>
        <v>4</v>
      </c>
      <c r="BF24" s="1">
        <f>SUMIFS(BatGame!$AE:$AE,BatGame!$A:$A,B24,BatGame!$AI:$AI,A24)</f>
        <v>0</v>
      </c>
      <c r="BG24" s="1">
        <f>SUMIFS(BatGame!$AF:$AF,BatGame!$A:$A,B24,BatGame!$AI:$AI,A24)</f>
        <v>0</v>
      </c>
      <c r="BH24">
        <f t="shared" si="30"/>
        <v>26</v>
      </c>
      <c r="BI24" s="4">
        <f t="shared" si="31"/>
        <v>-0.25165941219769256</v>
      </c>
      <c r="BJ24" s="2">
        <f>E24*('리그 상수'!$B$3 * 0.8)</f>
        <v>3.8572844400396433</v>
      </c>
    </row>
    <row r="25" spans="1:62">
      <c r="A25" s="30" t="s">
        <v>299</v>
      </c>
      <c r="B25" s="34" t="s">
        <v>89</v>
      </c>
      <c r="C25" s="5">
        <f t="shared" si="12"/>
        <v>-9.0140884303855806E-2</v>
      </c>
      <c r="D25" s="5">
        <f t="shared" si="13"/>
        <v>-0.25872323552735926</v>
      </c>
      <c r="E25" s="1">
        <f>SUMIFS(BatGame!$E:$E,BatGame!$A:$A,B25,BatGame!$AI:$AI,A25)</f>
        <v>15</v>
      </c>
      <c r="F25">
        <f t="shared" si="5"/>
        <v>15</v>
      </c>
      <c r="G25" s="1">
        <f>SUMIFS(BatGame!$F:$F,BatGame!$A:$A,B25,BatGame!$AI:$AI,A25)</f>
        <v>15</v>
      </c>
      <c r="H25" s="1">
        <f>SUMIFS(BatGame!$M:$M,BatGame!$A:$A,B25,BatGame!$AI:$AI,A25)</f>
        <v>1</v>
      </c>
      <c r="I25" s="1">
        <f>SUMIFS(BatGame!$G:$G,BatGame!$A:$A,B25,BatGame!$AI:$AI,A25)</f>
        <v>1</v>
      </c>
      <c r="J25">
        <f>SUMIFS(BatGame!$H:$H,BatGame!$A:$A,B25,BatGame!$AI:$AI,A25)</f>
        <v>1</v>
      </c>
      <c r="K25" s="1">
        <f>SUMIFS(BatGame!$I:$I,BatGame!$A:$A,B25,BatGame!$AI:$AI,A25)</f>
        <v>0</v>
      </c>
      <c r="L25" s="1">
        <f>SUMIFS(BatGame!$J:$J,BatGame!$A:$A,B25,BatGame!$AI:$AI,A25)</f>
        <v>0</v>
      </c>
      <c r="M25" s="1">
        <f>SUMIFS(BatGame!$K:$K,BatGame!$A:$A,B25,BatGame!$AI:$AI,A25)</f>
        <v>0</v>
      </c>
      <c r="N25">
        <f t="shared" si="14"/>
        <v>1</v>
      </c>
      <c r="O25" s="1">
        <f>SUMIFS(BatGame!$L:$L,BatGame!$A:$A,B25,BatGame!$AI:$AI,A25)</f>
        <v>0</v>
      </c>
      <c r="P25" s="1">
        <f>SUMIFS(BatGame!$N:$N,BatGame!$A:$A,B25,BatGame!$AI:$AI,A25)</f>
        <v>1</v>
      </c>
      <c r="Q25" s="1">
        <f>SUMIFS(BatGame!$AC:$AC,BatGame!$A:$A,B25,BatGame!$AI:$AI,A25)</f>
        <v>0</v>
      </c>
      <c r="R25" s="1">
        <f>SUMIFS(BatGame!$O:$O,BatGame!$A:$A,B25,BatGame!$AI:$AI,A25)</f>
        <v>0</v>
      </c>
      <c r="S25" s="1">
        <f>SUMIFS(BatGame!$Y:$Y,BatGame!$A:$A,B25,BatGame!$AI:$AI,A25)</f>
        <v>0</v>
      </c>
      <c r="T25" s="1">
        <f>SUMIFS(BatGame!$X:$X,BatGame!$A:$A,B25,BatGame!$AI:$AI,A25)</f>
        <v>0</v>
      </c>
      <c r="U25" s="1">
        <f>SUMIFS(BatGame!$P:$P,BatGame!$A:$A,B25,BatGame!$AI:$AI,A25)</f>
        <v>4</v>
      </c>
      <c r="V25" s="1">
        <f>SUMIFS(BatGame!$AB:$AB,BatGame!$A:$A,B25,BatGame!$AI:$AI,A25)</f>
        <v>0</v>
      </c>
      <c r="W25" s="1">
        <f>SUMIFS(BatGame!$Z:$Z,BatGame!$A:$A,B25,BatGame!$AI:$AI,A25)</f>
        <v>0</v>
      </c>
      <c r="X25" s="1">
        <f>SUMIFS(BatGame!$AA:$AA,BatGame!$A:$A,B25,BatGame!$AI:$AI,A25)</f>
        <v>0</v>
      </c>
      <c r="Y25" s="2">
        <f t="shared" si="15"/>
        <v>6.6666666666666666E-2</v>
      </c>
      <c r="Z25" s="2">
        <f t="shared" si="16"/>
        <v>6.6666666666666666E-2</v>
      </c>
      <c r="AA25" s="2">
        <f t="shared" si="17"/>
        <v>6.6666666666666666E-2</v>
      </c>
      <c r="AB25" s="2">
        <f t="shared" si="18"/>
        <v>0.13333333333333333</v>
      </c>
      <c r="AC25" s="2">
        <f t="shared" si="19"/>
        <v>6.6666666666666666E-2</v>
      </c>
      <c r="AD25" s="2">
        <f>(AL25/E25) / '리그 상수'!$B$3 * 100</f>
        <v>275.46348665530951</v>
      </c>
      <c r="AE25" s="2">
        <f t="shared" si="6"/>
        <v>26.666666666666668</v>
      </c>
      <c r="AF25" s="2">
        <f t="shared" si="7"/>
        <v>0</v>
      </c>
      <c r="AG25" s="2">
        <f t="shared" si="8"/>
        <v>0</v>
      </c>
      <c r="AH25" s="2">
        <f t="shared" si="9"/>
        <v>9.0909090909090912E-2</v>
      </c>
      <c r="AI25" s="2">
        <f t="shared" si="10"/>
        <v>0</v>
      </c>
      <c r="AJ25" s="2">
        <f t="shared" si="11"/>
        <v>0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0.10997165421688557</v>
      </c>
      <c r="AL25" s="2">
        <f>((AK25-$AK$2) / '리그 상수'!$B$2 + '리그 상수'!$B$3) * '2025 썸머시즌 타자'!E25</f>
        <v>5.6921840403996065</v>
      </c>
      <c r="AM25" s="2">
        <f t="shared" si="20"/>
        <v>0.12857142857142859</v>
      </c>
      <c r="AN25" s="2">
        <f>((AK25-'리그 상수'!$B$1) / '리그 상수'!$B$2)*'2025 썸머시즌 타자'!E25</f>
        <v>-1.8989865243958419</v>
      </c>
      <c r="AO25" s="2">
        <f>((AK25-'리그 상수'!$B$1) / '리그 상수'!$B$2) * '2025 썸머시즌 타자'!E25</f>
        <v>-1.8989865243958419</v>
      </c>
      <c r="AP25" s="2">
        <f t="shared" si="21"/>
        <v>0.2</v>
      </c>
      <c r="AQ25" s="2">
        <f t="shared" si="22"/>
        <v>0.3</v>
      </c>
      <c r="AR25" s="2">
        <f t="shared" si="23"/>
        <v>-1.3989865243958419</v>
      </c>
      <c r="AS25" s="2">
        <f t="shared" si="24"/>
        <v>-4.0153846153846153</v>
      </c>
      <c r="AT25" s="2">
        <f t="shared" si="25"/>
        <v>-4.0153846153846153</v>
      </c>
      <c r="AU25" s="2">
        <f t="shared" si="26"/>
        <v>-5.4143711397804575</v>
      </c>
      <c r="AV25" s="3">
        <f>AU25 + (E25 * ('리그 상수'!$B$1 - '리그 상수'!$F$1) / '리그 상수'!$B$2)</f>
        <v>-4.0302414434661014</v>
      </c>
      <c r="AW25">
        <f t="shared" si="27"/>
        <v>15.52</v>
      </c>
      <c r="AX25" s="3">
        <f t="shared" si="28"/>
        <v>-9.0140884303855792E-2</v>
      </c>
      <c r="AY25" s="3">
        <f t="shared" si="29"/>
        <v>-0.34886411983121507</v>
      </c>
      <c r="BE25" s="1">
        <f>SUMIFS(BatGame!$AD:$AD,BatGame!$A:$A,B25,BatGame!$AI:$AI,A25)</f>
        <v>2</v>
      </c>
      <c r="BF25" s="1">
        <f>SUMIFS(BatGame!$AE:$AE,BatGame!$A:$A,B25,BatGame!$AI:$AI,A25)</f>
        <v>0</v>
      </c>
      <c r="BG25" s="1">
        <f>SUMIFS(BatGame!$AF:$AF,BatGame!$A:$A,B25,BatGame!$AI:$AI,A25)</f>
        <v>0</v>
      </c>
      <c r="BH25">
        <f t="shared" si="30"/>
        <v>14</v>
      </c>
      <c r="BI25" s="4">
        <f t="shared" si="31"/>
        <v>-0.25968050537797044</v>
      </c>
      <c r="BJ25" s="2">
        <f>E25*('리그 상수'!$B$3 * 0.8)</f>
        <v>1.6531219028741329</v>
      </c>
    </row>
    <row r="26" spans="1:62">
      <c r="A26" s="30" t="s">
        <v>299</v>
      </c>
      <c r="B26" s="24" t="s">
        <v>285</v>
      </c>
      <c r="C26" s="5">
        <f t="shared" si="12"/>
        <v>-1.7558223543329136E-2</v>
      </c>
      <c r="D26" s="5">
        <f t="shared" si="13"/>
        <v>-9.2783505154639173E-4</v>
      </c>
      <c r="E26" s="1">
        <f>SUMIFS(BatGame!$E:$E,BatGame!$A:$A,B26,BatGame!$AI:$AI,A26)</f>
        <v>3</v>
      </c>
      <c r="F26">
        <f t="shared" si="5"/>
        <v>3</v>
      </c>
      <c r="G26" s="1">
        <f>SUMIFS(BatGame!$F:$F,BatGame!$A:$A,B26,BatGame!$AI:$AI,A26)</f>
        <v>3</v>
      </c>
      <c r="H26" s="1">
        <f>SUMIFS(BatGame!$M:$M,BatGame!$A:$A,B26,BatGame!$AI:$AI,A26)</f>
        <v>0</v>
      </c>
      <c r="I26" s="1">
        <f>SUMIFS(BatGame!$G:$G,BatGame!$A:$A,B26,BatGame!$AI:$AI,A26)</f>
        <v>0</v>
      </c>
      <c r="J26">
        <f>SUMIFS(BatGame!$H:$H,BatGame!$A:$A,B26,BatGame!$AI:$AI,A26)</f>
        <v>0</v>
      </c>
      <c r="K26" s="1">
        <f>SUMIFS(BatGame!$I:$I,BatGame!$A:$A,B26,BatGame!$AI:$AI,A26)</f>
        <v>0</v>
      </c>
      <c r="L26" s="1">
        <f>SUMIFS(BatGame!$J:$J,BatGame!$A:$A,B26,BatGame!$AI:$AI,A26)</f>
        <v>0</v>
      </c>
      <c r="M26" s="1">
        <f>SUMIFS(BatGame!$K:$K,BatGame!$A:$A,B26,BatGame!$AI:$AI,A26)</f>
        <v>0</v>
      </c>
      <c r="N26">
        <f t="shared" si="14"/>
        <v>0</v>
      </c>
      <c r="O26" s="1">
        <f>SUMIFS(BatGame!$L:$L,BatGame!$A:$A,B26,BatGame!$AI:$AI,A26)</f>
        <v>0</v>
      </c>
      <c r="P26" s="1">
        <f>SUMIFS(BatGame!$N:$N,BatGame!$A:$A,B26,BatGame!$AI:$AI,A26)</f>
        <v>0</v>
      </c>
      <c r="Q26" s="1">
        <f>SUMIFS(BatGame!$AC:$AC,BatGame!$A:$A,B26,BatGame!$AI:$AI,A26)</f>
        <v>0</v>
      </c>
      <c r="R26" s="1">
        <f>SUMIFS(BatGame!$O:$O,BatGame!$A:$A,B26,BatGame!$AI:$AI,A26)</f>
        <v>0</v>
      </c>
      <c r="S26" s="1">
        <f>SUMIFS(BatGame!$Y:$Y,BatGame!$A:$A,B26,BatGame!$AI:$AI,A26)</f>
        <v>0</v>
      </c>
      <c r="T26" s="1">
        <f>SUMIFS(BatGame!$X:$X,BatGame!$A:$A,B26,BatGame!$AI:$AI,A26)</f>
        <v>0</v>
      </c>
      <c r="U26" s="1">
        <f>SUMIFS(BatGame!$P:$P,BatGame!$A:$A,B26,BatGame!$AI:$AI,A26)</f>
        <v>2</v>
      </c>
      <c r="V26" s="1">
        <f>SUMIFS(BatGame!$AB:$AB,BatGame!$A:$A,B26,BatGame!$AI:$AI,A26)</f>
        <v>0</v>
      </c>
      <c r="W26" s="1">
        <f>SUMIFS(BatGame!$Z:$Z,BatGame!$A:$A,B26,BatGame!$AI:$AI,A26)</f>
        <v>0</v>
      </c>
      <c r="X26" s="1">
        <f>SUMIFS(BatGame!$AA:$AA,BatGame!$A:$A,B26,BatGame!$AI:$AI,A26)</f>
        <v>0</v>
      </c>
      <c r="Y26" s="2">
        <f t="shared" si="15"/>
        <v>0</v>
      </c>
      <c r="Z26" s="2">
        <f t="shared" si="16"/>
        <v>0</v>
      </c>
      <c r="AA26" s="2">
        <f t="shared" si="17"/>
        <v>0</v>
      </c>
      <c r="AB26" s="2">
        <f t="shared" si="18"/>
        <v>0</v>
      </c>
      <c r="AC26" s="2">
        <f t="shared" si="19"/>
        <v>0</v>
      </c>
      <c r="AD26" s="2">
        <f>(AL26/E26) / '리그 상수'!$B$3 * 100</f>
        <v>1937.8542711121927</v>
      </c>
      <c r="AE26" s="2">
        <f t="shared" si="6"/>
        <v>66.666666666666657</v>
      </c>
      <c r="AF26" s="2">
        <f t="shared" si="7"/>
        <v>0</v>
      </c>
      <c r="AG26" s="2">
        <f t="shared" si="8"/>
        <v>0</v>
      </c>
      <c r="AH26" s="2">
        <f t="shared" si="9"/>
        <v>0</v>
      </c>
      <c r="AI26" s="2">
        <f t="shared" si="10"/>
        <v>0</v>
      </c>
      <c r="AJ26" s="2">
        <f t="shared" si="11"/>
        <v>0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0.26821658002507937</v>
      </c>
      <c r="AL26" s="2">
        <f>((AK26-$AK$2) / '리그 상수'!$B$2 + '리그 상수'!$B$3) * '2025 썸머시즌 타자'!E26</f>
        <v>8.0087733503843843</v>
      </c>
      <c r="AM26" s="2">
        <f t="shared" si="20"/>
        <v>0</v>
      </c>
      <c r="AN26" s="2">
        <f>((AK26-'리그 상수'!$B$1) / '리그 상수'!$B$2)*'2025 썸머시즌 타자'!E26</f>
        <v>-0.27250362939246814</v>
      </c>
      <c r="AO26" s="2">
        <f>((AK26-'리그 상수'!$B$1) / '리그 상수'!$B$2) * '2025 썸머시즌 타자'!E26</f>
        <v>-0.27250362939246814</v>
      </c>
      <c r="AP26" s="2">
        <f t="shared" si="21"/>
        <v>0</v>
      </c>
      <c r="AQ26" s="2">
        <f t="shared" si="22"/>
        <v>0</v>
      </c>
      <c r="AR26" s="2">
        <f t="shared" si="23"/>
        <v>-0.27250362939246814</v>
      </c>
      <c r="AS26" s="2">
        <f t="shared" si="24"/>
        <v>-1.44E-2</v>
      </c>
      <c r="AT26" s="2">
        <f t="shared" si="25"/>
        <v>-1.44E-2</v>
      </c>
      <c r="AU26" s="2">
        <f t="shared" si="26"/>
        <v>-0.28690362939246816</v>
      </c>
      <c r="AV26" s="3">
        <f>AU26 + (E26 * ('리그 상수'!$B$1 - '리그 상수'!$F$1) / '리그 상수'!$B$2)</f>
        <v>-1.0077690129596972E-2</v>
      </c>
      <c r="AW26">
        <f t="shared" si="27"/>
        <v>15.52</v>
      </c>
      <c r="AX26" s="3">
        <f t="shared" si="28"/>
        <v>-1.7558223543329133E-2</v>
      </c>
      <c r="AY26" s="3">
        <f t="shared" si="29"/>
        <v>-1.8486058594875527E-2</v>
      </c>
      <c r="BE26" s="1">
        <f>SUMIFS(BatGame!$AD:$AD,BatGame!$A:$A,B26,BatGame!$AI:$AI,A26)</f>
        <v>0</v>
      </c>
      <c r="BF26" s="1">
        <f>SUMIFS(BatGame!$AE:$AE,BatGame!$A:$A,B26,BatGame!$AI:$AI,A26)</f>
        <v>0</v>
      </c>
      <c r="BG26" s="1">
        <f>SUMIFS(BatGame!$AF:$AF,BatGame!$A:$A,B26,BatGame!$AI:$AI,A26)</f>
        <v>0</v>
      </c>
      <c r="BH26">
        <f t="shared" si="30"/>
        <v>3</v>
      </c>
      <c r="BI26" s="4">
        <f t="shared" si="31"/>
        <v>-6.4933570422660901E-4</v>
      </c>
      <c r="BJ26" s="2">
        <f>E26*('리그 상수'!$B$3 * 0.8)</f>
        <v>0.33062438057482657</v>
      </c>
    </row>
    <row r="27" spans="1:62">
      <c r="A27" s="30" t="s">
        <v>299</v>
      </c>
      <c r="B27" s="24" t="s">
        <v>86</v>
      </c>
      <c r="C27" s="5">
        <f t="shared" si="12"/>
        <v>-3.159030382306055E-3</v>
      </c>
      <c r="D27" s="5">
        <f t="shared" si="13"/>
        <v>-0.12983247422680413</v>
      </c>
      <c r="E27" s="1">
        <f>SUMIFS(BatGame!$E:$E,BatGame!$A:$A,B27,BatGame!$AI:$AI,A27)</f>
        <v>52</v>
      </c>
      <c r="F27">
        <f t="shared" si="5"/>
        <v>50</v>
      </c>
      <c r="G27" s="1">
        <f>SUMIFS(BatGame!$F:$F,BatGame!$A:$A,B27,BatGame!$AI:$AI,A27)</f>
        <v>50</v>
      </c>
      <c r="H27" s="1">
        <f>SUMIFS(BatGame!$M:$M,BatGame!$A:$A,B27,BatGame!$AI:$AI,A27)</f>
        <v>9</v>
      </c>
      <c r="I27" s="1">
        <f>SUMIFS(BatGame!$G:$G,BatGame!$A:$A,B27,BatGame!$AI:$AI,A27)</f>
        <v>12</v>
      </c>
      <c r="J27">
        <f>SUMIFS(BatGame!$H:$H,BatGame!$A:$A,B27,BatGame!$AI:$AI,A27)</f>
        <v>6</v>
      </c>
      <c r="K27" s="1">
        <f>SUMIFS(BatGame!$I:$I,BatGame!$A:$A,B27,BatGame!$AI:$AI,A27)</f>
        <v>2</v>
      </c>
      <c r="L27" s="1">
        <f>SUMIFS(BatGame!$J:$J,BatGame!$A:$A,B27,BatGame!$AI:$AI,A27)</f>
        <v>0</v>
      </c>
      <c r="M27" s="1">
        <f>SUMIFS(BatGame!$K:$K,BatGame!$A:$A,B27,BatGame!$AI:$AI,A27)</f>
        <v>4</v>
      </c>
      <c r="N27">
        <f t="shared" si="14"/>
        <v>26</v>
      </c>
      <c r="O27" s="1">
        <f>SUMIFS(BatGame!$L:$L,BatGame!$A:$A,B27,BatGame!$AI:$AI,A27)</f>
        <v>9</v>
      </c>
      <c r="P27" s="1">
        <f>SUMIFS(BatGame!$N:$N,BatGame!$A:$A,B27,BatGame!$AI:$AI,A27)</f>
        <v>1</v>
      </c>
      <c r="Q27" s="1">
        <f>SUMIFS(BatGame!$AC:$AC,BatGame!$A:$A,B27,BatGame!$AI:$AI,A27)</f>
        <v>0</v>
      </c>
      <c r="R27" s="1">
        <f>SUMIFS(BatGame!$O:$O,BatGame!$A:$A,B27,BatGame!$AI:$AI,A27)</f>
        <v>2</v>
      </c>
      <c r="S27" s="1">
        <f>SUMIFS(BatGame!$Y:$Y,BatGame!$A:$A,B27,BatGame!$AI:$AI,A27)</f>
        <v>0</v>
      </c>
      <c r="T27" s="1">
        <f>SUMIFS(BatGame!$X:$X,BatGame!$A:$A,B27,BatGame!$AI:$AI,A27)</f>
        <v>1</v>
      </c>
      <c r="U27" s="1">
        <f>SUMIFS(BatGame!$P:$P,BatGame!$A:$A,B27,BatGame!$AI:$AI,A27)</f>
        <v>11</v>
      </c>
      <c r="V27" s="1">
        <f>SUMIFS(BatGame!$AB:$AB,BatGame!$A:$A,B27,BatGame!$AI:$AI,A27)</f>
        <v>1</v>
      </c>
      <c r="W27" s="1">
        <f>SUMIFS(BatGame!$Z:$Z,BatGame!$A:$A,B27,BatGame!$AI:$AI,A27)</f>
        <v>0</v>
      </c>
      <c r="X27" s="1">
        <f>SUMIFS(BatGame!$AA:$AA,BatGame!$A:$A,B27,BatGame!$AI:$AI,A27)</f>
        <v>0</v>
      </c>
      <c r="Y27" s="2">
        <f t="shared" si="15"/>
        <v>0.24</v>
      </c>
      <c r="Z27" s="2">
        <f t="shared" si="16"/>
        <v>0.26923076923076922</v>
      </c>
      <c r="AA27" s="2">
        <f t="shared" si="17"/>
        <v>0.52</v>
      </c>
      <c r="AB27" s="2">
        <f t="shared" si="18"/>
        <v>0.78923076923076918</v>
      </c>
      <c r="AC27" s="2">
        <f t="shared" si="19"/>
        <v>0.18</v>
      </c>
      <c r="AD27" s="2">
        <f>(AL27/E27) / '리그 상수'!$B$3 * 100</f>
        <v>140.96802516052944</v>
      </c>
      <c r="AE27" s="2">
        <f t="shared" si="6"/>
        <v>21.153846153846153</v>
      </c>
      <c r="AF27" s="2">
        <f t="shared" si="7"/>
        <v>3.8461538461538463</v>
      </c>
      <c r="AG27" s="2">
        <f t="shared" si="8"/>
        <v>0.18181818181818182</v>
      </c>
      <c r="AH27" s="2">
        <f t="shared" si="9"/>
        <v>0.22857142857142856</v>
      </c>
      <c r="AI27" s="2">
        <f t="shared" si="10"/>
        <v>0.28000000000000003</v>
      </c>
      <c r="AJ27" s="2">
        <f t="shared" si="11"/>
        <v>2.9230769230769227E-2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0.42799778938463573</v>
      </c>
      <c r="AL27" s="2">
        <f>((AK27-$AK$2) / '리그 상수'!$B$2 + '리그 상수'!$B$3) * '2025 썸머시즌 타자'!E27</f>
        <v>10.098284299903932</v>
      </c>
      <c r="AM27" s="2">
        <f t="shared" si="20"/>
        <v>5.0399999999999991</v>
      </c>
      <c r="AN27" s="2">
        <f>((AK27-'리그 상수'!$B$1) / '리그 상수'!$B$2)*'2025 썸머시즌 타자'!E27</f>
        <v>1.5869718484666102</v>
      </c>
      <c r="AO27" s="2">
        <f>((AK27-'리그 상수'!$B$1) / '리그 상수'!$B$2) * '2025 썸머시즌 타자'!E27</f>
        <v>1.5869718484666102</v>
      </c>
      <c r="AP27" s="2">
        <f t="shared" si="21"/>
        <v>0.2</v>
      </c>
      <c r="AQ27" s="2">
        <f t="shared" si="22"/>
        <v>-1.8360000000000003</v>
      </c>
      <c r="AR27" s="2">
        <f t="shared" si="23"/>
        <v>-4.902815153339013E-2</v>
      </c>
      <c r="AS27" s="2">
        <f t="shared" si="24"/>
        <v>-2.0150000000000001</v>
      </c>
      <c r="AT27" s="2">
        <f t="shared" si="25"/>
        <v>-2.0150000000000001</v>
      </c>
      <c r="AU27" s="2">
        <f t="shared" si="26"/>
        <v>-2.0640281515333903</v>
      </c>
      <c r="AV27" s="3">
        <f>AU27 + (E27 * ('리그 상수'!$B$1 - '리그 상수'!$F$1) / '리그 상수'!$B$2)</f>
        <v>2.7342881290230427</v>
      </c>
      <c r="AW27">
        <f t="shared" si="27"/>
        <v>15.52</v>
      </c>
      <c r="AX27" s="3">
        <f t="shared" si="28"/>
        <v>-3.159030382306065E-3</v>
      </c>
      <c r="AY27" s="3">
        <f t="shared" si="29"/>
        <v>-0.13299150460911019</v>
      </c>
      <c r="BE27" s="1">
        <f>SUMIFS(BatGame!$AD:$AD,BatGame!$A:$A,B27,BatGame!$AI:$AI,A27)</f>
        <v>1</v>
      </c>
      <c r="BF27" s="1">
        <f>SUMIFS(BatGame!$AE:$AE,BatGame!$A:$A,B27,BatGame!$AI:$AI,A27)</f>
        <v>0</v>
      </c>
      <c r="BG27" s="1">
        <f>SUMIFS(BatGame!$AF:$AF,BatGame!$A:$A,B27,BatGame!$AI:$AI,A27)</f>
        <v>0</v>
      </c>
      <c r="BH27">
        <f t="shared" si="30"/>
        <v>39</v>
      </c>
      <c r="BI27" s="4">
        <f t="shared" si="31"/>
        <v>0.17617835882880431</v>
      </c>
      <c r="BJ27" s="2">
        <f>E27*('리그 상수'!$B$3 * 0.8)</f>
        <v>5.7308225966303272</v>
      </c>
    </row>
    <row r="28" spans="1:62">
      <c r="A28" s="30" t="s">
        <v>299</v>
      </c>
      <c r="B28" s="24" t="s">
        <v>111</v>
      </c>
      <c r="C28" s="5">
        <f t="shared" si="12"/>
        <v>0.23459321806693079</v>
      </c>
      <c r="D28" s="5">
        <f t="shared" si="13"/>
        <v>-0.12981846705513223</v>
      </c>
      <c r="E28" s="1">
        <f>SUMIFS(BatGame!$E:$E,BatGame!$A:$A,B28,BatGame!$AI:$AI,A28)</f>
        <v>44</v>
      </c>
      <c r="F28">
        <f t="shared" si="5"/>
        <v>43</v>
      </c>
      <c r="G28" s="1">
        <f>SUMIFS(BatGame!$F:$F,BatGame!$A:$A,B28,BatGame!$AI:$AI,A28)</f>
        <v>43</v>
      </c>
      <c r="H28" s="1">
        <f>SUMIFS(BatGame!$M:$M,BatGame!$A:$A,B28,BatGame!$AI:$AI,A28)</f>
        <v>5</v>
      </c>
      <c r="I28" s="1">
        <f>SUMIFS(BatGame!$G:$G,BatGame!$A:$A,B28,BatGame!$AI:$AI,A28)</f>
        <v>9</v>
      </c>
      <c r="J28">
        <f>SUMIFS(BatGame!$H:$H,BatGame!$A:$A,B28,BatGame!$AI:$AI,A28)</f>
        <v>5</v>
      </c>
      <c r="K28" s="1">
        <f>SUMIFS(BatGame!$I:$I,BatGame!$A:$A,B28,BatGame!$AI:$AI,A28)</f>
        <v>4</v>
      </c>
      <c r="L28" s="1">
        <f>SUMIFS(BatGame!$J:$J,BatGame!$A:$A,B28,BatGame!$AI:$AI,A28)</f>
        <v>0</v>
      </c>
      <c r="M28" s="1">
        <f>SUMIFS(BatGame!$K:$K,BatGame!$A:$A,B28,BatGame!$AI:$AI,A28)</f>
        <v>0</v>
      </c>
      <c r="N28">
        <f t="shared" si="14"/>
        <v>13</v>
      </c>
      <c r="O28" s="1">
        <f>SUMIFS(BatGame!$L:$L,BatGame!$A:$A,B28,BatGame!$AI:$AI,A28)</f>
        <v>4</v>
      </c>
      <c r="P28" s="1">
        <f>SUMIFS(BatGame!$N:$N,BatGame!$A:$A,B28,BatGame!$AI:$AI,A28)</f>
        <v>0</v>
      </c>
      <c r="Q28" s="1">
        <f>SUMIFS(BatGame!$AC:$AC,BatGame!$A:$A,B28,BatGame!$AI:$AI,A28)</f>
        <v>1</v>
      </c>
      <c r="R28" s="1">
        <f>SUMIFS(BatGame!$O:$O,BatGame!$A:$A,B28,BatGame!$AI:$AI,A28)</f>
        <v>0</v>
      </c>
      <c r="S28" s="1">
        <f>SUMIFS(BatGame!$Y:$Y,BatGame!$A:$A,B28,BatGame!$AI:$AI,A28)</f>
        <v>1</v>
      </c>
      <c r="T28" s="1">
        <f>SUMIFS(BatGame!$X:$X,BatGame!$A:$A,B28,BatGame!$AI:$AI,A28)</f>
        <v>0</v>
      </c>
      <c r="U28" s="1">
        <f>SUMIFS(BatGame!$P:$P,BatGame!$A:$A,B28,BatGame!$AI:$AI,A28)</f>
        <v>12</v>
      </c>
      <c r="V28" s="1">
        <f>SUMIFS(BatGame!$AB:$AB,BatGame!$A:$A,B28,BatGame!$AI:$AI,A28)</f>
        <v>0</v>
      </c>
      <c r="W28" s="1">
        <f>SUMIFS(BatGame!$Z:$Z,BatGame!$A:$A,B28,BatGame!$AI:$AI,A28)</f>
        <v>0</v>
      </c>
      <c r="X28" s="1">
        <f>SUMIFS(BatGame!$AA:$AA,BatGame!$A:$A,B28,BatGame!$AI:$AI,A28)</f>
        <v>0</v>
      </c>
      <c r="Y28" s="2">
        <f t="shared" si="15"/>
        <v>0.20930232558139536</v>
      </c>
      <c r="Z28" s="2">
        <f t="shared" si="16"/>
        <v>0.22727272727272727</v>
      </c>
      <c r="AA28" s="2">
        <f t="shared" si="17"/>
        <v>0.30232558139534882</v>
      </c>
      <c r="AB28" s="2">
        <f t="shared" si="18"/>
        <v>0.52959830866807611</v>
      </c>
      <c r="AC28" s="2">
        <f t="shared" si="19"/>
        <v>0.11627906976744186</v>
      </c>
      <c r="AD28" s="2">
        <f>(AL28/E28) / '리그 상수'!$B$3 * 100</f>
        <v>163.36069382065972</v>
      </c>
      <c r="AE28" s="2">
        <f t="shared" si="6"/>
        <v>27.27272727272727</v>
      </c>
      <c r="AF28" s="2">
        <f t="shared" si="7"/>
        <v>0</v>
      </c>
      <c r="AG28" s="2">
        <f t="shared" si="8"/>
        <v>0</v>
      </c>
      <c r="AH28" s="2">
        <f t="shared" si="9"/>
        <v>0.29032258064516131</v>
      </c>
      <c r="AI28" s="2">
        <f t="shared" si="10"/>
        <v>9.3023255813953459E-2</v>
      </c>
      <c r="AJ28" s="2">
        <f t="shared" si="11"/>
        <v>1.7970401691331905E-2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0.54360988164028656</v>
      </c>
      <c r="AL28" s="2">
        <f>((AK28-$AK$2) / '리그 상수'!$B$2 + '리그 상수'!$B$3) * '2025 썸머시즌 타자'!E28</f>
        <v>9.902021837533745</v>
      </c>
      <c r="AM28" s="2">
        <f t="shared" si="20"/>
        <v>2.332225913621262</v>
      </c>
      <c r="AN28" s="2">
        <f>((AK28-'리그 상수'!$B$1) / '리그 상수'!$B$2)*'2025 썸머시즌 타자'!E28</f>
        <v>2.5408867443987657</v>
      </c>
      <c r="AO28" s="2">
        <f>((AK28-'리그 상수'!$B$1) / '리그 상수'!$B$2) * '2025 썸머시즌 타자'!E28</f>
        <v>2.5408867443987657</v>
      </c>
      <c r="AP28" s="2">
        <f t="shared" si="21"/>
        <v>-0.4</v>
      </c>
      <c r="AQ28" s="2">
        <f t="shared" si="22"/>
        <v>1.5</v>
      </c>
      <c r="AR28" s="2">
        <f t="shared" si="23"/>
        <v>3.6408867443987658</v>
      </c>
      <c r="AS28" s="2">
        <f t="shared" si="24"/>
        <v>-2.014782608695652</v>
      </c>
      <c r="AT28" s="2">
        <f t="shared" si="25"/>
        <v>-2.014782608695652</v>
      </c>
      <c r="AU28" s="2">
        <f t="shared" si="26"/>
        <v>1.6261041357031139</v>
      </c>
      <c r="AV28" s="3">
        <f>AU28 + (E28 * ('리그 상수'!$B$1 - '리그 상수'!$F$1) / '리그 상수'!$B$2)</f>
        <v>5.6862179115585576</v>
      </c>
      <c r="AW28">
        <f t="shared" si="27"/>
        <v>15.52</v>
      </c>
      <c r="AX28" s="3">
        <f t="shared" si="28"/>
        <v>0.23459321806693079</v>
      </c>
      <c r="AY28" s="3">
        <f t="shared" si="29"/>
        <v>0.10477475101179858</v>
      </c>
      <c r="BE28" s="1">
        <f>SUMIFS(BatGame!$AD:$AD,BatGame!$A:$A,B28,BatGame!$AI:$AI,A28)</f>
        <v>1</v>
      </c>
      <c r="BF28" s="1">
        <f>SUMIFS(BatGame!$AE:$AE,BatGame!$A:$A,B28,BatGame!$AI:$AI,A28)</f>
        <v>0</v>
      </c>
      <c r="BG28" s="1">
        <f>SUMIFS(BatGame!$AF:$AF,BatGame!$A:$A,B28,BatGame!$AI:$AI,A28)</f>
        <v>0</v>
      </c>
      <c r="BH28">
        <f t="shared" si="30"/>
        <v>35</v>
      </c>
      <c r="BI28" s="4">
        <f t="shared" si="31"/>
        <v>0.36638002007464932</v>
      </c>
      <c r="BJ28" s="2">
        <f>E28*('리그 상수'!$B$3 * 0.8)</f>
        <v>4.849157581764123</v>
      </c>
    </row>
    <row r="29" spans="1:62">
      <c r="A29" s="30" t="s">
        <v>299</v>
      </c>
      <c r="B29" s="24" t="s">
        <v>100</v>
      </c>
      <c r="C29" s="5">
        <f t="shared" si="12"/>
        <v>0.24078924642504446</v>
      </c>
      <c r="D29" s="5">
        <f t="shared" si="13"/>
        <v>-9.372071227741331E-4</v>
      </c>
      <c r="E29" s="1">
        <f>SUMIFS(BatGame!$E:$E,BatGame!$A:$A,B29,BatGame!$AI:$AI,A29)</f>
        <v>42</v>
      </c>
      <c r="F29">
        <f t="shared" si="5"/>
        <v>42</v>
      </c>
      <c r="G29" s="1">
        <f>SUMIFS(BatGame!$F:$F,BatGame!$A:$A,B29,BatGame!$AI:$AI,A29)</f>
        <v>42</v>
      </c>
      <c r="H29" s="1">
        <f>SUMIFS(BatGame!$M:$M,BatGame!$A:$A,B29,BatGame!$AI:$AI,A29)</f>
        <v>6</v>
      </c>
      <c r="I29" s="1">
        <f>SUMIFS(BatGame!$G:$G,BatGame!$A:$A,B29,BatGame!$AI:$AI,A29)</f>
        <v>9</v>
      </c>
      <c r="J29">
        <f>SUMIFS(BatGame!$H:$H,BatGame!$A:$A,B29,BatGame!$AI:$AI,A29)</f>
        <v>7</v>
      </c>
      <c r="K29" s="1">
        <f>SUMIFS(BatGame!$I:$I,BatGame!$A:$A,B29,BatGame!$AI:$AI,A29)</f>
        <v>2</v>
      </c>
      <c r="L29" s="1">
        <f>SUMIFS(BatGame!$J:$J,BatGame!$A:$A,B29,BatGame!$AI:$AI,A29)</f>
        <v>0</v>
      </c>
      <c r="M29" s="1">
        <f>SUMIFS(BatGame!$K:$K,BatGame!$A:$A,B29,BatGame!$AI:$AI,A29)</f>
        <v>0</v>
      </c>
      <c r="N29">
        <f t="shared" si="14"/>
        <v>11</v>
      </c>
      <c r="O29" s="1">
        <f>SUMIFS(BatGame!$L:$L,BatGame!$A:$A,B29,BatGame!$AI:$AI,A29)</f>
        <v>4</v>
      </c>
      <c r="P29" s="1">
        <f>SUMIFS(BatGame!$N:$N,BatGame!$A:$A,B29,BatGame!$AI:$AI,A29)</f>
        <v>3</v>
      </c>
      <c r="Q29" s="1">
        <f>SUMIFS(BatGame!$AC:$AC,BatGame!$A:$A,B29,BatGame!$AI:$AI,A29)</f>
        <v>0</v>
      </c>
      <c r="R29" s="1">
        <f>SUMIFS(BatGame!$O:$O,BatGame!$A:$A,B29,BatGame!$AI:$AI,A29)</f>
        <v>0</v>
      </c>
      <c r="S29" s="1">
        <f>SUMIFS(BatGame!$Y:$Y,BatGame!$A:$A,B29,BatGame!$AI:$AI,A29)</f>
        <v>0</v>
      </c>
      <c r="T29" s="1">
        <f>SUMIFS(BatGame!$X:$X,BatGame!$A:$A,B29,BatGame!$AI:$AI,A29)</f>
        <v>0</v>
      </c>
      <c r="U29" s="1">
        <f>SUMIFS(BatGame!$P:$P,BatGame!$A:$A,B29,BatGame!$AI:$AI,A29)</f>
        <v>11</v>
      </c>
      <c r="V29" s="1">
        <f>SUMIFS(BatGame!$AB:$AB,BatGame!$A:$A,B29,BatGame!$AI:$AI,A29)</f>
        <v>0</v>
      </c>
      <c r="W29" s="1">
        <f>SUMIFS(BatGame!$Z:$Z,BatGame!$A:$A,B29,BatGame!$AI:$AI,A29)</f>
        <v>0</v>
      </c>
      <c r="X29" s="1">
        <f>SUMIFS(BatGame!$AA:$AA,BatGame!$A:$A,B29,BatGame!$AI:$AI,A29)</f>
        <v>0</v>
      </c>
      <c r="Y29" s="2">
        <f t="shared" si="15"/>
        <v>0.21428571428571427</v>
      </c>
      <c r="Z29" s="2">
        <f t="shared" si="16"/>
        <v>0.21428571428571427</v>
      </c>
      <c r="AA29" s="2">
        <f t="shared" si="17"/>
        <v>0.26190476190476192</v>
      </c>
      <c r="AB29" s="2">
        <f t="shared" si="18"/>
        <v>0.47619047619047616</v>
      </c>
      <c r="AC29" s="2">
        <f t="shared" si="19"/>
        <v>0.14285714285714285</v>
      </c>
      <c r="AD29" s="2">
        <f>(AL29/E29) / '리그 상수'!$B$3 * 100</f>
        <v>102.62415835158593</v>
      </c>
      <c r="AE29" s="2">
        <f t="shared" si="6"/>
        <v>26.190476190476193</v>
      </c>
      <c r="AF29" s="2">
        <f t="shared" si="7"/>
        <v>0</v>
      </c>
      <c r="AG29" s="2">
        <f t="shared" si="8"/>
        <v>0</v>
      </c>
      <c r="AH29" s="2">
        <f t="shared" si="9"/>
        <v>0.29032258064516131</v>
      </c>
      <c r="AI29" s="2">
        <f t="shared" si="10"/>
        <v>4.7619047619047644E-2</v>
      </c>
      <c r="AJ29" s="2">
        <f t="shared" si="11"/>
        <v>0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0.50387012477554838</v>
      </c>
      <c r="AL29" s="2">
        <f>((AK29-$AK$2) / '리그 상수'!$B$2 + '리그 상수'!$B$3) * '2025 썸머시즌 타자'!E29</f>
        <v>5.9377585377260527</v>
      </c>
      <c r="AM29" s="2">
        <f t="shared" si="20"/>
        <v>1.9285714285714286</v>
      </c>
      <c r="AN29" s="2">
        <f>((AK29-'리그 상수'!$B$1) / '리그 상수'!$B$2)*'2025 썸머시즌 타자'!E29</f>
        <v>1.3370491045166901</v>
      </c>
      <c r="AO29" s="2">
        <f>((AK29-'리그 상수'!$B$1) / '리그 상수'!$B$2) * '2025 썸머시즌 타자'!E29</f>
        <v>1.3370491045166901</v>
      </c>
      <c r="AP29" s="2">
        <f t="shared" si="21"/>
        <v>0.60000000000000009</v>
      </c>
      <c r="AQ29" s="2">
        <f t="shared" si="22"/>
        <v>1.7999999999999998</v>
      </c>
      <c r="AR29" s="2">
        <f t="shared" si="23"/>
        <v>3.7370491045166903</v>
      </c>
      <c r="AS29" s="2">
        <f t="shared" si="24"/>
        <v>-1.4545454545454545E-2</v>
      </c>
      <c r="AT29" s="2">
        <f t="shared" si="25"/>
        <v>-1.4545454545454545E-2</v>
      </c>
      <c r="AU29" s="2">
        <f t="shared" si="26"/>
        <v>3.7225036499712356</v>
      </c>
      <c r="AV29" s="3">
        <f>AU29 + (E29 * ('리그 상수'!$B$1 - '리그 상수'!$F$1) / '리그 상수'!$B$2)</f>
        <v>7.5980667996514324</v>
      </c>
      <c r="AW29">
        <f t="shared" si="27"/>
        <v>15.52</v>
      </c>
      <c r="AX29" s="3">
        <f t="shared" si="28"/>
        <v>0.24078924642504448</v>
      </c>
      <c r="AY29" s="3">
        <f t="shared" si="29"/>
        <v>0.23985203930227034</v>
      </c>
      <c r="BE29" s="1">
        <f>SUMIFS(BatGame!$AD:$AD,BatGame!$A:$A,B29,BatGame!$AI:$AI,A29)</f>
        <v>0</v>
      </c>
      <c r="BF29" s="1">
        <f>SUMIFS(BatGame!$AE:$AE,BatGame!$A:$A,B29,BatGame!$AI:$AI,A29)</f>
        <v>0</v>
      </c>
      <c r="BG29" s="1">
        <f>SUMIFS(BatGame!$AF:$AF,BatGame!$A:$A,B29,BatGame!$AI:$AI,A29)</f>
        <v>0</v>
      </c>
      <c r="BH29">
        <f t="shared" si="30"/>
        <v>33</v>
      </c>
      <c r="BI29" s="4">
        <f t="shared" si="31"/>
        <v>0.4895661597713552</v>
      </c>
      <c r="BJ29" s="2">
        <f>E29*('리그 상수'!$B$3 * 0.8)</f>
        <v>4.628741328047572</v>
      </c>
    </row>
    <row r="30" spans="1:62">
      <c r="A30" s="30" t="s">
        <v>299</v>
      </c>
      <c r="B30" s="24" t="s">
        <v>122</v>
      </c>
      <c r="C30" s="5">
        <f t="shared" si="12"/>
        <v>-7.9068246127741354E-2</v>
      </c>
      <c r="D30" s="5">
        <f t="shared" si="13"/>
        <v>-9.8183603338242512E-4</v>
      </c>
      <c r="E30" s="1">
        <f>SUMIFS(BatGame!$E:$E,BatGame!$A:$A,B30,BatGame!$AI:$AI,A30)</f>
        <v>5</v>
      </c>
      <c r="F30">
        <f t="shared" si="5"/>
        <v>5</v>
      </c>
      <c r="G30" s="1">
        <f>SUMIFS(BatGame!$F:$F,BatGame!$A:$A,B30,BatGame!$AI:$AI,A30)</f>
        <v>5</v>
      </c>
      <c r="H30" s="1">
        <f>SUMIFS(BatGame!$M:$M,BatGame!$A:$A,B30,BatGame!$AI:$AI,A30)</f>
        <v>1</v>
      </c>
      <c r="I30" s="1">
        <f>SUMIFS(BatGame!$G:$G,BatGame!$A:$A,B30,BatGame!$AI:$AI,A30)</f>
        <v>1</v>
      </c>
      <c r="J30">
        <f>SUMIFS(BatGame!$H:$H,BatGame!$A:$A,B30,BatGame!$AI:$AI,A30)</f>
        <v>1</v>
      </c>
      <c r="K30" s="1">
        <f>SUMIFS(BatGame!$I:$I,BatGame!$A:$A,B30,BatGame!$AI:$AI,A30)</f>
        <v>0</v>
      </c>
      <c r="L30" s="1">
        <f>SUMIFS(BatGame!$J:$J,BatGame!$A:$A,B30,BatGame!$AI:$AI,A30)</f>
        <v>0</v>
      </c>
      <c r="M30" s="1">
        <f>SUMIFS(BatGame!$K:$K,BatGame!$A:$A,B30,BatGame!$AI:$AI,A30)</f>
        <v>0</v>
      </c>
      <c r="N30">
        <f t="shared" si="14"/>
        <v>1</v>
      </c>
      <c r="O30" s="1">
        <f>SUMIFS(BatGame!$L:$L,BatGame!$A:$A,B30,BatGame!$AI:$AI,A30)</f>
        <v>0</v>
      </c>
      <c r="P30" s="1">
        <f>SUMIFS(BatGame!$N:$N,BatGame!$A:$A,B30,BatGame!$AI:$AI,A30)</f>
        <v>0</v>
      </c>
      <c r="Q30" s="1">
        <f>SUMIFS(BatGame!$AC:$AC,BatGame!$A:$A,B30,BatGame!$AI:$AI,A30)</f>
        <v>0</v>
      </c>
      <c r="R30" s="1">
        <f>SUMIFS(BatGame!$O:$O,BatGame!$A:$A,B30,BatGame!$AI:$AI,A30)</f>
        <v>0</v>
      </c>
      <c r="S30" s="1">
        <f>SUMIFS(BatGame!$Y:$Y,BatGame!$A:$A,B30,BatGame!$AI:$AI,A30)</f>
        <v>0</v>
      </c>
      <c r="T30" s="1">
        <f>SUMIFS(BatGame!$X:$X,BatGame!$A:$A,B30,BatGame!$AI:$AI,A30)</f>
        <v>0</v>
      </c>
      <c r="U30" s="1">
        <f>SUMIFS(BatGame!$P:$P,BatGame!$A:$A,B30,BatGame!$AI:$AI,A30)</f>
        <v>3</v>
      </c>
      <c r="V30" s="1">
        <f>SUMIFS(BatGame!$AB:$AB,BatGame!$A:$A,B30,BatGame!$AI:$AI,A30)</f>
        <v>0</v>
      </c>
      <c r="W30" s="1">
        <f>SUMIFS(BatGame!$Z:$Z,BatGame!$A:$A,B30,BatGame!$AI:$AI,A30)</f>
        <v>0</v>
      </c>
      <c r="X30" s="1">
        <f>SUMIFS(BatGame!$AA:$AA,BatGame!$A:$A,B30,BatGame!$AI:$AI,A30)</f>
        <v>0</v>
      </c>
      <c r="Y30" s="2">
        <f t="shared" si="15"/>
        <v>0.2</v>
      </c>
      <c r="Z30" s="2">
        <f t="shared" si="16"/>
        <v>0.2</v>
      </c>
      <c r="AA30" s="2">
        <f t="shared" si="17"/>
        <v>0.2</v>
      </c>
      <c r="AB30" s="2">
        <f t="shared" si="18"/>
        <v>0.4</v>
      </c>
      <c r="AC30" s="2">
        <f t="shared" si="19"/>
        <v>0.2</v>
      </c>
      <c r="AD30" s="2">
        <f>(AL30/E30) / '리그 상수'!$B$3 * 100</f>
        <v>913.77172061328804</v>
      </c>
      <c r="AE30" s="2">
        <f t="shared" si="6"/>
        <v>60</v>
      </c>
      <c r="AF30" s="2">
        <f t="shared" si="7"/>
        <v>0</v>
      </c>
      <c r="AG30" s="2">
        <f t="shared" si="8"/>
        <v>0</v>
      </c>
      <c r="AH30" s="2">
        <f t="shared" si="9"/>
        <v>0.5</v>
      </c>
      <c r="AI30" s="2">
        <f t="shared" si="10"/>
        <v>0</v>
      </c>
      <c r="AJ30" s="2">
        <f t="shared" si="11"/>
        <v>0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0.1499613466593894</v>
      </c>
      <c r="AL30" s="2">
        <f>((AK30-$AK$2) / '리그 상수'!$B$2 + '리그 상수'!$B$3) * '2025 썸머시즌 타자'!E30</f>
        <v>6.2940668565533704</v>
      </c>
      <c r="AM30" s="2">
        <f t="shared" si="20"/>
        <v>1.3500000000000003</v>
      </c>
      <c r="AN30" s="2">
        <f>((AK30-'리그 상수'!$B$1) / '리그 상수'!$B$2)*'2025 썸머시즌 타자'!E30</f>
        <v>-1.5271391799025458</v>
      </c>
      <c r="AO30" s="2">
        <f>((AK30-'리그 상수'!$B$1) / '리그 상수'!$B$2) * '2025 썸머시즌 타자'!E30</f>
        <v>-1.5271391799025458</v>
      </c>
      <c r="AP30" s="2">
        <f t="shared" si="21"/>
        <v>0</v>
      </c>
      <c r="AQ30" s="2">
        <f t="shared" si="22"/>
        <v>0.3</v>
      </c>
      <c r="AR30" s="2">
        <f t="shared" si="23"/>
        <v>-1.2271391799025457</v>
      </c>
      <c r="AS30" s="2">
        <f t="shared" si="24"/>
        <v>-1.5238095238095238E-2</v>
      </c>
      <c r="AT30" s="2">
        <f t="shared" si="25"/>
        <v>-1.5238095238095238E-2</v>
      </c>
      <c r="AU30" s="2">
        <f t="shared" si="26"/>
        <v>-1.242377275140641</v>
      </c>
      <c r="AV30" s="3">
        <f>AU30 + (E30 * ('리그 상수'!$B$1 - '리그 상수'!$F$1) / '리그 상수'!$B$2)</f>
        <v>-0.78100070970252244</v>
      </c>
      <c r="AW30">
        <f t="shared" si="27"/>
        <v>15.52</v>
      </c>
      <c r="AX30" s="3">
        <f t="shared" si="28"/>
        <v>-7.9068246127741354E-2</v>
      </c>
      <c r="AY30" s="3">
        <f t="shared" si="29"/>
        <v>-8.0050082161123776E-2</v>
      </c>
      <c r="BE30" s="1">
        <f>SUMIFS(BatGame!$AD:$AD,BatGame!$A:$A,B30,BatGame!$AI:$AI,A30)</f>
        <v>0</v>
      </c>
      <c r="BF30" s="1">
        <f>SUMIFS(BatGame!$AE:$AE,BatGame!$A:$A,B30,BatGame!$AI:$AI,A30)</f>
        <v>0</v>
      </c>
      <c r="BG30" s="1">
        <f>SUMIFS(BatGame!$AF:$AF,BatGame!$A:$A,B30,BatGame!$AI:$AI,A30)</f>
        <v>0</v>
      </c>
      <c r="BH30">
        <f t="shared" si="30"/>
        <v>4</v>
      </c>
      <c r="BI30" s="4">
        <f t="shared" si="31"/>
        <v>-5.0322210676708924E-2</v>
      </c>
      <c r="BJ30" s="2">
        <f>E30*('리그 상수'!$B$3 * 0.8)</f>
        <v>0.55104063429137762</v>
      </c>
    </row>
    <row r="31" spans="1:62">
      <c r="A31" s="30" t="s">
        <v>299</v>
      </c>
      <c r="B31" s="24" t="s">
        <v>286</v>
      </c>
      <c r="C31" s="5">
        <f t="shared" si="12"/>
        <v>3.6340697396544969E-2</v>
      </c>
      <c r="D31" s="5">
        <f t="shared" si="13"/>
        <v>-1.0309278350515464E-3</v>
      </c>
      <c r="E31" s="1">
        <f>SUMIFS(BatGame!$E:$E,BatGame!$A:$A,B31,BatGame!$AI:$AI,A31)</f>
        <v>4</v>
      </c>
      <c r="F31">
        <f t="shared" si="5"/>
        <v>4</v>
      </c>
      <c r="G31" s="1">
        <f>SUMIFS(BatGame!$F:$F,BatGame!$A:$A,B31,BatGame!$AI:$AI,A31)</f>
        <v>4</v>
      </c>
      <c r="H31" s="1">
        <f>SUMIFS(BatGame!$M:$M,BatGame!$A:$A,B31,BatGame!$AI:$AI,A31)</f>
        <v>0</v>
      </c>
      <c r="I31" s="1">
        <f>SUMIFS(BatGame!$G:$G,BatGame!$A:$A,B31,BatGame!$AI:$AI,A31)</f>
        <v>0</v>
      </c>
      <c r="J31">
        <f>SUMIFS(BatGame!$H:$H,BatGame!$A:$A,B31,BatGame!$AI:$AI,A31)</f>
        <v>0</v>
      </c>
      <c r="K31" s="1">
        <f>SUMIFS(BatGame!$I:$I,BatGame!$A:$A,B31,BatGame!$AI:$AI,A31)</f>
        <v>0</v>
      </c>
      <c r="L31" s="1">
        <f>SUMIFS(BatGame!$J:$J,BatGame!$A:$A,B31,BatGame!$AI:$AI,A31)</f>
        <v>0</v>
      </c>
      <c r="M31" s="1">
        <f>SUMIFS(BatGame!$K:$K,BatGame!$A:$A,B31,BatGame!$AI:$AI,A31)</f>
        <v>0</v>
      </c>
      <c r="N31">
        <f t="shared" si="14"/>
        <v>0</v>
      </c>
      <c r="O31" s="1">
        <f>SUMIFS(BatGame!$L:$L,BatGame!$A:$A,B31,BatGame!$AI:$AI,A31)</f>
        <v>0</v>
      </c>
      <c r="P31" s="1">
        <f>SUMIFS(BatGame!$N:$N,BatGame!$A:$A,B31,BatGame!$AI:$AI,A31)</f>
        <v>0</v>
      </c>
      <c r="Q31" s="1">
        <f>SUMIFS(BatGame!$AC:$AC,BatGame!$A:$A,B31,BatGame!$AI:$AI,A31)</f>
        <v>0</v>
      </c>
      <c r="R31" s="1">
        <f>SUMIFS(BatGame!$O:$O,BatGame!$A:$A,B31,BatGame!$AI:$AI,A31)</f>
        <v>0</v>
      </c>
      <c r="S31" s="1">
        <f>SUMIFS(BatGame!$Y:$Y,BatGame!$A:$A,B31,BatGame!$AI:$AI,A31)</f>
        <v>0</v>
      </c>
      <c r="T31" s="1">
        <f>SUMIFS(BatGame!$X:$X,BatGame!$A:$A,B31,BatGame!$AI:$AI,A31)</f>
        <v>0</v>
      </c>
      <c r="U31" s="1">
        <f>SUMIFS(BatGame!$P:$P,BatGame!$A:$A,B31,BatGame!$AI:$AI,A31)</f>
        <v>4</v>
      </c>
      <c r="V31" s="1">
        <f>SUMIFS(BatGame!$AB:$AB,BatGame!$A:$A,B31,BatGame!$AI:$AI,A31)</f>
        <v>0</v>
      </c>
      <c r="W31" s="1">
        <f>SUMIFS(BatGame!$Z:$Z,BatGame!$A:$A,B31,BatGame!$AI:$AI,A31)</f>
        <v>0</v>
      </c>
      <c r="X31" s="1">
        <f>SUMIFS(BatGame!$AA:$AA,BatGame!$A:$A,B31,BatGame!$AI:$AI,A31)</f>
        <v>0</v>
      </c>
      <c r="Y31" s="2">
        <f t="shared" si="15"/>
        <v>0</v>
      </c>
      <c r="Z31" s="2">
        <f t="shared" si="16"/>
        <v>0</v>
      </c>
      <c r="AA31" s="2">
        <f t="shared" si="17"/>
        <v>0</v>
      </c>
      <c r="AB31" s="2">
        <f t="shared" si="18"/>
        <v>0</v>
      </c>
      <c r="AC31" s="2">
        <f t="shared" si="19"/>
        <v>0</v>
      </c>
      <c r="AD31" s="2">
        <f>(AL31/E31) / '리그 상수'!$B$3 * 100</f>
        <v>1646.9420783645653</v>
      </c>
      <c r="AE31" s="2">
        <f t="shared" si="6"/>
        <v>100</v>
      </c>
      <c r="AF31" s="2">
        <f t="shared" si="7"/>
        <v>0</v>
      </c>
      <c r="AG31" s="2">
        <f t="shared" si="8"/>
        <v>0</v>
      </c>
      <c r="AH31" s="2" t="e">
        <f t="shared" si="9"/>
        <v>#DIV/0!</v>
      </c>
      <c r="AI31" s="2">
        <f t="shared" si="10"/>
        <v>0</v>
      </c>
      <c r="AJ31" s="2">
        <f t="shared" si="11"/>
        <v>0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0.34045278701050563</v>
      </c>
      <c r="AL31" s="2">
        <f>((AK31-$AK$2) / '리그 상수'!$B$2 + '리그 상수'!$B$3) * '2025 썸머시즌 타자'!E31</f>
        <v>9.0753200750316978</v>
      </c>
      <c r="AM31" s="2">
        <f t="shared" si="20"/>
        <v>0</v>
      </c>
      <c r="AN31" s="2">
        <f>((AK31-'리그 상수'!$B$1) / '리그 상수'!$B$2)*'2025 썸머시즌 타자'!E31</f>
        <v>0.56400762359437784</v>
      </c>
      <c r="AO31" s="2">
        <f>((AK31-'리그 상수'!$B$1) / '리그 상수'!$B$2) * '2025 썸머시즌 타자'!E31</f>
        <v>0.56400762359437784</v>
      </c>
      <c r="AP31" s="2">
        <f t="shared" si="21"/>
        <v>0</v>
      </c>
      <c r="AQ31" s="2">
        <f t="shared" si="22"/>
        <v>0</v>
      </c>
      <c r="AR31" s="2">
        <f t="shared" si="23"/>
        <v>0.56400762359437784</v>
      </c>
      <c r="AS31" s="2">
        <f t="shared" si="24"/>
        <v>-1.6E-2</v>
      </c>
      <c r="AT31" s="2">
        <f t="shared" si="25"/>
        <v>-1.6E-2</v>
      </c>
      <c r="AU31" s="2">
        <f t="shared" si="26"/>
        <v>0.54800762359437782</v>
      </c>
      <c r="AV31" s="3">
        <f>AU31 + (E31 * ('리그 상수'!$B$1 - '리그 상수'!$F$1) / '리그 상수'!$B$2)</f>
        <v>0.91710887594487267</v>
      </c>
      <c r="AW31">
        <f t="shared" si="27"/>
        <v>15.52</v>
      </c>
      <c r="AX31" s="3">
        <f t="shared" si="28"/>
        <v>3.6340697396544962E-2</v>
      </c>
      <c r="AY31" s="3">
        <f t="shared" si="29"/>
        <v>3.5309769561493419E-2</v>
      </c>
      <c r="BE31" s="1">
        <f>SUMIFS(BatGame!$AD:$AD,BatGame!$A:$A,B31,BatGame!$AI:$AI,A31)</f>
        <v>0</v>
      </c>
      <c r="BF31" s="1">
        <f>SUMIFS(BatGame!$AE:$AE,BatGame!$A:$A,B31,BatGame!$AI:$AI,A31)</f>
        <v>0</v>
      </c>
      <c r="BG31" s="1">
        <f>SUMIFS(BatGame!$AF:$AF,BatGame!$A:$A,B31,BatGame!$AI:$AI,A31)</f>
        <v>0</v>
      </c>
      <c r="BH31">
        <f t="shared" si="30"/>
        <v>4</v>
      </c>
      <c r="BI31" s="4">
        <f t="shared" si="31"/>
        <v>5.9092066749025306E-2</v>
      </c>
      <c r="BJ31" s="2">
        <f>E31*('리그 상수'!$B$3 * 0.8)</f>
        <v>0.44083250743310209</v>
      </c>
    </row>
    <row r="32" spans="1:62">
      <c r="A32" s="30" t="s">
        <v>299</v>
      </c>
      <c r="B32" s="24" t="s">
        <v>287</v>
      </c>
      <c r="C32" s="5">
        <f t="shared" si="12"/>
        <v>-7.6427261916567998E-2</v>
      </c>
      <c r="D32" s="5">
        <f t="shared" si="13"/>
        <v>-1.0851871947911015E-3</v>
      </c>
      <c r="E32" s="1">
        <f>SUMIFS(BatGame!$E:$E,BatGame!$A:$A,B32,BatGame!$AI:$AI,A32)</f>
        <v>4</v>
      </c>
      <c r="F32">
        <f t="shared" si="5"/>
        <v>4</v>
      </c>
      <c r="G32" s="1">
        <f>SUMIFS(BatGame!$F:$F,BatGame!$A:$A,B32,BatGame!$AI:$AI,A32)</f>
        <v>4</v>
      </c>
      <c r="H32" s="1">
        <f>SUMIFS(BatGame!$M:$M,BatGame!$A:$A,B32,BatGame!$AI:$AI,A32)</f>
        <v>0</v>
      </c>
      <c r="I32" s="1">
        <f>SUMIFS(BatGame!$G:$G,BatGame!$A:$A,B32,BatGame!$AI:$AI,A32)</f>
        <v>0</v>
      </c>
      <c r="J32">
        <f>SUMIFS(BatGame!$H:$H,BatGame!$A:$A,B32,BatGame!$AI:$AI,A32)</f>
        <v>0</v>
      </c>
      <c r="K32" s="1">
        <f>SUMIFS(BatGame!$I:$I,BatGame!$A:$A,B32,BatGame!$AI:$AI,A32)</f>
        <v>0</v>
      </c>
      <c r="L32" s="1">
        <f>SUMIFS(BatGame!$J:$J,BatGame!$A:$A,B32,BatGame!$AI:$AI,A32)</f>
        <v>0</v>
      </c>
      <c r="M32" s="1">
        <f>SUMIFS(BatGame!$K:$K,BatGame!$A:$A,B32,BatGame!$AI:$AI,A32)</f>
        <v>0</v>
      </c>
      <c r="N32">
        <f t="shared" si="14"/>
        <v>0</v>
      </c>
      <c r="O32" s="1">
        <f>SUMIFS(BatGame!$L:$L,BatGame!$A:$A,B32,BatGame!$AI:$AI,A32)</f>
        <v>0</v>
      </c>
      <c r="P32" s="1">
        <f>SUMIFS(BatGame!$N:$N,BatGame!$A:$A,B32,BatGame!$AI:$AI,A32)</f>
        <v>0</v>
      </c>
      <c r="Q32" s="1">
        <f>SUMIFS(BatGame!$AC:$AC,BatGame!$A:$A,B32,BatGame!$AI:$AI,A32)</f>
        <v>0</v>
      </c>
      <c r="R32" s="1">
        <f>SUMIFS(BatGame!$O:$O,BatGame!$A:$A,B32,BatGame!$AI:$AI,A32)</f>
        <v>0</v>
      </c>
      <c r="S32" s="1">
        <f>SUMIFS(BatGame!$Y:$Y,BatGame!$A:$A,B32,BatGame!$AI:$AI,A32)</f>
        <v>0</v>
      </c>
      <c r="T32" s="1">
        <f>SUMIFS(BatGame!$X:$X,BatGame!$A:$A,B32,BatGame!$AI:$AI,A32)</f>
        <v>0</v>
      </c>
      <c r="U32" s="1">
        <f>SUMIFS(BatGame!$P:$P,BatGame!$A:$A,B32,BatGame!$AI:$AI,A32)</f>
        <v>3</v>
      </c>
      <c r="V32" s="1">
        <f>SUMIFS(BatGame!$AB:$AB,BatGame!$A:$A,B32,BatGame!$AI:$AI,A32)</f>
        <v>0</v>
      </c>
      <c r="W32" s="1">
        <f>SUMIFS(BatGame!$Z:$Z,BatGame!$A:$A,B32,BatGame!$AI:$AI,A32)</f>
        <v>0</v>
      </c>
      <c r="X32" s="1">
        <f>SUMIFS(BatGame!$AA:$AA,BatGame!$A:$A,B32,BatGame!$AI:$AI,A32)</f>
        <v>0</v>
      </c>
      <c r="Y32" s="2">
        <f t="shared" si="15"/>
        <v>0</v>
      </c>
      <c r="Z32" s="2">
        <f t="shared" si="16"/>
        <v>0</v>
      </c>
      <c r="AA32" s="2">
        <f t="shared" si="17"/>
        <v>0</v>
      </c>
      <c r="AB32" s="2">
        <f t="shared" si="18"/>
        <v>0</v>
      </c>
      <c r="AC32" s="2">
        <f t="shared" si="19"/>
        <v>0</v>
      </c>
      <c r="AD32" s="2">
        <f>(AL32/E32) / '리그 상수'!$B$3 * 100</f>
        <v>1204.0954003407155</v>
      </c>
      <c r="AE32" s="2">
        <f t="shared" si="6"/>
        <v>75</v>
      </c>
      <c r="AF32" s="2">
        <f t="shared" si="7"/>
        <v>0</v>
      </c>
      <c r="AG32" s="2">
        <f t="shared" si="8"/>
        <v>0</v>
      </c>
      <c r="AH32" s="2">
        <f t="shared" si="9"/>
        <v>0</v>
      </c>
      <c r="AI32" s="2">
        <f t="shared" si="10"/>
        <v>0</v>
      </c>
      <c r="AJ32" s="2">
        <f t="shared" si="11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0.18171786712843657</v>
      </c>
      <c r="AL32" s="2">
        <f>((AK32-$AK$2) / '리그 상수'!$B$2 + '리그 상수'!$B$3) * '2025 썸머시즌 타자'!E32</f>
        <v>6.6350549315107807</v>
      </c>
      <c r="AM32" s="2">
        <f t="shared" si="20"/>
        <v>0</v>
      </c>
      <c r="AN32" s="2">
        <f>((AK32-'리그 상수'!$B$1) / '리그 상수'!$B$2)*'2025 썸머시즌 타자'!E32</f>
        <v>-1.1861511049451352</v>
      </c>
      <c r="AO32" s="2">
        <f>((AK32-'리그 상수'!$B$1) / '리그 상수'!$B$2) * '2025 썸머시즌 타자'!E32</f>
        <v>-1.1861511049451352</v>
      </c>
      <c r="AP32" s="2">
        <f t="shared" si="21"/>
        <v>0</v>
      </c>
      <c r="AQ32" s="2">
        <f t="shared" si="22"/>
        <v>0</v>
      </c>
      <c r="AR32" s="2">
        <f t="shared" si="23"/>
        <v>-1.1861511049451352</v>
      </c>
      <c r="AS32" s="2">
        <f t="shared" si="24"/>
        <v>-1.6842105263157894E-2</v>
      </c>
      <c r="AT32" s="2">
        <f t="shared" si="25"/>
        <v>-1.6842105263157894E-2</v>
      </c>
      <c r="AU32" s="2">
        <f t="shared" si="26"/>
        <v>-1.2029932102082932</v>
      </c>
      <c r="AV32" s="3">
        <f>AU32 + (E32 * ('리그 상수'!$B$1 - '리그 상수'!$F$1) / '리그 상수'!$B$2)</f>
        <v>-0.83389195785779835</v>
      </c>
      <c r="AW32">
        <f t="shared" si="27"/>
        <v>15.52</v>
      </c>
      <c r="AX32" s="3">
        <f t="shared" si="28"/>
        <v>-7.6427261916567998E-2</v>
      </c>
      <c r="AY32" s="3">
        <f t="shared" si="29"/>
        <v>-7.75124491113591E-2</v>
      </c>
      <c r="BE32" s="1">
        <f>SUMIFS(BatGame!$AD:$AD,BatGame!$A:$A,B32,BatGame!$AI:$AI,A32)</f>
        <v>0</v>
      </c>
      <c r="BF32" s="1">
        <f>SUMIFS(BatGame!$AE:$AE,BatGame!$A:$A,B32,BatGame!$AI:$AI,A32)</f>
        <v>0</v>
      </c>
      <c r="BG32" s="1">
        <f>SUMIFS(BatGame!$AF:$AF,BatGame!$A:$A,B32,BatGame!$AI:$AI,A32)</f>
        <v>0</v>
      </c>
      <c r="BH32">
        <f t="shared" si="30"/>
        <v>4</v>
      </c>
      <c r="BI32" s="4">
        <f t="shared" si="31"/>
        <v>-5.3730151923827213E-2</v>
      </c>
      <c r="BJ32" s="2">
        <f>E32*('리그 상수'!$B$3 * 0.8)</f>
        <v>0.44083250743310209</v>
      </c>
    </row>
    <row r="33" spans="1:62">
      <c r="A33" s="30" t="s">
        <v>299</v>
      </c>
      <c r="B33" s="24" t="s">
        <v>96</v>
      </c>
      <c r="C33" s="5">
        <f t="shared" si="12"/>
        <v>3.6124886101489895E-2</v>
      </c>
      <c r="D33" s="5">
        <f t="shared" si="13"/>
        <v>-0.25887743413516612</v>
      </c>
      <c r="E33" s="1">
        <f>SUMIFS(BatGame!$E:$E,BatGame!$A:$A,B33,BatGame!$AI:$AI,A33)</f>
        <v>41</v>
      </c>
      <c r="F33">
        <f t="shared" si="5"/>
        <v>40</v>
      </c>
      <c r="G33" s="1">
        <f>SUMIFS(BatGame!$F:$F,BatGame!$A:$A,B33,BatGame!$AI:$AI,A33)</f>
        <v>40</v>
      </c>
      <c r="H33" s="1">
        <f>SUMIFS(BatGame!$M:$M,BatGame!$A:$A,B33,BatGame!$AI:$AI,A33)</f>
        <v>7</v>
      </c>
      <c r="I33" s="1">
        <f>SUMIFS(BatGame!$G:$G,BatGame!$A:$A,B33,BatGame!$AI:$AI,A33)</f>
        <v>13</v>
      </c>
      <c r="J33">
        <f>SUMIFS(BatGame!$H:$H,BatGame!$A:$A,B33,BatGame!$AI:$AI,A33)</f>
        <v>11</v>
      </c>
      <c r="K33" s="1">
        <f>SUMIFS(BatGame!$I:$I,BatGame!$A:$A,B33,BatGame!$AI:$AI,A33)</f>
        <v>2</v>
      </c>
      <c r="L33" s="1">
        <f>SUMIFS(BatGame!$J:$J,BatGame!$A:$A,B33,BatGame!$AI:$AI,A33)</f>
        <v>0</v>
      </c>
      <c r="M33" s="1">
        <f>SUMIFS(BatGame!$K:$K,BatGame!$A:$A,B33,BatGame!$AI:$AI,A33)</f>
        <v>0</v>
      </c>
      <c r="N33">
        <f t="shared" si="14"/>
        <v>15</v>
      </c>
      <c r="O33" s="1">
        <f>SUMIFS(BatGame!$L:$L,BatGame!$A:$A,B33,BatGame!$AI:$AI,A33)</f>
        <v>3</v>
      </c>
      <c r="P33" s="1">
        <f>SUMIFS(BatGame!$N:$N,BatGame!$A:$A,B33,BatGame!$AI:$AI,A33)</f>
        <v>0</v>
      </c>
      <c r="Q33" s="1">
        <f>SUMIFS(BatGame!$AC:$AC,BatGame!$A:$A,B33,BatGame!$AI:$AI,A33)</f>
        <v>1</v>
      </c>
      <c r="R33" s="1">
        <f>SUMIFS(BatGame!$O:$O,BatGame!$A:$A,B33,BatGame!$AI:$AI,A33)</f>
        <v>1</v>
      </c>
      <c r="S33" s="1">
        <f>SUMIFS(BatGame!$Y:$Y,BatGame!$A:$A,B33,BatGame!$AI:$AI,A33)</f>
        <v>0</v>
      </c>
      <c r="T33" s="1">
        <f>SUMIFS(BatGame!$X:$X,BatGame!$A:$A,B33,BatGame!$AI:$AI,A33)</f>
        <v>0</v>
      </c>
      <c r="U33" s="1">
        <f>SUMIFS(BatGame!$P:$P,BatGame!$A:$A,B33,BatGame!$AI:$AI,A33)</f>
        <v>9</v>
      </c>
      <c r="V33" s="1">
        <f>SUMIFS(BatGame!$AB:$AB,BatGame!$A:$A,B33,BatGame!$AI:$AI,A33)</f>
        <v>0</v>
      </c>
      <c r="W33" s="1">
        <f>SUMIFS(BatGame!$Z:$Z,BatGame!$A:$A,B33,BatGame!$AI:$AI,A33)</f>
        <v>0</v>
      </c>
      <c r="X33" s="1">
        <f>SUMIFS(BatGame!$AA:$AA,BatGame!$A:$A,B33,BatGame!$AI:$AI,A33)</f>
        <v>0</v>
      </c>
      <c r="Y33" s="2">
        <f t="shared" si="15"/>
        <v>0.32500000000000001</v>
      </c>
      <c r="Z33" s="2">
        <f t="shared" si="16"/>
        <v>0.34146341463414637</v>
      </c>
      <c r="AA33" s="2">
        <f t="shared" si="17"/>
        <v>0.375</v>
      </c>
      <c r="AB33" s="2">
        <f t="shared" si="18"/>
        <v>0.71646341463414642</v>
      </c>
      <c r="AC33" s="2">
        <f t="shared" si="19"/>
        <v>0.17499999999999999</v>
      </c>
      <c r="AD33" s="2">
        <f>(AL33/E33) / '리그 상수'!$B$3 * 100</f>
        <v>150.88344226027544</v>
      </c>
      <c r="AE33" s="2">
        <f t="shared" si="6"/>
        <v>21.951219512195124</v>
      </c>
      <c r="AF33" s="2">
        <f t="shared" si="7"/>
        <v>2.4390243902439024</v>
      </c>
      <c r="AG33" s="2">
        <f t="shared" si="8"/>
        <v>0.1111111111111111</v>
      </c>
      <c r="AH33" s="2">
        <f t="shared" si="9"/>
        <v>0.41935483870967744</v>
      </c>
      <c r="AI33" s="2">
        <f t="shared" si="10"/>
        <v>4.9999999999999989E-2</v>
      </c>
      <c r="AJ33" s="2">
        <f t="shared" si="11"/>
        <v>1.6463414634146356E-2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0.20628829150218447</v>
      </c>
      <c r="AL33" s="2">
        <f>((AK33-$AK$2) / '리그 상수'!$B$2 + '리그 상수'!$B$3) * '2025 썸머시즌 타자'!E33</f>
        <v>8.5221480420347842</v>
      </c>
      <c r="AM33" s="2">
        <f t="shared" si="20"/>
        <v>5.0625</v>
      </c>
      <c r="AN33" s="2">
        <f>((AK33-'리그 상수'!$B$1) / '리그 상수'!$B$2)*'2025 썸머시즌 타자'!E33</f>
        <v>-1.1393417677048774</v>
      </c>
      <c r="AO33" s="2">
        <f>((AK33-'리그 상수'!$B$1) / '리그 상수'!$B$2) * '2025 썸머시즌 타자'!E33</f>
        <v>-1.1393417677048774</v>
      </c>
      <c r="AP33" s="2">
        <f t="shared" si="21"/>
        <v>-0.4</v>
      </c>
      <c r="AQ33" s="2">
        <f t="shared" si="22"/>
        <v>2.1</v>
      </c>
      <c r="AR33" s="2">
        <f t="shared" si="23"/>
        <v>0.56065823229512279</v>
      </c>
      <c r="AS33" s="2">
        <f t="shared" si="24"/>
        <v>-4.0177777777777779</v>
      </c>
      <c r="AT33" s="2">
        <f t="shared" si="25"/>
        <v>-4.0177777777777779</v>
      </c>
      <c r="AU33" s="2">
        <f t="shared" si="26"/>
        <v>-3.4571195454826551</v>
      </c>
      <c r="AV33" s="3">
        <f>AU33 + (E33 * ('리그 상수'!$B$1 - '리그 상수'!$F$1) / '리그 상수'!$B$2)</f>
        <v>0.32616829110991796</v>
      </c>
      <c r="AW33">
        <f t="shared" si="27"/>
        <v>15.52</v>
      </c>
      <c r="AX33" s="3">
        <f t="shared" si="28"/>
        <v>3.6124886101489874E-2</v>
      </c>
      <c r="AY33" s="3">
        <f t="shared" si="29"/>
        <v>-0.22275254803367622</v>
      </c>
      <c r="BE33" s="1">
        <f>SUMIFS(BatGame!$AD:$AD,BatGame!$A:$A,B33,BatGame!$AI:$AI,A33)</f>
        <v>2</v>
      </c>
      <c r="BF33" s="1">
        <f>SUMIFS(BatGame!$AE:$AE,BatGame!$A:$A,B33,BatGame!$AI:$AI,A33)</f>
        <v>0</v>
      </c>
      <c r="BG33" s="1">
        <f>SUMIFS(BatGame!$AF:$AF,BatGame!$A:$A,B33,BatGame!$AI:$AI,A33)</f>
        <v>0</v>
      </c>
      <c r="BH33">
        <f t="shared" si="30"/>
        <v>28</v>
      </c>
      <c r="BI33" s="4">
        <f t="shared" si="31"/>
        <v>2.1015998138525643E-2</v>
      </c>
      <c r="BJ33" s="2">
        <f>E33*('리그 상수'!$B$3 * 0.8)</f>
        <v>4.518533201189296</v>
      </c>
    </row>
    <row r="34" spans="1:62">
      <c r="A34" s="30" t="s">
        <v>299</v>
      </c>
      <c r="B34" s="24" t="s">
        <v>83</v>
      </c>
      <c r="C34" s="5">
        <f t="shared" si="12"/>
        <v>0.18552693564380751</v>
      </c>
      <c r="D34" s="5">
        <f t="shared" si="13"/>
        <v>-1.0612492419648273E-3</v>
      </c>
      <c r="E34" s="1">
        <f>SUMIFS(BatGame!$E:$E,BatGame!$A:$A,B34,BatGame!$AI:$AI,A34)</f>
        <v>34</v>
      </c>
      <c r="F34">
        <f t="shared" si="5"/>
        <v>33</v>
      </c>
      <c r="G34" s="1">
        <f>SUMIFS(BatGame!$F:$F,BatGame!$A:$A,B34,BatGame!$AI:$AI,A34)</f>
        <v>33</v>
      </c>
      <c r="H34" s="1">
        <f>SUMIFS(BatGame!$M:$M,BatGame!$A:$A,B34,BatGame!$AI:$AI,A34)</f>
        <v>3</v>
      </c>
      <c r="I34" s="1">
        <f>SUMIFS(BatGame!$G:$G,BatGame!$A:$A,B34,BatGame!$AI:$AI,A34)</f>
        <v>12</v>
      </c>
      <c r="J34">
        <f>SUMIFS(BatGame!$H:$H,BatGame!$A:$A,B34,BatGame!$AI:$AI,A34)</f>
        <v>11</v>
      </c>
      <c r="K34" s="1">
        <f>SUMIFS(BatGame!$I:$I,BatGame!$A:$A,B34,BatGame!$AI:$AI,A34)</f>
        <v>1</v>
      </c>
      <c r="L34" s="1">
        <f>SUMIFS(BatGame!$J:$J,BatGame!$A:$A,B34,BatGame!$AI:$AI,A34)</f>
        <v>0</v>
      </c>
      <c r="M34" s="1">
        <f>SUMIFS(BatGame!$K:$K,BatGame!$A:$A,B34,BatGame!$AI:$AI,A34)</f>
        <v>0</v>
      </c>
      <c r="N34">
        <f t="shared" si="14"/>
        <v>13</v>
      </c>
      <c r="O34" s="1">
        <f>SUMIFS(BatGame!$L:$L,BatGame!$A:$A,B34,BatGame!$AI:$AI,A34)</f>
        <v>4</v>
      </c>
      <c r="P34" s="1">
        <f>SUMIFS(BatGame!$N:$N,BatGame!$A:$A,B34,BatGame!$AI:$AI,A34)</f>
        <v>4</v>
      </c>
      <c r="Q34" s="1">
        <f>SUMIFS(BatGame!$AC:$AC,BatGame!$A:$A,B34,BatGame!$AI:$AI,A34)</f>
        <v>0</v>
      </c>
      <c r="R34" s="1">
        <f>SUMIFS(BatGame!$O:$O,BatGame!$A:$A,B34,BatGame!$AI:$AI,A34)</f>
        <v>0</v>
      </c>
      <c r="S34" s="1">
        <f>SUMIFS(BatGame!$Y:$Y,BatGame!$A:$A,B34,BatGame!$AI:$AI,A34)</f>
        <v>0</v>
      </c>
      <c r="T34" s="1">
        <f>SUMIFS(BatGame!$X:$X,BatGame!$A:$A,B34,BatGame!$AI:$AI,A34)</f>
        <v>0</v>
      </c>
      <c r="U34" s="1">
        <f>SUMIFS(BatGame!$P:$P,BatGame!$A:$A,B34,BatGame!$AI:$AI,A34)</f>
        <v>5</v>
      </c>
      <c r="V34" s="1">
        <f>SUMIFS(BatGame!$AB:$AB,BatGame!$A:$A,B34,BatGame!$AI:$AI,A34)</f>
        <v>0</v>
      </c>
      <c r="W34" s="1">
        <f>SUMIFS(BatGame!$Z:$Z,BatGame!$A:$A,B34,BatGame!$AI:$AI,A34)</f>
        <v>0</v>
      </c>
      <c r="X34" s="1">
        <f>SUMIFS(BatGame!$AA:$AA,BatGame!$A:$A,B34,BatGame!$AI:$AI,A34)</f>
        <v>1</v>
      </c>
      <c r="Y34" s="2">
        <f t="shared" si="15"/>
        <v>0.36363636363636365</v>
      </c>
      <c r="Z34" s="2">
        <f t="shared" si="16"/>
        <v>0.35294117647058826</v>
      </c>
      <c r="AA34" s="2">
        <f t="shared" si="17"/>
        <v>0.39393939393939392</v>
      </c>
      <c r="AB34" s="2">
        <f t="shared" si="18"/>
        <v>0.74688057040998213</v>
      </c>
      <c r="AC34" s="2">
        <f t="shared" si="19"/>
        <v>9.0909090909090912E-2</v>
      </c>
      <c r="AD34" s="2">
        <f>(AL34/E34) / '리그 상수'!$B$3 * 100</f>
        <v>187.25102715702974</v>
      </c>
      <c r="AE34" s="2">
        <f t="shared" si="6"/>
        <v>14.705882352941178</v>
      </c>
      <c r="AF34" s="2">
        <f t="shared" si="7"/>
        <v>0</v>
      </c>
      <c r="AG34" s="2">
        <f t="shared" si="8"/>
        <v>0</v>
      </c>
      <c r="AH34" s="2">
        <f t="shared" si="9"/>
        <v>0.41379310344827586</v>
      </c>
      <c r="AI34" s="2">
        <f t="shared" si="10"/>
        <v>3.0303030303030276E-2</v>
      </c>
      <c r="AJ34" s="2">
        <f t="shared" si="11"/>
        <v>-1.0695187165775388E-2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0.40535006430356169</v>
      </c>
      <c r="AL34" s="2">
        <f>((AK34-$AK$2) / '리그 상수'!$B$2 + '리그 상수'!$B$3) * '2025 썸머시즌 타자'!E34</f>
        <v>8.7705486059873401</v>
      </c>
      <c r="AM34" s="2">
        <f t="shared" si="20"/>
        <v>5.8016528925619832</v>
      </c>
      <c r="AN34" s="2">
        <f>((AK34-'리그 상수'!$B$1) / '리그 상수'!$B$2)*'2025 썸머시즌 타자'!E34</f>
        <v>1.1793780411918924</v>
      </c>
      <c r="AO34" s="2">
        <f>((AK34-'리그 상수'!$B$1) / '리그 상수'!$B$2) * '2025 썸머시즌 타자'!E34</f>
        <v>1.1793780411918924</v>
      </c>
      <c r="AP34" s="2">
        <f t="shared" si="21"/>
        <v>0.8</v>
      </c>
      <c r="AQ34" s="2">
        <f t="shared" si="22"/>
        <v>0.89999999999999991</v>
      </c>
      <c r="AR34" s="2">
        <f t="shared" si="23"/>
        <v>2.8793780411918926</v>
      </c>
      <c r="AS34" s="2">
        <f t="shared" si="24"/>
        <v>-1.6470588235294119E-2</v>
      </c>
      <c r="AT34" s="2">
        <f t="shared" si="25"/>
        <v>-1.6470588235294119E-2</v>
      </c>
      <c r="AU34" s="2">
        <f t="shared" si="26"/>
        <v>2.8629074529565983</v>
      </c>
      <c r="AV34" s="3">
        <f>AU34 + (E34 * ('리그 상수'!$B$1 - '리그 상수'!$F$1) / '리그 상수'!$B$2)</f>
        <v>6.0002680979358054</v>
      </c>
      <c r="AW34">
        <f t="shared" si="27"/>
        <v>15.52</v>
      </c>
      <c r="AX34" s="3">
        <f t="shared" si="28"/>
        <v>0.18552693564380751</v>
      </c>
      <c r="AY34" s="3">
        <f t="shared" si="29"/>
        <v>0.18446568640184269</v>
      </c>
      <c r="BE34" s="1">
        <f>SUMIFS(BatGame!$AD:$AD,BatGame!$A:$A,B34,BatGame!$AI:$AI,A34)</f>
        <v>0</v>
      </c>
      <c r="BF34" s="1">
        <f>SUMIFS(BatGame!$AE:$AE,BatGame!$A:$A,B34,BatGame!$AI:$AI,A34)</f>
        <v>0</v>
      </c>
      <c r="BG34" s="1">
        <f>SUMIFS(BatGame!$AF:$AF,BatGame!$A:$A,B34,BatGame!$AI:$AI,A34)</f>
        <v>0</v>
      </c>
      <c r="BH34">
        <f t="shared" si="30"/>
        <v>22</v>
      </c>
      <c r="BI34" s="4">
        <f t="shared" si="31"/>
        <v>0.38661521249586378</v>
      </c>
      <c r="BJ34" s="2">
        <f>E34*('리그 상수'!$B$3 * 0.8)</f>
        <v>3.7470763131813678</v>
      </c>
    </row>
    <row r="35" spans="1:62">
      <c r="A35" s="30" t="s">
        <v>299</v>
      </c>
      <c r="B35" s="24" t="s">
        <v>101</v>
      </c>
      <c r="C35" s="5">
        <f t="shared" si="12"/>
        <v>0.16763945282479875</v>
      </c>
      <c r="D35" s="5">
        <f t="shared" si="13"/>
        <v>-0.25885953608247425</v>
      </c>
      <c r="E35" s="1">
        <f>SUMIFS(BatGame!$E:$E,BatGame!$A:$A,B35,BatGame!$AI:$AI,A35)</f>
        <v>26</v>
      </c>
      <c r="F35">
        <f t="shared" si="5"/>
        <v>26</v>
      </c>
      <c r="G35" s="1">
        <f>SUMIFS(BatGame!$F:$F,BatGame!$A:$A,B35,BatGame!$AI:$AI,A35)</f>
        <v>26</v>
      </c>
      <c r="H35" s="1">
        <f>SUMIFS(BatGame!$M:$M,BatGame!$A:$A,B35,BatGame!$AI:$AI,A35)</f>
        <v>3</v>
      </c>
      <c r="I35" s="1">
        <f>SUMIFS(BatGame!$G:$G,BatGame!$A:$A,B35,BatGame!$AI:$AI,A35)</f>
        <v>4</v>
      </c>
      <c r="J35">
        <f>SUMIFS(BatGame!$H:$H,BatGame!$A:$A,B35,BatGame!$AI:$AI,A35)</f>
        <v>2</v>
      </c>
      <c r="K35" s="1">
        <f>SUMIFS(BatGame!$I:$I,BatGame!$A:$A,B35,BatGame!$AI:$AI,A35)</f>
        <v>2</v>
      </c>
      <c r="L35" s="1">
        <f>SUMIFS(BatGame!$J:$J,BatGame!$A:$A,B35,BatGame!$AI:$AI,A35)</f>
        <v>0</v>
      </c>
      <c r="M35" s="1">
        <f>SUMIFS(BatGame!$K:$K,BatGame!$A:$A,B35,BatGame!$AI:$AI,A35)</f>
        <v>0</v>
      </c>
      <c r="N35">
        <f t="shared" si="14"/>
        <v>6</v>
      </c>
      <c r="O35" s="1">
        <f>SUMIFS(BatGame!$L:$L,BatGame!$A:$A,B35,BatGame!$AI:$AI,A35)</f>
        <v>1</v>
      </c>
      <c r="P35" s="1">
        <f>SUMIFS(BatGame!$N:$N,BatGame!$A:$A,B35,BatGame!$AI:$AI,A35)</f>
        <v>3</v>
      </c>
      <c r="Q35" s="1">
        <f>SUMIFS(BatGame!$AC:$AC,BatGame!$A:$A,B35,BatGame!$AI:$AI,A35)</f>
        <v>0</v>
      </c>
      <c r="R35" s="1">
        <f>SUMIFS(BatGame!$O:$O,BatGame!$A:$A,B35,BatGame!$AI:$AI,A35)</f>
        <v>0</v>
      </c>
      <c r="S35" s="1">
        <f>SUMIFS(BatGame!$Y:$Y,BatGame!$A:$A,B35,BatGame!$AI:$AI,A35)</f>
        <v>0</v>
      </c>
      <c r="T35" s="1">
        <f>SUMIFS(BatGame!$X:$X,BatGame!$A:$A,B35,BatGame!$AI:$AI,A35)</f>
        <v>0</v>
      </c>
      <c r="U35" s="1">
        <f>SUMIFS(BatGame!$P:$P,BatGame!$A:$A,B35,BatGame!$AI:$AI,A35)</f>
        <v>11</v>
      </c>
      <c r="V35" s="1">
        <f>SUMIFS(BatGame!$AB:$AB,BatGame!$A:$A,B35,BatGame!$AI:$AI,A35)</f>
        <v>0</v>
      </c>
      <c r="W35" s="1">
        <f>SUMIFS(BatGame!$Z:$Z,BatGame!$A:$A,B35,BatGame!$AI:$AI,A35)</f>
        <v>0</v>
      </c>
      <c r="X35" s="1">
        <f>SUMIFS(BatGame!$AA:$AA,BatGame!$A:$A,B35,BatGame!$AI:$AI,A35)</f>
        <v>0</v>
      </c>
      <c r="Y35" s="2">
        <f t="shared" si="15"/>
        <v>0.15384615384615385</v>
      </c>
      <c r="Z35" s="2">
        <f t="shared" si="16"/>
        <v>0.15384615384615385</v>
      </c>
      <c r="AA35" s="2">
        <f t="shared" si="17"/>
        <v>0.23076923076923078</v>
      </c>
      <c r="AB35" s="2">
        <f t="shared" si="18"/>
        <v>0.38461538461538464</v>
      </c>
      <c r="AC35" s="2">
        <f t="shared" si="19"/>
        <v>0.11538461538461539</v>
      </c>
      <c r="AD35" s="2">
        <f>(AL35/E35) / '리그 상수'!$B$3 * 100</f>
        <v>287.65666360896336</v>
      </c>
      <c r="AE35" s="2">
        <f t="shared" si="6"/>
        <v>42.307692307692307</v>
      </c>
      <c r="AF35" s="2">
        <f t="shared" si="7"/>
        <v>0</v>
      </c>
      <c r="AG35" s="2">
        <f t="shared" si="8"/>
        <v>0</v>
      </c>
      <c r="AH35" s="2">
        <f t="shared" si="9"/>
        <v>0.26666666666666666</v>
      </c>
      <c r="AI35" s="2">
        <f t="shared" si="10"/>
        <v>7.6923076923076927E-2</v>
      </c>
      <c r="AJ35" s="2">
        <f t="shared" si="11"/>
        <v>0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0.37940220704825517</v>
      </c>
      <c r="AL35" s="2">
        <f>((AK35-$AK$2) / '리그 상수'!$B$2 + '리그 상수'!$B$3) * '2025 썸머시즌 타자'!E35</f>
        <v>10.303183174259601</v>
      </c>
      <c r="AM35" s="2">
        <f t="shared" si="20"/>
        <v>1.1328671328671329</v>
      </c>
      <c r="AN35" s="2">
        <f>((AK35-'리그 상수'!$B$1) / '리그 상수'!$B$2)*'2025 썸머시즌 타자'!E35</f>
        <v>1.1017643078408765</v>
      </c>
      <c r="AO35" s="2">
        <f>((AK35-'리그 상수'!$B$1) / '리그 상수'!$B$2) * '2025 썸머시즌 타자'!E35</f>
        <v>1.1017643078408765</v>
      </c>
      <c r="AP35" s="2">
        <f t="shared" si="21"/>
        <v>0.60000000000000009</v>
      </c>
      <c r="AQ35" s="2">
        <f t="shared" si="22"/>
        <v>0.89999999999999991</v>
      </c>
      <c r="AR35" s="2">
        <f t="shared" si="23"/>
        <v>2.6017643078408765</v>
      </c>
      <c r="AS35" s="2">
        <f t="shared" si="24"/>
        <v>-4.0175000000000001</v>
      </c>
      <c r="AT35" s="2">
        <f t="shared" si="25"/>
        <v>-4.0175000000000001</v>
      </c>
      <c r="AU35" s="2">
        <f t="shared" si="26"/>
        <v>-1.4157356921591235</v>
      </c>
      <c r="AV35" s="3">
        <f>AU35 + (E35 * ('리그 상수'!$B$1 - '리그 상수'!$F$1) / '리그 상수'!$B$2)</f>
        <v>0.98342244811909296</v>
      </c>
      <c r="AW35">
        <f t="shared" si="27"/>
        <v>15.52</v>
      </c>
      <c r="AX35" s="3">
        <f t="shared" si="28"/>
        <v>0.16763945282479875</v>
      </c>
      <c r="AY35" s="3">
        <f t="shared" si="29"/>
        <v>-9.1220083257675486E-2</v>
      </c>
      <c r="BE35" s="1">
        <f>SUMIFS(BatGame!$AD:$AD,BatGame!$A:$A,B35,BatGame!$AI:$AI,A35)</f>
        <v>2</v>
      </c>
      <c r="BF35" s="1">
        <f>SUMIFS(BatGame!$AE:$AE,BatGame!$A:$A,B35,BatGame!$AI:$AI,A35)</f>
        <v>0</v>
      </c>
      <c r="BG35" s="1">
        <f>SUMIFS(BatGame!$AF:$AF,BatGame!$A:$A,B35,BatGame!$AI:$AI,A35)</f>
        <v>0</v>
      </c>
      <c r="BH35">
        <f t="shared" si="30"/>
        <v>22</v>
      </c>
      <c r="BI35" s="4">
        <f t="shared" si="31"/>
        <v>6.3364848461281764E-2</v>
      </c>
      <c r="BJ35" s="2">
        <f>E35*('리그 상수'!$B$3 * 0.8)</f>
        <v>2.8654112983151636</v>
      </c>
    </row>
    <row r="36" spans="1:62">
      <c r="A36" s="30" t="s">
        <v>299</v>
      </c>
      <c r="B36" s="24" t="s">
        <v>84</v>
      </c>
      <c r="C36" s="5">
        <f t="shared" si="12"/>
        <v>0.13917196911608906</v>
      </c>
      <c r="D36" s="5">
        <f t="shared" si="13"/>
        <v>-1.0309278350515464E-3</v>
      </c>
      <c r="E36" s="1">
        <f>SUMIFS(BatGame!$E:$E,BatGame!$A:$A,B36,BatGame!$AI:$AI,A36)</f>
        <v>13</v>
      </c>
      <c r="F36">
        <f t="shared" si="5"/>
        <v>13</v>
      </c>
      <c r="G36" s="1">
        <f>SUMIFS(BatGame!$F:$F,BatGame!$A:$A,B36,BatGame!$AI:$AI,A36)</f>
        <v>13</v>
      </c>
      <c r="H36" s="1">
        <f>SUMIFS(BatGame!$M:$M,BatGame!$A:$A,B36,BatGame!$AI:$AI,A36)</f>
        <v>2</v>
      </c>
      <c r="I36" s="1">
        <f>SUMIFS(BatGame!$G:$G,BatGame!$A:$A,B36,BatGame!$AI:$AI,A36)</f>
        <v>2</v>
      </c>
      <c r="J36">
        <f>SUMIFS(BatGame!$H:$H,BatGame!$A:$A,B36,BatGame!$AI:$AI,A36)</f>
        <v>2</v>
      </c>
      <c r="K36" s="1">
        <f>SUMIFS(BatGame!$I:$I,BatGame!$A:$A,B36,BatGame!$AI:$AI,A36)</f>
        <v>0</v>
      </c>
      <c r="L36" s="1">
        <f>SUMIFS(BatGame!$J:$J,BatGame!$A:$A,B36,BatGame!$AI:$AI,A36)</f>
        <v>0</v>
      </c>
      <c r="M36" s="1">
        <f>SUMIFS(BatGame!$K:$K,BatGame!$A:$A,B36,BatGame!$AI:$AI,A36)</f>
        <v>0</v>
      </c>
      <c r="N36">
        <f t="shared" si="14"/>
        <v>2</v>
      </c>
      <c r="O36" s="1">
        <f>SUMIFS(BatGame!$L:$L,BatGame!$A:$A,B36,BatGame!$AI:$AI,A36)</f>
        <v>0</v>
      </c>
      <c r="P36" s="1">
        <f>SUMIFS(BatGame!$N:$N,BatGame!$A:$A,B36,BatGame!$AI:$AI,A36)</f>
        <v>1</v>
      </c>
      <c r="Q36" s="1">
        <f>SUMIFS(BatGame!$AC:$AC,BatGame!$A:$A,B36,BatGame!$AI:$AI,A36)</f>
        <v>0</v>
      </c>
      <c r="R36" s="1">
        <f>SUMIFS(BatGame!$O:$O,BatGame!$A:$A,B36,BatGame!$AI:$AI,A36)</f>
        <v>0</v>
      </c>
      <c r="S36" s="1">
        <f>SUMIFS(BatGame!$Y:$Y,BatGame!$A:$A,B36,BatGame!$AI:$AI,A36)</f>
        <v>0</v>
      </c>
      <c r="T36" s="1">
        <f>SUMIFS(BatGame!$X:$X,BatGame!$A:$A,B36,BatGame!$AI:$AI,A36)</f>
        <v>0</v>
      </c>
      <c r="U36" s="1">
        <f>SUMIFS(BatGame!$P:$P,BatGame!$A:$A,B36,BatGame!$AI:$AI,A36)</f>
        <v>3</v>
      </c>
      <c r="V36" s="1">
        <f>SUMIFS(BatGame!$AB:$AB,BatGame!$A:$A,B36,BatGame!$AI:$AI,A36)</f>
        <v>0</v>
      </c>
      <c r="W36" s="1">
        <f>SUMIFS(BatGame!$Z:$Z,BatGame!$A:$A,B36,BatGame!$AI:$AI,A36)</f>
        <v>0</v>
      </c>
      <c r="X36" s="1">
        <f>SUMIFS(BatGame!$AA:$AA,BatGame!$A:$A,B36,BatGame!$AI:$AI,A36)</f>
        <v>0</v>
      </c>
      <c r="Y36" s="2">
        <f t="shared" si="15"/>
        <v>0.15384615384615385</v>
      </c>
      <c r="Z36" s="2">
        <f t="shared" si="16"/>
        <v>0.15384615384615385</v>
      </c>
      <c r="AA36" s="2">
        <f t="shared" si="17"/>
        <v>0.15384615384615385</v>
      </c>
      <c r="AB36" s="2">
        <f t="shared" si="18"/>
        <v>0.30769230769230771</v>
      </c>
      <c r="AC36" s="2">
        <f t="shared" si="19"/>
        <v>0.15384615384615385</v>
      </c>
      <c r="AD36" s="2">
        <f>(AL36/E36) / '리그 상수'!$B$3 * 100</f>
        <v>602.57476084392601</v>
      </c>
      <c r="AE36" s="2">
        <f t="shared" si="6"/>
        <v>23.076923076923077</v>
      </c>
      <c r="AF36" s="2">
        <f t="shared" si="7"/>
        <v>0</v>
      </c>
      <c r="AG36" s="2">
        <f t="shared" si="8"/>
        <v>0</v>
      </c>
      <c r="AH36" s="2">
        <f t="shared" si="9"/>
        <v>0.2</v>
      </c>
      <c r="AI36" s="2">
        <f t="shared" si="10"/>
        <v>0</v>
      </c>
      <c r="AJ36" s="2">
        <f t="shared" si="11"/>
        <v>0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0.39721468895633383</v>
      </c>
      <c r="AL36" s="2">
        <f>((AK36-$AK$2) / '리그 상수'!$B$2 + '리그 상수'!$B$3) * '2025 썸머시즌 타자'!E36</f>
        <v>10.791403298760894</v>
      </c>
      <c r="AM36" s="2">
        <f t="shared" si="20"/>
        <v>0.75524475524475532</v>
      </c>
      <c r="AN36" s="2">
        <f>((AK36-'리그 상수'!$B$1) / '리그 상수'!$B$2)*'2025 썸머시즌 타자'!E36</f>
        <v>1.3599489606817021</v>
      </c>
      <c r="AO36" s="2">
        <f>((AK36-'리그 상수'!$B$1) / '리그 상수'!$B$2) * '2025 썸머시즌 타자'!E36</f>
        <v>1.3599489606817021</v>
      </c>
      <c r="AP36" s="2">
        <f t="shared" si="21"/>
        <v>0.2</v>
      </c>
      <c r="AQ36" s="2">
        <f t="shared" si="22"/>
        <v>0.6</v>
      </c>
      <c r="AR36" s="2">
        <f t="shared" si="23"/>
        <v>2.1599489606817022</v>
      </c>
      <c r="AS36" s="2">
        <f t="shared" si="24"/>
        <v>-1.6E-2</v>
      </c>
      <c r="AT36" s="2">
        <f t="shared" si="25"/>
        <v>-1.6E-2</v>
      </c>
      <c r="AU36" s="2">
        <f t="shared" si="26"/>
        <v>2.1439489606817022</v>
      </c>
      <c r="AV36" s="3">
        <f>AU36 + (E36 * ('리그 상수'!$B$1 - '리그 상수'!$F$1) / '리그 상수'!$B$2)</f>
        <v>3.3435280308208104</v>
      </c>
      <c r="AW36">
        <f t="shared" si="27"/>
        <v>15.52</v>
      </c>
      <c r="AX36" s="3">
        <f t="shared" si="28"/>
        <v>0.13917196911608906</v>
      </c>
      <c r="AY36" s="3">
        <f t="shared" si="29"/>
        <v>0.13814104128103752</v>
      </c>
      <c r="BE36" s="1">
        <f>SUMIFS(BatGame!$AD:$AD,BatGame!$A:$A,B36,BatGame!$AI:$AI,A36)</f>
        <v>0</v>
      </c>
      <c r="BF36" s="1">
        <f>SUMIFS(BatGame!$AE:$AE,BatGame!$A:$A,B36,BatGame!$AI:$AI,A36)</f>
        <v>0</v>
      </c>
      <c r="BG36" s="1">
        <f>SUMIFS(BatGame!$AF:$AF,BatGame!$A:$A,B36,BatGame!$AI:$AI,A36)</f>
        <v>0</v>
      </c>
      <c r="BH36">
        <f t="shared" si="30"/>
        <v>11</v>
      </c>
      <c r="BI36" s="4">
        <f t="shared" si="31"/>
        <v>0.21543350714051615</v>
      </c>
      <c r="BJ36" s="2">
        <f>E36*('리그 상수'!$B$3 * 0.8)</f>
        <v>1.4327056491575818</v>
      </c>
    </row>
    <row r="37" spans="1:62">
      <c r="A37" s="30" t="s">
        <v>299</v>
      </c>
      <c r="B37" s="24" t="s">
        <v>131</v>
      </c>
      <c r="C37" s="5">
        <f t="shared" si="12"/>
        <v>-3.4943118134765319E-2</v>
      </c>
      <c r="D37" s="5">
        <f t="shared" si="13"/>
        <v>-1.1045655375552283E-3</v>
      </c>
      <c r="E37" s="1">
        <f>SUMIFS(BatGame!$E:$E,BatGame!$A:$A,B37,BatGame!$AI:$AI,A37)</f>
        <v>5</v>
      </c>
      <c r="F37">
        <f t="shared" si="5"/>
        <v>4</v>
      </c>
      <c r="G37" s="1">
        <f>SUMIFS(BatGame!$F:$F,BatGame!$A:$A,B37,BatGame!$AI:$AI,A37)</f>
        <v>4</v>
      </c>
      <c r="H37" s="1">
        <f>SUMIFS(BatGame!$M:$M,BatGame!$A:$A,B37,BatGame!$AI:$AI,A37)</f>
        <v>0</v>
      </c>
      <c r="I37" s="1">
        <f>SUMIFS(BatGame!$G:$G,BatGame!$A:$A,B37,BatGame!$AI:$AI,A37)</f>
        <v>0</v>
      </c>
      <c r="J37">
        <f>SUMIFS(BatGame!$H:$H,BatGame!$A:$A,B37,BatGame!$AI:$AI,A37)</f>
        <v>0</v>
      </c>
      <c r="K37" s="1">
        <f>SUMIFS(BatGame!$I:$I,BatGame!$A:$A,B37,BatGame!$AI:$AI,A37)</f>
        <v>0</v>
      </c>
      <c r="L37" s="1">
        <f>SUMIFS(BatGame!$J:$J,BatGame!$A:$A,B37,BatGame!$AI:$AI,A37)</f>
        <v>0</v>
      </c>
      <c r="M37" s="1">
        <f>SUMIFS(BatGame!$K:$K,BatGame!$A:$A,B37,BatGame!$AI:$AI,A37)</f>
        <v>0</v>
      </c>
      <c r="N37">
        <f t="shared" si="14"/>
        <v>0</v>
      </c>
      <c r="O37" s="1">
        <f>SUMIFS(BatGame!$L:$L,BatGame!$A:$A,B37,BatGame!$AI:$AI,A37)</f>
        <v>0</v>
      </c>
      <c r="P37" s="1">
        <f>SUMIFS(BatGame!$N:$N,BatGame!$A:$A,B37,BatGame!$AI:$AI,A37)</f>
        <v>0</v>
      </c>
      <c r="Q37" s="1">
        <f>SUMIFS(BatGame!$AC:$AC,BatGame!$A:$A,B37,BatGame!$AI:$AI,A37)</f>
        <v>0</v>
      </c>
      <c r="R37" s="1">
        <f>SUMIFS(BatGame!$O:$O,BatGame!$A:$A,B37,BatGame!$AI:$AI,A37)</f>
        <v>0</v>
      </c>
      <c r="S37" s="1">
        <f>SUMIFS(BatGame!$Y:$Y,BatGame!$A:$A,B37,BatGame!$AI:$AI,A37)</f>
        <v>1</v>
      </c>
      <c r="T37" s="1">
        <f>SUMIFS(BatGame!$X:$X,BatGame!$A:$A,B37,BatGame!$AI:$AI,A37)</f>
        <v>0</v>
      </c>
      <c r="U37" s="1">
        <f>SUMIFS(BatGame!$P:$P,BatGame!$A:$A,B37,BatGame!$AI:$AI,A37)</f>
        <v>3</v>
      </c>
      <c r="V37" s="1">
        <f>SUMIFS(BatGame!$AB:$AB,BatGame!$A:$A,B37,BatGame!$AI:$AI,A37)</f>
        <v>0</v>
      </c>
      <c r="W37" s="1">
        <f>SUMIFS(BatGame!$Z:$Z,BatGame!$A:$A,B37,BatGame!$AI:$AI,A37)</f>
        <v>0</v>
      </c>
      <c r="X37" s="1">
        <f>SUMIFS(BatGame!$AA:$AA,BatGame!$A:$A,B37,BatGame!$AI:$AI,A37)</f>
        <v>0</v>
      </c>
      <c r="Y37" s="2">
        <f t="shared" si="15"/>
        <v>0</v>
      </c>
      <c r="Z37" s="2">
        <f t="shared" si="16"/>
        <v>0.2</v>
      </c>
      <c r="AA37" s="2">
        <f t="shared" si="17"/>
        <v>0</v>
      </c>
      <c r="AB37" s="2">
        <f t="shared" si="18"/>
        <v>0.2</v>
      </c>
      <c r="AC37" s="2">
        <f t="shared" si="19"/>
        <v>0</v>
      </c>
      <c r="AD37" s="2">
        <f>(AL37/E37) / '리그 상수'!$B$3 * 100</f>
        <v>1190.3341016133879</v>
      </c>
      <c r="AE37" s="2">
        <f t="shared" si="6"/>
        <v>60</v>
      </c>
      <c r="AF37" s="2">
        <f t="shared" si="7"/>
        <v>0</v>
      </c>
      <c r="AG37" s="2">
        <f t="shared" si="8"/>
        <v>0</v>
      </c>
      <c r="AH37" s="2">
        <f t="shared" si="9"/>
        <v>0</v>
      </c>
      <c r="AI37" s="2">
        <f t="shared" si="10"/>
        <v>0</v>
      </c>
      <c r="AJ37" s="2">
        <f t="shared" si="11"/>
        <v>0.2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0.24699515920370019</v>
      </c>
      <c r="AL37" s="2">
        <f>((AK37-$AK$2) / '리그 상수'!$B$2 + '리그 상수'!$B$3) * '2025 썸머시즌 타자'!E37</f>
        <v>8.1990307296462301</v>
      </c>
      <c r="AM37" s="2">
        <f t="shared" si="20"/>
        <v>0</v>
      </c>
      <c r="AN37" s="2">
        <f>((AK37-'리그 상수'!$B$1) / '리그 상수'!$B$2)*'2025 썸머시즌 타자'!E37</f>
        <v>-0.54231719345155782</v>
      </c>
      <c r="AO37" s="2">
        <f>((AK37-'리그 상수'!$B$1) / '리그 상수'!$B$2) * '2025 썸머시즌 타자'!E37</f>
        <v>-0.54231719345155782</v>
      </c>
      <c r="AP37" s="2">
        <f t="shared" si="21"/>
        <v>0</v>
      </c>
      <c r="AQ37" s="2">
        <f t="shared" si="22"/>
        <v>0</v>
      </c>
      <c r="AR37" s="2">
        <f t="shared" si="23"/>
        <v>-0.54231719345155782</v>
      </c>
      <c r="AS37" s="2">
        <f t="shared" si="24"/>
        <v>-1.7142857142857144E-2</v>
      </c>
      <c r="AT37" s="2">
        <f t="shared" si="25"/>
        <v>-1.7142857142857144E-2</v>
      </c>
      <c r="AU37" s="2">
        <f t="shared" si="26"/>
        <v>-0.55946005059441495</v>
      </c>
      <c r="AV37" s="3">
        <f>AU37 + (E37 * ('리그 상수'!$B$1 - '리그 상수'!$F$1) / '리그 상수'!$B$2)</f>
        <v>-9.8083485156296335E-2</v>
      </c>
      <c r="AW37">
        <f t="shared" si="27"/>
        <v>15.52</v>
      </c>
      <c r="AX37" s="3">
        <f t="shared" si="28"/>
        <v>-3.4943118134765326E-2</v>
      </c>
      <c r="AY37" s="3">
        <f t="shared" si="29"/>
        <v>-3.604768367232055E-2</v>
      </c>
      <c r="BE37" s="1">
        <f>SUMIFS(BatGame!$AD:$AD,BatGame!$A:$A,B37,BatGame!$AI:$AI,A37)</f>
        <v>0</v>
      </c>
      <c r="BF37" s="1">
        <f>SUMIFS(BatGame!$AE:$AE,BatGame!$A:$A,B37,BatGame!$AI:$AI,A37)</f>
        <v>0</v>
      </c>
      <c r="BG37" s="1">
        <f>SUMIFS(BatGame!$AF:$AF,BatGame!$A:$A,B37,BatGame!$AI:$AI,A37)</f>
        <v>0</v>
      </c>
      <c r="BH37">
        <f t="shared" si="30"/>
        <v>4</v>
      </c>
      <c r="BI37" s="4">
        <f t="shared" si="31"/>
        <v>-6.319812187905692E-3</v>
      </c>
      <c r="BJ37" s="2">
        <f>E37*('리그 상수'!$B$3 * 0.8)</f>
        <v>0.55104063429137762</v>
      </c>
    </row>
    <row r="38" spans="1:62">
      <c r="A38" s="30" t="s">
        <v>299</v>
      </c>
      <c r="B38" s="24" t="s">
        <v>102</v>
      </c>
      <c r="C38" s="5">
        <f t="shared" si="12"/>
        <v>-6.3278350305132708E-2</v>
      </c>
      <c r="D38" s="5">
        <f t="shared" si="13"/>
        <v>-0.13005551149881045</v>
      </c>
      <c r="E38" s="1">
        <f>SUMIFS(BatGame!$E:$E,BatGame!$A:$A,B38,BatGame!$AI:$AI,A38)</f>
        <v>9</v>
      </c>
      <c r="F38">
        <f t="shared" si="5"/>
        <v>9</v>
      </c>
      <c r="G38" s="1">
        <f>SUMIFS(BatGame!$F:$F,BatGame!$A:$A,B38,BatGame!$AI:$AI,A38)</f>
        <v>9</v>
      </c>
      <c r="H38" s="1">
        <f>SUMIFS(BatGame!$M:$M,BatGame!$A:$A,B38,BatGame!$AI:$AI,A38)</f>
        <v>1</v>
      </c>
      <c r="I38" s="1">
        <f>SUMIFS(BatGame!$G:$G,BatGame!$A:$A,B38,BatGame!$AI:$AI,A38)</f>
        <v>2</v>
      </c>
      <c r="J38">
        <f>SUMIFS(BatGame!$H:$H,BatGame!$A:$A,B38,BatGame!$AI:$AI,A38)</f>
        <v>2</v>
      </c>
      <c r="K38" s="1">
        <f>SUMIFS(BatGame!$I:$I,BatGame!$A:$A,B38,BatGame!$AI:$AI,A38)</f>
        <v>0</v>
      </c>
      <c r="L38" s="1">
        <f>SUMIFS(BatGame!$J:$J,BatGame!$A:$A,B38,BatGame!$AI:$AI,A38)</f>
        <v>0</v>
      </c>
      <c r="M38" s="1">
        <f>SUMIFS(BatGame!$K:$K,BatGame!$A:$A,B38,BatGame!$AI:$AI,A38)</f>
        <v>0</v>
      </c>
      <c r="N38">
        <f t="shared" si="14"/>
        <v>2</v>
      </c>
      <c r="O38" s="1">
        <f>SUMIFS(BatGame!$L:$L,BatGame!$A:$A,B38,BatGame!$AI:$AI,A38)</f>
        <v>2</v>
      </c>
      <c r="P38" s="1">
        <f>SUMIFS(BatGame!$N:$N,BatGame!$A:$A,B38,BatGame!$AI:$AI,A38)</f>
        <v>0</v>
      </c>
      <c r="Q38" s="1">
        <f>SUMIFS(BatGame!$AC:$AC,BatGame!$A:$A,B38,BatGame!$AI:$AI,A38)</f>
        <v>0</v>
      </c>
      <c r="R38" s="1">
        <f>SUMIFS(BatGame!$O:$O,BatGame!$A:$A,B38,BatGame!$AI:$AI,A38)</f>
        <v>0</v>
      </c>
      <c r="S38" s="1">
        <f>SUMIFS(BatGame!$Y:$Y,BatGame!$A:$A,B38,BatGame!$AI:$AI,A38)</f>
        <v>0</v>
      </c>
      <c r="T38" s="1">
        <f>SUMIFS(BatGame!$X:$X,BatGame!$A:$A,B38,BatGame!$AI:$AI,A38)</f>
        <v>0</v>
      </c>
      <c r="U38" s="1">
        <f>SUMIFS(BatGame!$P:$P,BatGame!$A:$A,B38,BatGame!$AI:$AI,A38)</f>
        <v>1</v>
      </c>
      <c r="V38" s="1">
        <f>SUMIFS(BatGame!$AB:$AB,BatGame!$A:$A,B38,BatGame!$AI:$AI,A38)</f>
        <v>0</v>
      </c>
      <c r="W38" s="1">
        <f>SUMIFS(BatGame!$Z:$Z,BatGame!$A:$A,B38,BatGame!$AI:$AI,A38)</f>
        <v>0</v>
      </c>
      <c r="X38" s="1">
        <f>SUMIFS(BatGame!$AA:$AA,BatGame!$A:$A,B38,BatGame!$AI:$AI,A38)</f>
        <v>0</v>
      </c>
      <c r="Y38" s="2">
        <f t="shared" si="15"/>
        <v>0.22222222222222221</v>
      </c>
      <c r="Z38" s="2">
        <f t="shared" si="16"/>
        <v>0.22222222222222221</v>
      </c>
      <c r="AA38" s="2">
        <f t="shared" si="17"/>
        <v>0.22222222222222221</v>
      </c>
      <c r="AB38" s="2">
        <f t="shared" si="18"/>
        <v>0.44444444444444442</v>
      </c>
      <c r="AC38" s="2">
        <f t="shared" si="19"/>
        <v>0.1111111111111111</v>
      </c>
      <c r="AD38" s="2">
        <f>(AL38/E38) / '리그 상수'!$B$3 * 100</f>
        <v>230.55839485141018</v>
      </c>
      <c r="AE38" s="2">
        <f t="shared" si="6"/>
        <v>11.111111111111111</v>
      </c>
      <c r="AF38" s="2">
        <f t="shared" si="7"/>
        <v>0</v>
      </c>
      <c r="AG38" s="2">
        <f t="shared" si="8"/>
        <v>0</v>
      </c>
      <c r="AH38" s="2">
        <f t="shared" si="9"/>
        <v>0.25</v>
      </c>
      <c r="AI38" s="2">
        <f t="shared" si="10"/>
        <v>0</v>
      </c>
      <c r="AJ38" s="2">
        <f t="shared" si="11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6.6649487404173063E-2</v>
      </c>
      <c r="AL38" s="2">
        <f>((AK38-$AK$2) / '리그 상수'!$B$2 + '리그 상수'!$B$3) * '2025 썸머시즌 타자'!E38</f>
        <v>2.8585584931527666</v>
      </c>
      <c r="AM38" s="2">
        <f t="shared" si="20"/>
        <v>1.7142857142857142</v>
      </c>
      <c r="AN38" s="2">
        <f>((AK38-'리그 상수'!$B$1) / '리그 상수'!$B$2)*'2025 썸머시즌 타자'!E38</f>
        <v>-1.2820799967356598</v>
      </c>
      <c r="AO38" s="2">
        <f>((AK38-'리그 상수'!$B$1) / '리그 상수'!$B$2) * '2025 썸머시즌 타자'!E38</f>
        <v>-1.2820799967356598</v>
      </c>
      <c r="AP38" s="2">
        <f t="shared" si="21"/>
        <v>0</v>
      </c>
      <c r="AQ38" s="2">
        <f t="shared" si="22"/>
        <v>0.3</v>
      </c>
      <c r="AR38" s="2">
        <f t="shared" si="23"/>
        <v>-0.98207999673565971</v>
      </c>
      <c r="AS38" s="2">
        <f t="shared" si="24"/>
        <v>-2.0184615384615383</v>
      </c>
      <c r="AT38" s="2">
        <f t="shared" si="25"/>
        <v>-2.0184615384615383</v>
      </c>
      <c r="AU38" s="2">
        <f t="shared" si="26"/>
        <v>-3.0005415351971978</v>
      </c>
      <c r="AV38" s="3">
        <f>AU38 + (E38 * ('리그 상수'!$B$1 - '리그 상수'!$F$1) / '리그 상수'!$B$2)</f>
        <v>-2.1700637174085844</v>
      </c>
      <c r="AW38">
        <f t="shared" si="27"/>
        <v>15.52</v>
      </c>
      <c r="AX38" s="3">
        <f t="shared" si="28"/>
        <v>-6.3278350305132722E-2</v>
      </c>
      <c r="AY38" s="3">
        <f t="shared" si="29"/>
        <v>-0.19333386180394316</v>
      </c>
      <c r="BE38" s="1">
        <f>SUMIFS(BatGame!$AD:$AD,BatGame!$A:$A,B38,BatGame!$AI:$AI,A38)</f>
        <v>1</v>
      </c>
      <c r="BF38" s="1">
        <f>SUMIFS(BatGame!$AE:$AE,BatGame!$A:$A,B38,BatGame!$AI:$AI,A38)</f>
        <v>0</v>
      </c>
      <c r="BG38" s="1">
        <f>SUMIFS(BatGame!$AF:$AF,BatGame!$A:$A,B38,BatGame!$AI:$AI,A38)</f>
        <v>0</v>
      </c>
      <c r="BH38">
        <f t="shared" si="30"/>
        <v>7</v>
      </c>
      <c r="BI38" s="4">
        <f t="shared" si="31"/>
        <v>-0.13982369313199641</v>
      </c>
      <c r="BJ38" s="2">
        <f>E38*('리그 상수'!$B$3 * 0.8)</f>
        <v>0.99187314172447971</v>
      </c>
    </row>
    <row r="39" spans="1:62">
      <c r="A39" s="30" t="s">
        <v>299</v>
      </c>
      <c r="B39" s="24" t="s">
        <v>136</v>
      </c>
      <c r="C39" s="5">
        <f t="shared" si="12"/>
        <v>2.1930377026729467E-2</v>
      </c>
      <c r="D39" s="5">
        <f t="shared" si="13"/>
        <v>-1.1812714776632304E-3</v>
      </c>
      <c r="E39" s="1">
        <f>SUMIFS(BatGame!$E:$E,BatGame!$A:$A,B39,BatGame!$AI:$AI,A39)</f>
        <v>6</v>
      </c>
      <c r="F39">
        <f t="shared" si="5"/>
        <v>6</v>
      </c>
      <c r="G39" s="1">
        <f>SUMIFS(BatGame!$F:$F,BatGame!$A:$A,B39,BatGame!$AI:$AI,A39)</f>
        <v>6</v>
      </c>
      <c r="H39" s="1">
        <f>SUMIFS(BatGame!$M:$M,BatGame!$A:$A,B39,BatGame!$AI:$AI,A39)</f>
        <v>0</v>
      </c>
      <c r="I39" s="1">
        <f>SUMIFS(BatGame!$G:$G,BatGame!$A:$A,B39,BatGame!$AI:$AI,A39)</f>
        <v>0</v>
      </c>
      <c r="J39">
        <f>SUMIFS(BatGame!$H:$H,BatGame!$A:$A,B39,BatGame!$AI:$AI,A39)</f>
        <v>0</v>
      </c>
      <c r="K39" s="1">
        <f>SUMIFS(BatGame!$I:$I,BatGame!$A:$A,B39,BatGame!$AI:$AI,A39)</f>
        <v>0</v>
      </c>
      <c r="L39" s="1">
        <f>SUMIFS(BatGame!$J:$J,BatGame!$A:$A,B39,BatGame!$AI:$AI,A39)</f>
        <v>0</v>
      </c>
      <c r="M39" s="1">
        <f>SUMIFS(BatGame!$K:$K,BatGame!$A:$A,B39,BatGame!$AI:$AI,A39)</f>
        <v>0</v>
      </c>
      <c r="N39">
        <f t="shared" si="14"/>
        <v>0</v>
      </c>
      <c r="O39" s="1">
        <f>SUMIFS(BatGame!$L:$L,BatGame!$A:$A,B39,BatGame!$AI:$AI,A39)</f>
        <v>0</v>
      </c>
      <c r="P39" s="1">
        <f>SUMIFS(BatGame!$N:$N,BatGame!$A:$A,B39,BatGame!$AI:$AI,A39)</f>
        <v>0</v>
      </c>
      <c r="Q39" s="1">
        <f>SUMIFS(BatGame!$AC:$AC,BatGame!$A:$A,B39,BatGame!$AI:$AI,A39)</f>
        <v>0</v>
      </c>
      <c r="R39" s="1">
        <f>SUMIFS(BatGame!$O:$O,BatGame!$A:$A,B39,BatGame!$AI:$AI,A39)</f>
        <v>0</v>
      </c>
      <c r="S39" s="1">
        <f>SUMIFS(BatGame!$Y:$Y,BatGame!$A:$A,B39,BatGame!$AI:$AI,A39)</f>
        <v>0</v>
      </c>
      <c r="T39" s="1">
        <f>SUMIFS(BatGame!$X:$X,BatGame!$A:$A,B39,BatGame!$AI:$AI,A39)</f>
        <v>0</v>
      </c>
      <c r="U39" s="1">
        <f>SUMIFS(BatGame!$P:$P,BatGame!$A:$A,B39,BatGame!$AI:$AI,A39)</f>
        <v>4</v>
      </c>
      <c r="V39" s="1">
        <f>SUMIFS(BatGame!$AB:$AB,BatGame!$A:$A,B39,BatGame!$AI:$AI,A39)</f>
        <v>0</v>
      </c>
      <c r="W39" s="1">
        <f>SUMIFS(BatGame!$Z:$Z,BatGame!$A:$A,B39,BatGame!$AI:$AI,A39)</f>
        <v>0</v>
      </c>
      <c r="X39" s="1">
        <f>SUMIFS(BatGame!$AA:$AA,BatGame!$A:$A,B39,BatGame!$AI:$AI,A39)</f>
        <v>0</v>
      </c>
      <c r="Y39" s="2">
        <f t="shared" si="15"/>
        <v>0</v>
      </c>
      <c r="Z39" s="2">
        <f t="shared" si="16"/>
        <v>0</v>
      </c>
      <c r="AA39" s="2">
        <f t="shared" si="17"/>
        <v>0</v>
      </c>
      <c r="AB39" s="2">
        <f t="shared" si="18"/>
        <v>0</v>
      </c>
      <c r="AC39" s="2">
        <f t="shared" si="19"/>
        <v>0</v>
      </c>
      <c r="AD39" s="2">
        <f>(AL39/E39) / '리그 상수'!$B$3 * 100</f>
        <v>681.27768313458262</v>
      </c>
      <c r="AE39" s="2">
        <f t="shared" si="6"/>
        <v>66.666666666666657</v>
      </c>
      <c r="AF39" s="2">
        <f t="shared" si="7"/>
        <v>0</v>
      </c>
      <c r="AG39" s="2">
        <f t="shared" si="8"/>
        <v>0</v>
      </c>
      <c r="AH39" s="2">
        <f t="shared" si="9"/>
        <v>0</v>
      </c>
      <c r="AI39" s="2">
        <f t="shared" si="10"/>
        <v>0</v>
      </c>
      <c r="AJ39" s="2">
        <f t="shared" si="11"/>
        <v>0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0.3390430446212282</v>
      </c>
      <c r="AL39" s="2">
        <f>((AK39-$AK$2) / '리그 상수'!$B$2 + '리그 상수'!$B$3) * '2025 썸머시즌 타자'!E39</f>
        <v>5.6311752996456086</v>
      </c>
      <c r="AM39" s="2">
        <f t="shared" si="20"/>
        <v>0</v>
      </c>
      <c r="AN39" s="2">
        <f>((AK39-'리그 상수'!$B$1) / '리그 상수'!$B$2)*'2025 썸머시즌 타자'!E39</f>
        <v>0.34035945145484131</v>
      </c>
      <c r="AO39" s="2">
        <f>((AK39-'리그 상수'!$B$1) / '리그 상수'!$B$2) * '2025 썸머시즌 타자'!E39</f>
        <v>0.34035945145484131</v>
      </c>
      <c r="AP39" s="2">
        <f t="shared" si="21"/>
        <v>0</v>
      </c>
      <c r="AQ39" s="2">
        <f t="shared" si="22"/>
        <v>0</v>
      </c>
      <c r="AR39" s="2">
        <f t="shared" si="23"/>
        <v>0.34035945145484131</v>
      </c>
      <c r="AS39" s="2">
        <f t="shared" si="24"/>
        <v>-1.8333333333333333E-2</v>
      </c>
      <c r="AT39" s="2">
        <f t="shared" si="25"/>
        <v>-1.8333333333333333E-2</v>
      </c>
      <c r="AU39" s="2">
        <f t="shared" si="26"/>
        <v>0.322026118121508</v>
      </c>
      <c r="AV39" s="3">
        <f>AU39 + (E39 * ('리그 상수'!$B$1 - '리그 상수'!$F$1) / '리그 상수'!$B$2)</f>
        <v>0.87567799664725032</v>
      </c>
      <c r="AW39">
        <f t="shared" si="27"/>
        <v>15.52</v>
      </c>
      <c r="AX39" s="3">
        <f t="shared" si="28"/>
        <v>2.1930377026729467E-2</v>
      </c>
      <c r="AY39" s="3">
        <f t="shared" si="29"/>
        <v>2.0749105549066237E-2</v>
      </c>
      <c r="BE39" s="1">
        <f>SUMIFS(BatGame!$AD:$AD,BatGame!$A:$A,B39,BatGame!$AI:$AI,A39)</f>
        <v>0</v>
      </c>
      <c r="BF39" s="1">
        <f>SUMIFS(BatGame!$AE:$AE,BatGame!$A:$A,B39,BatGame!$AI:$AI,A39)</f>
        <v>0</v>
      </c>
      <c r="BG39" s="1">
        <f>SUMIFS(BatGame!$AF:$AF,BatGame!$A:$A,B39,BatGame!$AI:$AI,A39)</f>
        <v>0</v>
      </c>
      <c r="BH39">
        <f t="shared" si="30"/>
        <v>6</v>
      </c>
      <c r="BI39" s="4">
        <f t="shared" si="31"/>
        <v>5.6422551330364071E-2</v>
      </c>
      <c r="BJ39" s="2">
        <f>E39*('리그 상수'!$B$3 * 0.8)</f>
        <v>0.66124876114965314</v>
      </c>
    </row>
    <row r="40" spans="1:62">
      <c r="A40" s="30" t="s">
        <v>299</v>
      </c>
      <c r="B40" s="24" t="s">
        <v>127</v>
      </c>
      <c r="C40" s="5">
        <f t="shared" si="12"/>
        <v>5.1443769409844631E-2</v>
      </c>
      <c r="D40" s="5">
        <f t="shared" si="13"/>
        <v>-0.51675257731958757</v>
      </c>
      <c r="E40" s="1">
        <f>SUMIFS(BatGame!$E:$E,BatGame!$A:$A,B40,BatGame!$AI:$AI,A40)</f>
        <v>24</v>
      </c>
      <c r="F40">
        <f t="shared" si="5"/>
        <v>24</v>
      </c>
      <c r="G40" s="1">
        <f>SUMIFS(BatGame!$F:$F,BatGame!$A:$A,B40,BatGame!$AI:$AI,A40)</f>
        <v>24</v>
      </c>
      <c r="H40" s="1">
        <f>SUMIFS(BatGame!$M:$M,BatGame!$A:$A,B40,BatGame!$AI:$AI,A40)</f>
        <v>3</v>
      </c>
      <c r="I40" s="1">
        <f>SUMIFS(BatGame!$G:$G,BatGame!$A:$A,B40,BatGame!$AI:$AI,A40)</f>
        <v>6</v>
      </c>
      <c r="J40">
        <f>SUMIFS(BatGame!$H:$H,BatGame!$A:$A,B40,BatGame!$AI:$AI,A40)</f>
        <v>2</v>
      </c>
      <c r="K40" s="1">
        <f>SUMIFS(BatGame!$I:$I,BatGame!$A:$A,B40,BatGame!$AI:$AI,A40)</f>
        <v>3</v>
      </c>
      <c r="L40" s="1">
        <f>SUMIFS(BatGame!$J:$J,BatGame!$A:$A,B40,BatGame!$AI:$AI,A40)</f>
        <v>0</v>
      </c>
      <c r="M40" s="1">
        <f>SUMIFS(BatGame!$K:$K,BatGame!$A:$A,B40,BatGame!$AI:$AI,A40)</f>
        <v>1</v>
      </c>
      <c r="N40">
        <f t="shared" si="14"/>
        <v>12</v>
      </c>
      <c r="O40" s="1">
        <f>SUMIFS(BatGame!$L:$L,BatGame!$A:$A,B40,BatGame!$AI:$AI,A40)</f>
        <v>6</v>
      </c>
      <c r="P40" s="1">
        <f>SUMIFS(BatGame!$N:$N,BatGame!$A:$A,B40,BatGame!$AI:$AI,A40)</f>
        <v>2</v>
      </c>
      <c r="Q40" s="1">
        <f>SUMIFS(BatGame!$AC:$AC,BatGame!$A:$A,B40,BatGame!$AI:$AI,A40)</f>
        <v>0</v>
      </c>
      <c r="R40" s="1">
        <f>SUMIFS(BatGame!$O:$O,BatGame!$A:$A,B40,BatGame!$AI:$AI,A40)</f>
        <v>0</v>
      </c>
      <c r="S40" s="1">
        <f>SUMIFS(BatGame!$Y:$Y,BatGame!$A:$A,B40,BatGame!$AI:$AI,A40)</f>
        <v>0</v>
      </c>
      <c r="T40" s="1">
        <f>SUMIFS(BatGame!$X:$X,BatGame!$A:$A,B40,BatGame!$AI:$AI,A40)</f>
        <v>0</v>
      </c>
      <c r="U40" s="1">
        <f>SUMIFS(BatGame!$P:$P,BatGame!$A:$A,B40,BatGame!$AI:$AI,A40)</f>
        <v>7</v>
      </c>
      <c r="V40" s="1">
        <f>SUMIFS(BatGame!$AB:$AB,BatGame!$A:$A,B40,BatGame!$AI:$AI,A40)</f>
        <v>0</v>
      </c>
      <c r="W40" s="1">
        <f>SUMIFS(BatGame!$Z:$Z,BatGame!$A:$A,B40,BatGame!$AI:$AI,A40)</f>
        <v>0</v>
      </c>
      <c r="X40" s="1">
        <f>SUMIFS(BatGame!$AA:$AA,BatGame!$A:$A,B40,BatGame!$AI:$AI,A40)</f>
        <v>0</v>
      </c>
      <c r="Y40" s="2">
        <f t="shared" si="15"/>
        <v>0.25</v>
      </c>
      <c r="Z40" s="2">
        <f t="shared" si="16"/>
        <v>0.25</v>
      </c>
      <c r="AA40" s="2">
        <f t="shared" si="17"/>
        <v>0.5</v>
      </c>
      <c r="AB40" s="2">
        <f t="shared" si="18"/>
        <v>0.75</v>
      </c>
      <c r="AC40" s="2">
        <f t="shared" si="19"/>
        <v>0.125</v>
      </c>
      <c r="AD40" s="2">
        <f>(AL40/E40) / '리그 상수'!$B$3 * 100</f>
        <v>89.977285633162978</v>
      </c>
      <c r="AE40" s="2">
        <f t="shared" si="6"/>
        <v>29.166666666666668</v>
      </c>
      <c r="AF40" s="2">
        <f t="shared" si="7"/>
        <v>0</v>
      </c>
      <c r="AG40" s="2">
        <f t="shared" si="8"/>
        <v>0</v>
      </c>
      <c r="AH40" s="2">
        <f t="shared" si="9"/>
        <v>0.3125</v>
      </c>
      <c r="AI40" s="2">
        <f t="shared" si="10"/>
        <v>0.25</v>
      </c>
      <c r="AJ40" s="2">
        <f t="shared" si="1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0.2883872051142104</v>
      </c>
      <c r="AL40" s="2">
        <f>((AK40-$AK$2) / '리그 상수'!$B$2 + '리그 상수'!$B$3) * '2025 썸머시즌 타자'!E40</f>
        <v>2.9748684328268751</v>
      </c>
      <c r="AM40" s="2">
        <f t="shared" si="20"/>
        <v>4.5</v>
      </c>
      <c r="AN40" s="2">
        <f>((AK40-'리그 상수'!$B$1) / '리그 상수'!$B$2)*'2025 썸머시즌 타자'!E40</f>
        <v>-1.5592698759210722E-2</v>
      </c>
      <c r="AO40" s="2">
        <f>((AK40-'리그 상수'!$B$1) / '리그 상수'!$B$2) * '2025 썸머시즌 타자'!E40</f>
        <v>-1.5592698759210722E-2</v>
      </c>
      <c r="AP40" s="2">
        <f t="shared" si="21"/>
        <v>0.4</v>
      </c>
      <c r="AQ40" s="2">
        <f t="shared" si="22"/>
        <v>0.41400000000000003</v>
      </c>
      <c r="AR40" s="2">
        <f t="shared" si="23"/>
        <v>0.79840730124078929</v>
      </c>
      <c r="AS40" s="2">
        <f t="shared" si="24"/>
        <v>-8.02</v>
      </c>
      <c r="AT40" s="2">
        <f t="shared" si="25"/>
        <v>-8.02</v>
      </c>
      <c r="AU40" s="2">
        <f t="shared" si="26"/>
        <v>-7.2215926987592098</v>
      </c>
      <c r="AV40" s="3">
        <f>AU40 + (E40 * ('리그 상수'!$B$1 - '리그 상수'!$F$1) / '리그 상수'!$B$2)</f>
        <v>-5.0069851846562408</v>
      </c>
      <c r="AW40">
        <f t="shared" si="27"/>
        <v>15.52</v>
      </c>
      <c r="AX40" s="3">
        <f t="shared" si="28"/>
        <v>5.1443769409844672E-2</v>
      </c>
      <c r="AY40" s="3">
        <f t="shared" si="29"/>
        <v>-0.46530880790974294</v>
      </c>
      <c r="BE40" s="1">
        <f>SUMIFS(BatGame!$AD:$AD,BatGame!$A:$A,B40,BatGame!$AI:$AI,A40)</f>
        <v>4</v>
      </c>
      <c r="BF40" s="1">
        <f>SUMIFS(BatGame!$AE:$AE,BatGame!$A:$A,B40,BatGame!$AI:$AI,A40)</f>
        <v>0</v>
      </c>
      <c r="BG40" s="1">
        <f>SUMIFS(BatGame!$AF:$AF,BatGame!$A:$A,B40,BatGame!$AI:$AI,A40)</f>
        <v>0</v>
      </c>
      <c r="BH40">
        <f t="shared" si="30"/>
        <v>18</v>
      </c>
      <c r="BI40" s="4">
        <f t="shared" si="31"/>
        <v>-0.32261502478455162</v>
      </c>
      <c r="BJ40" s="2">
        <f>E40*('리그 상수'!$B$3 * 0.8)</f>
        <v>2.6449950445986126</v>
      </c>
    </row>
    <row r="41" spans="1:62">
      <c r="A41" s="30" t="s">
        <v>299</v>
      </c>
      <c r="B41" s="32" t="s">
        <v>142</v>
      </c>
      <c r="C41" s="5">
        <f t="shared" si="12"/>
        <v>2.8620391238723689E-2</v>
      </c>
      <c r="D41" s="5">
        <f t="shared" si="13"/>
        <v>-0.12976804123711339</v>
      </c>
      <c r="E41" s="1">
        <f>SUMIFS(BatGame!$E:$E,BatGame!$A:$A,B41,BatGame!$AI:$AI,A41)</f>
        <v>16</v>
      </c>
      <c r="F41">
        <f t="shared" si="5"/>
        <v>16</v>
      </c>
      <c r="G41" s="1">
        <f>SUMIFS(BatGame!$F:$F,BatGame!$A:$A,B41,BatGame!$AI:$AI,A41)</f>
        <v>16</v>
      </c>
      <c r="H41" s="1">
        <f>SUMIFS(BatGame!$M:$M,BatGame!$A:$A,B41,BatGame!$AI:$AI,A41)</f>
        <v>3</v>
      </c>
      <c r="I41" s="1">
        <f>SUMIFS(BatGame!$G:$G,BatGame!$A:$A,B41,BatGame!$AI:$AI,A41)</f>
        <v>5</v>
      </c>
      <c r="J41">
        <f>SUMIFS(BatGame!$H:$H,BatGame!$A:$A,B41,BatGame!$AI:$AI,A41)</f>
        <v>3</v>
      </c>
      <c r="K41" s="1">
        <f>SUMIFS(BatGame!$I:$I,BatGame!$A:$A,B41,BatGame!$AI:$AI,A41)</f>
        <v>2</v>
      </c>
      <c r="L41" s="1">
        <f>SUMIFS(BatGame!$J:$J,BatGame!$A:$A,B41,BatGame!$AI:$AI,A41)</f>
        <v>0</v>
      </c>
      <c r="M41" s="1">
        <f>SUMIFS(BatGame!$K:$K,BatGame!$A:$A,B41,BatGame!$AI:$AI,A41)</f>
        <v>0</v>
      </c>
      <c r="N41">
        <f t="shared" si="14"/>
        <v>7</v>
      </c>
      <c r="O41" s="1">
        <f>SUMIFS(BatGame!$L:$L,BatGame!$A:$A,B41,BatGame!$AI:$AI,A41)</f>
        <v>1</v>
      </c>
      <c r="P41" s="1">
        <f>SUMIFS(BatGame!$N:$N,BatGame!$A:$A,B41,BatGame!$AI:$AI,A41)</f>
        <v>0</v>
      </c>
      <c r="Q41" s="1">
        <f>SUMIFS(BatGame!$AC:$AC,BatGame!$A:$A,B41,BatGame!$AI:$AI,A41)</f>
        <v>0</v>
      </c>
      <c r="R41" s="1">
        <f>SUMIFS(BatGame!$O:$O,BatGame!$A:$A,B41,BatGame!$AI:$AI,A41)</f>
        <v>0</v>
      </c>
      <c r="S41" s="1">
        <f>SUMIFS(BatGame!$Y:$Y,BatGame!$A:$A,B41,BatGame!$AI:$AI,A41)</f>
        <v>0</v>
      </c>
      <c r="T41" s="1">
        <f>SUMIFS(BatGame!$X:$X,BatGame!$A:$A,B41,BatGame!$AI:$AI,A41)</f>
        <v>0</v>
      </c>
      <c r="U41" s="1">
        <f>SUMIFS(BatGame!$P:$P,BatGame!$A:$A,B41,BatGame!$AI:$AI,A41)</f>
        <v>4</v>
      </c>
      <c r="V41" s="1">
        <f>SUMIFS(BatGame!$AB:$AB,BatGame!$A:$A,B41,BatGame!$AI:$AI,A41)</f>
        <v>0</v>
      </c>
      <c r="W41" s="1">
        <f>SUMIFS(BatGame!$Z:$Z,BatGame!$A:$A,B41,BatGame!$AI:$AI,A41)</f>
        <v>0</v>
      </c>
      <c r="X41" s="1">
        <f>SUMIFS(BatGame!$AA:$AA,BatGame!$A:$A,B41,BatGame!$AI:$AI,A41)</f>
        <v>0</v>
      </c>
      <c r="Y41" s="2">
        <f t="shared" si="15"/>
        <v>0.3125</v>
      </c>
      <c r="Z41" s="2">
        <f t="shared" si="16"/>
        <v>0.3125</v>
      </c>
      <c r="AA41" s="2">
        <f t="shared" si="17"/>
        <v>0.4375</v>
      </c>
      <c r="AB41" s="2">
        <f t="shared" si="18"/>
        <v>0.75</v>
      </c>
      <c r="AC41" s="2">
        <f t="shared" si="19"/>
        <v>0.1875</v>
      </c>
      <c r="AD41" s="2">
        <f>(AL41/E41) / '리그 상수'!$B$3 * 100</f>
        <v>292.41276508253537</v>
      </c>
      <c r="AE41" s="2">
        <f t="shared" si="6"/>
        <v>25</v>
      </c>
      <c r="AF41" s="2">
        <f t="shared" si="7"/>
        <v>0</v>
      </c>
      <c r="AG41" s="2">
        <f t="shared" si="8"/>
        <v>0</v>
      </c>
      <c r="AH41" s="2">
        <f t="shared" si="9"/>
        <v>0.41666666666666669</v>
      </c>
      <c r="AI41" s="2">
        <f t="shared" si="10"/>
        <v>0.125</v>
      </c>
      <c r="AJ41" s="2">
        <f t="shared" si="11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0.24407501939045448</v>
      </c>
      <c r="AL41" s="2">
        <f>((AK41-$AK$2) / '리그 상수'!$B$2 + '리그 상수'!$B$3) * '2025 썸머시즌 타자'!E41</f>
        <v>6.4452526218390354</v>
      </c>
      <c r="AM41" s="2">
        <f t="shared" si="20"/>
        <v>5.3693181818181817</v>
      </c>
      <c r="AN41" s="2">
        <f>((AK41-'리그 상수'!$B$1) / '리그 상수'!$B$2)*'2025 썸머시즌 타자'!E41</f>
        <v>-0.45581152797500818</v>
      </c>
      <c r="AO41" s="2">
        <f>((AK41-'리그 상수'!$B$1) / '리그 상수'!$B$2) * '2025 썸머시즌 타자'!E41</f>
        <v>-0.45581152797500818</v>
      </c>
      <c r="AP41" s="2">
        <f t="shared" si="21"/>
        <v>0</v>
      </c>
      <c r="AQ41" s="2">
        <f t="shared" si="22"/>
        <v>0.89999999999999991</v>
      </c>
      <c r="AR41" s="2">
        <f t="shared" si="23"/>
        <v>0.44418847202499173</v>
      </c>
      <c r="AS41" s="2">
        <f t="shared" si="24"/>
        <v>-2.0139999999999998</v>
      </c>
      <c r="AT41" s="2">
        <f t="shared" si="25"/>
        <v>-2.0139999999999998</v>
      </c>
      <c r="AU41" s="2">
        <f t="shared" si="26"/>
        <v>-1.569811527975008</v>
      </c>
      <c r="AV41" s="3">
        <f>AU41 + (E41 * ('리그 상수'!$B$1 - '리그 상수'!$F$1) / '리그 상수'!$B$2)</f>
        <v>-9.3406518573028396E-2</v>
      </c>
      <c r="AW41">
        <f t="shared" si="27"/>
        <v>15.52</v>
      </c>
      <c r="AX41" s="3">
        <f t="shared" si="28"/>
        <v>2.8620391238723696E-2</v>
      </c>
      <c r="AY41" s="3">
        <f t="shared" si="29"/>
        <v>-0.1011476499983897</v>
      </c>
      <c r="BE41" s="1">
        <f>SUMIFS(BatGame!$AD:$AD,BatGame!$A:$A,B41,BatGame!$AI:$AI,A41)</f>
        <v>1</v>
      </c>
      <c r="BF41" s="1">
        <f>SUMIFS(BatGame!$AE:$AE,BatGame!$A:$A,B41,BatGame!$AI:$AI,A41)</f>
        <v>0</v>
      </c>
      <c r="BG41" s="1">
        <f>SUMIFS(BatGame!$AF:$AF,BatGame!$A:$A,B41,BatGame!$AI:$AI,A41)</f>
        <v>0</v>
      </c>
      <c r="BH41">
        <f t="shared" si="30"/>
        <v>11</v>
      </c>
      <c r="BI41" s="4">
        <f t="shared" si="31"/>
        <v>-6.0184612482621393E-3</v>
      </c>
      <c r="BJ41" s="2">
        <f>E41*('리그 상수'!$B$3 * 0.8)</f>
        <v>1.7633300297324084</v>
      </c>
    </row>
    <row r="42" spans="1:62">
      <c r="A42" s="30" t="s">
        <v>299</v>
      </c>
      <c r="B42" s="35" t="s">
        <v>288</v>
      </c>
      <c r="C42" s="5">
        <f t="shared" si="12"/>
        <v>9.6426233309387127E-2</v>
      </c>
      <c r="D42" s="5">
        <f t="shared" si="13"/>
        <v>-8.5910652920962198E-4</v>
      </c>
      <c r="E42" s="1">
        <f>SUMIFS(BatGame!$E:$E,BatGame!$A:$A,B42,BatGame!$AI:$AI,A42)</f>
        <v>4</v>
      </c>
      <c r="F42">
        <f t="shared" si="5"/>
        <v>4</v>
      </c>
      <c r="G42" s="1">
        <f>SUMIFS(BatGame!$F:$F,BatGame!$A:$A,B42,BatGame!$AI:$AI,A42)</f>
        <v>4</v>
      </c>
      <c r="H42" s="1">
        <f>SUMIFS(BatGame!$M:$M,BatGame!$A:$A,B42,BatGame!$AI:$AI,A42)</f>
        <v>0</v>
      </c>
      <c r="I42" s="1">
        <f>SUMIFS(BatGame!$G:$G,BatGame!$A:$A,B42,BatGame!$AI:$AI,A42)</f>
        <v>0</v>
      </c>
      <c r="J42">
        <f>SUMIFS(BatGame!$H:$H,BatGame!$A:$A,B42,BatGame!$AI:$AI,A42)</f>
        <v>0</v>
      </c>
      <c r="K42" s="1">
        <f>SUMIFS(BatGame!$I:$I,BatGame!$A:$A,B42,BatGame!$AI:$AI,A42)</f>
        <v>0</v>
      </c>
      <c r="L42" s="1">
        <f>SUMIFS(BatGame!$J:$J,BatGame!$A:$A,B42,BatGame!$AI:$AI,A42)</f>
        <v>0</v>
      </c>
      <c r="M42" s="1">
        <f>SUMIFS(BatGame!$K:$K,BatGame!$A:$A,B42,BatGame!$AI:$AI,A42)</f>
        <v>0</v>
      </c>
      <c r="N42">
        <f t="shared" si="14"/>
        <v>0</v>
      </c>
      <c r="O42" s="1">
        <f>SUMIFS(BatGame!$L:$L,BatGame!$A:$A,B42,BatGame!$AI:$AI,A42)</f>
        <v>0</v>
      </c>
      <c r="P42" s="1">
        <f>SUMIFS(BatGame!$N:$N,BatGame!$A:$A,B42,BatGame!$AI:$AI,A42)</f>
        <v>0</v>
      </c>
      <c r="Q42" s="1">
        <f>SUMIFS(BatGame!$AC:$AC,BatGame!$A:$A,B42,BatGame!$AI:$AI,A42)</f>
        <v>0</v>
      </c>
      <c r="R42" s="1">
        <f>SUMIFS(BatGame!$O:$O,BatGame!$A:$A,B42,BatGame!$AI:$AI,A42)</f>
        <v>0</v>
      </c>
      <c r="S42" s="1">
        <f>SUMIFS(BatGame!$Y:$Y,BatGame!$A:$A,B42,BatGame!$AI:$AI,A42)</f>
        <v>0</v>
      </c>
      <c r="T42" s="1">
        <f>SUMIFS(BatGame!$X:$X,BatGame!$A:$A,B42,BatGame!$AI:$AI,A42)</f>
        <v>0</v>
      </c>
      <c r="U42" s="1">
        <f>SUMIFS(BatGame!$P:$P,BatGame!$A:$A,B42,BatGame!$AI:$AI,A42)</f>
        <v>2</v>
      </c>
      <c r="V42" s="1">
        <f>SUMIFS(BatGame!$AB:$AB,BatGame!$A:$A,B42,BatGame!$AI:$AI,A42)</f>
        <v>0</v>
      </c>
      <c r="W42" s="1">
        <f>SUMIFS(BatGame!$Z:$Z,BatGame!$A:$A,B42,BatGame!$AI:$AI,A42)</f>
        <v>0</v>
      </c>
      <c r="X42" s="1">
        <f>SUMIFS(BatGame!$AA:$AA,BatGame!$A:$A,B42,BatGame!$AI:$AI,A42)</f>
        <v>0</v>
      </c>
      <c r="Y42" s="2">
        <f t="shared" si="15"/>
        <v>0</v>
      </c>
      <c r="Z42" s="2">
        <f t="shared" si="16"/>
        <v>0</v>
      </c>
      <c r="AA42" s="2">
        <f t="shared" si="17"/>
        <v>0</v>
      </c>
      <c r="AB42" s="2">
        <f t="shared" si="18"/>
        <v>0</v>
      </c>
      <c r="AC42" s="2">
        <f t="shared" si="19"/>
        <v>0</v>
      </c>
      <c r="AD42" s="2">
        <f>(AL42/E42) / '리그 상수'!$B$3 * 100</f>
        <v>1565.6984667802383</v>
      </c>
      <c r="AE42" s="2">
        <f t="shared" si="6"/>
        <v>50</v>
      </c>
      <c r="AF42" s="2">
        <f t="shared" si="7"/>
        <v>0</v>
      </c>
      <c r="AG42" s="2">
        <f t="shared" si="8"/>
        <v>0</v>
      </c>
      <c r="AH42" s="2">
        <f t="shared" si="9"/>
        <v>0</v>
      </c>
      <c r="AI42" s="2">
        <f t="shared" si="10"/>
        <v>0</v>
      </c>
      <c r="AJ42" s="2">
        <f t="shared" si="11"/>
        <v>0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0.44504657718270407</v>
      </c>
      <c r="AL42" s="2">
        <f>((AK42-$AK$2) / '리그 상수'!$B$2 + '리그 상수'!$B$3) * '2025 썸머시즌 타자'!E42</f>
        <v>8.6276347624362</v>
      </c>
      <c r="AM42" s="2">
        <f t="shared" si="20"/>
        <v>0</v>
      </c>
      <c r="AN42" s="2">
        <f>((AK42-'리그 상수'!$B$1) / '리그 상수'!$B$2)*'2025 썸머시즌 타자'!E42</f>
        <v>1.4965351409616883</v>
      </c>
      <c r="AO42" s="2">
        <f>((AK42-'리그 상수'!$B$1) / '리그 상수'!$B$2) * '2025 썸머시즌 타자'!E42</f>
        <v>1.4965351409616883</v>
      </c>
      <c r="AP42" s="2">
        <f t="shared" si="21"/>
        <v>0</v>
      </c>
      <c r="AQ42" s="2">
        <f t="shared" si="22"/>
        <v>0</v>
      </c>
      <c r="AR42" s="2">
        <f t="shared" si="23"/>
        <v>1.4965351409616883</v>
      </c>
      <c r="AS42" s="2">
        <f t="shared" si="24"/>
        <v>-1.3333333333333332E-2</v>
      </c>
      <c r="AT42" s="2">
        <f t="shared" si="25"/>
        <v>-1.3333333333333332E-2</v>
      </c>
      <c r="AU42" s="2">
        <f t="shared" si="26"/>
        <v>1.4832018076283549</v>
      </c>
      <c r="AV42" s="3">
        <f>AU42 + (E42 * ('리그 상수'!$B$1 - '리그 상수'!$F$1) / '리그 상수'!$B$2)</f>
        <v>1.8523030599788497</v>
      </c>
      <c r="AW42">
        <f t="shared" si="27"/>
        <v>15.52</v>
      </c>
      <c r="AX42" s="3">
        <f t="shared" si="28"/>
        <v>9.6426233309387127E-2</v>
      </c>
      <c r="AY42" s="3">
        <f t="shared" si="29"/>
        <v>9.5567126780177508E-2</v>
      </c>
      <c r="BE42" s="1">
        <f>SUMIFS(BatGame!$AD:$AD,BatGame!$A:$A,B42,BatGame!$AI:$AI,A42)</f>
        <v>0</v>
      </c>
      <c r="BF42" s="1">
        <f>SUMIFS(BatGame!$AE:$AE,BatGame!$A:$A,B42,BatGame!$AI:$AI,A42)</f>
        <v>0</v>
      </c>
      <c r="BG42" s="1">
        <f>SUMIFS(BatGame!$AF:$AF,BatGame!$A:$A,B42,BatGame!$AI:$AI,A42)</f>
        <v>0</v>
      </c>
      <c r="BH42">
        <f t="shared" si="30"/>
        <v>4</v>
      </c>
      <c r="BI42" s="4">
        <f t="shared" si="31"/>
        <v>0.11934942396770939</v>
      </c>
      <c r="BJ42" s="2">
        <f>E42*('리그 상수'!$B$3 * 0.8)</f>
        <v>0.44083250743310209</v>
      </c>
    </row>
    <row r="43" spans="1:62">
      <c r="A43" s="30" t="s">
        <v>299</v>
      </c>
      <c r="B43" s="24" t="s">
        <v>109</v>
      </c>
      <c r="C43" s="5">
        <f t="shared" si="12"/>
        <v>1.579862894909527E-2</v>
      </c>
      <c r="D43" s="5">
        <f t="shared" si="13"/>
        <v>-0.12983247422680413</v>
      </c>
      <c r="E43" s="1">
        <f>SUMIFS(BatGame!$E:$E,BatGame!$A:$A,B43,BatGame!$AI:$AI,A43)</f>
        <v>24</v>
      </c>
      <c r="F43">
        <f t="shared" si="5"/>
        <v>23</v>
      </c>
      <c r="G43" s="1">
        <f>SUMIFS(BatGame!$F:$F,BatGame!$A:$A,B43,BatGame!$AI:$AI,A43)</f>
        <v>23</v>
      </c>
      <c r="H43" s="1">
        <f>SUMIFS(BatGame!$M:$M,BatGame!$A:$A,B43,BatGame!$AI:$AI,A43)</f>
        <v>2</v>
      </c>
      <c r="I43" s="1">
        <f>SUMIFS(BatGame!$G:$G,BatGame!$A:$A,B43,BatGame!$AI:$AI,A43)</f>
        <v>6</v>
      </c>
      <c r="J43">
        <f>SUMIFS(BatGame!$H:$H,BatGame!$A:$A,B43,BatGame!$AI:$AI,A43)</f>
        <v>4</v>
      </c>
      <c r="K43" s="1">
        <f>SUMIFS(BatGame!$I:$I,BatGame!$A:$A,B43,BatGame!$AI:$AI,A43)</f>
        <v>2</v>
      </c>
      <c r="L43" s="1">
        <f>SUMIFS(BatGame!$J:$J,BatGame!$A:$A,B43,BatGame!$AI:$AI,A43)</f>
        <v>0</v>
      </c>
      <c r="M43" s="1">
        <f>SUMIFS(BatGame!$K:$K,BatGame!$A:$A,B43,BatGame!$AI:$AI,A43)</f>
        <v>0</v>
      </c>
      <c r="N43">
        <f t="shared" si="14"/>
        <v>8</v>
      </c>
      <c r="O43" s="1">
        <f>SUMIFS(BatGame!$L:$L,BatGame!$A:$A,B43,BatGame!$AI:$AI,A43)</f>
        <v>3</v>
      </c>
      <c r="P43" s="1">
        <f>SUMIFS(BatGame!$N:$N,BatGame!$A:$A,B43,BatGame!$AI:$AI,A43)</f>
        <v>0</v>
      </c>
      <c r="Q43" s="1">
        <f>SUMIFS(BatGame!$AC:$AC,BatGame!$A:$A,B43,BatGame!$AI:$AI,A43)</f>
        <v>1</v>
      </c>
      <c r="R43" s="1">
        <f>SUMIFS(BatGame!$O:$O,BatGame!$A:$A,B43,BatGame!$AI:$AI,A43)</f>
        <v>0</v>
      </c>
      <c r="S43" s="1">
        <f>SUMIFS(BatGame!$Y:$Y,BatGame!$A:$A,B43,BatGame!$AI:$AI,A43)</f>
        <v>1</v>
      </c>
      <c r="T43" s="1">
        <f>SUMIFS(BatGame!$X:$X,BatGame!$A:$A,B43,BatGame!$AI:$AI,A43)</f>
        <v>0</v>
      </c>
      <c r="U43" s="1">
        <f>SUMIFS(BatGame!$P:$P,BatGame!$A:$A,B43,BatGame!$AI:$AI,A43)</f>
        <v>0</v>
      </c>
      <c r="V43" s="1">
        <f>SUMIFS(BatGame!$AB:$AB,BatGame!$A:$A,B43,BatGame!$AI:$AI,A43)</f>
        <v>0</v>
      </c>
      <c r="W43" s="1">
        <f>SUMIFS(BatGame!$Z:$Z,BatGame!$A:$A,B43,BatGame!$AI:$AI,A43)</f>
        <v>0</v>
      </c>
      <c r="X43" s="1">
        <f>SUMIFS(BatGame!$AA:$AA,BatGame!$A:$A,B43,BatGame!$AI:$AI,A43)</f>
        <v>0</v>
      </c>
      <c r="Y43" s="2">
        <f t="shared" si="15"/>
        <v>0.2608695652173913</v>
      </c>
      <c r="Z43" s="2">
        <f t="shared" si="16"/>
        <v>0.29166666666666669</v>
      </c>
      <c r="AA43" s="2">
        <f t="shared" si="17"/>
        <v>0.34782608695652173</v>
      </c>
      <c r="AB43" s="2">
        <f t="shared" si="18"/>
        <v>0.63949275362318847</v>
      </c>
      <c r="AC43" s="2">
        <f t="shared" si="19"/>
        <v>8.6956521739130432E-2</v>
      </c>
      <c r="AD43" s="2">
        <f>(AL43/E43) / '리그 상수'!$B$3 * 100</f>
        <v>237.92561044860875</v>
      </c>
      <c r="AE43" s="2">
        <f t="shared" si="6"/>
        <v>0</v>
      </c>
      <c r="AF43" s="2">
        <f t="shared" si="7"/>
        <v>0</v>
      </c>
      <c r="AG43" s="2" t="e">
        <f t="shared" si="8"/>
        <v>#DIV/0!</v>
      </c>
      <c r="AH43" s="2">
        <f t="shared" si="9"/>
        <v>0.2608695652173913</v>
      </c>
      <c r="AI43" s="2">
        <f t="shared" si="10"/>
        <v>8.6956521739130432E-2</v>
      </c>
      <c r="AJ43" s="2">
        <f t="shared" si="11"/>
        <v>3.0797101449275388E-2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0.29639419104444026</v>
      </c>
      <c r="AL43" s="2">
        <f>((AK43-$AK$2) / '리그 상수'!$B$2 + '리그 상수'!$B$3) * '2025 썸머시즌 타자'!E43</f>
        <v>7.8664007577458754</v>
      </c>
      <c r="AM43" s="2">
        <f t="shared" si="20"/>
        <v>3.6521739130434785</v>
      </c>
      <c r="AN43" s="2">
        <f>((AK43-'리그 상수'!$B$1) / '리그 상수'!$B$2)*'2025 썸머시즌 타자'!E43</f>
        <v>4.5194721289958564E-2</v>
      </c>
      <c r="AO43" s="2">
        <f>((AK43-'리그 상수'!$B$1) / '리그 상수'!$B$2) * '2025 썸머시즌 타자'!E43</f>
        <v>4.5194721289958564E-2</v>
      </c>
      <c r="AP43" s="2">
        <f t="shared" si="21"/>
        <v>-0.4</v>
      </c>
      <c r="AQ43" s="2">
        <f t="shared" si="22"/>
        <v>0.6</v>
      </c>
      <c r="AR43" s="2">
        <f t="shared" si="23"/>
        <v>0.24519472128995851</v>
      </c>
      <c r="AS43" s="2">
        <f t="shared" si="24"/>
        <v>-2.0150000000000001</v>
      </c>
      <c r="AT43" s="2">
        <f t="shared" si="25"/>
        <v>-2.0150000000000001</v>
      </c>
      <c r="AU43" s="2">
        <f t="shared" si="26"/>
        <v>-1.7698052787100416</v>
      </c>
      <c r="AV43" s="3">
        <f>AU43 + (E43 * ('리그 상수'!$B$1 - '리그 상수'!$F$1) / '리그 상수'!$B$2)</f>
        <v>0.44480223539292796</v>
      </c>
      <c r="AW43">
        <f t="shared" si="27"/>
        <v>15.52</v>
      </c>
      <c r="AX43" s="3">
        <f t="shared" si="28"/>
        <v>1.5798628949095266E-2</v>
      </c>
      <c r="AY43" s="3">
        <f t="shared" si="29"/>
        <v>-0.11403384527770886</v>
      </c>
      <c r="BE43" s="1">
        <f>SUMIFS(BatGame!$AD:$AD,BatGame!$A:$A,B43,BatGame!$AI:$AI,A43)</f>
        <v>1</v>
      </c>
      <c r="BF43" s="1">
        <f>SUMIFS(BatGame!$AE:$AE,BatGame!$A:$A,B43,BatGame!$AI:$AI,A43)</f>
        <v>0</v>
      </c>
      <c r="BG43" s="1">
        <f>SUMIFS(BatGame!$AF:$AF,BatGame!$A:$A,B43,BatGame!$AI:$AI,A43)</f>
        <v>0</v>
      </c>
      <c r="BH43">
        <f t="shared" si="30"/>
        <v>18</v>
      </c>
      <c r="BI43" s="4">
        <f t="shared" si="31"/>
        <v>2.8659937847482473E-2</v>
      </c>
      <c r="BJ43" s="2">
        <f>E43*('리그 상수'!$B$3 * 0.8)</f>
        <v>2.6449950445986126</v>
      </c>
    </row>
    <row r="44" spans="1:62">
      <c r="A44" s="30" t="s">
        <v>299</v>
      </c>
      <c r="B44" s="24" t="s">
        <v>105</v>
      </c>
      <c r="C44" s="5">
        <f t="shared" si="12"/>
        <v>1.8870803199311115E-2</v>
      </c>
      <c r="D44" s="5">
        <f t="shared" si="13"/>
        <v>-0.25865243004418265</v>
      </c>
      <c r="E44" s="1">
        <f>SUMIFS(BatGame!$E:$E,BatGame!$A:$A,B44,BatGame!$AI:$AI,A44)</f>
        <v>13</v>
      </c>
      <c r="F44">
        <f t="shared" si="5"/>
        <v>13</v>
      </c>
      <c r="G44" s="1">
        <f>SUMIFS(BatGame!$F:$F,BatGame!$A:$A,B44,BatGame!$AI:$AI,A44)</f>
        <v>13</v>
      </c>
      <c r="H44" s="1">
        <f>SUMIFS(BatGame!$M:$M,BatGame!$A:$A,B44,BatGame!$AI:$AI,A44)</f>
        <v>2</v>
      </c>
      <c r="I44" s="1">
        <f>SUMIFS(BatGame!$G:$G,BatGame!$A:$A,B44,BatGame!$AI:$AI,A44)</f>
        <v>2</v>
      </c>
      <c r="J44">
        <f>SUMIFS(BatGame!$H:$H,BatGame!$A:$A,B44,BatGame!$AI:$AI,A44)</f>
        <v>1</v>
      </c>
      <c r="K44" s="1">
        <f>SUMIFS(BatGame!$I:$I,BatGame!$A:$A,B44,BatGame!$AI:$AI,A44)</f>
        <v>0</v>
      </c>
      <c r="L44" s="1">
        <f>SUMIFS(BatGame!$J:$J,BatGame!$A:$A,B44,BatGame!$AI:$AI,A44)</f>
        <v>0</v>
      </c>
      <c r="M44" s="1">
        <f>SUMIFS(BatGame!$K:$K,BatGame!$A:$A,B44,BatGame!$AI:$AI,A44)</f>
        <v>1</v>
      </c>
      <c r="N44">
        <f t="shared" si="14"/>
        <v>5</v>
      </c>
      <c r="O44" s="1">
        <f>SUMIFS(BatGame!$L:$L,BatGame!$A:$A,B44,BatGame!$AI:$AI,A44)</f>
        <v>4</v>
      </c>
      <c r="P44" s="1">
        <f>SUMIFS(BatGame!$N:$N,BatGame!$A:$A,B44,BatGame!$AI:$AI,A44)</f>
        <v>0</v>
      </c>
      <c r="Q44" s="1">
        <f>SUMIFS(BatGame!$AC:$AC,BatGame!$A:$A,B44,BatGame!$AI:$AI,A44)</f>
        <v>0</v>
      </c>
      <c r="R44" s="1">
        <f>SUMIFS(BatGame!$O:$O,BatGame!$A:$A,B44,BatGame!$AI:$AI,A44)</f>
        <v>0</v>
      </c>
      <c r="S44" s="1">
        <f>SUMIFS(BatGame!$Y:$Y,BatGame!$A:$A,B44,BatGame!$AI:$AI,A44)</f>
        <v>0</v>
      </c>
      <c r="T44" s="1">
        <f>SUMIFS(BatGame!$X:$X,BatGame!$A:$A,B44,BatGame!$AI:$AI,A44)</f>
        <v>0</v>
      </c>
      <c r="U44" s="1">
        <f>SUMIFS(BatGame!$P:$P,BatGame!$A:$A,B44,BatGame!$AI:$AI,A44)</f>
        <v>4</v>
      </c>
      <c r="V44" s="1">
        <f>SUMIFS(BatGame!$AB:$AB,BatGame!$A:$A,B44,BatGame!$AI:$AI,A44)</f>
        <v>0</v>
      </c>
      <c r="W44" s="1">
        <f>SUMIFS(BatGame!$Z:$Z,BatGame!$A:$A,B44,BatGame!$AI:$AI,A44)</f>
        <v>0</v>
      </c>
      <c r="X44" s="1">
        <f>SUMIFS(BatGame!$AA:$AA,BatGame!$A:$A,B44,BatGame!$AI:$AI,A44)</f>
        <v>0</v>
      </c>
      <c r="Y44" s="2">
        <f t="shared" si="15"/>
        <v>0.15384615384615385</v>
      </c>
      <c r="Z44" s="2">
        <f t="shared" si="16"/>
        <v>0.15384615384615385</v>
      </c>
      <c r="AA44" s="2">
        <f t="shared" si="17"/>
        <v>0.38461538461538464</v>
      </c>
      <c r="AB44" s="2">
        <f t="shared" si="18"/>
        <v>0.53846153846153855</v>
      </c>
      <c r="AC44" s="2">
        <f t="shared" si="19"/>
        <v>0.15384615384615385</v>
      </c>
      <c r="AD44" s="2">
        <f>(AL44/E44) / '리그 상수'!$B$3 * 100</f>
        <v>505.68900806091204</v>
      </c>
      <c r="AE44" s="2">
        <f t="shared" si="6"/>
        <v>30.76923076923077</v>
      </c>
      <c r="AF44" s="2">
        <f t="shared" si="7"/>
        <v>0</v>
      </c>
      <c r="AG44" s="2">
        <f t="shared" si="8"/>
        <v>0</v>
      </c>
      <c r="AH44" s="2">
        <f t="shared" si="9"/>
        <v>0.125</v>
      </c>
      <c r="AI44" s="2">
        <f t="shared" si="10"/>
        <v>0.23076923076923078</v>
      </c>
      <c r="AJ44" s="2">
        <f t="shared" si="11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0.28069687964449808</v>
      </c>
      <c r="AL44" s="2">
        <f>((AK44-$AK$2) / '리그 상수'!$B$2 + '리그 상수'!$B$3) * '2025 썸머시즌 타자'!E44</f>
        <v>9.0562937320720334</v>
      </c>
      <c r="AM44" s="2">
        <f t="shared" si="20"/>
        <v>1.8881118881118881</v>
      </c>
      <c r="AN44" s="2">
        <f>((AK44-'리그 상수'!$B$1) / '리그 상수'!$B$2)*'2025 썸머시즌 타자'!E44</f>
        <v>-0.14512513434669183</v>
      </c>
      <c r="AO44" s="2">
        <f>((AK44-'리그 상수'!$B$1) / '리그 상수'!$B$2) * '2025 썸머시즌 타자'!E44</f>
        <v>-0.14512513434669183</v>
      </c>
      <c r="AP44" s="2">
        <f t="shared" si="21"/>
        <v>0</v>
      </c>
      <c r="AQ44" s="2">
        <f t="shared" si="22"/>
        <v>0.438</v>
      </c>
      <c r="AR44" s="2">
        <f t="shared" si="23"/>
        <v>0.29287486565330817</v>
      </c>
      <c r="AS44" s="2">
        <f t="shared" si="24"/>
        <v>-4.0142857142857142</v>
      </c>
      <c r="AT44" s="2">
        <f t="shared" si="25"/>
        <v>-4.0142857142857142</v>
      </c>
      <c r="AU44" s="2">
        <f t="shared" si="26"/>
        <v>-3.7214108486324062</v>
      </c>
      <c r="AV44" s="3">
        <f>AU44 + (E44 * ('리그 상수'!$B$1 - '리그 상수'!$F$1) / '리그 상수'!$B$2)</f>
        <v>-2.521831778493298</v>
      </c>
      <c r="AW44">
        <f t="shared" si="27"/>
        <v>15.52</v>
      </c>
      <c r="AX44" s="3">
        <f t="shared" si="28"/>
        <v>1.8870803199311094E-2</v>
      </c>
      <c r="AY44" s="3">
        <f t="shared" si="29"/>
        <v>-0.23978162684487153</v>
      </c>
      <c r="BE44" s="1">
        <f>SUMIFS(BatGame!$AD:$AD,BatGame!$A:$A,B44,BatGame!$AI:$AI,A44)</f>
        <v>2</v>
      </c>
      <c r="BF44" s="1">
        <f>SUMIFS(BatGame!$AE:$AE,BatGame!$A:$A,B44,BatGame!$AI:$AI,A44)</f>
        <v>0</v>
      </c>
      <c r="BG44" s="1">
        <f>SUMIFS(BatGame!$AF:$AF,BatGame!$A:$A,B44,BatGame!$AI:$AI,A44)</f>
        <v>0</v>
      </c>
      <c r="BH44">
        <f t="shared" si="30"/>
        <v>11</v>
      </c>
      <c r="BI44" s="4">
        <f t="shared" si="31"/>
        <v>-0.16248916098539293</v>
      </c>
      <c r="BJ44" s="2">
        <f>E44*('리그 상수'!$B$3 * 0.8)</f>
        <v>1.4327056491575818</v>
      </c>
    </row>
    <row r="45" spans="1:62">
      <c r="A45" s="30" t="s">
        <v>299</v>
      </c>
      <c r="B45" s="24" t="s">
        <v>289</v>
      </c>
      <c r="C45" s="5">
        <f t="shared" si="12"/>
        <v>9.2364869393617599E-2</v>
      </c>
      <c r="D45" s="5">
        <f t="shared" si="13"/>
        <v>-6.4432989690721648E-4</v>
      </c>
      <c r="E45" s="1">
        <f>SUMIFS(BatGame!$E:$E,BatGame!$A:$A,B45,BatGame!$AI:$AI,A45)</f>
        <v>18</v>
      </c>
      <c r="F45">
        <f t="shared" si="5"/>
        <v>17</v>
      </c>
      <c r="G45" s="1">
        <f>SUMIFS(BatGame!$F:$F,BatGame!$A:$A,B45,BatGame!$AI:$AI,A45)</f>
        <v>17</v>
      </c>
      <c r="H45" s="1">
        <f>SUMIFS(BatGame!$M:$M,BatGame!$A:$A,B45,BatGame!$AI:$AI,A45)</f>
        <v>2</v>
      </c>
      <c r="I45" s="1">
        <f>SUMIFS(BatGame!$G:$G,BatGame!$A:$A,B45,BatGame!$AI:$AI,A45)</f>
        <v>5</v>
      </c>
      <c r="J45">
        <f>SUMIFS(BatGame!$H:$H,BatGame!$A:$A,B45,BatGame!$AI:$AI,A45)</f>
        <v>5</v>
      </c>
      <c r="K45" s="1">
        <f>SUMIFS(BatGame!$I:$I,BatGame!$A:$A,B45,BatGame!$AI:$AI,A45)</f>
        <v>0</v>
      </c>
      <c r="L45" s="1">
        <f>SUMIFS(BatGame!$J:$J,BatGame!$A:$A,B45,BatGame!$AI:$AI,A45)</f>
        <v>0</v>
      </c>
      <c r="M45" s="1">
        <f>SUMIFS(BatGame!$K:$K,BatGame!$A:$A,B45,BatGame!$AI:$AI,A45)</f>
        <v>0</v>
      </c>
      <c r="N45">
        <f t="shared" si="14"/>
        <v>5</v>
      </c>
      <c r="O45" s="1">
        <f>SUMIFS(BatGame!$L:$L,BatGame!$A:$A,B45,BatGame!$AI:$AI,A45)</f>
        <v>0</v>
      </c>
      <c r="P45" s="1">
        <f>SUMIFS(BatGame!$N:$N,BatGame!$A:$A,B45,BatGame!$AI:$AI,A45)</f>
        <v>0</v>
      </c>
      <c r="Q45" s="1">
        <f>SUMIFS(BatGame!$AC:$AC,BatGame!$A:$A,B45,BatGame!$AI:$AI,A45)</f>
        <v>0</v>
      </c>
      <c r="R45" s="1">
        <f>SUMIFS(BatGame!$O:$O,BatGame!$A:$A,B45,BatGame!$AI:$AI,A45)</f>
        <v>0</v>
      </c>
      <c r="S45" s="1">
        <f>SUMIFS(BatGame!$Y:$Y,BatGame!$A:$A,B45,BatGame!$AI:$AI,A45)</f>
        <v>1</v>
      </c>
      <c r="T45" s="1">
        <f>SUMIFS(BatGame!$X:$X,BatGame!$A:$A,B45,BatGame!$AI:$AI,A45)</f>
        <v>0</v>
      </c>
      <c r="U45" s="1">
        <f>SUMIFS(BatGame!$P:$P,BatGame!$A:$A,B45,BatGame!$AI:$AI,A45)</f>
        <v>2</v>
      </c>
      <c r="V45" s="1">
        <f>SUMIFS(BatGame!$AB:$AB,BatGame!$A:$A,B45,BatGame!$AI:$AI,A45)</f>
        <v>0</v>
      </c>
      <c r="W45" s="1">
        <f>SUMIFS(BatGame!$Z:$Z,BatGame!$A:$A,B45,BatGame!$AI:$AI,A45)</f>
        <v>0</v>
      </c>
      <c r="X45" s="1">
        <f>SUMIFS(BatGame!$AA:$AA,BatGame!$A:$A,B45,BatGame!$AI:$AI,A45)</f>
        <v>0</v>
      </c>
      <c r="Y45" s="2">
        <f t="shared" si="15"/>
        <v>0.29411764705882354</v>
      </c>
      <c r="Z45" s="2">
        <f t="shared" si="16"/>
        <v>0.33333333333333331</v>
      </c>
      <c r="AA45" s="2">
        <f t="shared" si="17"/>
        <v>0.29411764705882354</v>
      </c>
      <c r="AB45" s="2">
        <f t="shared" si="18"/>
        <v>0.62745098039215685</v>
      </c>
      <c r="AC45" s="2">
        <f t="shared" si="19"/>
        <v>0.11764705882352941</v>
      </c>
      <c r="AD45" s="2">
        <f>(AL45/E45) / '리그 상수'!$B$3 * 100</f>
        <v>321.19439712284685</v>
      </c>
      <c r="AE45" s="2">
        <f t="shared" si="6"/>
        <v>11.111111111111111</v>
      </c>
      <c r="AF45" s="2">
        <f t="shared" si="7"/>
        <v>0</v>
      </c>
      <c r="AG45" s="2">
        <f t="shared" si="8"/>
        <v>0</v>
      </c>
      <c r="AH45" s="2">
        <f t="shared" si="9"/>
        <v>0.33333333333333331</v>
      </c>
      <c r="AI45" s="2">
        <f t="shared" si="10"/>
        <v>0</v>
      </c>
      <c r="AJ45" s="2">
        <f t="shared" si="11"/>
        <v>3.9215686274509776E-2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0.37732209804620559</v>
      </c>
      <c r="AL45" s="2">
        <f>((AK45-$AK$2) / '리그 상수'!$B$2 + '리그 상수'!$B$3) * '2025 썸머시즌 타자'!E45</f>
        <v>7.9646023944634567</v>
      </c>
      <c r="AM45" s="2">
        <f t="shared" si="20"/>
        <v>3.9705882352941178</v>
      </c>
      <c r="AN45" s="2">
        <f>((AK45-'리그 상수'!$B$1) / '리그 상수'!$B$2)*'2025 썸머시즌 타자'!E45</f>
        <v>0.83350277298894515</v>
      </c>
      <c r="AO45" s="2">
        <f>((AK45-'리그 상수'!$B$1) / '리그 상수'!$B$2) * '2025 썸머시즌 타자'!E45</f>
        <v>0.83350277298894515</v>
      </c>
      <c r="AP45" s="2">
        <f t="shared" si="21"/>
        <v>0</v>
      </c>
      <c r="AQ45" s="2">
        <f t="shared" si="22"/>
        <v>0.6</v>
      </c>
      <c r="AR45" s="2">
        <f t="shared" si="23"/>
        <v>1.4335027729889451</v>
      </c>
      <c r="AS45" s="2">
        <f t="shared" si="24"/>
        <v>-0.01</v>
      </c>
      <c r="AT45" s="2">
        <f t="shared" si="25"/>
        <v>-0.01</v>
      </c>
      <c r="AU45" s="2">
        <f t="shared" si="26"/>
        <v>1.4235027729889451</v>
      </c>
      <c r="AV45" s="3">
        <f>AU45 + (E45 * ('리그 상수'!$B$1 - '리그 상수'!$F$1) / '리그 상수'!$B$2)</f>
        <v>3.0844584085661717</v>
      </c>
      <c r="AW45">
        <f t="shared" si="27"/>
        <v>15.52</v>
      </c>
      <c r="AX45" s="3">
        <f t="shared" si="28"/>
        <v>9.2364869393617599E-2</v>
      </c>
      <c r="AY45" s="3">
        <f t="shared" si="29"/>
        <v>9.1720539496710385E-2</v>
      </c>
      <c r="BE45" s="1">
        <f>SUMIFS(BatGame!$AD:$AD,BatGame!$A:$A,B45,BatGame!$AI:$AI,A45)</f>
        <v>0</v>
      </c>
      <c r="BF45" s="1">
        <f>SUMIFS(BatGame!$AE:$AE,BatGame!$A:$A,B45,BatGame!$AI:$AI,A45)</f>
        <v>0</v>
      </c>
      <c r="BG45" s="1">
        <f>SUMIFS(BatGame!$AF:$AF,BatGame!$A:$A,B45,BatGame!$AI:$AI,A45)</f>
        <v>0</v>
      </c>
      <c r="BH45">
        <f t="shared" si="30"/>
        <v>12</v>
      </c>
      <c r="BI45" s="4">
        <f t="shared" si="31"/>
        <v>0.19874087684060385</v>
      </c>
      <c r="BJ45" s="2">
        <f>E45*('리그 상수'!$B$3 * 0.8)</f>
        <v>1.9837462834489594</v>
      </c>
    </row>
    <row r="46" spans="1:62">
      <c r="A46" s="30" t="s">
        <v>299</v>
      </c>
      <c r="B46" s="24" t="s">
        <v>133</v>
      </c>
      <c r="C46" s="5">
        <f t="shared" si="12"/>
        <v>2.7920020090835787E-2</v>
      </c>
      <c r="D46" s="5">
        <f t="shared" si="13"/>
        <v>-0.12963917525773197</v>
      </c>
      <c r="E46" s="1">
        <f>SUMIFS(BatGame!$E:$E,BatGame!$A:$A,B46,BatGame!$AI:$AI,A46)</f>
        <v>10</v>
      </c>
      <c r="F46">
        <f t="shared" si="5"/>
        <v>10</v>
      </c>
      <c r="G46" s="1">
        <f>SUMIFS(BatGame!$F:$F,BatGame!$A:$A,B46,BatGame!$AI:$AI,A46)</f>
        <v>10</v>
      </c>
      <c r="H46" s="1">
        <f>SUMIFS(BatGame!$M:$M,BatGame!$A:$A,B46,BatGame!$AI:$AI,A46)</f>
        <v>2</v>
      </c>
      <c r="I46" s="1">
        <f>SUMIFS(BatGame!$G:$G,BatGame!$A:$A,B46,BatGame!$AI:$AI,A46)</f>
        <v>2</v>
      </c>
      <c r="J46">
        <f>SUMIFS(BatGame!$H:$H,BatGame!$A:$A,B46,BatGame!$AI:$AI,A46)</f>
        <v>0</v>
      </c>
      <c r="K46" s="1">
        <f>SUMIFS(BatGame!$I:$I,BatGame!$A:$A,B46,BatGame!$AI:$AI,A46)</f>
        <v>2</v>
      </c>
      <c r="L46" s="1">
        <f>SUMIFS(BatGame!$J:$J,BatGame!$A:$A,B46,BatGame!$AI:$AI,A46)</f>
        <v>0</v>
      </c>
      <c r="M46" s="1">
        <f>SUMIFS(BatGame!$K:$K,BatGame!$A:$A,B46,BatGame!$AI:$AI,A46)</f>
        <v>0</v>
      </c>
      <c r="N46">
        <f t="shared" si="14"/>
        <v>4</v>
      </c>
      <c r="O46" s="1">
        <f>SUMIFS(BatGame!$L:$L,BatGame!$A:$A,B46,BatGame!$AI:$AI,A46)</f>
        <v>1</v>
      </c>
      <c r="P46" s="1">
        <f>SUMIFS(BatGame!$N:$N,BatGame!$A:$A,B46,BatGame!$AI:$AI,A46)</f>
        <v>1</v>
      </c>
      <c r="Q46" s="1">
        <f>SUMIFS(BatGame!$AC:$AC,BatGame!$A:$A,B46,BatGame!$AI:$AI,A46)</f>
        <v>0</v>
      </c>
      <c r="R46" s="1">
        <f>SUMIFS(BatGame!$O:$O,BatGame!$A:$A,B46,BatGame!$AI:$AI,A46)</f>
        <v>0</v>
      </c>
      <c r="S46" s="1">
        <f>SUMIFS(BatGame!$Y:$Y,BatGame!$A:$A,B46,BatGame!$AI:$AI,A46)</f>
        <v>0</v>
      </c>
      <c r="T46" s="1">
        <f>SUMIFS(BatGame!$X:$X,BatGame!$A:$A,B46,BatGame!$AI:$AI,A46)</f>
        <v>0</v>
      </c>
      <c r="U46" s="1">
        <f>SUMIFS(BatGame!$P:$P,BatGame!$A:$A,B46,BatGame!$AI:$AI,A46)</f>
        <v>0</v>
      </c>
      <c r="V46" s="1">
        <f>SUMIFS(BatGame!$AB:$AB,BatGame!$A:$A,B46,BatGame!$AI:$AI,A46)</f>
        <v>0</v>
      </c>
      <c r="W46" s="1">
        <f>SUMIFS(BatGame!$Z:$Z,BatGame!$A:$A,B46,BatGame!$AI:$AI,A46)</f>
        <v>0</v>
      </c>
      <c r="X46" s="1">
        <f>SUMIFS(BatGame!$AA:$AA,BatGame!$A:$A,B46,BatGame!$AI:$AI,A46)</f>
        <v>0</v>
      </c>
      <c r="Y46" s="2">
        <f t="shared" si="15"/>
        <v>0.2</v>
      </c>
      <c r="Z46" s="2">
        <f t="shared" si="16"/>
        <v>0.2</v>
      </c>
      <c r="AA46" s="2">
        <f t="shared" si="17"/>
        <v>0.4</v>
      </c>
      <c r="AB46" s="2">
        <f t="shared" si="18"/>
        <v>0.60000000000000009</v>
      </c>
      <c r="AC46" s="2">
        <f t="shared" si="19"/>
        <v>0.2</v>
      </c>
      <c r="AD46" s="2">
        <f>(AL46/E46) / '리그 상수'!$B$3 * 100</f>
        <v>574.51993185689946</v>
      </c>
      <c r="AE46" s="2">
        <f t="shared" si="6"/>
        <v>0</v>
      </c>
      <c r="AF46" s="2">
        <f t="shared" si="7"/>
        <v>0</v>
      </c>
      <c r="AG46" s="2" t="e">
        <f t="shared" si="8"/>
        <v>#DIV/0!</v>
      </c>
      <c r="AH46" s="2">
        <f t="shared" si="9"/>
        <v>0.2</v>
      </c>
      <c r="AI46" s="2">
        <f t="shared" si="10"/>
        <v>0.2</v>
      </c>
      <c r="AJ46" s="2">
        <f t="shared" si="11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0.25993300087627502</v>
      </c>
      <c r="AL46" s="2">
        <f>((AK46-$AK$2) / '리그 상수'!$B$2 + '리그 상수'!$B$3) * '2025 썸머시즌 타자'!E46</f>
        <v>7.9145956915866238</v>
      </c>
      <c r="AM46" s="2">
        <f t="shared" si="20"/>
        <v>2.7000000000000006</v>
      </c>
      <c r="AN46" s="2">
        <f>((AK46-'리그 상수'!$B$1) / '리그 상수'!$B$2)*'2025 썸머시즌 타자'!E46</f>
        <v>-0.36668128819022883</v>
      </c>
      <c r="AO46" s="2">
        <f>((AK46-'리그 상수'!$B$1) / '리그 상수'!$B$2) * '2025 썸머시즌 타자'!E46</f>
        <v>-0.36668128819022883</v>
      </c>
      <c r="AP46" s="2">
        <f t="shared" si="21"/>
        <v>0.2</v>
      </c>
      <c r="AQ46" s="2">
        <f t="shared" si="22"/>
        <v>0.6</v>
      </c>
      <c r="AR46" s="2">
        <f t="shared" si="23"/>
        <v>0.43331871180977116</v>
      </c>
      <c r="AS46" s="2">
        <f t="shared" si="24"/>
        <v>-2.012</v>
      </c>
      <c r="AT46" s="2">
        <f t="shared" si="25"/>
        <v>-2.012</v>
      </c>
      <c r="AU46" s="2">
        <f t="shared" si="26"/>
        <v>-1.5786812881902288</v>
      </c>
      <c r="AV46" s="3">
        <f>AU46 + (E46 * ('리그 상수'!$B$1 - '리그 상수'!$F$1) / '리그 상수'!$B$2)</f>
        <v>-0.65592815731399157</v>
      </c>
      <c r="AW46">
        <f t="shared" si="27"/>
        <v>15.52</v>
      </c>
      <c r="AX46" s="3">
        <f t="shared" si="28"/>
        <v>2.7920020090835773E-2</v>
      </c>
      <c r="AY46" s="3">
        <f t="shared" si="29"/>
        <v>-0.10171915516689618</v>
      </c>
      <c r="BE46" s="1">
        <f>SUMIFS(BatGame!$AD:$AD,BatGame!$A:$A,B46,BatGame!$AI:$AI,A46)</f>
        <v>1</v>
      </c>
      <c r="BF46" s="1">
        <f>SUMIFS(BatGame!$AE:$AE,BatGame!$A:$A,B46,BatGame!$AI:$AI,A46)</f>
        <v>0</v>
      </c>
      <c r="BG46" s="1">
        <f>SUMIFS(BatGame!$AF:$AF,BatGame!$A:$A,B46,BatGame!$AI:$AI,A46)</f>
        <v>0</v>
      </c>
      <c r="BH46">
        <f t="shared" si="30"/>
        <v>8</v>
      </c>
      <c r="BI46" s="4">
        <f t="shared" si="31"/>
        <v>-4.2263412198066466E-2</v>
      </c>
      <c r="BJ46" s="2">
        <f>E46*('리그 상수'!$B$3 * 0.8)</f>
        <v>1.1020812685827552</v>
      </c>
    </row>
    <row r="47" spans="1:62">
      <c r="A47" s="30" t="s">
        <v>299</v>
      </c>
      <c r="B47" s="24" t="s">
        <v>290</v>
      </c>
      <c r="C47" s="5">
        <f t="shared" si="12"/>
        <v>1.1975079530091127E-2</v>
      </c>
      <c r="D47" s="5">
        <f t="shared" si="13"/>
        <v>-6.4432989690721648E-4</v>
      </c>
      <c r="E47" s="1">
        <f>SUMIFS(BatGame!$E:$E,BatGame!$A:$A,B47,BatGame!$AI:$AI,A47)</f>
        <v>5</v>
      </c>
      <c r="F47">
        <f t="shared" si="5"/>
        <v>5</v>
      </c>
      <c r="G47" s="1">
        <f>SUMIFS(BatGame!$F:$F,BatGame!$A:$A,B47,BatGame!$AI:$AI,A47)</f>
        <v>5</v>
      </c>
      <c r="H47" s="1">
        <f>SUMIFS(BatGame!$M:$M,BatGame!$A:$A,B47,BatGame!$AI:$AI,A47)</f>
        <v>1</v>
      </c>
      <c r="I47" s="1">
        <f>SUMIFS(BatGame!$G:$G,BatGame!$A:$A,B47,BatGame!$AI:$AI,A47)</f>
        <v>2</v>
      </c>
      <c r="J47">
        <f>SUMIFS(BatGame!$H:$H,BatGame!$A:$A,B47,BatGame!$AI:$AI,A47)</f>
        <v>0</v>
      </c>
      <c r="K47" s="1">
        <f>SUMIFS(BatGame!$I:$I,BatGame!$A:$A,B47,BatGame!$AI:$AI,A47)</f>
        <v>1</v>
      </c>
      <c r="L47" s="1">
        <f>SUMIFS(BatGame!$J:$J,BatGame!$A:$A,B47,BatGame!$AI:$AI,A47)</f>
        <v>0</v>
      </c>
      <c r="M47" s="1">
        <f>SUMIFS(BatGame!$K:$K,BatGame!$A:$A,B47,BatGame!$AI:$AI,A47)</f>
        <v>1</v>
      </c>
      <c r="N47">
        <f t="shared" si="14"/>
        <v>6</v>
      </c>
      <c r="O47" s="1">
        <f>SUMIFS(BatGame!$L:$L,BatGame!$A:$A,B47,BatGame!$AI:$AI,A47)</f>
        <v>2</v>
      </c>
      <c r="P47" s="1">
        <f>SUMIFS(BatGame!$N:$N,BatGame!$A:$A,B47,BatGame!$AI:$AI,A47)</f>
        <v>0</v>
      </c>
      <c r="Q47" s="1">
        <f>SUMIFS(BatGame!$AC:$AC,BatGame!$A:$A,B47,BatGame!$AI:$AI,A47)</f>
        <v>0</v>
      </c>
      <c r="R47" s="1">
        <f>SUMIFS(BatGame!$O:$O,BatGame!$A:$A,B47,BatGame!$AI:$AI,A47)</f>
        <v>0</v>
      </c>
      <c r="S47" s="1">
        <f>SUMIFS(BatGame!$Y:$Y,BatGame!$A:$A,B47,BatGame!$AI:$AI,A47)</f>
        <v>0</v>
      </c>
      <c r="T47" s="1">
        <f>SUMIFS(BatGame!$X:$X,BatGame!$A:$A,B47,BatGame!$AI:$AI,A47)</f>
        <v>0</v>
      </c>
      <c r="U47" s="1">
        <f>SUMIFS(BatGame!$P:$P,BatGame!$A:$A,B47,BatGame!$AI:$AI,A47)</f>
        <v>0</v>
      </c>
      <c r="V47" s="1">
        <f>SUMIFS(BatGame!$AB:$AB,BatGame!$A:$A,B47,BatGame!$AI:$AI,A47)</f>
        <v>0</v>
      </c>
      <c r="W47" s="1">
        <f>SUMIFS(BatGame!$Z:$Z,BatGame!$A:$A,B47,BatGame!$AI:$AI,A47)</f>
        <v>0</v>
      </c>
      <c r="X47" s="1">
        <f>SUMIFS(BatGame!$AA:$AA,BatGame!$A:$A,B47,BatGame!$AI:$AI,A47)</f>
        <v>0</v>
      </c>
      <c r="Y47" s="2">
        <f t="shared" si="15"/>
        <v>0.4</v>
      </c>
      <c r="Z47" s="2">
        <f t="shared" si="16"/>
        <v>0.4</v>
      </c>
      <c r="AA47" s="2">
        <f t="shared" si="17"/>
        <v>1.2</v>
      </c>
      <c r="AB47" s="2">
        <f t="shared" si="18"/>
        <v>1.6</v>
      </c>
      <c r="AC47" s="2">
        <f t="shared" si="19"/>
        <v>0.2</v>
      </c>
      <c r="AD47" s="2">
        <f>(AL47/E47) / '리그 상수'!$B$3 * 100</f>
        <v>1209.2219260446936</v>
      </c>
      <c r="AE47" s="2">
        <f t="shared" si="6"/>
        <v>0</v>
      </c>
      <c r="AF47" s="2">
        <f t="shared" si="7"/>
        <v>0</v>
      </c>
      <c r="AG47" s="2" t="e">
        <f t="shared" si="8"/>
        <v>#DIV/0!</v>
      </c>
      <c r="AH47" s="2">
        <f t="shared" si="9"/>
        <v>0.25</v>
      </c>
      <c r="AI47" s="2">
        <f t="shared" si="10"/>
        <v>0.79999999999999993</v>
      </c>
      <c r="AJ47" s="2">
        <f t="shared" si="11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0.2963941910444402</v>
      </c>
      <c r="AL47" s="2">
        <f>((AK47-$AK$2) / '리그 상수'!$B$2 + '리그 상수'!$B$3) * '2025 썸머시즌 타자'!E47</f>
        <v>8.3291302140838663</v>
      </c>
      <c r="AM47" s="2">
        <f t="shared" si="20"/>
        <v>21.599999999999998</v>
      </c>
      <c r="AN47" s="2">
        <f>((AK47-'리그 상수'!$B$1) / '리그 상수'!$B$2)*'2025 썸머시즌 타자'!E47</f>
        <v>4.7853234307014318E-2</v>
      </c>
      <c r="AO47" s="2">
        <f>((AK47-'리그 상수'!$B$1) / '리그 상수'!$B$2) * '2025 썸머시즌 타자'!E47</f>
        <v>4.7853234307014318E-2</v>
      </c>
      <c r="AP47" s="2">
        <f t="shared" si="21"/>
        <v>0</v>
      </c>
      <c r="AQ47" s="2">
        <f t="shared" si="22"/>
        <v>0.13799999999999998</v>
      </c>
      <c r="AR47" s="2">
        <f t="shared" si="23"/>
        <v>0.18585323430701431</v>
      </c>
      <c r="AS47" s="2">
        <f t="shared" si="24"/>
        <v>-0.01</v>
      </c>
      <c r="AT47" s="2">
        <f t="shared" si="25"/>
        <v>-0.01</v>
      </c>
      <c r="AU47" s="2">
        <f t="shared" si="26"/>
        <v>0.1758532343070143</v>
      </c>
      <c r="AV47" s="3">
        <f>AU47 + (E47 * ('리그 상수'!$B$1 - '리그 상수'!$F$1) / '리그 상수'!$B$2)</f>
        <v>0.63722979974513294</v>
      </c>
      <c r="AW47">
        <f t="shared" si="27"/>
        <v>15.52</v>
      </c>
      <c r="AX47" s="3">
        <f t="shared" si="28"/>
        <v>1.1975079530091129E-2</v>
      </c>
      <c r="AY47" s="3">
        <f t="shared" si="29"/>
        <v>1.1330749633183911E-2</v>
      </c>
      <c r="BE47" s="1">
        <f>SUMIFS(BatGame!$AD:$AD,BatGame!$A:$A,B47,BatGame!$AI:$AI,A47)</f>
        <v>0</v>
      </c>
      <c r="BF47" s="1">
        <f>SUMIFS(BatGame!$AE:$AE,BatGame!$A:$A,B47,BatGame!$AI:$AI,A47)</f>
        <v>0</v>
      </c>
      <c r="BG47" s="1">
        <f>SUMIFS(BatGame!$AF:$AF,BatGame!$A:$A,B47,BatGame!$AI:$AI,A47)</f>
        <v>0</v>
      </c>
      <c r="BH47">
        <f t="shared" si="30"/>
        <v>3</v>
      </c>
      <c r="BI47" s="4">
        <f t="shared" si="31"/>
        <v>4.1058621117598774E-2</v>
      </c>
      <c r="BJ47" s="2">
        <f>E47*('리그 상수'!$B$3 * 0.8)</f>
        <v>0.55104063429137762</v>
      </c>
    </row>
    <row r="48" spans="1:62">
      <c r="A48" s="30" t="s">
        <v>299</v>
      </c>
      <c r="B48" s="24" t="s">
        <v>132</v>
      </c>
      <c r="C48" s="5">
        <f t="shared" si="12"/>
        <v>-5.46723011063526E-2</v>
      </c>
      <c r="D48" s="5">
        <f t="shared" si="13"/>
        <v>-0.1297250859106529</v>
      </c>
      <c r="E48" s="1">
        <f>SUMIFS(BatGame!$E:$E,BatGame!$A:$A,B48,BatGame!$AI:$AI,A48)</f>
        <v>6</v>
      </c>
      <c r="F48">
        <f t="shared" si="5"/>
        <v>6</v>
      </c>
      <c r="G48" s="1">
        <f>SUMIFS(BatGame!$F:$F,BatGame!$A:$A,B48,BatGame!$AI:$AI,A48)</f>
        <v>6</v>
      </c>
      <c r="H48" s="1">
        <f>SUMIFS(BatGame!$M:$M,BatGame!$A:$A,B48,BatGame!$AI:$AI,A48)</f>
        <v>0</v>
      </c>
      <c r="I48" s="1">
        <f>SUMIFS(BatGame!$G:$G,BatGame!$A:$A,B48,BatGame!$AI:$AI,A48)</f>
        <v>0</v>
      </c>
      <c r="J48">
        <f>SUMIFS(BatGame!$H:$H,BatGame!$A:$A,B48,BatGame!$AI:$AI,A48)</f>
        <v>0</v>
      </c>
      <c r="K48" s="1">
        <f>SUMIFS(BatGame!$I:$I,BatGame!$A:$A,B48,BatGame!$AI:$AI,A48)</f>
        <v>0</v>
      </c>
      <c r="L48" s="1">
        <f>SUMIFS(BatGame!$J:$J,BatGame!$A:$A,B48,BatGame!$AI:$AI,A48)</f>
        <v>0</v>
      </c>
      <c r="M48" s="1">
        <f>SUMIFS(BatGame!$K:$K,BatGame!$A:$A,B48,BatGame!$AI:$AI,A48)</f>
        <v>0</v>
      </c>
      <c r="N48">
        <f t="shared" si="14"/>
        <v>0</v>
      </c>
      <c r="O48" s="1">
        <f>SUMIFS(BatGame!$L:$L,BatGame!$A:$A,B48,BatGame!$AI:$AI,A48)</f>
        <v>0</v>
      </c>
      <c r="P48" s="1">
        <f>SUMIFS(BatGame!$N:$N,BatGame!$A:$A,B48,BatGame!$AI:$AI,A48)</f>
        <v>0</v>
      </c>
      <c r="Q48" s="1">
        <f>SUMIFS(BatGame!$AC:$AC,BatGame!$A:$A,B48,BatGame!$AI:$AI,A48)</f>
        <v>0</v>
      </c>
      <c r="R48" s="1">
        <f>SUMIFS(BatGame!$O:$O,BatGame!$A:$A,B48,BatGame!$AI:$AI,A48)</f>
        <v>0</v>
      </c>
      <c r="S48" s="1">
        <f>SUMIFS(BatGame!$Y:$Y,BatGame!$A:$A,B48,BatGame!$AI:$AI,A48)</f>
        <v>0</v>
      </c>
      <c r="T48" s="1">
        <f>SUMIFS(BatGame!$X:$X,BatGame!$A:$A,B48,BatGame!$AI:$AI,A48)</f>
        <v>0</v>
      </c>
      <c r="U48" s="1">
        <f>SUMIFS(BatGame!$P:$P,BatGame!$A:$A,B48,BatGame!$AI:$AI,A48)</f>
        <v>1</v>
      </c>
      <c r="V48" s="1">
        <f>SUMIFS(BatGame!$AB:$AB,BatGame!$A:$A,B48,BatGame!$AI:$AI,A48)</f>
        <v>0</v>
      </c>
      <c r="W48" s="1">
        <f>SUMIFS(BatGame!$Z:$Z,BatGame!$A:$A,B48,BatGame!$AI:$AI,A48)</f>
        <v>0</v>
      </c>
      <c r="X48" s="1">
        <f>SUMIFS(BatGame!$AA:$AA,BatGame!$A:$A,B48,BatGame!$AI:$AI,A48)</f>
        <v>0</v>
      </c>
      <c r="Y48" s="2">
        <f t="shared" si="15"/>
        <v>0</v>
      </c>
      <c r="Z48" s="2">
        <f t="shared" si="16"/>
        <v>0</v>
      </c>
      <c r="AA48" s="2">
        <f t="shared" si="17"/>
        <v>0</v>
      </c>
      <c r="AB48" s="2">
        <f t="shared" si="18"/>
        <v>0</v>
      </c>
      <c r="AC48" s="2">
        <f t="shared" si="19"/>
        <v>0</v>
      </c>
      <c r="AD48" s="2">
        <f>(AL48/E48) / '리그 상수'!$B$3 * 100</f>
        <v>481.78307779670638</v>
      </c>
      <c r="AE48" s="2">
        <f t="shared" si="6"/>
        <v>16.666666666666664</v>
      </c>
      <c r="AF48" s="2">
        <f t="shared" si="7"/>
        <v>0</v>
      </c>
      <c r="AG48" s="2">
        <f t="shared" si="8"/>
        <v>0</v>
      </c>
      <c r="AH48" s="2">
        <f t="shared" si="9"/>
        <v>0</v>
      </c>
      <c r="AI48" s="2">
        <f t="shared" si="10"/>
        <v>0</v>
      </c>
      <c r="AJ48" s="2">
        <f t="shared" si="11"/>
        <v>0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0.16424337967456934</v>
      </c>
      <c r="AL48" s="2">
        <f>((AK48-$AK$2) / '리그 상수'!$B$2 + '리그 상수'!$B$3) * '2025 썸머시즌 타자'!E48</f>
        <v>3.9822307916992381</v>
      </c>
      <c r="AM48" s="2">
        <f t="shared" si="20"/>
        <v>0</v>
      </c>
      <c r="AN48" s="2">
        <f>((AK48-'리그 상수'!$B$1) / '리그 상수'!$B$2)*'2025 썸머시즌 타자'!E48</f>
        <v>-0.84851411317059244</v>
      </c>
      <c r="AO48" s="2">
        <f>((AK48-'리그 상수'!$B$1) / '리그 상수'!$B$2) * '2025 썸머시즌 타자'!E48</f>
        <v>-0.84851411317059244</v>
      </c>
      <c r="AP48" s="2">
        <f t="shared" si="21"/>
        <v>0</v>
      </c>
      <c r="AQ48" s="2">
        <f t="shared" si="22"/>
        <v>0</v>
      </c>
      <c r="AR48" s="2">
        <f t="shared" si="23"/>
        <v>-0.84851411317059244</v>
      </c>
      <c r="AS48" s="2">
        <f t="shared" si="24"/>
        <v>-2.0133333333333332</v>
      </c>
      <c r="AT48" s="2">
        <f t="shared" si="25"/>
        <v>-2.0133333333333332</v>
      </c>
      <c r="AU48" s="2">
        <f t="shared" si="26"/>
        <v>-2.8618474465039254</v>
      </c>
      <c r="AV48" s="3">
        <f>AU48 + (E48 * ('리그 상수'!$B$1 - '리그 상수'!$F$1) / '리그 상수'!$B$2)</f>
        <v>-2.3081955679781831</v>
      </c>
      <c r="AW48">
        <f t="shared" si="27"/>
        <v>15.52</v>
      </c>
      <c r="AX48" s="3">
        <f t="shared" si="28"/>
        <v>-5.4672301106352607E-2</v>
      </c>
      <c r="AY48" s="3">
        <f t="shared" si="29"/>
        <v>-0.1843973870170055</v>
      </c>
      <c r="BE48" s="1">
        <f>SUMIFS(BatGame!$AD:$AD,BatGame!$A:$A,B48,BatGame!$AI:$AI,A48)</f>
        <v>1</v>
      </c>
      <c r="BF48" s="1">
        <f>SUMIFS(BatGame!$AE:$AE,BatGame!$A:$A,B48,BatGame!$AI:$AI,A48)</f>
        <v>0</v>
      </c>
      <c r="BG48" s="1">
        <f>SUMIFS(BatGame!$AF:$AF,BatGame!$A:$A,B48,BatGame!$AI:$AI,A48)</f>
        <v>0</v>
      </c>
      <c r="BH48">
        <f t="shared" si="30"/>
        <v>6</v>
      </c>
      <c r="BI48" s="4">
        <f t="shared" si="31"/>
        <v>-0.14872394123570767</v>
      </c>
      <c r="BJ48" s="2">
        <f>E48*('리그 상수'!$B$3 * 0.8)</f>
        <v>0.66124876114965314</v>
      </c>
    </row>
    <row r="49" spans="1:62">
      <c r="A49" s="30" t="s">
        <v>299</v>
      </c>
      <c r="B49" s="24" t="s">
        <v>134</v>
      </c>
      <c r="C49" s="5">
        <f t="shared" si="12"/>
        <v>-7.5403087027441459E-2</v>
      </c>
      <c r="D49" s="5">
        <f t="shared" si="13"/>
        <v>-6.4432989690721648E-4</v>
      </c>
      <c r="E49" s="1">
        <f>SUMIFS(BatGame!$E:$E,BatGame!$A:$A,B49,BatGame!$AI:$AI,A49)</f>
        <v>5</v>
      </c>
      <c r="F49">
        <f t="shared" si="5"/>
        <v>4</v>
      </c>
      <c r="G49" s="1">
        <f>SUMIFS(BatGame!$F:$F,BatGame!$A:$A,B49,BatGame!$AI:$AI,A49)</f>
        <v>4</v>
      </c>
      <c r="H49" s="1">
        <f>SUMIFS(BatGame!$M:$M,BatGame!$A:$A,B49,BatGame!$AI:$AI,A49)</f>
        <v>0</v>
      </c>
      <c r="I49" s="1">
        <f>SUMIFS(BatGame!$G:$G,BatGame!$A:$A,B49,BatGame!$AI:$AI,A49)</f>
        <v>0</v>
      </c>
      <c r="J49">
        <f>SUMIFS(BatGame!$H:$H,BatGame!$A:$A,B49,BatGame!$AI:$AI,A49)</f>
        <v>0</v>
      </c>
      <c r="K49" s="1">
        <f>SUMIFS(BatGame!$I:$I,BatGame!$A:$A,B49,BatGame!$AI:$AI,A49)</f>
        <v>0</v>
      </c>
      <c r="L49" s="1">
        <f>SUMIFS(BatGame!$J:$J,BatGame!$A:$A,B49,BatGame!$AI:$AI,A49)</f>
        <v>0</v>
      </c>
      <c r="M49" s="1">
        <f>SUMIFS(BatGame!$K:$K,BatGame!$A:$A,B49,BatGame!$AI:$AI,A49)</f>
        <v>0</v>
      </c>
      <c r="N49">
        <f t="shared" si="14"/>
        <v>0</v>
      </c>
      <c r="O49" s="1">
        <f>SUMIFS(BatGame!$L:$L,BatGame!$A:$A,B49,BatGame!$AI:$AI,A49)</f>
        <v>0</v>
      </c>
      <c r="P49" s="1">
        <f>SUMIFS(BatGame!$N:$N,BatGame!$A:$A,B49,BatGame!$AI:$AI,A49)</f>
        <v>0</v>
      </c>
      <c r="Q49" s="1">
        <f>SUMIFS(BatGame!$AC:$AC,BatGame!$A:$A,B49,BatGame!$AI:$AI,A49)</f>
        <v>0</v>
      </c>
      <c r="R49" s="1">
        <f>SUMIFS(BatGame!$O:$O,BatGame!$A:$A,B49,BatGame!$AI:$AI,A49)</f>
        <v>1</v>
      </c>
      <c r="S49" s="1">
        <f>SUMIFS(BatGame!$Y:$Y,BatGame!$A:$A,B49,BatGame!$AI:$AI,A49)</f>
        <v>0</v>
      </c>
      <c r="T49" s="1">
        <f>SUMIFS(BatGame!$X:$X,BatGame!$A:$A,B49,BatGame!$AI:$AI,A49)</f>
        <v>0</v>
      </c>
      <c r="U49" s="1">
        <f>SUMIFS(BatGame!$P:$P,BatGame!$A:$A,B49,BatGame!$AI:$AI,A49)</f>
        <v>1</v>
      </c>
      <c r="V49" s="1">
        <f>SUMIFS(BatGame!$AB:$AB,BatGame!$A:$A,B49,BatGame!$AI:$AI,A49)</f>
        <v>0</v>
      </c>
      <c r="W49" s="1">
        <f>SUMIFS(BatGame!$Z:$Z,BatGame!$A:$A,B49,BatGame!$AI:$AI,A49)</f>
        <v>0</v>
      </c>
      <c r="X49" s="1">
        <f>SUMIFS(BatGame!$AA:$AA,BatGame!$A:$A,B49,BatGame!$AI:$AI,A49)</f>
        <v>0</v>
      </c>
      <c r="Y49" s="2">
        <f t="shared" si="15"/>
        <v>0</v>
      </c>
      <c r="Z49" s="2">
        <f t="shared" si="16"/>
        <v>0.2</v>
      </c>
      <c r="AA49" s="2">
        <f t="shared" si="17"/>
        <v>0</v>
      </c>
      <c r="AB49" s="2">
        <f t="shared" si="18"/>
        <v>0.2</v>
      </c>
      <c r="AC49" s="2">
        <f t="shared" si="19"/>
        <v>0</v>
      </c>
      <c r="AD49" s="2">
        <f>(AL49/E49) / '리그 상수'!$B$3 * 100</f>
        <v>665.01533219761495</v>
      </c>
      <c r="AE49" s="2">
        <f t="shared" si="6"/>
        <v>20</v>
      </c>
      <c r="AF49" s="2">
        <f t="shared" si="7"/>
        <v>20</v>
      </c>
      <c r="AG49" s="2">
        <f t="shared" si="8"/>
        <v>1</v>
      </c>
      <c r="AH49" s="2">
        <f t="shared" si="9"/>
        <v>0</v>
      </c>
      <c r="AI49" s="2">
        <f t="shared" si="10"/>
        <v>0</v>
      </c>
      <c r="AJ49" s="2">
        <f t="shared" si="11"/>
        <v>0.2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0.14396289279301383</v>
      </c>
      <c r="AL49" s="2">
        <f>((AK49-$AK$2) / '리그 상수'!$B$2 + '리그 상수'!$B$3) * '2025 썸머시즌 타자'!E49</f>
        <v>4.5806308808458116</v>
      </c>
      <c r="AM49" s="2">
        <f t="shared" si="20"/>
        <v>0</v>
      </c>
      <c r="AN49" s="2">
        <f>((AK49-'리그 상수'!$B$1) / '리그 상수'!$B$2)*'2025 썸머시즌 타자'!E49</f>
        <v>-1.1702559106658914</v>
      </c>
      <c r="AO49" s="2">
        <f>((AK49-'리그 상수'!$B$1) / '리그 상수'!$B$2) * '2025 썸머시즌 타자'!E49</f>
        <v>-1.1702559106658914</v>
      </c>
      <c r="AP49" s="2">
        <f t="shared" si="21"/>
        <v>0</v>
      </c>
      <c r="AQ49" s="2">
        <f t="shared" si="22"/>
        <v>0</v>
      </c>
      <c r="AR49" s="2">
        <f t="shared" si="23"/>
        <v>-1.1702559106658914</v>
      </c>
      <c r="AS49" s="2">
        <f t="shared" si="24"/>
        <v>-0.01</v>
      </c>
      <c r="AT49" s="2">
        <f t="shared" si="25"/>
        <v>-0.01</v>
      </c>
      <c r="AU49" s="2">
        <f t="shared" si="26"/>
        <v>-1.1802559106658914</v>
      </c>
      <c r="AV49" s="3">
        <f>AU49 + (E49 * ('리그 상수'!$B$1 - '리그 상수'!$F$1) / '리그 상수'!$B$2)</f>
        <v>-0.71887934522777286</v>
      </c>
      <c r="AW49">
        <f t="shared" si="27"/>
        <v>15.52</v>
      </c>
      <c r="AX49" s="3">
        <f t="shared" si="28"/>
        <v>-7.5403087027441459E-2</v>
      </c>
      <c r="AY49" s="3">
        <f t="shared" si="29"/>
        <v>-7.6047416924348674E-2</v>
      </c>
      <c r="BE49" s="1">
        <f>SUMIFS(BatGame!$AD:$AD,BatGame!$A:$A,B49,BatGame!$AI:$AI,A49)</f>
        <v>0</v>
      </c>
      <c r="BF49" s="1">
        <f>SUMIFS(BatGame!$AE:$AE,BatGame!$A:$A,B49,BatGame!$AI:$AI,A49)</f>
        <v>0</v>
      </c>
      <c r="BG49" s="1">
        <f>SUMIFS(BatGame!$AF:$AF,BatGame!$A:$A,B49,BatGame!$AI:$AI,A49)</f>
        <v>0</v>
      </c>
      <c r="BH49">
        <f t="shared" si="30"/>
        <v>4</v>
      </c>
      <c r="BI49" s="4">
        <f t="shared" si="31"/>
        <v>-4.6319545439933822E-2</v>
      </c>
      <c r="BJ49" s="2">
        <f>E49*('리그 상수'!$B$3 * 0.8)</f>
        <v>0.55104063429137762</v>
      </c>
    </row>
    <row r="50" spans="1:62" ht="18" thickBot="1">
      <c r="A50" s="30" t="s">
        <v>299</v>
      </c>
      <c r="B50" s="24" t="s">
        <v>291</v>
      </c>
      <c r="C50" s="5">
        <f t="shared" si="12"/>
        <v>-1.7836722890648915E-2</v>
      </c>
      <c r="D50" s="5">
        <f t="shared" si="13"/>
        <v>-0.13015463917525774</v>
      </c>
      <c r="E50" s="1">
        <f>SUMIFS(BatGame!$E:$E,BatGame!$A:$A,B50,BatGame!$AI:$AI,A50)</f>
        <v>6</v>
      </c>
      <c r="F50">
        <f t="shared" si="5"/>
        <v>6</v>
      </c>
      <c r="G50" s="1">
        <f>SUMIFS(BatGame!$F:$F,BatGame!$A:$A,B50,BatGame!$AI:$AI,A50)</f>
        <v>6</v>
      </c>
      <c r="H50" s="1">
        <f>SUMIFS(BatGame!$M:$M,BatGame!$A:$A,B50,BatGame!$AI:$AI,A50)</f>
        <v>0</v>
      </c>
      <c r="I50" s="1">
        <f>SUMIFS(BatGame!$G:$G,BatGame!$A:$A,B50,BatGame!$AI:$AI,A50)</f>
        <v>3</v>
      </c>
      <c r="J50">
        <f>SUMIFS(BatGame!$H:$H,BatGame!$A:$A,B50,BatGame!$AI:$AI,A50)</f>
        <v>3</v>
      </c>
      <c r="K50" s="1">
        <f>SUMIFS(BatGame!$I:$I,BatGame!$A:$A,B50,BatGame!$AI:$AI,A50)</f>
        <v>0</v>
      </c>
      <c r="L50" s="1">
        <f>SUMIFS(BatGame!$J:$J,BatGame!$A:$A,B50,BatGame!$AI:$AI,A50)</f>
        <v>0</v>
      </c>
      <c r="M50" s="1">
        <f>SUMIFS(BatGame!$K:$K,BatGame!$A:$A,B50,BatGame!$AI:$AI,A50)</f>
        <v>0</v>
      </c>
      <c r="N50">
        <f t="shared" si="14"/>
        <v>3</v>
      </c>
      <c r="O50" s="1">
        <f>SUMIFS(BatGame!$L:$L,BatGame!$A:$A,B50,BatGame!$AI:$AI,A50)</f>
        <v>1</v>
      </c>
      <c r="P50" s="1">
        <f>SUMIFS(BatGame!$N:$N,BatGame!$A:$A,B50,BatGame!$AI:$AI,A50)</f>
        <v>0</v>
      </c>
      <c r="Q50" s="1">
        <f>SUMIFS(BatGame!$AC:$AC,BatGame!$A:$A,B50,BatGame!$AI:$AI,A50)</f>
        <v>0</v>
      </c>
      <c r="R50" s="1">
        <f>SUMIFS(BatGame!$O:$O,BatGame!$A:$A,B50,BatGame!$AI:$AI,A50)</f>
        <v>0</v>
      </c>
      <c r="S50" s="1">
        <f>SUMIFS(BatGame!$Y:$Y,BatGame!$A:$A,B50,BatGame!$AI:$AI,A50)</f>
        <v>0</v>
      </c>
      <c r="T50" s="1">
        <f>SUMIFS(BatGame!$X:$X,BatGame!$A:$A,B50,BatGame!$AI:$AI,A50)</f>
        <v>0</v>
      </c>
      <c r="U50" s="1">
        <f>SUMIFS(BatGame!$P:$P,BatGame!$A:$A,B50,BatGame!$AI:$AI,A50)</f>
        <v>0</v>
      </c>
      <c r="V50" s="1">
        <f>SUMIFS(BatGame!$AB:$AB,BatGame!$A:$A,B50,BatGame!$AI:$AI,A50)</f>
        <v>0</v>
      </c>
      <c r="W50" s="1">
        <f>SUMIFS(BatGame!$Z:$Z,BatGame!$A:$A,B50,BatGame!$AI:$AI,A50)</f>
        <v>0</v>
      </c>
      <c r="X50" s="1">
        <f>SUMIFS(BatGame!$AA:$AA,BatGame!$A:$A,B50,BatGame!$AI:$AI,A50)</f>
        <v>0</v>
      </c>
      <c r="Y50" s="2">
        <f t="shared" si="15"/>
        <v>0.5</v>
      </c>
      <c r="Z50" s="2">
        <f t="shared" si="16"/>
        <v>0.5</v>
      </c>
      <c r="AA50" s="2">
        <f t="shared" si="17"/>
        <v>0.5</v>
      </c>
      <c r="AB50" s="2">
        <f t="shared" si="18"/>
        <v>1</v>
      </c>
      <c r="AC50" s="2">
        <f t="shared" si="19"/>
        <v>0</v>
      </c>
      <c r="AD50" s="2">
        <f>(AL50/E50) / '리그 상수'!$B$3 * 100</f>
        <v>50</v>
      </c>
      <c r="AE50" s="2">
        <f t="shared" si="6"/>
        <v>0</v>
      </c>
      <c r="AF50" s="2">
        <f t="shared" si="7"/>
        <v>0</v>
      </c>
      <c r="AG50" s="2" t="e">
        <f t="shared" si="8"/>
        <v>#DIV/0!</v>
      </c>
      <c r="AH50" s="2">
        <f t="shared" si="9"/>
        <v>0.5</v>
      </c>
      <c r="AI50" s="2">
        <f t="shared" si="10"/>
        <v>0</v>
      </c>
      <c r="AJ50" s="2">
        <f t="shared" si="11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</v>
      </c>
      <c r="AL50" s="2">
        <f>((AK50-$AK$2) / '리그 상수'!$B$2 + '리그 상수'!$B$3) * '2025 썸머시즌 타자'!E50</f>
        <v>0.41328047571853321</v>
      </c>
      <c r="AM50" s="2">
        <f t="shared" si="20"/>
        <v>13.5</v>
      </c>
      <c r="AN50" s="2">
        <f>((AK50-'리그 상수'!$B$1) / '리그 상수'!$B$2)*'2025 썸머시즌 타자'!E50</f>
        <v>-0.27682593926287119</v>
      </c>
      <c r="AO50" s="2">
        <f>((AK50-'리그 상수'!$B$1) / '리그 상수'!$B$2) * '2025 썸머시즌 타자'!E50</f>
        <v>-0.27682593926287119</v>
      </c>
      <c r="AP50" s="2">
        <f t="shared" si="21"/>
        <v>0</v>
      </c>
      <c r="AQ50" s="2">
        <f t="shared" si="22"/>
        <v>0</v>
      </c>
      <c r="AR50" s="2">
        <f t="shared" si="23"/>
        <v>-0.27682593926287119</v>
      </c>
      <c r="AS50" s="2">
        <f t="shared" si="24"/>
        <v>-2.02</v>
      </c>
      <c r="AT50" s="2">
        <f t="shared" si="25"/>
        <v>-2.02</v>
      </c>
      <c r="AU50" s="2">
        <f t="shared" si="26"/>
        <v>-2.2968259392628712</v>
      </c>
      <c r="AV50" s="3">
        <f>AU50 + (E50 * ('리그 상수'!$B$1 - '리그 상수'!$F$1) / '리그 상수'!$B$2)</f>
        <v>-1.7431740607371289</v>
      </c>
      <c r="AW50">
        <f t="shared" si="27"/>
        <v>15.52</v>
      </c>
      <c r="AX50" s="3">
        <f t="shared" si="28"/>
        <v>-1.7836722890648918E-2</v>
      </c>
      <c r="AY50" s="3">
        <f t="shared" si="29"/>
        <v>-0.14799136206590666</v>
      </c>
      <c r="BE50" s="1">
        <f>SUMIFS(BatGame!$AD:$AD,BatGame!$A:$A,B50,BatGame!$AI:$AI,A50)</f>
        <v>1</v>
      </c>
      <c r="BF50" s="1">
        <f>SUMIFS(BatGame!$AE:$AE,BatGame!$A:$A,B50,BatGame!$AI:$AI,A50)</f>
        <v>0</v>
      </c>
      <c r="BG50" s="1">
        <f>SUMIFS(BatGame!$AF:$AF,BatGame!$A:$A,B50,BatGame!$AI:$AI,A50)</f>
        <v>0</v>
      </c>
      <c r="BH50">
        <f t="shared" si="30"/>
        <v>3</v>
      </c>
      <c r="BI50" s="4">
        <f t="shared" si="31"/>
        <v>-0.11231791628460883</v>
      </c>
      <c r="BJ50" s="2">
        <f>E50*('리그 상수'!$B$3 * 0.8)</f>
        <v>0.66124876114965314</v>
      </c>
    </row>
    <row r="51" spans="1:62" ht="18" thickBot="1">
      <c r="B51" s="8"/>
      <c r="C51" s="5"/>
      <c r="D51" s="5"/>
      <c r="E51" s="1"/>
      <c r="G51" s="1"/>
      <c r="H51" s="1"/>
      <c r="I51" s="1"/>
      <c r="K51" s="1"/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3"/>
      <c r="AX51" s="3"/>
      <c r="AY51" s="3"/>
      <c r="BE51" s="1"/>
      <c r="BF51" s="1"/>
      <c r="BG51" s="1"/>
      <c r="BI51" s="4"/>
      <c r="BJ51" s="2"/>
    </row>
    <row r="52" spans="1:62" ht="18" thickBot="1">
      <c r="B52" s="6"/>
      <c r="C52" s="5"/>
      <c r="D52" s="5"/>
      <c r="E52" s="1"/>
      <c r="G52" s="1"/>
      <c r="H52" s="1"/>
      <c r="I52" s="1"/>
      <c r="K52" s="1"/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X52" s="3"/>
      <c r="AY52" s="3"/>
      <c r="BE52" s="1"/>
      <c r="BF52" s="1"/>
      <c r="BG52" s="1"/>
      <c r="BI52" s="4"/>
      <c r="BJ52" s="2"/>
    </row>
    <row r="53" spans="1:62" ht="18" thickBot="1">
      <c r="B53" s="6"/>
      <c r="C53" s="5"/>
      <c r="D53" s="5"/>
      <c r="E53" s="1"/>
      <c r="G53" s="1"/>
      <c r="H53" s="1"/>
      <c r="I53" s="1"/>
      <c r="K53" s="1"/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3"/>
      <c r="AX53" s="3"/>
      <c r="AY53" s="3"/>
      <c r="BE53" s="1"/>
      <c r="BF53" s="1"/>
      <c r="BG53" s="1"/>
      <c r="BI53" s="4"/>
      <c r="BJ53" s="2"/>
    </row>
    <row r="54" spans="1:62" ht="18" thickBot="1">
      <c r="B54" s="6"/>
      <c r="C54" s="5"/>
      <c r="D54" s="5"/>
      <c r="E54" s="1"/>
      <c r="G54" s="1"/>
      <c r="H54" s="1"/>
      <c r="I54" s="1"/>
      <c r="K54" s="1"/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3"/>
      <c r="AX54" s="3"/>
      <c r="AY54" s="3"/>
      <c r="BE54" s="1"/>
      <c r="BF54" s="1"/>
      <c r="BG54" s="1"/>
      <c r="BI54" s="4"/>
      <c r="BJ54" s="2"/>
    </row>
    <row r="55" spans="1:62" ht="18" thickBot="1">
      <c r="B55" s="6"/>
      <c r="C55" s="5"/>
      <c r="D55" s="5"/>
      <c r="E55" s="1"/>
      <c r="G55" s="1"/>
      <c r="H55" s="1"/>
      <c r="I55" s="1"/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3"/>
      <c r="AX55" s="3"/>
      <c r="AY55" s="3"/>
      <c r="BE55" s="1"/>
      <c r="BF55" s="1"/>
      <c r="BG55" s="1"/>
      <c r="BI55" s="4"/>
      <c r="BJ55" s="2"/>
    </row>
    <row r="56" spans="1:62" ht="18" thickBot="1">
      <c r="B56" s="7"/>
      <c r="C56" s="5"/>
      <c r="D56" s="5"/>
      <c r="E56" s="1"/>
      <c r="G56" s="1"/>
      <c r="H56" s="1"/>
      <c r="I56" s="1"/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3"/>
      <c r="AX56" s="3"/>
      <c r="AY56" s="3"/>
      <c r="BE56" s="1"/>
      <c r="BF56" s="1"/>
      <c r="BG56" s="1"/>
      <c r="BI56" s="4"/>
      <c r="BJ56" s="2"/>
    </row>
    <row r="57" spans="1:62" ht="18" thickBot="1">
      <c r="B57" s="6"/>
      <c r="C57" s="5"/>
      <c r="D57" s="5"/>
      <c r="E57" s="1"/>
      <c r="G57" s="1"/>
      <c r="H57" s="1"/>
      <c r="I57" s="1"/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3"/>
      <c r="AX57" s="3"/>
      <c r="AY57" s="3"/>
      <c r="BE57" s="1"/>
      <c r="BF57" s="1"/>
      <c r="BG57" s="1"/>
      <c r="BI57" s="4"/>
      <c r="BJ57" s="2"/>
    </row>
    <row r="58" spans="1:62" ht="18" thickBot="1">
      <c r="B58" s="7"/>
      <c r="C58" s="5"/>
      <c r="D58" s="5"/>
      <c r="E58" s="1"/>
      <c r="G58" s="1"/>
      <c r="H58" s="1"/>
      <c r="I58" s="1"/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3"/>
      <c r="AX58" s="3"/>
      <c r="AY58" s="3"/>
      <c r="BE58" s="1"/>
      <c r="BF58" s="1"/>
      <c r="BG58" s="1"/>
      <c r="BI58" s="4"/>
      <c r="BJ58" s="2"/>
    </row>
    <row r="59" spans="1:62" ht="18" thickBot="1">
      <c r="B59" s="8"/>
      <c r="C59" s="5"/>
      <c r="D59" s="5"/>
      <c r="E59" s="1"/>
      <c r="G59" s="1"/>
      <c r="H59" s="1"/>
      <c r="I59" s="1"/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3"/>
      <c r="AX59" s="3"/>
      <c r="AY59" s="3"/>
      <c r="BE59" s="1"/>
      <c r="BF59" s="1"/>
      <c r="BG59" s="1"/>
      <c r="BI59" s="4"/>
      <c r="BJ59" s="2"/>
    </row>
    <row r="60" spans="1:62" ht="18" thickBot="1">
      <c r="B60" s="8"/>
      <c r="C60" s="5"/>
      <c r="D60" s="5"/>
      <c r="E60" s="1"/>
      <c r="G60" s="1"/>
      <c r="H60" s="1"/>
      <c r="I60" s="1"/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3"/>
      <c r="AX60" s="3"/>
      <c r="AY60" s="3"/>
      <c r="BE60" s="1"/>
      <c r="BF60" s="1"/>
      <c r="BG60" s="1"/>
      <c r="BI60" s="4"/>
      <c r="BJ60" s="2"/>
    </row>
    <row r="61" spans="1:62" ht="18" thickBot="1">
      <c r="B61" s="8"/>
      <c r="C61" s="5"/>
      <c r="D61" s="5"/>
      <c r="E61" s="1"/>
      <c r="G61" s="1"/>
      <c r="H61" s="1"/>
      <c r="I61" s="1"/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3"/>
      <c r="AX61" s="3"/>
      <c r="AY61" s="3"/>
      <c r="BE61" s="1"/>
      <c r="BF61" s="1"/>
      <c r="BG61" s="1"/>
      <c r="BI61" s="4"/>
      <c r="BJ61" s="2"/>
    </row>
    <row r="62" spans="1:62" ht="18" thickBot="1">
      <c r="B62" s="9"/>
      <c r="C62" s="5"/>
      <c r="D62" s="5"/>
      <c r="E62" s="1"/>
      <c r="G62" s="1"/>
      <c r="H62" s="1"/>
      <c r="I62" s="1"/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3"/>
      <c r="AX62" s="3"/>
      <c r="AY62" s="3"/>
      <c r="BE62" s="1"/>
      <c r="BF62" s="1"/>
      <c r="BG62" s="1"/>
      <c r="BI62" s="4"/>
      <c r="BJ62" s="2"/>
    </row>
    <row r="63" spans="1:62" ht="18" thickBot="1">
      <c r="B63" s="8"/>
      <c r="C63" s="5"/>
      <c r="D63" s="5"/>
      <c r="E63" s="1"/>
      <c r="G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3"/>
      <c r="AX63" s="3"/>
      <c r="AY63" s="3"/>
      <c r="BE63" s="1"/>
      <c r="BF63" s="1"/>
      <c r="BG63" s="1"/>
      <c r="BI63" s="4"/>
      <c r="BJ63" s="2"/>
    </row>
    <row r="64" spans="1:62" ht="18" thickBot="1">
      <c r="B64" s="10"/>
      <c r="C64" s="5"/>
      <c r="D64" s="5"/>
      <c r="E64" s="1"/>
      <c r="G64" s="1"/>
      <c r="H64" s="1"/>
      <c r="I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3"/>
      <c r="AX64" s="3"/>
      <c r="AY64" s="3"/>
      <c r="BE64" s="1"/>
      <c r="BF64" s="1"/>
      <c r="BG64" s="1"/>
      <c r="BI64" s="4"/>
      <c r="BJ64" s="2"/>
    </row>
    <row r="65" spans="2:62" ht="18" thickBot="1">
      <c r="B65" s="7"/>
      <c r="C65" s="5"/>
      <c r="D65" s="5"/>
      <c r="E65" s="1"/>
      <c r="G65" s="1"/>
      <c r="H65" s="1"/>
      <c r="I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3"/>
      <c r="AX65" s="3"/>
      <c r="AY65" s="3"/>
      <c r="BE65" s="1"/>
      <c r="BF65" s="1"/>
      <c r="BG65" s="1"/>
      <c r="BI65" s="4"/>
      <c r="BJ65" s="2"/>
    </row>
    <row r="66" spans="2:62" ht="18" thickBot="1">
      <c r="B66" s="9"/>
      <c r="C66" s="5"/>
      <c r="D66" s="5"/>
      <c r="E66" s="1"/>
      <c r="G66" s="1"/>
      <c r="H66" s="1"/>
      <c r="I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3"/>
      <c r="AX66" s="3"/>
      <c r="AY66" s="3"/>
      <c r="BE66" s="1"/>
      <c r="BF66" s="1"/>
      <c r="BG66" s="1"/>
      <c r="BI66" s="4"/>
      <c r="BJ66" s="2"/>
    </row>
    <row r="67" spans="2:62" ht="18" thickBot="1">
      <c r="B67" s="6"/>
      <c r="C67" s="5"/>
      <c r="D67" s="5"/>
      <c r="E67" s="1"/>
      <c r="G67" s="1"/>
      <c r="H67" s="1"/>
      <c r="I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3"/>
      <c r="AX67" s="3"/>
      <c r="AY67" s="3"/>
      <c r="BE67" s="1"/>
      <c r="BF67" s="1"/>
      <c r="BG67" s="1"/>
      <c r="BI67" s="4"/>
      <c r="BJ67" s="2"/>
    </row>
    <row r="68" spans="2:62" ht="18" thickBot="1">
      <c r="B68" s="8"/>
      <c r="C68" s="5"/>
      <c r="D68" s="5"/>
      <c r="E68" s="1"/>
      <c r="G68" s="1"/>
      <c r="H68" s="1"/>
      <c r="I68" s="1"/>
      <c r="K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3"/>
      <c r="AX68" s="3"/>
      <c r="AY68" s="3"/>
      <c r="BE68" s="1"/>
      <c r="BF68" s="1"/>
      <c r="BG68" s="1"/>
      <c r="BI68" s="4"/>
      <c r="BJ68" s="2"/>
    </row>
    <row r="69" spans="2:62" ht="18" thickBot="1">
      <c r="B69" s="21"/>
      <c r="C69" s="5"/>
      <c r="D69" s="5"/>
      <c r="E69" s="1"/>
      <c r="G69" s="1"/>
      <c r="H69" s="1"/>
      <c r="I69" s="1"/>
      <c r="K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3"/>
      <c r="AX69" s="3"/>
      <c r="AY69" s="3"/>
      <c r="BE69" s="1"/>
      <c r="BF69" s="1"/>
      <c r="BG69" s="1"/>
      <c r="BI69" s="4"/>
      <c r="BJ69" s="2"/>
    </row>
    <row r="70" spans="2:62" ht="18" thickBot="1">
      <c r="B70" s="7"/>
      <c r="C70" s="5"/>
      <c r="D70" s="5"/>
      <c r="E70" s="1"/>
      <c r="G70" s="1"/>
      <c r="H70" s="1"/>
      <c r="I70" s="1"/>
      <c r="K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3"/>
      <c r="AX70" s="3"/>
      <c r="AY70" s="3"/>
      <c r="BE70" s="1"/>
      <c r="BF70" s="1"/>
      <c r="BG70" s="1"/>
      <c r="BI70" s="4"/>
      <c r="BJ70" s="2"/>
    </row>
    <row r="71" spans="2:62" ht="18" thickBot="1">
      <c r="B71" s="9"/>
      <c r="C71" s="5"/>
      <c r="D71" s="5"/>
      <c r="E71" s="1"/>
      <c r="G71" s="1"/>
      <c r="H71" s="1"/>
      <c r="I71" s="1"/>
      <c r="K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3"/>
      <c r="AX71" s="3"/>
      <c r="AY71" s="3"/>
      <c r="BE71" s="1"/>
      <c r="BF71" s="1"/>
      <c r="BG71" s="1"/>
      <c r="BI71" s="4"/>
      <c r="BJ71" s="2"/>
    </row>
    <row r="72" spans="2:62" ht="18" thickBot="1">
      <c r="B72" s="6"/>
      <c r="C72" s="5"/>
      <c r="D72" s="5"/>
      <c r="E72" s="1"/>
      <c r="G72" s="1"/>
      <c r="H72" s="1"/>
      <c r="I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3"/>
      <c r="AX72" s="3"/>
      <c r="AY72" s="3"/>
      <c r="BE72" s="1"/>
      <c r="BF72" s="1"/>
      <c r="BG72" s="1"/>
      <c r="BI72" s="4"/>
      <c r="BJ72" s="2"/>
    </row>
    <row r="73" spans="2:62" ht="18" thickBot="1">
      <c r="C73" s="5"/>
      <c r="D73" s="5"/>
      <c r="E73" s="1"/>
      <c r="G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3"/>
      <c r="AX73" s="3"/>
      <c r="AY73" s="3"/>
      <c r="BE73" s="1"/>
      <c r="BF73" s="1"/>
      <c r="BG73" s="1"/>
      <c r="BI73" s="4"/>
      <c r="BJ73" s="2"/>
    </row>
    <row r="74" spans="2:62" ht="18" thickBot="1">
      <c r="B74" s="9"/>
      <c r="C74" s="5"/>
      <c r="D74" s="5"/>
      <c r="E74" s="1"/>
      <c r="G74" s="1"/>
      <c r="H74" s="1"/>
      <c r="I74" s="1"/>
      <c r="K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3"/>
      <c r="AX74" s="3"/>
      <c r="AY74" s="3"/>
      <c r="BE74" s="1"/>
      <c r="BF74" s="1"/>
      <c r="BG74" s="1"/>
      <c r="BI74" s="4"/>
      <c r="BJ74" s="2"/>
    </row>
    <row r="75" spans="2:62" ht="18" thickBot="1">
      <c r="B75" s="9"/>
      <c r="C75" s="5"/>
      <c r="D75" s="5"/>
      <c r="E75" s="1"/>
      <c r="G75" s="1"/>
      <c r="H75" s="1"/>
      <c r="I75" s="1"/>
      <c r="K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3"/>
      <c r="AX75" s="3"/>
      <c r="AY75" s="3"/>
      <c r="BE75" s="1"/>
      <c r="BF75" s="1"/>
      <c r="BG75" s="1"/>
      <c r="BI75" s="4"/>
      <c r="BJ75" s="2"/>
    </row>
    <row r="76" spans="2:62" ht="18" thickBot="1">
      <c r="B76" s="9"/>
      <c r="C76" s="5"/>
      <c r="D76" s="5"/>
      <c r="E76" s="1"/>
      <c r="G76" s="1"/>
      <c r="H76" s="1"/>
      <c r="I76" s="1"/>
      <c r="K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3"/>
      <c r="AX76" s="3"/>
      <c r="AY76" s="3"/>
      <c r="BE76" s="1"/>
      <c r="BF76" s="1"/>
      <c r="BG76" s="1"/>
      <c r="BI76" s="4"/>
      <c r="BJ76" s="2"/>
    </row>
    <row r="77" spans="2:62" ht="18" thickBot="1">
      <c r="B77" s="7"/>
      <c r="C77" s="5"/>
      <c r="D77" s="5"/>
      <c r="E77" s="1"/>
      <c r="G77" s="1"/>
      <c r="H77" s="1"/>
      <c r="I77" s="1"/>
      <c r="K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3"/>
      <c r="AX77" s="3"/>
      <c r="AY77" s="3"/>
      <c r="BE77" s="1"/>
      <c r="BF77" s="1"/>
      <c r="BG77" s="1"/>
      <c r="BI77" s="4"/>
      <c r="BJ77" s="2"/>
    </row>
    <row r="78" spans="2:62" ht="18" thickBot="1">
      <c r="B78" s="6"/>
      <c r="C78" s="5"/>
      <c r="D78" s="5"/>
      <c r="E78" s="1"/>
      <c r="G78" s="1"/>
      <c r="H78" s="1"/>
      <c r="I78" s="1"/>
      <c r="K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3"/>
      <c r="AX78" s="3"/>
      <c r="AY78" s="3"/>
      <c r="BE78" s="1"/>
      <c r="BF78" s="1"/>
      <c r="BG78" s="1"/>
      <c r="BI78" s="4"/>
      <c r="BJ78" s="2"/>
    </row>
    <row r="79" spans="2:62" ht="18" thickBot="1">
      <c r="B79" s="6"/>
      <c r="C79" s="5"/>
      <c r="D79" s="5"/>
      <c r="E79" s="1"/>
      <c r="G79" s="1"/>
      <c r="H79" s="1"/>
      <c r="I79" s="1"/>
      <c r="K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3"/>
      <c r="AX79" s="3"/>
      <c r="AY79" s="3"/>
      <c r="BE79" s="1"/>
      <c r="BF79" s="1"/>
      <c r="BG79" s="1"/>
      <c r="BI79" s="4"/>
      <c r="BJ79" s="2"/>
    </row>
    <row r="80" spans="2:62" ht="18" thickBot="1">
      <c r="B80" s="6"/>
      <c r="C80" s="5"/>
      <c r="D80" s="5"/>
      <c r="E80" s="1"/>
      <c r="G80" s="1"/>
      <c r="H80" s="1"/>
      <c r="I80" s="1"/>
      <c r="K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3"/>
      <c r="AX80" s="3"/>
      <c r="AY80" s="3"/>
      <c r="BE80" s="1"/>
      <c r="BF80" s="1"/>
      <c r="BG80" s="1"/>
      <c r="BI80" s="4"/>
      <c r="BJ80" s="2"/>
    </row>
    <row r="81" spans="2:62" ht="18" thickBot="1">
      <c r="B81" s="10"/>
      <c r="C81" s="5"/>
      <c r="D81" s="5"/>
      <c r="E81" s="1"/>
      <c r="G81" s="1"/>
      <c r="H81" s="1"/>
      <c r="I81" s="1"/>
      <c r="K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3"/>
      <c r="AX81" s="3"/>
      <c r="AY81" s="3"/>
      <c r="BE81" s="1"/>
      <c r="BF81" s="1"/>
      <c r="BG81" s="1"/>
      <c r="BI81" s="4"/>
      <c r="BJ81" s="2"/>
    </row>
    <row r="82" spans="2:62" ht="18" thickBot="1">
      <c r="B82" s="6"/>
      <c r="C82" s="5"/>
      <c r="D82" s="5"/>
      <c r="E82" s="1"/>
      <c r="G82" s="1"/>
      <c r="H82" s="1"/>
      <c r="I82" s="1"/>
      <c r="K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3"/>
      <c r="AX82" s="3"/>
      <c r="AY82" s="3"/>
      <c r="BE82" s="1"/>
      <c r="BF82" s="1"/>
      <c r="BG82" s="1"/>
      <c r="BI82" s="4"/>
      <c r="BJ82" s="2"/>
    </row>
    <row r="83" spans="2:62" ht="18" thickBot="1">
      <c r="B83" s="7"/>
      <c r="C83" s="5"/>
      <c r="D83" s="5"/>
      <c r="E83" s="1"/>
      <c r="G83" s="1"/>
      <c r="H83" s="1"/>
      <c r="I83" s="1"/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3"/>
      <c r="AX83" s="3"/>
      <c r="AY83" s="3"/>
      <c r="BE83" s="1"/>
      <c r="BF83" s="1"/>
      <c r="BG83" s="1"/>
      <c r="BI83" s="4"/>
      <c r="BJ83" s="2"/>
    </row>
    <row r="84" spans="2:62">
      <c r="C84" s="5"/>
      <c r="D84" s="5"/>
      <c r="E84" s="1"/>
      <c r="G84" s="1"/>
      <c r="H84" s="1"/>
      <c r="I84" s="1"/>
      <c r="K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3"/>
      <c r="AX84" s="3"/>
      <c r="AY84" s="3"/>
      <c r="BE84" s="1"/>
      <c r="BF84" s="1"/>
      <c r="BG84" s="1"/>
      <c r="BI84" s="4"/>
      <c r="BJ84" s="2"/>
    </row>
    <row r="85" spans="2:62">
      <c r="C85" s="5"/>
      <c r="D85" s="5"/>
      <c r="E85" s="1"/>
      <c r="G85" s="1"/>
      <c r="H85" s="1"/>
      <c r="I85" s="1"/>
      <c r="K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3"/>
      <c r="AX85" s="3"/>
      <c r="AY85" s="3"/>
      <c r="BE85" s="1"/>
      <c r="BF85" s="1"/>
      <c r="BG85" s="1"/>
      <c r="BI85" s="4"/>
      <c r="BJ85" s="2"/>
    </row>
    <row r="86" spans="2:62">
      <c r="C86" s="5"/>
      <c r="D86" s="5"/>
      <c r="E86" s="1"/>
      <c r="G86" s="1"/>
      <c r="H86" s="1"/>
      <c r="I86" s="1"/>
      <c r="K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3"/>
      <c r="AX86" s="3"/>
      <c r="AY86" s="3"/>
      <c r="BE86" s="1"/>
      <c r="BF86" s="1"/>
      <c r="BG86" s="1"/>
      <c r="BI86" s="4"/>
      <c r="BJ86" s="2"/>
    </row>
    <row r="87" spans="2:62">
      <c r="C87" s="5"/>
      <c r="D87" s="5"/>
      <c r="E87" s="1"/>
      <c r="G87" s="1"/>
      <c r="H87" s="1"/>
      <c r="I87" s="1"/>
      <c r="K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3"/>
      <c r="AX87" s="3"/>
      <c r="AY87" s="3"/>
      <c r="BE87" s="1"/>
      <c r="BF87" s="1"/>
      <c r="BG87" s="1"/>
      <c r="BI87" s="4"/>
      <c r="BJ87" s="2"/>
    </row>
    <row r="88" spans="2:62">
      <c r="C88" s="5"/>
      <c r="D88" s="5"/>
      <c r="E88" s="1"/>
      <c r="G88" s="1"/>
      <c r="H88" s="1"/>
      <c r="I88" s="1"/>
      <c r="K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3"/>
      <c r="AX88" s="3"/>
      <c r="AY88" s="3"/>
      <c r="BE88" s="1"/>
      <c r="BF88" s="1"/>
      <c r="BG88" s="1"/>
      <c r="BI88" s="4"/>
      <c r="BJ88" s="2"/>
    </row>
    <row r="89" spans="2:62">
      <c r="C89" s="5"/>
      <c r="D89" s="5"/>
      <c r="E89" s="1"/>
      <c r="G89" s="1"/>
      <c r="H89" s="1"/>
      <c r="I89" s="1"/>
      <c r="K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3"/>
      <c r="AX89" s="3"/>
      <c r="AY89" s="3"/>
      <c r="BE89" s="1"/>
      <c r="BF89" s="1"/>
      <c r="BG89" s="1"/>
      <c r="BI89" s="4"/>
      <c r="BJ89" s="2"/>
    </row>
    <row r="90" spans="2:62">
      <c r="C90" s="5"/>
      <c r="D90" s="5"/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BE90" s="1"/>
      <c r="BF90" s="1"/>
      <c r="BG90" s="1"/>
      <c r="BH90" s="1"/>
      <c r="BI90" s="4"/>
    </row>
    <row r="91" spans="2:62">
      <c r="C91" s="5"/>
      <c r="D91" s="5"/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BE91" s="1"/>
      <c r="BF91" s="1"/>
      <c r="BG91" s="1"/>
      <c r="BH91" s="1"/>
      <c r="BI91" s="4"/>
    </row>
    <row r="92" spans="2:62">
      <c r="C92" s="5"/>
      <c r="D92" s="5"/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BE92" s="1"/>
      <c r="BF92" s="1"/>
      <c r="BG92" s="1"/>
      <c r="BH92" s="1"/>
      <c r="BI92" s="4"/>
    </row>
    <row r="93" spans="2:62">
      <c r="C93" s="5"/>
      <c r="D93" s="5"/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BE93" s="1"/>
      <c r="BF93" s="1"/>
      <c r="BG93" s="1"/>
      <c r="BH93" s="1"/>
      <c r="BI93" s="4"/>
    </row>
    <row r="94" spans="2:62">
      <c r="C94" s="5"/>
      <c r="D94" s="5"/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BE94" s="1"/>
      <c r="BF94" s="1"/>
      <c r="BG94" s="1"/>
      <c r="BH94" s="1"/>
      <c r="BI94" s="4"/>
    </row>
    <row r="95" spans="2:62">
      <c r="C95" s="5"/>
      <c r="D95" s="5"/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BE95" s="1"/>
      <c r="BF95" s="1"/>
      <c r="BG95" s="1"/>
      <c r="BH95" s="1"/>
      <c r="BI95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I1001"/>
  <sheetViews>
    <sheetView topLeftCell="K816" zoomScale="70" zoomScaleNormal="70" workbookViewId="0">
      <selection activeCell="AI565" sqref="AI565:AI871"/>
    </sheetView>
  </sheetViews>
  <sheetFormatPr defaultColWidth="11.5546875" defaultRowHeight="17.25"/>
  <sheetData>
    <row r="1" spans="1:35">
      <c r="A1" s="11" t="s">
        <v>195</v>
      </c>
      <c r="B1" s="11" t="s">
        <v>196</v>
      </c>
      <c r="C1" s="11" t="s">
        <v>224</v>
      </c>
      <c r="D1" s="11" t="s">
        <v>225</v>
      </c>
      <c r="E1" s="11" t="s">
        <v>226</v>
      </c>
      <c r="F1" s="11" t="s">
        <v>227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235</v>
      </c>
      <c r="O1" s="11" t="s">
        <v>163</v>
      </c>
      <c r="P1" s="11" t="s">
        <v>236</v>
      </c>
      <c r="Q1" s="11" t="s">
        <v>237</v>
      </c>
      <c r="R1" s="11" t="s">
        <v>238</v>
      </c>
      <c r="S1" s="1"/>
      <c r="T1" s="1"/>
      <c r="U1" s="1"/>
      <c r="V1" s="1"/>
      <c r="W1" s="1"/>
      <c r="X1" s="11" t="s">
        <v>253</v>
      </c>
      <c r="Y1" s="11" t="s">
        <v>254</v>
      </c>
      <c r="Z1" s="11" t="s">
        <v>255</v>
      </c>
      <c r="AA1" s="11" t="s">
        <v>256</v>
      </c>
      <c r="AB1" s="11" t="s">
        <v>257</v>
      </c>
      <c r="AC1" s="11" t="s">
        <v>258</v>
      </c>
      <c r="AD1" s="11" t="s">
        <v>259</v>
      </c>
      <c r="AE1" s="11" t="s">
        <v>260</v>
      </c>
      <c r="AF1" s="11" t="s">
        <v>261</v>
      </c>
      <c r="AG1" s="11" t="s">
        <v>262</v>
      </c>
      <c r="AI1" s="11" t="s">
        <v>282</v>
      </c>
    </row>
    <row r="2" spans="1:35">
      <c r="A2" s="1" t="s">
        <v>88</v>
      </c>
      <c r="B2" s="12">
        <v>45856</v>
      </c>
      <c r="C2" s="1" t="s">
        <v>239</v>
      </c>
      <c r="D2" s="1">
        <v>0.8</v>
      </c>
      <c r="E2" s="1">
        <v>5</v>
      </c>
      <c r="F2" s="1">
        <v>5</v>
      </c>
      <c r="G2" s="1">
        <v>4</v>
      </c>
      <c r="H2" s="1">
        <v>1</v>
      </c>
      <c r="I2" s="1">
        <v>1</v>
      </c>
      <c r="J2" s="1">
        <v>0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0</v>
      </c>
      <c r="Q2" s="1">
        <v>0.8</v>
      </c>
      <c r="R2" s="1">
        <v>2.2000000000000002</v>
      </c>
      <c r="S2" s="1"/>
      <c r="T2" s="1"/>
      <c r="U2" s="1"/>
      <c r="V2" s="1"/>
      <c r="W2" s="1"/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3</v>
      </c>
      <c r="AF2" s="1">
        <v>1</v>
      </c>
      <c r="AG2" s="1">
        <v>1</v>
      </c>
    </row>
    <row r="3" spans="1:35">
      <c r="A3" s="1" t="s">
        <v>86</v>
      </c>
      <c r="B3" s="1" t="s">
        <v>198</v>
      </c>
      <c r="C3" s="1" t="s">
        <v>239</v>
      </c>
      <c r="D3" s="1">
        <v>0.25</v>
      </c>
      <c r="E3" s="1">
        <v>4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0.25</v>
      </c>
      <c r="R3" s="1">
        <v>0.25</v>
      </c>
      <c r="S3" s="1"/>
      <c r="T3" s="1"/>
      <c r="U3" s="1"/>
      <c r="V3" s="1"/>
      <c r="W3" s="1"/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1</v>
      </c>
      <c r="AG3" s="1">
        <v>3</v>
      </c>
    </row>
    <row r="4" spans="1:35">
      <c r="A4" s="1" t="s">
        <v>89</v>
      </c>
      <c r="B4" s="12">
        <v>45856</v>
      </c>
      <c r="C4" s="1" t="s">
        <v>239</v>
      </c>
      <c r="D4" s="1">
        <v>0.25</v>
      </c>
      <c r="E4" s="1">
        <v>4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0.25</v>
      </c>
      <c r="R4" s="1">
        <v>0.25</v>
      </c>
      <c r="S4" s="1"/>
      <c r="T4" s="1"/>
      <c r="U4" s="1"/>
      <c r="V4" s="1"/>
      <c r="W4" s="1"/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3</v>
      </c>
      <c r="AG4" s="1">
        <v>3</v>
      </c>
    </row>
    <row r="5" spans="1:35">
      <c r="A5" s="1" t="s">
        <v>85</v>
      </c>
      <c r="B5" s="12">
        <v>45856</v>
      </c>
      <c r="C5" s="1" t="s">
        <v>239</v>
      </c>
      <c r="D5" s="1">
        <v>0.5</v>
      </c>
      <c r="E5" s="1">
        <v>4</v>
      </c>
      <c r="F5" s="1">
        <v>4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0.5</v>
      </c>
      <c r="R5" s="1">
        <v>0.5</v>
      </c>
      <c r="S5" s="1"/>
      <c r="T5" s="1"/>
      <c r="U5" s="1"/>
      <c r="V5" s="1"/>
      <c r="W5" s="1"/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0</v>
      </c>
      <c r="AG5" s="1">
        <v>2</v>
      </c>
    </row>
    <row r="6" spans="1:35">
      <c r="A6" s="1" t="s">
        <v>84</v>
      </c>
      <c r="B6" s="12">
        <v>45856</v>
      </c>
      <c r="C6" s="1" t="s">
        <v>239</v>
      </c>
      <c r="D6" s="1">
        <v>0.25</v>
      </c>
      <c r="E6" s="1">
        <v>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0.25</v>
      </c>
      <c r="R6" s="1">
        <v>0.25</v>
      </c>
      <c r="S6" s="1"/>
      <c r="T6" s="1"/>
      <c r="U6" s="1"/>
      <c r="V6" s="1"/>
      <c r="W6" s="1"/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3</v>
      </c>
    </row>
    <row r="7" spans="1:35">
      <c r="A7" s="1" t="s">
        <v>127</v>
      </c>
      <c r="B7" s="12">
        <v>45856</v>
      </c>
      <c r="C7" s="1" t="s">
        <v>239</v>
      </c>
      <c r="D7" s="1">
        <v>0</v>
      </c>
      <c r="E7" s="1">
        <v>4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/>
      <c r="T7" s="1"/>
      <c r="U7" s="1"/>
      <c r="V7" s="1"/>
      <c r="W7" s="1"/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4</v>
      </c>
    </row>
    <row r="8" spans="1:35">
      <c r="A8" s="1" t="s">
        <v>142</v>
      </c>
      <c r="B8" s="12">
        <v>45856</v>
      </c>
      <c r="C8" s="1" t="s">
        <v>239</v>
      </c>
      <c r="D8" s="1">
        <v>0</v>
      </c>
      <c r="E8" s="1">
        <v>3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/>
      <c r="T8" s="1"/>
      <c r="U8" s="1"/>
      <c r="V8" s="1"/>
      <c r="W8" s="1"/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</v>
      </c>
    </row>
    <row r="9" spans="1:35">
      <c r="A9" s="1" t="s">
        <v>135</v>
      </c>
      <c r="B9" s="12">
        <v>45856</v>
      </c>
      <c r="C9" s="1" t="s">
        <v>239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1</v>
      </c>
      <c r="S9" s="1"/>
      <c r="T9" s="1"/>
      <c r="U9" s="1"/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5">
      <c r="A10" s="1" t="s">
        <v>122</v>
      </c>
      <c r="B10" s="12">
        <v>45856</v>
      </c>
      <c r="C10" s="1" t="s">
        <v>239</v>
      </c>
      <c r="D10" s="1">
        <v>0</v>
      </c>
      <c r="E10" s="1">
        <v>3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1"/>
      <c r="U10" s="1"/>
      <c r="V10" s="1"/>
      <c r="W10" s="1"/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</v>
      </c>
      <c r="AF10" s="1">
        <v>2</v>
      </c>
      <c r="AG10" s="1">
        <v>3</v>
      </c>
    </row>
    <row r="11" spans="1:35">
      <c r="A11" s="1" t="s">
        <v>109</v>
      </c>
      <c r="B11" s="12">
        <v>45856</v>
      </c>
      <c r="C11" s="1" t="s">
        <v>239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U11" s="1"/>
      <c r="V11" s="1"/>
      <c r="W11" s="1"/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</row>
    <row r="12" spans="1:35">
      <c r="A12" s="1" t="s">
        <v>101</v>
      </c>
      <c r="B12" s="12">
        <v>45856</v>
      </c>
      <c r="C12" s="1" t="s">
        <v>239</v>
      </c>
      <c r="D12" s="1">
        <v>0</v>
      </c>
      <c r="E12" s="1">
        <v>4</v>
      </c>
      <c r="F12" s="1">
        <v>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/>
      <c r="V12" s="1"/>
      <c r="W12" s="1"/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3</v>
      </c>
      <c r="AF12" s="1">
        <v>3</v>
      </c>
      <c r="AG12" s="1">
        <v>4</v>
      </c>
    </row>
    <row r="13" spans="1:35">
      <c r="A13" s="1" t="s">
        <v>92</v>
      </c>
      <c r="B13" s="12">
        <v>45856</v>
      </c>
      <c r="C13" s="1" t="s">
        <v>239</v>
      </c>
      <c r="D13" s="1">
        <v>0.25</v>
      </c>
      <c r="E13" s="1">
        <v>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0.25</v>
      </c>
      <c r="R13" s="1">
        <v>0.25</v>
      </c>
      <c r="S13" s="1"/>
      <c r="T13" s="1"/>
      <c r="U13" s="1"/>
      <c r="V13" s="1"/>
      <c r="W13" s="1"/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6</v>
      </c>
      <c r="AF13" s="1">
        <v>4</v>
      </c>
      <c r="AG13" s="1">
        <v>3</v>
      </c>
    </row>
    <row r="14" spans="1:35">
      <c r="A14" s="1" t="s">
        <v>90</v>
      </c>
      <c r="B14" s="12">
        <v>45856</v>
      </c>
      <c r="C14" s="1" t="s">
        <v>239</v>
      </c>
      <c r="D14" s="1">
        <v>0.75</v>
      </c>
      <c r="E14" s="1">
        <v>4</v>
      </c>
      <c r="F14" s="1">
        <v>4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0.75</v>
      </c>
      <c r="R14" s="1">
        <v>1</v>
      </c>
      <c r="S14" s="1"/>
      <c r="T14" s="1"/>
      <c r="U14" s="1"/>
      <c r="V14" s="1"/>
      <c r="W14" s="1"/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</v>
      </c>
      <c r="AF14" s="1">
        <v>0</v>
      </c>
      <c r="AG14" s="1">
        <v>1</v>
      </c>
    </row>
    <row r="15" spans="1:35">
      <c r="A15" s="14" t="s">
        <v>99</v>
      </c>
      <c r="B15" s="12">
        <v>45856</v>
      </c>
      <c r="C15" s="1" t="s">
        <v>239</v>
      </c>
      <c r="D15" s="1">
        <v>0.5</v>
      </c>
      <c r="E15" s="1">
        <v>4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">
        <v>1</v>
      </c>
      <c r="L15" s="1">
        <v>4</v>
      </c>
      <c r="M15" s="1">
        <v>1</v>
      </c>
      <c r="N15" s="1">
        <v>0</v>
      </c>
      <c r="O15" s="1">
        <v>0</v>
      </c>
      <c r="P15" s="1">
        <v>0</v>
      </c>
      <c r="Q15" s="1">
        <v>0.5</v>
      </c>
      <c r="R15" s="1">
        <v>1.5</v>
      </c>
      <c r="S15" s="1"/>
      <c r="T15" s="1"/>
      <c r="U15" s="1"/>
      <c r="V15" s="1"/>
      <c r="W15" s="1"/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</v>
      </c>
      <c r="AF15" s="1">
        <v>0</v>
      </c>
      <c r="AG15" s="1">
        <v>2</v>
      </c>
      <c r="AI15" t="s">
        <v>221</v>
      </c>
    </row>
    <row r="16" spans="1:35">
      <c r="A16" s="1" t="s">
        <v>94</v>
      </c>
      <c r="B16" s="12">
        <v>45856</v>
      </c>
      <c r="C16" s="1" t="s">
        <v>239</v>
      </c>
      <c r="D16" s="1">
        <v>0</v>
      </c>
      <c r="E16" s="1">
        <v>4</v>
      </c>
      <c r="F16" s="1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/>
      <c r="T16" s="1"/>
      <c r="U16" s="1"/>
      <c r="V16" s="1"/>
      <c r="W16" s="1"/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</v>
      </c>
      <c r="AF16" s="1">
        <v>0</v>
      </c>
      <c r="AG16" s="1">
        <v>4</v>
      </c>
      <c r="AI16" t="s">
        <v>221</v>
      </c>
    </row>
    <row r="17" spans="1:35">
      <c r="A17" s="1" t="s">
        <v>102</v>
      </c>
      <c r="B17" s="12">
        <v>45856</v>
      </c>
      <c r="C17" s="1" t="s">
        <v>239</v>
      </c>
      <c r="D17" s="1">
        <v>0.25</v>
      </c>
      <c r="E17" s="1">
        <v>4</v>
      </c>
      <c r="F17" s="1">
        <v>4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0.25</v>
      </c>
      <c r="R17" s="1">
        <v>0.25</v>
      </c>
      <c r="S17" s="1"/>
      <c r="T17" s="1"/>
      <c r="U17" s="1"/>
      <c r="V17" s="1"/>
      <c r="W17" s="1"/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  <c r="AI17" t="s">
        <v>220</v>
      </c>
    </row>
    <row r="18" spans="1:35">
      <c r="A18" s="1" t="s">
        <v>132</v>
      </c>
      <c r="B18" s="12">
        <v>45856</v>
      </c>
      <c r="C18" s="1" t="s">
        <v>239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1.333</v>
      </c>
      <c r="S18" s="1"/>
      <c r="T18" s="1"/>
      <c r="U18" s="1"/>
      <c r="V18" s="1"/>
      <c r="W18" s="1"/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6</v>
      </c>
      <c r="AF18" s="1">
        <v>0</v>
      </c>
      <c r="AG18" s="1">
        <v>0</v>
      </c>
      <c r="AI18" t="s">
        <v>220</v>
      </c>
    </row>
    <row r="19" spans="1:35">
      <c r="A19" s="1" t="s">
        <v>143</v>
      </c>
      <c r="B19" s="12">
        <v>45856</v>
      </c>
      <c r="C19" s="1" t="s">
        <v>239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/>
      <c r="U19" s="1"/>
      <c r="V19" s="1"/>
      <c r="W19" s="1"/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1</v>
      </c>
      <c r="AI19" t="s">
        <v>220</v>
      </c>
    </row>
    <row r="20" spans="1:35">
      <c r="A20" s="1" t="s">
        <v>146</v>
      </c>
      <c r="B20" s="12">
        <v>45856</v>
      </c>
      <c r="C20" s="1" t="s">
        <v>239</v>
      </c>
      <c r="D20" s="1">
        <v>0</v>
      </c>
      <c r="E20" s="1">
        <v>3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/>
      <c r="V20" s="1"/>
      <c r="W20" s="1"/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3</v>
      </c>
      <c r="AF20" s="1">
        <v>0</v>
      </c>
      <c r="AG20" s="1">
        <v>4</v>
      </c>
      <c r="AI20" t="s">
        <v>220</v>
      </c>
    </row>
    <row r="21" spans="1:35">
      <c r="A21" s="1" t="s">
        <v>111</v>
      </c>
      <c r="B21" s="12">
        <v>45856</v>
      </c>
      <c r="C21" s="1" t="s">
        <v>239</v>
      </c>
      <c r="D21" s="1">
        <v>0.33300000000000002</v>
      </c>
      <c r="E21" s="1">
        <v>3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0.33300000000000002</v>
      </c>
      <c r="R21" s="1">
        <v>0.33300000000000002</v>
      </c>
      <c r="S21" s="1"/>
      <c r="T21" s="1"/>
      <c r="U21" s="1"/>
      <c r="V21" s="1"/>
      <c r="W21" s="1"/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I21" t="s">
        <v>220</v>
      </c>
    </row>
    <row r="22" spans="1:35">
      <c r="A22" s="1" t="s">
        <v>106</v>
      </c>
      <c r="B22" s="12">
        <v>45856</v>
      </c>
      <c r="C22" s="1" t="s">
        <v>239</v>
      </c>
      <c r="D22" s="1">
        <v>0</v>
      </c>
      <c r="E22" s="1">
        <v>3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/>
      <c r="T22" s="1"/>
      <c r="U22" s="1"/>
      <c r="V22" s="1"/>
      <c r="W22" s="1"/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5</v>
      </c>
      <c r="AF22" s="1">
        <v>2</v>
      </c>
      <c r="AG22" s="1">
        <v>3</v>
      </c>
      <c r="AI22" t="s">
        <v>220</v>
      </c>
    </row>
    <row r="23" spans="1:35">
      <c r="A23" s="1" t="s">
        <v>83</v>
      </c>
      <c r="B23" s="1" t="s">
        <v>198</v>
      </c>
      <c r="C23" s="1" t="s">
        <v>239</v>
      </c>
      <c r="D23" s="1">
        <v>0.4</v>
      </c>
      <c r="E23" s="1">
        <v>5</v>
      </c>
      <c r="F23" s="1">
        <v>5</v>
      </c>
      <c r="G23" s="1">
        <v>2</v>
      </c>
      <c r="H23" s="1">
        <v>1</v>
      </c>
      <c r="I23" s="1">
        <v>0</v>
      </c>
      <c r="J23" s="1">
        <v>0</v>
      </c>
      <c r="K23" s="1">
        <v>1</v>
      </c>
      <c r="L23" s="1">
        <v>2</v>
      </c>
      <c r="M23" s="1">
        <v>2</v>
      </c>
      <c r="N23" s="1">
        <v>0</v>
      </c>
      <c r="O23" s="1">
        <v>0</v>
      </c>
      <c r="P23" s="1">
        <v>0</v>
      </c>
      <c r="Q23" s="1">
        <v>0.4</v>
      </c>
      <c r="R23" s="1">
        <v>1</v>
      </c>
      <c r="S23" s="1"/>
      <c r="T23" s="1"/>
      <c r="U23" s="1"/>
      <c r="V23" s="1"/>
      <c r="W23" s="1"/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3</v>
      </c>
      <c r="AF23" s="1">
        <v>2</v>
      </c>
      <c r="AG23" s="1">
        <v>3</v>
      </c>
      <c r="AI23" t="s">
        <v>220</v>
      </c>
    </row>
    <row r="24" spans="1:35">
      <c r="A24" s="1" t="s">
        <v>96</v>
      </c>
      <c r="B24" s="12">
        <v>45856</v>
      </c>
      <c r="C24" s="1" t="s">
        <v>239</v>
      </c>
      <c r="D24" s="1">
        <v>0</v>
      </c>
      <c r="E24" s="1">
        <v>5</v>
      </c>
      <c r="F24" s="1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</v>
      </c>
      <c r="P24" s="1">
        <v>3</v>
      </c>
      <c r="Q24" s="1">
        <v>0.2</v>
      </c>
      <c r="R24" s="1">
        <v>0</v>
      </c>
      <c r="S24" s="1"/>
      <c r="T24" s="1"/>
      <c r="U24" s="1"/>
      <c r="V24" s="1"/>
      <c r="W24" s="1"/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  <c r="AI24" t="s">
        <v>220</v>
      </c>
    </row>
    <row r="25" spans="1:35">
      <c r="A25" s="1" t="s">
        <v>115</v>
      </c>
      <c r="B25" s="12">
        <v>45856</v>
      </c>
      <c r="C25" s="1" t="s">
        <v>239</v>
      </c>
      <c r="D25" s="1">
        <v>0.33300000000000002</v>
      </c>
      <c r="E25" s="1">
        <v>4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0.5</v>
      </c>
      <c r="R25" s="1">
        <v>0.66700000000000004</v>
      </c>
      <c r="S25" s="1"/>
      <c r="T25" s="1"/>
      <c r="U25" s="1"/>
      <c r="V25" s="1"/>
      <c r="W25" s="1"/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2</v>
      </c>
      <c r="AI25" t="s">
        <v>220</v>
      </c>
    </row>
    <row r="26" spans="1:35">
      <c r="A26" s="1" t="s">
        <v>104</v>
      </c>
      <c r="B26" s="12">
        <v>45856</v>
      </c>
      <c r="C26" s="1" t="s">
        <v>239</v>
      </c>
      <c r="D26" s="1">
        <v>0.33300000000000002</v>
      </c>
      <c r="E26" s="1">
        <v>4</v>
      </c>
      <c r="F26" s="1">
        <v>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0</v>
      </c>
      <c r="Q26" s="1">
        <v>0.5</v>
      </c>
      <c r="R26" s="1">
        <v>0.33300000000000002</v>
      </c>
      <c r="S26" s="1"/>
      <c r="T26" s="1"/>
      <c r="U26" s="1"/>
      <c r="V26" s="1"/>
      <c r="W26" s="1"/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4</v>
      </c>
      <c r="AF26" s="1">
        <v>2</v>
      </c>
      <c r="AG26" s="1">
        <v>2</v>
      </c>
      <c r="AI26" t="s">
        <v>220</v>
      </c>
    </row>
    <row r="27" spans="1:35">
      <c r="A27" s="1" t="s">
        <v>112</v>
      </c>
      <c r="B27" s="12">
        <v>45856</v>
      </c>
      <c r="C27" s="1" t="s">
        <v>239</v>
      </c>
      <c r="D27" s="1">
        <v>0.75</v>
      </c>
      <c r="E27" s="1">
        <v>4</v>
      </c>
      <c r="F27" s="1">
        <v>4</v>
      </c>
      <c r="G27" s="1">
        <v>3</v>
      </c>
      <c r="H27" s="1">
        <v>2</v>
      </c>
      <c r="I27" s="1">
        <v>0</v>
      </c>
      <c r="J27" s="1">
        <v>1</v>
      </c>
      <c r="K27" s="1">
        <v>0</v>
      </c>
      <c r="L27" s="1">
        <v>3</v>
      </c>
      <c r="M27" s="1">
        <v>1</v>
      </c>
      <c r="N27" s="1">
        <v>0</v>
      </c>
      <c r="O27" s="1">
        <v>0</v>
      </c>
      <c r="P27" s="1">
        <v>1</v>
      </c>
      <c r="Q27" s="1">
        <v>0.75</v>
      </c>
      <c r="R27" s="1">
        <v>1.25</v>
      </c>
      <c r="S27" s="1"/>
      <c r="T27" s="1"/>
      <c r="U27" s="1"/>
      <c r="V27" s="1"/>
      <c r="W27" s="1"/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  <c r="AI27" t="s">
        <v>220</v>
      </c>
    </row>
    <row r="28" spans="1:35">
      <c r="A28" s="1" t="s">
        <v>134</v>
      </c>
      <c r="B28" s="12">
        <v>45856</v>
      </c>
      <c r="C28" s="1" t="s">
        <v>239</v>
      </c>
      <c r="D28" s="1">
        <v>0.5</v>
      </c>
      <c r="E28" s="1">
        <v>4</v>
      </c>
      <c r="F28" s="1">
        <v>4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0</v>
      </c>
      <c r="P28" s="1">
        <v>0</v>
      </c>
      <c r="Q28" s="1">
        <v>0.5</v>
      </c>
      <c r="R28" s="1">
        <v>0.75</v>
      </c>
      <c r="S28" s="1"/>
      <c r="T28" s="1"/>
      <c r="U28" s="1"/>
      <c r="V28" s="1"/>
      <c r="W28" s="1"/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2</v>
      </c>
      <c r="AF28" s="1">
        <v>4</v>
      </c>
      <c r="AG28" s="1">
        <v>2</v>
      </c>
      <c r="AI28" t="s">
        <v>220</v>
      </c>
    </row>
    <row r="29" spans="1:35">
      <c r="A29" s="1" t="s">
        <v>107</v>
      </c>
      <c r="B29" s="12">
        <v>45856</v>
      </c>
      <c r="C29" s="1" t="s">
        <v>239</v>
      </c>
      <c r="D29" s="1">
        <v>0.25</v>
      </c>
      <c r="E29" s="1">
        <v>4</v>
      </c>
      <c r="F29" s="1">
        <v>4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0.25</v>
      </c>
      <c r="R29" s="1">
        <v>0.25</v>
      </c>
      <c r="S29" s="1"/>
      <c r="T29" s="1"/>
      <c r="U29" s="1"/>
      <c r="V29" s="1"/>
      <c r="W29" s="1"/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12</v>
      </c>
      <c r="AF29" s="1">
        <v>0</v>
      </c>
      <c r="AG29" s="1">
        <v>3</v>
      </c>
      <c r="AI29" t="s">
        <v>220</v>
      </c>
    </row>
    <row r="30" spans="1:35">
      <c r="A30" s="1" t="s">
        <v>119</v>
      </c>
      <c r="B30" s="12">
        <v>45856</v>
      </c>
      <c r="C30" s="1" t="s">
        <v>239</v>
      </c>
      <c r="D30" s="1">
        <v>0.5</v>
      </c>
      <c r="E30" s="1">
        <v>4</v>
      </c>
      <c r="F30" s="1">
        <v>4</v>
      </c>
      <c r="G30" s="1">
        <v>2</v>
      </c>
      <c r="H30" s="1">
        <v>0</v>
      </c>
      <c r="I30" s="1">
        <v>0</v>
      </c>
      <c r="J30" s="1">
        <v>0</v>
      </c>
      <c r="K30" s="1">
        <v>2</v>
      </c>
      <c r="L30" s="1">
        <v>2</v>
      </c>
      <c r="M30" s="1">
        <v>2</v>
      </c>
      <c r="N30" s="1">
        <v>0</v>
      </c>
      <c r="O30" s="1">
        <v>0</v>
      </c>
      <c r="P30" s="1">
        <v>0</v>
      </c>
      <c r="Q30" s="1">
        <v>0.5</v>
      </c>
      <c r="R30" s="1">
        <v>2</v>
      </c>
      <c r="S30" s="1"/>
      <c r="T30" s="1"/>
      <c r="U30" s="1"/>
      <c r="V30" s="1"/>
      <c r="W30" s="1"/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</v>
      </c>
      <c r="AI30" t="s">
        <v>220</v>
      </c>
    </row>
    <row r="31" spans="1:35">
      <c r="A31" s="1" t="s">
        <v>121</v>
      </c>
      <c r="B31" s="12">
        <v>45856</v>
      </c>
      <c r="C31" s="1" t="s">
        <v>239</v>
      </c>
      <c r="D31" s="1">
        <v>0.5</v>
      </c>
      <c r="E31" s="1">
        <v>4</v>
      </c>
      <c r="F31" s="1">
        <v>4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0.5</v>
      </c>
      <c r="R31" s="1">
        <v>0.5</v>
      </c>
      <c r="S31" s="1"/>
      <c r="T31" s="1"/>
      <c r="U31" s="1"/>
      <c r="V31" s="1"/>
      <c r="W31" s="1"/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I31" t="s">
        <v>220</v>
      </c>
    </row>
    <row r="32" spans="1:35">
      <c r="A32" s="1" t="s">
        <v>110</v>
      </c>
      <c r="B32" s="12">
        <v>45856</v>
      </c>
      <c r="C32" s="1" t="s">
        <v>239</v>
      </c>
      <c r="D32" s="1">
        <v>0.33300000000000002</v>
      </c>
      <c r="E32" s="1">
        <v>3</v>
      </c>
      <c r="F32" s="1">
        <v>3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0.33300000000000002</v>
      </c>
      <c r="R32" s="1">
        <v>0.33300000000000002</v>
      </c>
      <c r="S32" s="1"/>
      <c r="T32" s="1"/>
      <c r="U32" s="1"/>
      <c r="V32" s="1"/>
      <c r="W32" s="1"/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2</v>
      </c>
      <c r="AI32" t="s">
        <v>220</v>
      </c>
    </row>
    <row r="33" spans="1:35">
      <c r="A33" s="1" t="s">
        <v>138</v>
      </c>
      <c r="B33" s="12">
        <v>45856</v>
      </c>
      <c r="C33" s="1" t="s">
        <v>239</v>
      </c>
      <c r="D33" s="1">
        <v>0.33300000000000002</v>
      </c>
      <c r="E33" s="1">
        <v>3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0.33300000000000002</v>
      </c>
      <c r="R33" s="1">
        <v>0.33300000000000002</v>
      </c>
      <c r="S33" s="1"/>
      <c r="T33" s="1"/>
      <c r="U33" s="1"/>
      <c r="V33" s="1"/>
      <c r="W33" s="1"/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  <c r="AI33" t="s">
        <v>220</v>
      </c>
    </row>
    <row r="34" spans="1:35">
      <c r="A34" s="1" t="s">
        <v>118</v>
      </c>
      <c r="B34" s="12">
        <v>45856</v>
      </c>
      <c r="C34" s="1" t="s">
        <v>239</v>
      </c>
      <c r="D34" s="1">
        <v>0.33300000000000002</v>
      </c>
      <c r="E34" s="1">
        <v>3</v>
      </c>
      <c r="F34" s="1">
        <v>3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0.33300000000000002</v>
      </c>
      <c r="R34" s="1">
        <v>0.33300000000000002</v>
      </c>
      <c r="S34" s="1"/>
      <c r="T34" s="1"/>
      <c r="U34" s="1"/>
      <c r="V34" s="1"/>
      <c r="W34" s="1"/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</v>
      </c>
      <c r="AF34" s="1">
        <v>2</v>
      </c>
      <c r="AG34" s="1">
        <v>2</v>
      </c>
      <c r="AI34" t="s">
        <v>220</v>
      </c>
    </row>
    <row r="35" spans="1:35">
      <c r="A35" s="1" t="s">
        <v>116</v>
      </c>
      <c r="B35" s="12">
        <v>45856</v>
      </c>
      <c r="C35" s="1" t="s">
        <v>239</v>
      </c>
      <c r="D35" s="1">
        <v>0</v>
      </c>
      <c r="E35" s="1">
        <v>3</v>
      </c>
      <c r="F35" s="1">
        <v>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  <c r="Q35" s="1">
        <v>0</v>
      </c>
      <c r="R35" s="1">
        <v>0</v>
      </c>
      <c r="S35" s="1"/>
      <c r="T35" s="1"/>
      <c r="U35" s="1"/>
      <c r="V35" s="1"/>
      <c r="W35" s="1"/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2</v>
      </c>
      <c r="AF35" s="1">
        <v>1</v>
      </c>
      <c r="AG35" s="1">
        <v>3</v>
      </c>
      <c r="AI35" t="s">
        <v>220</v>
      </c>
    </row>
    <row r="36" spans="1:35">
      <c r="A36" s="1" t="s">
        <v>117</v>
      </c>
      <c r="B36" s="12">
        <v>45856</v>
      </c>
      <c r="C36" s="1" t="s">
        <v>239</v>
      </c>
      <c r="D36" s="1">
        <v>0</v>
      </c>
      <c r="E36" s="1">
        <v>3</v>
      </c>
      <c r="F36" s="1">
        <v>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0</v>
      </c>
      <c r="R36" s="1">
        <v>0</v>
      </c>
      <c r="S36" s="1"/>
      <c r="T36" s="1"/>
      <c r="U36" s="1"/>
      <c r="V36" s="1"/>
      <c r="W36" s="1"/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3</v>
      </c>
      <c r="AI36" t="s">
        <v>220</v>
      </c>
    </row>
    <row r="37" spans="1:35">
      <c r="A37" s="1" t="s">
        <v>128</v>
      </c>
      <c r="B37" s="12">
        <v>45856</v>
      </c>
      <c r="C37" s="1" t="s">
        <v>239</v>
      </c>
      <c r="D37" s="1">
        <v>0</v>
      </c>
      <c r="E37" s="1">
        <v>3</v>
      </c>
      <c r="F37" s="1">
        <v>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/>
      <c r="T37" s="1"/>
      <c r="U37" s="1"/>
      <c r="V37" s="1"/>
      <c r="W37" s="1"/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9</v>
      </c>
      <c r="AF37" s="1">
        <v>0</v>
      </c>
      <c r="AG37" s="1">
        <v>3</v>
      </c>
      <c r="AI37" t="s">
        <v>220</v>
      </c>
    </row>
    <row r="38" spans="1:35">
      <c r="A38" s="1" t="s">
        <v>139</v>
      </c>
      <c r="B38" s="12">
        <v>45856</v>
      </c>
      <c r="C38" s="1" t="s">
        <v>239</v>
      </c>
      <c r="D38" s="1">
        <v>0.66700000000000004</v>
      </c>
      <c r="E38" s="1">
        <v>3</v>
      </c>
      <c r="F38" s="1">
        <v>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0.66700000000000004</v>
      </c>
      <c r="R38" s="1">
        <v>0.66700000000000004</v>
      </c>
      <c r="S38" s="1"/>
      <c r="T38" s="1"/>
      <c r="U38" s="1"/>
      <c r="V38" s="1"/>
      <c r="W38" s="1"/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3</v>
      </c>
      <c r="AF38" s="1">
        <v>2</v>
      </c>
      <c r="AG38" s="1">
        <v>2</v>
      </c>
      <c r="AI38" t="s">
        <v>220</v>
      </c>
    </row>
    <row r="39" spans="1:35">
      <c r="A39" s="1" t="s">
        <v>264</v>
      </c>
      <c r="B39" s="12">
        <v>45856</v>
      </c>
      <c r="C39" s="1" t="s">
        <v>239</v>
      </c>
      <c r="D39" s="1">
        <v>0.33300000000000002</v>
      </c>
      <c r="E39" s="1">
        <v>3</v>
      </c>
      <c r="F39" s="1">
        <v>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0.33300000000000002</v>
      </c>
      <c r="R39" s="1">
        <v>0.33300000000000002</v>
      </c>
      <c r="S39" s="1"/>
      <c r="T39" s="1"/>
      <c r="U39" s="1"/>
      <c r="V39" s="1"/>
      <c r="W39" s="1"/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2</v>
      </c>
      <c r="AI39" t="s">
        <v>220</v>
      </c>
    </row>
    <row r="40" spans="1:35">
      <c r="A40" s="1" t="s">
        <v>140</v>
      </c>
      <c r="B40" s="12">
        <v>45856</v>
      </c>
      <c r="C40" s="1" t="s">
        <v>239</v>
      </c>
      <c r="D40" s="1">
        <v>0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/>
      <c r="T40" s="1"/>
      <c r="U40" s="1"/>
      <c r="V40" s="1"/>
      <c r="W40" s="1"/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2</v>
      </c>
      <c r="AF40" s="1">
        <v>0</v>
      </c>
      <c r="AG40" s="1">
        <v>2</v>
      </c>
      <c r="AI40" t="s">
        <v>220</v>
      </c>
    </row>
    <row r="41" spans="1:35">
      <c r="A41" s="1" t="s">
        <v>126</v>
      </c>
      <c r="B41" s="12">
        <v>45856</v>
      </c>
      <c r="C41" s="1" t="s">
        <v>240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  <c r="AI41" t="s">
        <v>220</v>
      </c>
    </row>
    <row r="42" spans="1:35">
      <c r="A42" s="1" t="s">
        <v>114</v>
      </c>
      <c r="B42" s="12">
        <v>45857</v>
      </c>
      <c r="C42" s="1" t="s">
        <v>239</v>
      </c>
      <c r="D42" s="1">
        <v>0.2</v>
      </c>
      <c r="E42" s="1">
        <v>5</v>
      </c>
      <c r="F42" s="1">
        <v>5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0.2</v>
      </c>
      <c r="R42" s="1">
        <v>0.2</v>
      </c>
      <c r="S42" s="1"/>
      <c r="T42" s="1"/>
      <c r="U42" s="1"/>
      <c r="V42" s="1"/>
      <c r="W42" s="1"/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</v>
      </c>
      <c r="AF42" s="1">
        <v>1</v>
      </c>
      <c r="AG42" s="1">
        <v>4</v>
      </c>
      <c r="AI42" t="s">
        <v>220</v>
      </c>
    </row>
    <row r="43" spans="1:35">
      <c r="A43" s="1" t="s">
        <v>87</v>
      </c>
      <c r="B43" s="12">
        <v>45857</v>
      </c>
      <c r="C43" s="1" t="s">
        <v>239</v>
      </c>
      <c r="D43" s="1">
        <v>0.6</v>
      </c>
      <c r="E43" s="1">
        <v>5</v>
      </c>
      <c r="F43" s="1">
        <v>5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0.6</v>
      </c>
      <c r="R43" s="1">
        <v>0.6</v>
      </c>
      <c r="S43" s="1"/>
      <c r="T43" s="1"/>
      <c r="U43" s="1"/>
      <c r="V43" s="1"/>
      <c r="W43" s="1"/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3</v>
      </c>
      <c r="AF43" s="1">
        <v>3</v>
      </c>
      <c r="AG43" s="1">
        <v>2</v>
      </c>
      <c r="AI43" t="s">
        <v>220</v>
      </c>
    </row>
    <row r="44" spans="1:35">
      <c r="A44" s="1" t="s">
        <v>93</v>
      </c>
      <c r="B44" s="12">
        <v>45857</v>
      </c>
      <c r="C44" s="1" t="s">
        <v>239</v>
      </c>
      <c r="D44" s="1">
        <v>0.75</v>
      </c>
      <c r="E44" s="1">
        <v>4</v>
      </c>
      <c r="F44" s="1">
        <v>4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1">
        <v>0.75</v>
      </c>
      <c r="R44" s="1">
        <v>0.75</v>
      </c>
      <c r="S44" s="1"/>
      <c r="T44" s="1"/>
      <c r="U44" s="1"/>
      <c r="V44" s="1"/>
      <c r="W44" s="1"/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2</v>
      </c>
      <c r="AG44" s="1">
        <v>1</v>
      </c>
      <c r="AI44" t="s">
        <v>220</v>
      </c>
    </row>
    <row r="45" spans="1:35">
      <c r="A45" s="1" t="s">
        <v>97</v>
      </c>
      <c r="B45" s="12">
        <v>45857</v>
      </c>
      <c r="C45" s="1" t="s">
        <v>239</v>
      </c>
      <c r="D45" s="1">
        <v>0.25</v>
      </c>
      <c r="E45" s="1">
        <v>4</v>
      </c>
      <c r="F45" s="1">
        <v>4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0.25</v>
      </c>
      <c r="R45" s="1">
        <v>0.5</v>
      </c>
      <c r="S45" s="1"/>
      <c r="T45" s="1"/>
      <c r="U45" s="1"/>
      <c r="V45" s="1"/>
      <c r="W45" s="1"/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3</v>
      </c>
      <c r="AF45" s="1">
        <v>1</v>
      </c>
      <c r="AG45" s="1">
        <v>4</v>
      </c>
      <c r="AI45" t="s">
        <v>220</v>
      </c>
    </row>
    <row r="46" spans="1:35">
      <c r="A46" s="16" t="s">
        <v>263</v>
      </c>
      <c r="B46" s="12">
        <v>45857</v>
      </c>
      <c r="C46" s="1" t="s">
        <v>239</v>
      </c>
      <c r="D46" s="1">
        <v>0.25</v>
      </c>
      <c r="E46" s="1">
        <v>4</v>
      </c>
      <c r="F46" s="1">
        <v>4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0.25</v>
      </c>
      <c r="R46" s="1">
        <v>0.5</v>
      </c>
      <c r="S46" s="1"/>
      <c r="T46" s="1"/>
      <c r="U46" s="1"/>
      <c r="V46" s="1"/>
      <c r="W46" s="1"/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3</v>
      </c>
      <c r="AF46" s="1">
        <v>3</v>
      </c>
      <c r="AG46" s="1">
        <v>3</v>
      </c>
      <c r="AI46" t="s">
        <v>220</v>
      </c>
    </row>
    <row r="47" spans="1:35">
      <c r="A47" s="1" t="s">
        <v>129</v>
      </c>
      <c r="B47" s="12">
        <v>45857</v>
      </c>
      <c r="C47" s="1" t="s">
        <v>239</v>
      </c>
      <c r="D47" s="1">
        <v>0.25</v>
      </c>
      <c r="E47" s="1">
        <v>4</v>
      </c>
      <c r="F47" s="1">
        <v>4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0.25</v>
      </c>
      <c r="R47" s="1">
        <v>0.25</v>
      </c>
      <c r="S47" s="1"/>
      <c r="T47" s="1"/>
      <c r="U47" s="1"/>
      <c r="V47" s="1"/>
      <c r="W47" s="1"/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3</v>
      </c>
      <c r="AI47" t="s">
        <v>220</v>
      </c>
    </row>
    <row r="48" spans="1:35">
      <c r="A48" s="1" t="s">
        <v>130</v>
      </c>
      <c r="B48" s="1" t="s">
        <v>241</v>
      </c>
      <c r="C48" s="1" t="s">
        <v>239</v>
      </c>
      <c r="D48" s="1">
        <v>0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/>
      <c r="T48" s="1"/>
      <c r="U48" s="1"/>
      <c r="V48" s="1"/>
      <c r="W48" s="1"/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I48" t="s">
        <v>220</v>
      </c>
    </row>
    <row r="49" spans="1:35">
      <c r="A49" s="1" t="s">
        <v>265</v>
      </c>
      <c r="B49" s="12">
        <v>45857</v>
      </c>
      <c r="C49" s="1" t="s">
        <v>239</v>
      </c>
      <c r="D49" s="1">
        <v>0</v>
      </c>
      <c r="E49" s="1">
        <v>3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/>
      <c r="T49" s="1"/>
      <c r="U49" s="1"/>
      <c r="V49" s="1"/>
      <c r="W49" s="1"/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3</v>
      </c>
      <c r="AI49" t="s">
        <v>220</v>
      </c>
    </row>
    <row r="50" spans="1:35">
      <c r="A50" s="1" t="s">
        <v>98</v>
      </c>
      <c r="B50" s="12">
        <v>45857</v>
      </c>
      <c r="C50" s="1" t="s">
        <v>239</v>
      </c>
      <c r="D50" s="1">
        <v>0.5</v>
      </c>
      <c r="E50" s="1">
        <v>4</v>
      </c>
      <c r="F50" s="1">
        <v>4</v>
      </c>
      <c r="G50" s="1">
        <v>2</v>
      </c>
      <c r="H50" s="1">
        <v>1</v>
      </c>
      <c r="I50" s="1">
        <v>0</v>
      </c>
      <c r="J50" s="1">
        <v>0</v>
      </c>
      <c r="K50" s="1">
        <v>1</v>
      </c>
      <c r="L50" s="1">
        <v>1</v>
      </c>
      <c r="M50" s="1">
        <v>1</v>
      </c>
      <c r="N50" s="1">
        <v>0</v>
      </c>
      <c r="O50" s="1">
        <v>0</v>
      </c>
      <c r="P50" s="1">
        <v>1</v>
      </c>
      <c r="Q50" s="1">
        <v>0.5</v>
      </c>
      <c r="R50" s="1">
        <v>1.25</v>
      </c>
      <c r="S50" s="1"/>
      <c r="T50" s="1"/>
      <c r="U50" s="1"/>
      <c r="V50" s="1"/>
      <c r="W50" s="1"/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2</v>
      </c>
      <c r="AI50" t="s">
        <v>220</v>
      </c>
    </row>
    <row r="51" spans="1:35">
      <c r="A51" s="1" t="s">
        <v>145</v>
      </c>
      <c r="B51" s="12">
        <v>45857</v>
      </c>
      <c r="C51" s="1" t="s">
        <v>239</v>
      </c>
      <c r="D51" s="1">
        <v>0</v>
      </c>
      <c r="E51" s="1">
        <v>4</v>
      </c>
      <c r="F51" s="1">
        <v>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/>
      <c r="T51" s="1"/>
      <c r="U51" s="1"/>
      <c r="V51" s="1"/>
      <c r="W51" s="1"/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2</v>
      </c>
      <c r="AE51" s="1">
        <v>9</v>
      </c>
      <c r="AF51" s="1">
        <v>1</v>
      </c>
      <c r="AG51" s="1">
        <v>4</v>
      </c>
      <c r="AI51" t="s">
        <v>220</v>
      </c>
    </row>
    <row r="52" spans="1:35">
      <c r="A52" s="1" t="s">
        <v>82</v>
      </c>
      <c r="B52" s="12">
        <v>45857</v>
      </c>
      <c r="C52" s="1" t="s">
        <v>239</v>
      </c>
      <c r="D52" s="1">
        <v>0</v>
      </c>
      <c r="E52" s="1">
        <v>5</v>
      </c>
      <c r="F52" s="1">
        <v>4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1</v>
      </c>
      <c r="Q52" s="1">
        <v>0.2</v>
      </c>
      <c r="R52" s="1">
        <v>0</v>
      </c>
      <c r="S52" s="1"/>
      <c r="T52" s="1"/>
      <c r="U52" s="1"/>
      <c r="V52" s="1"/>
      <c r="W52" s="1"/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4</v>
      </c>
      <c r="AI52" t="s">
        <v>220</v>
      </c>
    </row>
    <row r="53" spans="1:35">
      <c r="A53" s="1" t="s">
        <v>103</v>
      </c>
      <c r="B53" s="12">
        <v>45857</v>
      </c>
      <c r="C53" s="1" t="s">
        <v>239</v>
      </c>
      <c r="D53" s="1">
        <v>0.33300000000000002</v>
      </c>
      <c r="E53" s="1">
        <v>4</v>
      </c>
      <c r="F53" s="1">
        <v>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0</v>
      </c>
      <c r="P53" s="1">
        <v>1</v>
      </c>
      <c r="Q53" s="1">
        <v>0.5</v>
      </c>
      <c r="R53" s="1">
        <v>0.33300000000000002</v>
      </c>
      <c r="S53" s="1"/>
      <c r="T53" s="1"/>
      <c r="U53" s="1"/>
      <c r="V53" s="1"/>
      <c r="W53" s="1"/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1</v>
      </c>
      <c r="AG53" s="1">
        <v>2</v>
      </c>
      <c r="AI53" t="s">
        <v>220</v>
      </c>
    </row>
    <row r="54" spans="1:35">
      <c r="A54" s="1" t="s">
        <v>91</v>
      </c>
      <c r="B54" s="12">
        <v>45857</v>
      </c>
      <c r="C54" s="1" t="s">
        <v>239</v>
      </c>
      <c r="D54" s="1">
        <v>0.25</v>
      </c>
      <c r="E54" s="1">
        <v>4</v>
      </c>
      <c r="F54" s="1">
        <v>4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2</v>
      </c>
      <c r="M54" s="1">
        <v>1</v>
      </c>
      <c r="N54" s="1">
        <v>2</v>
      </c>
      <c r="O54" s="1">
        <v>0</v>
      </c>
      <c r="P54" s="1">
        <v>0</v>
      </c>
      <c r="Q54" s="1">
        <v>0.25</v>
      </c>
      <c r="R54" s="1">
        <v>1</v>
      </c>
      <c r="S54" s="1"/>
      <c r="T54" s="1"/>
      <c r="U54" s="1"/>
      <c r="V54" s="1"/>
      <c r="W54" s="1"/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0</v>
      </c>
      <c r="AG54" s="1">
        <v>3</v>
      </c>
      <c r="AI54" t="s">
        <v>220</v>
      </c>
    </row>
    <row r="55" spans="1:35">
      <c r="A55" s="1" t="s">
        <v>100</v>
      </c>
      <c r="B55" s="12">
        <v>45857</v>
      </c>
      <c r="C55" s="1" t="s">
        <v>239</v>
      </c>
      <c r="D55" s="1">
        <v>0</v>
      </c>
      <c r="E55" s="1">
        <v>4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/>
      <c r="V55" s="1"/>
      <c r="W55" s="1"/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4</v>
      </c>
      <c r="AI55" t="s">
        <v>220</v>
      </c>
    </row>
    <row r="56" spans="1:35">
      <c r="A56" s="1" t="s">
        <v>95</v>
      </c>
      <c r="B56" s="12">
        <v>45857</v>
      </c>
      <c r="C56" s="1" t="s">
        <v>239</v>
      </c>
      <c r="D56" s="1">
        <v>0.25</v>
      </c>
      <c r="E56" s="1">
        <v>4</v>
      </c>
      <c r="F56" s="1">
        <v>4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0</v>
      </c>
      <c r="P56" s="1">
        <v>1</v>
      </c>
      <c r="Q56" s="1">
        <v>0.25</v>
      </c>
      <c r="R56" s="1">
        <v>0.5</v>
      </c>
      <c r="S56" s="1"/>
      <c r="T56" s="1"/>
      <c r="U56" s="1"/>
      <c r="V56" s="1"/>
      <c r="W56" s="1"/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3</v>
      </c>
      <c r="AF56" s="1">
        <v>3</v>
      </c>
      <c r="AG56" s="1">
        <v>3</v>
      </c>
      <c r="AI56" t="s">
        <v>220</v>
      </c>
    </row>
    <row r="57" spans="1:35">
      <c r="A57" s="1" t="s">
        <v>105</v>
      </c>
      <c r="B57" s="12">
        <v>45857</v>
      </c>
      <c r="C57" s="1" t="s">
        <v>239</v>
      </c>
      <c r="D57" s="1">
        <v>0.33300000000000002</v>
      </c>
      <c r="E57" s="1">
        <v>4</v>
      </c>
      <c r="F57" s="1">
        <v>3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</v>
      </c>
      <c r="P57" s="1">
        <v>1</v>
      </c>
      <c r="Q57" s="1">
        <v>0.5</v>
      </c>
      <c r="R57" s="1">
        <v>0.66700000000000004</v>
      </c>
      <c r="S57" s="1"/>
      <c r="T57" s="1"/>
      <c r="U57" s="1"/>
      <c r="V57" s="1"/>
      <c r="W57" s="1"/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11</v>
      </c>
      <c r="AF57" s="1">
        <v>1</v>
      </c>
      <c r="AG57" s="1">
        <v>2</v>
      </c>
      <c r="AI57" t="s">
        <v>220</v>
      </c>
    </row>
    <row r="58" spans="1:35">
      <c r="A58" s="1" t="s">
        <v>133</v>
      </c>
      <c r="B58" s="12">
        <v>45857</v>
      </c>
      <c r="C58" s="1" t="s">
        <v>239</v>
      </c>
      <c r="D58" s="1">
        <v>0.5</v>
      </c>
      <c r="E58" s="1">
        <v>4</v>
      </c>
      <c r="F58" s="1">
        <v>4</v>
      </c>
      <c r="G58" s="1">
        <v>2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0</v>
      </c>
      <c r="P58" s="1">
        <v>0</v>
      </c>
      <c r="Q58" s="1">
        <v>0.5</v>
      </c>
      <c r="R58" s="1">
        <v>0.5</v>
      </c>
      <c r="S58" s="1"/>
      <c r="T58" s="1"/>
      <c r="U58" s="1"/>
      <c r="V58" s="1"/>
      <c r="W58" s="1"/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3</v>
      </c>
      <c r="AI58" t="s">
        <v>220</v>
      </c>
    </row>
    <row r="59" spans="1:35">
      <c r="A59" s="1" t="s">
        <v>108</v>
      </c>
      <c r="B59" s="12">
        <v>45857</v>
      </c>
      <c r="C59" s="1" t="s">
        <v>239</v>
      </c>
      <c r="D59" s="1">
        <v>0.25</v>
      </c>
      <c r="E59" s="1">
        <v>4</v>
      </c>
      <c r="F59" s="1">
        <v>4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 s="1">
        <v>0</v>
      </c>
      <c r="P59" s="1">
        <v>0</v>
      </c>
      <c r="Q59" s="1">
        <v>0.25</v>
      </c>
      <c r="R59" s="1">
        <v>0.75</v>
      </c>
      <c r="S59" s="1"/>
      <c r="T59" s="1"/>
      <c r="U59" s="1"/>
      <c r="V59" s="1"/>
      <c r="W59" s="1"/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4</v>
      </c>
      <c r="AF59" s="1">
        <v>2</v>
      </c>
      <c r="AG59" s="1">
        <v>3</v>
      </c>
      <c r="AI59" t="s">
        <v>220</v>
      </c>
    </row>
    <row r="60" spans="1:35">
      <c r="A60" s="1" t="s">
        <v>125</v>
      </c>
      <c r="B60" s="12">
        <v>45857</v>
      </c>
      <c r="C60" s="1" t="s">
        <v>239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/>
      <c r="U60" s="1"/>
      <c r="V60" s="1"/>
      <c r="W60" s="1"/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3</v>
      </c>
      <c r="AF60" s="1">
        <v>0</v>
      </c>
      <c r="AG60" s="1">
        <v>2</v>
      </c>
      <c r="AI60" t="s">
        <v>220</v>
      </c>
    </row>
    <row r="61" spans="1:35">
      <c r="A61" s="1" t="s">
        <v>82</v>
      </c>
      <c r="B61" s="12">
        <v>45858</v>
      </c>
      <c r="C61" s="1" t="s">
        <v>239</v>
      </c>
      <c r="D61" s="1">
        <v>0.2</v>
      </c>
      <c r="E61" s="1">
        <v>5</v>
      </c>
      <c r="F61" s="1">
        <v>5</v>
      </c>
      <c r="G61" s="1">
        <v>1</v>
      </c>
      <c r="H61" s="1">
        <v>0</v>
      </c>
      <c r="I61" s="1">
        <v>0</v>
      </c>
      <c r="J61" s="1">
        <v>0</v>
      </c>
      <c r="K61" s="1">
        <v>1</v>
      </c>
      <c r="L61" s="1">
        <v>3</v>
      </c>
      <c r="M61" s="1">
        <v>2</v>
      </c>
      <c r="N61" s="1">
        <v>1</v>
      </c>
      <c r="O61" s="1">
        <v>0</v>
      </c>
      <c r="P61" s="1">
        <v>0</v>
      </c>
      <c r="Q61" s="1">
        <v>0.2</v>
      </c>
      <c r="R61" s="1">
        <v>0.8</v>
      </c>
      <c r="S61" s="1"/>
      <c r="T61" s="1"/>
      <c r="U61" s="1"/>
      <c r="V61" s="1"/>
      <c r="W61" s="1"/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5</v>
      </c>
      <c r="AF61" s="1">
        <v>1</v>
      </c>
      <c r="AG61" s="1">
        <v>4</v>
      </c>
      <c r="AI61" t="s">
        <v>220</v>
      </c>
    </row>
    <row r="62" spans="1:35">
      <c r="A62" s="1" t="s">
        <v>103</v>
      </c>
      <c r="B62" s="12">
        <v>45858</v>
      </c>
      <c r="C62" s="1" t="s">
        <v>239</v>
      </c>
      <c r="D62" s="1">
        <v>0.4</v>
      </c>
      <c r="E62" s="1">
        <v>5</v>
      </c>
      <c r="F62" s="1">
        <v>5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2</v>
      </c>
      <c r="Q62" s="1">
        <v>0.4</v>
      </c>
      <c r="R62" s="1">
        <v>0.4</v>
      </c>
      <c r="S62" s="1"/>
      <c r="T62" s="1"/>
      <c r="U62" s="1"/>
      <c r="V62" s="1"/>
      <c r="W62" s="1"/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3</v>
      </c>
      <c r="AG62" s="1">
        <v>4</v>
      </c>
      <c r="AI62" t="s">
        <v>220</v>
      </c>
    </row>
    <row r="63" spans="1:35">
      <c r="A63" s="1" t="s">
        <v>108</v>
      </c>
      <c r="B63" s="12">
        <v>45858</v>
      </c>
      <c r="C63" s="1" t="s">
        <v>239</v>
      </c>
      <c r="D63" s="1">
        <v>0.5</v>
      </c>
      <c r="E63" s="1">
        <v>4</v>
      </c>
      <c r="F63" s="1">
        <v>4</v>
      </c>
      <c r="G63" s="1">
        <v>2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1</v>
      </c>
      <c r="Q63" s="1">
        <v>0.5</v>
      </c>
      <c r="R63" s="1">
        <v>0.5</v>
      </c>
      <c r="S63" s="1"/>
      <c r="T63" s="1"/>
      <c r="U63" s="1"/>
      <c r="V63" s="1"/>
      <c r="W63" s="1"/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5</v>
      </c>
      <c r="AF63" s="1">
        <v>0</v>
      </c>
      <c r="AG63" s="1">
        <v>2</v>
      </c>
      <c r="AI63" t="s">
        <v>220</v>
      </c>
    </row>
    <row r="64" spans="1:35">
      <c r="A64" s="1" t="s">
        <v>91</v>
      </c>
      <c r="B64" s="12">
        <v>45858</v>
      </c>
      <c r="C64" s="1" t="s">
        <v>239</v>
      </c>
      <c r="D64" s="1">
        <v>0</v>
      </c>
      <c r="E64" s="1">
        <v>4</v>
      </c>
      <c r="F64" s="1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 s="1">
        <v>0</v>
      </c>
      <c r="S64" s="1"/>
      <c r="T64" s="1"/>
      <c r="U64" s="1"/>
      <c r="V64" s="1"/>
      <c r="W64" s="1"/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2</v>
      </c>
      <c r="AF64" s="1">
        <v>0</v>
      </c>
      <c r="AG64" s="1">
        <v>4</v>
      </c>
      <c r="AI64" t="s">
        <v>220</v>
      </c>
    </row>
    <row r="65" spans="1:35">
      <c r="A65" s="1" t="s">
        <v>95</v>
      </c>
      <c r="B65" s="12">
        <v>45858</v>
      </c>
      <c r="C65" s="1" t="s">
        <v>239</v>
      </c>
      <c r="D65" s="1">
        <v>0</v>
      </c>
      <c r="E65" s="1">
        <v>4</v>
      </c>
      <c r="F65" s="1">
        <v>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/>
      <c r="T65" s="1"/>
      <c r="U65" s="1"/>
      <c r="V65" s="1"/>
      <c r="W65" s="1"/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2</v>
      </c>
      <c r="AF65" s="1">
        <v>0</v>
      </c>
      <c r="AG65" s="1">
        <v>4</v>
      </c>
      <c r="AI65" t="s">
        <v>220</v>
      </c>
    </row>
    <row r="66" spans="1:35">
      <c r="A66" s="1" t="s">
        <v>125</v>
      </c>
      <c r="B66" s="12">
        <v>45858</v>
      </c>
      <c r="C66" s="1" t="s">
        <v>239</v>
      </c>
      <c r="D66" s="1">
        <v>0.25</v>
      </c>
      <c r="E66" s="1">
        <v>4</v>
      </c>
      <c r="F66" s="1">
        <v>4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0</v>
      </c>
      <c r="P66" s="1">
        <v>1</v>
      </c>
      <c r="Q66" s="1">
        <v>0.25</v>
      </c>
      <c r="R66" s="1">
        <v>0.25</v>
      </c>
      <c r="S66" s="1"/>
      <c r="T66" s="1"/>
      <c r="U66" s="1"/>
      <c r="V66" s="1"/>
      <c r="W66" s="1"/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2</v>
      </c>
      <c r="AF66" s="1">
        <v>1</v>
      </c>
      <c r="AG66" s="1">
        <v>3</v>
      </c>
      <c r="AI66" t="s">
        <v>220</v>
      </c>
    </row>
    <row r="67" spans="1:35">
      <c r="A67" s="1" t="s">
        <v>100</v>
      </c>
      <c r="B67" s="12">
        <v>45858</v>
      </c>
      <c r="C67" s="1" t="s">
        <v>239</v>
      </c>
      <c r="D67" s="1">
        <v>0</v>
      </c>
      <c r="E67" s="1">
        <v>4</v>
      </c>
      <c r="F67" s="1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/>
      <c r="U67" s="1"/>
      <c r="V67" s="1"/>
      <c r="W67" s="1"/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3</v>
      </c>
      <c r="AG67" s="1">
        <v>4</v>
      </c>
      <c r="AI67" t="s">
        <v>220</v>
      </c>
    </row>
    <row r="68" spans="1:35">
      <c r="A68" s="1" t="s">
        <v>105</v>
      </c>
      <c r="B68" s="12">
        <v>45858</v>
      </c>
      <c r="C68" s="1" t="s">
        <v>239</v>
      </c>
      <c r="D68" s="1">
        <v>0.5</v>
      </c>
      <c r="E68" s="1">
        <v>4</v>
      </c>
      <c r="F68" s="1">
        <v>4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0</v>
      </c>
      <c r="P68" s="1">
        <v>0</v>
      </c>
      <c r="Q68" s="1">
        <v>0.5</v>
      </c>
      <c r="R68" s="1">
        <v>0.5</v>
      </c>
      <c r="S68" s="1"/>
      <c r="T68" s="1"/>
      <c r="U68" s="1"/>
      <c r="V68" s="1"/>
      <c r="W68" s="1"/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10</v>
      </c>
      <c r="AF68" s="1">
        <v>0</v>
      </c>
      <c r="AG68" s="1">
        <v>2</v>
      </c>
      <c r="AI68" t="s">
        <v>220</v>
      </c>
    </row>
    <row r="69" spans="1:35">
      <c r="A69" s="1" t="s">
        <v>133</v>
      </c>
      <c r="B69" s="12">
        <v>45858</v>
      </c>
      <c r="C69" s="1" t="s">
        <v>239</v>
      </c>
      <c r="D69" s="1">
        <v>0.75</v>
      </c>
      <c r="E69" s="1">
        <v>4</v>
      </c>
      <c r="F69" s="1">
        <v>4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0.75</v>
      </c>
      <c r="R69" s="1">
        <v>0.75</v>
      </c>
      <c r="S69" s="1"/>
      <c r="T69" s="1"/>
      <c r="U69" s="1"/>
      <c r="V69" s="1"/>
      <c r="W69" s="1"/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  <c r="AI69" t="s">
        <v>220</v>
      </c>
    </row>
    <row r="70" spans="1:35">
      <c r="A70" s="1" t="s">
        <v>83</v>
      </c>
      <c r="B70" s="1" t="s">
        <v>242</v>
      </c>
      <c r="C70" s="1" t="s">
        <v>239</v>
      </c>
      <c r="D70" s="1">
        <v>0.6</v>
      </c>
      <c r="E70" s="1">
        <v>5</v>
      </c>
      <c r="F70" s="1">
        <v>5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4</v>
      </c>
      <c r="O70" s="1">
        <v>0</v>
      </c>
      <c r="P70" s="1">
        <v>1</v>
      </c>
      <c r="Q70" s="1">
        <v>0.6</v>
      </c>
      <c r="R70" s="1">
        <v>0.8</v>
      </c>
      <c r="S70" s="1"/>
      <c r="T70" s="1"/>
      <c r="U70" s="1"/>
      <c r="V70" s="1"/>
      <c r="W70" s="1"/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3</v>
      </c>
      <c r="AG70" s="1">
        <v>2</v>
      </c>
      <c r="AI70" t="s">
        <v>220</v>
      </c>
    </row>
    <row r="71" spans="1:35">
      <c r="A71" s="1" t="s">
        <v>112</v>
      </c>
      <c r="B71" s="12">
        <v>45858</v>
      </c>
      <c r="C71" s="1" t="s">
        <v>239</v>
      </c>
      <c r="D71" s="1">
        <v>0.8</v>
      </c>
      <c r="E71" s="1">
        <v>5</v>
      </c>
      <c r="F71" s="1">
        <v>5</v>
      </c>
      <c r="G71" s="1">
        <v>4</v>
      </c>
      <c r="H71" s="1">
        <v>1</v>
      </c>
      <c r="I71" s="1">
        <v>2</v>
      </c>
      <c r="J71" s="1">
        <v>0</v>
      </c>
      <c r="K71" s="1">
        <v>1</v>
      </c>
      <c r="L71" s="1">
        <v>4</v>
      </c>
      <c r="M71" s="1">
        <v>1</v>
      </c>
      <c r="N71" s="1">
        <v>0</v>
      </c>
      <c r="O71" s="1">
        <v>0</v>
      </c>
      <c r="P71" s="1">
        <v>0</v>
      </c>
      <c r="Q71" s="1">
        <v>0.8</v>
      </c>
      <c r="R71" s="1">
        <v>1.8</v>
      </c>
      <c r="S71" s="1"/>
      <c r="T71" s="1"/>
      <c r="U71" s="1"/>
      <c r="V71" s="1"/>
      <c r="W71" s="1"/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  <c r="AI71" t="s">
        <v>220</v>
      </c>
    </row>
    <row r="72" spans="1:35">
      <c r="A72" s="1" t="s">
        <v>115</v>
      </c>
      <c r="B72" s="12">
        <v>45858</v>
      </c>
      <c r="C72" s="1" t="s">
        <v>239</v>
      </c>
      <c r="D72" s="1">
        <v>0.25</v>
      </c>
      <c r="E72" s="1">
        <v>5</v>
      </c>
      <c r="F72" s="1">
        <v>4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0</v>
      </c>
      <c r="P72" s="1">
        <v>0</v>
      </c>
      <c r="Q72" s="1">
        <v>0.4</v>
      </c>
      <c r="R72" s="1">
        <v>0.25</v>
      </c>
      <c r="S72" s="1"/>
      <c r="T72" s="1"/>
      <c r="U72" s="1"/>
      <c r="V72" s="1"/>
      <c r="W72" s="1"/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7</v>
      </c>
      <c r="AF72" s="1">
        <v>0</v>
      </c>
      <c r="AG72" s="1">
        <v>3</v>
      </c>
      <c r="AI72" t="s">
        <v>220</v>
      </c>
    </row>
    <row r="73" spans="1:35">
      <c r="A73" s="1" t="s">
        <v>104</v>
      </c>
      <c r="B73" s="12">
        <v>45858</v>
      </c>
      <c r="C73" s="1" t="s">
        <v>239</v>
      </c>
      <c r="D73" s="1">
        <v>0</v>
      </c>
      <c r="E73" s="1">
        <v>4</v>
      </c>
      <c r="F73" s="1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/>
      <c r="V73" s="1"/>
      <c r="W73" s="1"/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3</v>
      </c>
      <c r="AE73" s="1">
        <v>2</v>
      </c>
      <c r="AF73" s="1">
        <v>3</v>
      </c>
      <c r="AG73" s="1">
        <v>4</v>
      </c>
      <c r="AI73" t="s">
        <v>220</v>
      </c>
    </row>
    <row r="74" spans="1:35">
      <c r="A74" s="1" t="s">
        <v>126</v>
      </c>
      <c r="B74" s="12">
        <v>45858</v>
      </c>
      <c r="C74" s="1" t="s">
        <v>239</v>
      </c>
      <c r="D74" s="1">
        <v>0.25</v>
      </c>
      <c r="E74" s="1">
        <v>4</v>
      </c>
      <c r="F74" s="1">
        <v>4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0.25</v>
      </c>
      <c r="R74" s="1">
        <v>0.25</v>
      </c>
      <c r="S74" s="1"/>
      <c r="T74" s="1"/>
      <c r="U74" s="1"/>
      <c r="V74" s="1"/>
      <c r="W74" s="1"/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3</v>
      </c>
      <c r="AI74" t="s">
        <v>220</v>
      </c>
    </row>
    <row r="75" spans="1:35">
      <c r="A75" s="1" t="s">
        <v>121</v>
      </c>
      <c r="B75" s="12">
        <v>45858</v>
      </c>
      <c r="C75" s="1" t="s">
        <v>239</v>
      </c>
      <c r="D75" s="1">
        <v>0.33300000000000002</v>
      </c>
      <c r="E75" s="1">
        <v>4</v>
      </c>
      <c r="F75" s="1">
        <v>3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0</v>
      </c>
      <c r="P75" s="1">
        <v>0</v>
      </c>
      <c r="Q75" s="1">
        <v>0.5</v>
      </c>
      <c r="R75" s="1">
        <v>0.33300000000000002</v>
      </c>
      <c r="S75" s="1"/>
      <c r="T75" s="1"/>
      <c r="U75" s="1"/>
      <c r="V75" s="1"/>
      <c r="W75" s="1"/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3</v>
      </c>
      <c r="AG75" s="1">
        <v>2</v>
      </c>
      <c r="AI75" t="s">
        <v>220</v>
      </c>
    </row>
    <row r="76" spans="1:35">
      <c r="A76" s="1" t="s">
        <v>107</v>
      </c>
      <c r="B76" s="12">
        <v>45858</v>
      </c>
      <c r="C76" s="1" t="s">
        <v>239</v>
      </c>
      <c r="D76" s="1">
        <v>0</v>
      </c>
      <c r="E76" s="1">
        <v>4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/>
      <c r="T76" s="1"/>
      <c r="U76" s="1"/>
      <c r="V76" s="1"/>
      <c r="W76" s="1"/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12</v>
      </c>
      <c r="AF76" s="1">
        <v>1</v>
      </c>
      <c r="AG76" s="1">
        <v>4</v>
      </c>
      <c r="AI76" t="s">
        <v>220</v>
      </c>
    </row>
    <row r="77" spans="1:35">
      <c r="A77" s="1" t="s">
        <v>131</v>
      </c>
      <c r="B77" s="12">
        <v>45858</v>
      </c>
      <c r="C77" s="1" t="s">
        <v>239</v>
      </c>
      <c r="D77" s="1">
        <v>0.33300000000000002</v>
      </c>
      <c r="E77" s="1">
        <v>3</v>
      </c>
      <c r="F77" s="1">
        <v>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0.33300000000000002</v>
      </c>
      <c r="R77" s="1">
        <v>0.33300000000000002</v>
      </c>
      <c r="S77" s="1"/>
      <c r="T77" s="1"/>
      <c r="U77" s="1"/>
      <c r="V77" s="1"/>
      <c r="W77" s="1"/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1</v>
      </c>
      <c r="AG77" s="1">
        <v>2</v>
      </c>
      <c r="AI77" t="s">
        <v>220</v>
      </c>
    </row>
    <row r="78" spans="1:35">
      <c r="A78" s="1" t="s">
        <v>119</v>
      </c>
      <c r="B78" s="12">
        <v>45858</v>
      </c>
      <c r="C78" s="1" t="s">
        <v>239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2</v>
      </c>
      <c r="S78" s="1"/>
      <c r="T78" s="1"/>
      <c r="U78" s="1"/>
      <c r="V78" s="1"/>
      <c r="W78" s="1"/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  <c r="AI78" t="s">
        <v>220</v>
      </c>
    </row>
    <row r="79" spans="1:35">
      <c r="A79" s="1" t="s">
        <v>96</v>
      </c>
      <c r="B79" s="12">
        <v>45858</v>
      </c>
      <c r="C79" s="1" t="s">
        <v>239</v>
      </c>
      <c r="D79" s="1">
        <v>0</v>
      </c>
      <c r="E79" s="1">
        <v>4</v>
      </c>
      <c r="F79" s="1">
        <v>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2</v>
      </c>
      <c r="Q79" s="1">
        <v>0</v>
      </c>
      <c r="R79" s="1">
        <v>0</v>
      </c>
      <c r="S79" s="1"/>
      <c r="T79" s="1"/>
      <c r="U79" s="1"/>
      <c r="V79" s="1"/>
      <c r="W79" s="1"/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4</v>
      </c>
      <c r="AI79" t="s">
        <v>220</v>
      </c>
    </row>
    <row r="80" spans="1:35">
      <c r="A80" s="1" t="s">
        <v>92</v>
      </c>
      <c r="B80" s="12">
        <v>45858</v>
      </c>
      <c r="C80" s="1" t="s">
        <v>239</v>
      </c>
      <c r="D80" s="1">
        <v>0.5</v>
      </c>
      <c r="E80" s="1">
        <v>4</v>
      </c>
      <c r="F80" s="1">
        <v>4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0.5</v>
      </c>
      <c r="R80" s="1">
        <v>0.75</v>
      </c>
      <c r="S80" s="1"/>
      <c r="T80" s="1"/>
      <c r="U80" s="1"/>
      <c r="V80" s="1"/>
      <c r="W80" s="1"/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5</v>
      </c>
      <c r="AF80" s="1">
        <v>2</v>
      </c>
      <c r="AG80" s="1">
        <v>3</v>
      </c>
      <c r="AI80" t="s">
        <v>220</v>
      </c>
    </row>
    <row r="81" spans="1:35">
      <c r="A81" s="1" t="s">
        <v>90</v>
      </c>
      <c r="B81" s="12">
        <v>45858</v>
      </c>
      <c r="C81" s="1" t="s">
        <v>239</v>
      </c>
      <c r="D81" s="1">
        <v>0.25</v>
      </c>
      <c r="E81" s="1">
        <v>4</v>
      </c>
      <c r="F81" s="1">
        <v>4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0.25</v>
      </c>
      <c r="R81" s="1">
        <v>0.5</v>
      </c>
      <c r="S81" s="1"/>
      <c r="T81" s="1"/>
      <c r="U81" s="1"/>
      <c r="V81" s="1"/>
      <c r="W81" s="1"/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1</v>
      </c>
      <c r="AF81" s="1">
        <v>0</v>
      </c>
      <c r="AG81" s="1">
        <v>3</v>
      </c>
      <c r="AI81" t="s">
        <v>220</v>
      </c>
    </row>
    <row r="82" spans="1:35">
      <c r="A82" s="1" t="s">
        <v>99</v>
      </c>
      <c r="B82" s="12">
        <v>45858</v>
      </c>
      <c r="C82" s="1" t="s">
        <v>239</v>
      </c>
      <c r="D82" s="1">
        <v>0.25</v>
      </c>
      <c r="E82" s="1">
        <v>4</v>
      </c>
      <c r="F82" s="1">
        <v>4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0.25</v>
      </c>
      <c r="R82" s="1">
        <v>0.5</v>
      </c>
      <c r="S82" s="1"/>
      <c r="T82" s="1"/>
      <c r="U82" s="1"/>
      <c r="V82" s="1"/>
      <c r="W82" s="1"/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3</v>
      </c>
      <c r="AI82" t="s">
        <v>220</v>
      </c>
    </row>
    <row r="83" spans="1:35">
      <c r="A83" s="1" t="s">
        <v>94</v>
      </c>
      <c r="B83" s="12">
        <v>45858</v>
      </c>
      <c r="C83" s="1" t="s">
        <v>239</v>
      </c>
      <c r="D83" s="1">
        <v>0.5</v>
      </c>
      <c r="E83" s="1">
        <v>4</v>
      </c>
      <c r="F83" s="1">
        <v>4</v>
      </c>
      <c r="G83" s="1">
        <v>2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0.5</v>
      </c>
      <c r="R83" s="1">
        <v>1.25</v>
      </c>
      <c r="S83" s="1"/>
      <c r="T83" s="1"/>
      <c r="U83" s="1"/>
      <c r="V83" s="1"/>
      <c r="W83" s="1"/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4</v>
      </c>
      <c r="AF83" s="1">
        <v>0</v>
      </c>
      <c r="AG83" s="1">
        <v>2</v>
      </c>
      <c r="AI83" t="s">
        <v>220</v>
      </c>
    </row>
    <row r="84" spans="1:35">
      <c r="A84" s="1" t="s">
        <v>102</v>
      </c>
      <c r="B84" s="12">
        <v>45858</v>
      </c>
      <c r="C84" s="1" t="s">
        <v>239</v>
      </c>
      <c r="D84" s="1">
        <v>0</v>
      </c>
      <c r="E84" s="1">
        <v>4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/>
      <c r="T84" s="1"/>
      <c r="U84" s="1"/>
      <c r="V84" s="1"/>
      <c r="W84" s="1"/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4</v>
      </c>
      <c r="AF84" s="1">
        <v>0</v>
      </c>
      <c r="AG84" s="1">
        <v>4</v>
      </c>
      <c r="AI84" t="s">
        <v>220</v>
      </c>
    </row>
    <row r="85" spans="1:35">
      <c r="A85" s="1" t="s">
        <v>143</v>
      </c>
      <c r="B85" s="12">
        <v>45858</v>
      </c>
      <c r="C85" s="1" t="s">
        <v>239</v>
      </c>
      <c r="D85" s="1">
        <v>0</v>
      </c>
      <c r="E85" s="1">
        <v>4</v>
      </c>
      <c r="F85" s="1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0</v>
      </c>
      <c r="R85" s="1">
        <v>0</v>
      </c>
      <c r="S85" s="1"/>
      <c r="T85" s="1"/>
      <c r="U85" s="1"/>
      <c r="V85" s="1"/>
      <c r="W85" s="1"/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4</v>
      </c>
      <c r="AF85" s="1">
        <v>0</v>
      </c>
      <c r="AG85" s="1">
        <v>4</v>
      </c>
      <c r="AI85" t="s">
        <v>220</v>
      </c>
    </row>
    <row r="86" spans="1:35">
      <c r="A86" s="1" t="s">
        <v>266</v>
      </c>
      <c r="B86" s="12">
        <v>45858</v>
      </c>
      <c r="C86" s="1" t="s">
        <v>239</v>
      </c>
      <c r="D86" s="1">
        <v>0</v>
      </c>
      <c r="E86" s="1">
        <v>4</v>
      </c>
      <c r="F86" s="1">
        <v>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/>
      <c r="T86" s="1"/>
      <c r="U86" s="1"/>
      <c r="V86" s="1"/>
      <c r="W86" s="1"/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0</v>
      </c>
      <c r="AG86" s="1">
        <v>4</v>
      </c>
      <c r="AI86" t="s">
        <v>220</v>
      </c>
    </row>
    <row r="87" spans="1:35">
      <c r="A87" s="1" t="s">
        <v>111</v>
      </c>
      <c r="B87" s="12">
        <v>45858</v>
      </c>
      <c r="C87" s="1" t="s">
        <v>239</v>
      </c>
      <c r="D87" s="1">
        <v>0.25</v>
      </c>
      <c r="E87" s="1">
        <v>4</v>
      </c>
      <c r="F87" s="1">
        <v>4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0.25</v>
      </c>
      <c r="R87" s="1">
        <v>0.25</v>
      </c>
      <c r="S87" s="1"/>
      <c r="T87" s="1"/>
      <c r="U87" s="1"/>
      <c r="V87" s="1"/>
      <c r="W87" s="1"/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3</v>
      </c>
      <c r="AI87" t="s">
        <v>220</v>
      </c>
    </row>
    <row r="88" spans="1:35">
      <c r="A88" s="1" t="s">
        <v>106</v>
      </c>
      <c r="B88" s="12">
        <v>45858</v>
      </c>
      <c r="C88" s="1" t="s">
        <v>239</v>
      </c>
      <c r="D88" s="1">
        <v>0</v>
      </c>
      <c r="E88" s="1">
        <v>3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/>
      <c r="T88" s="1"/>
      <c r="U88" s="1"/>
      <c r="V88" s="1"/>
      <c r="W88" s="1"/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5</v>
      </c>
      <c r="AF88" s="1">
        <v>3</v>
      </c>
      <c r="AG88" s="1">
        <v>3</v>
      </c>
      <c r="AI88" t="s">
        <v>220</v>
      </c>
    </row>
    <row r="89" spans="1:35">
      <c r="A89" s="1" t="s">
        <v>114</v>
      </c>
      <c r="B89" s="12">
        <v>45858</v>
      </c>
      <c r="C89" s="1" t="s">
        <v>239</v>
      </c>
      <c r="D89" s="1">
        <v>0</v>
      </c>
      <c r="E89" s="1">
        <v>4</v>
      </c>
      <c r="F89" s="1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/>
      <c r="T89" s="1"/>
      <c r="U89" s="1"/>
      <c r="V89" s="1"/>
      <c r="W89" s="1"/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5</v>
      </c>
      <c r="AF89" s="1">
        <v>0</v>
      </c>
      <c r="AG89" s="1">
        <v>4</v>
      </c>
      <c r="AI89" t="s">
        <v>220</v>
      </c>
    </row>
    <row r="90" spans="1:35">
      <c r="A90" s="1" t="s">
        <v>87</v>
      </c>
      <c r="B90" s="12">
        <v>45858</v>
      </c>
      <c r="C90" s="1" t="s">
        <v>239</v>
      </c>
      <c r="D90" s="1">
        <v>0.25</v>
      </c>
      <c r="E90" s="1">
        <v>4</v>
      </c>
      <c r="F90" s="1">
        <v>4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0.25</v>
      </c>
      <c r="R90" s="1">
        <v>0.5</v>
      </c>
      <c r="S90" s="1"/>
      <c r="T90" s="1"/>
      <c r="U90" s="1"/>
      <c r="V90" s="1"/>
      <c r="W90" s="1"/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2</v>
      </c>
      <c r="AF90" s="1">
        <v>2</v>
      </c>
      <c r="AG90" s="1">
        <v>3</v>
      </c>
      <c r="AI90" t="s">
        <v>220</v>
      </c>
    </row>
    <row r="91" spans="1:35">
      <c r="A91" s="1" t="s">
        <v>93</v>
      </c>
      <c r="B91" s="12">
        <v>45858</v>
      </c>
      <c r="C91" s="1" t="s">
        <v>239</v>
      </c>
      <c r="D91" s="1">
        <v>0.25</v>
      </c>
      <c r="E91" s="1">
        <v>4</v>
      </c>
      <c r="F91" s="1">
        <v>4</v>
      </c>
      <c r="G91" s="1">
        <v>1</v>
      </c>
      <c r="H91" s="1">
        <v>0</v>
      </c>
      <c r="I91" s="1">
        <v>0</v>
      </c>
      <c r="J91" s="1">
        <v>1</v>
      </c>
      <c r="K91" s="1">
        <v>0</v>
      </c>
      <c r="L91" s="1">
        <v>1</v>
      </c>
      <c r="M91" s="1">
        <v>1</v>
      </c>
      <c r="N91" s="1">
        <v>0</v>
      </c>
      <c r="O91" s="1">
        <v>0</v>
      </c>
      <c r="P91" s="1">
        <v>0</v>
      </c>
      <c r="Q91" s="1">
        <v>0.25</v>
      </c>
      <c r="R91" s="1">
        <v>0.75</v>
      </c>
      <c r="S91" s="1"/>
      <c r="T91" s="1"/>
      <c r="U91" s="1"/>
      <c r="V91" s="1"/>
      <c r="W91" s="1"/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4</v>
      </c>
      <c r="AF91" s="1">
        <v>0</v>
      </c>
      <c r="AG91" s="1">
        <v>3</v>
      </c>
      <c r="AI91" t="s">
        <v>220</v>
      </c>
    </row>
    <row r="92" spans="1:35">
      <c r="A92" s="1" t="s">
        <v>120</v>
      </c>
      <c r="B92" s="12">
        <v>45858</v>
      </c>
      <c r="C92" s="1" t="s">
        <v>239</v>
      </c>
      <c r="D92" s="1">
        <v>0.75</v>
      </c>
      <c r="E92" s="1">
        <v>4</v>
      </c>
      <c r="F92" s="1">
        <v>4</v>
      </c>
      <c r="G92" s="1">
        <v>3</v>
      </c>
      <c r="H92" s="1">
        <v>1</v>
      </c>
      <c r="I92" s="1">
        <v>1</v>
      </c>
      <c r="J92" s="1">
        <v>0</v>
      </c>
      <c r="K92" s="1">
        <v>1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0.75</v>
      </c>
      <c r="R92" s="1">
        <v>1.75</v>
      </c>
      <c r="S92" s="1"/>
      <c r="T92" s="1"/>
      <c r="U92" s="1"/>
      <c r="V92" s="1"/>
      <c r="W92" s="1"/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10</v>
      </c>
      <c r="AF92" s="1">
        <v>0</v>
      </c>
      <c r="AG92" s="1">
        <v>1</v>
      </c>
      <c r="AI92" t="s">
        <v>220</v>
      </c>
    </row>
    <row r="93" spans="1:35">
      <c r="A93" s="1" t="s">
        <v>97</v>
      </c>
      <c r="B93" s="12">
        <v>45858</v>
      </c>
      <c r="C93" s="1" t="s">
        <v>239</v>
      </c>
      <c r="D93" s="1">
        <v>0</v>
      </c>
      <c r="E93" s="1">
        <v>4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/>
      <c r="T93" s="1"/>
      <c r="U93" s="1"/>
      <c r="V93" s="1"/>
      <c r="W93" s="1"/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4</v>
      </c>
      <c r="AI93" t="s">
        <v>220</v>
      </c>
    </row>
    <row r="94" spans="1:35">
      <c r="A94" s="1" t="s">
        <v>98</v>
      </c>
      <c r="B94" s="12">
        <v>45858</v>
      </c>
      <c r="C94" s="1" t="s">
        <v>239</v>
      </c>
      <c r="D94" s="1">
        <v>0</v>
      </c>
      <c r="E94" s="1">
        <v>4</v>
      </c>
      <c r="F94" s="1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0</v>
      </c>
      <c r="R94" s="1">
        <v>0</v>
      </c>
      <c r="S94" s="1"/>
      <c r="T94" s="1"/>
      <c r="U94" s="1"/>
      <c r="V94" s="1"/>
      <c r="W94" s="1"/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2</v>
      </c>
      <c r="AF94" s="1">
        <v>0</v>
      </c>
      <c r="AG94" s="1">
        <v>4</v>
      </c>
      <c r="AI94" t="s">
        <v>220</v>
      </c>
    </row>
    <row r="95" spans="1:35">
      <c r="A95" s="1" t="s">
        <v>129</v>
      </c>
      <c r="B95" s="12">
        <v>45858</v>
      </c>
      <c r="C95" s="1" t="s">
        <v>239</v>
      </c>
      <c r="D95" s="1">
        <v>0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/>
      <c r="T95" s="1"/>
      <c r="U95" s="1"/>
      <c r="V95" s="1"/>
      <c r="W95" s="1"/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2</v>
      </c>
      <c r="AG95" s="1">
        <v>3</v>
      </c>
      <c r="AI95" t="s">
        <v>220</v>
      </c>
    </row>
    <row r="96" spans="1:35">
      <c r="A96" s="1" t="s">
        <v>130</v>
      </c>
      <c r="B96" s="1" t="s">
        <v>242</v>
      </c>
      <c r="C96" s="1" t="s">
        <v>239</v>
      </c>
      <c r="D96" s="1">
        <v>0</v>
      </c>
      <c r="E96" s="1">
        <v>2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0</v>
      </c>
      <c r="S96" s="1"/>
      <c r="T96" s="1"/>
      <c r="U96" s="1"/>
      <c r="V96" s="1"/>
      <c r="W96" s="1"/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3</v>
      </c>
      <c r="AE96" s="1">
        <v>2</v>
      </c>
      <c r="AF96" s="1">
        <v>0</v>
      </c>
      <c r="AG96" s="1">
        <v>2</v>
      </c>
      <c r="AI96" t="s">
        <v>220</v>
      </c>
    </row>
    <row r="97" spans="1:35">
      <c r="A97" s="16" t="s">
        <v>263</v>
      </c>
      <c r="B97" s="12">
        <v>45858</v>
      </c>
      <c r="C97" s="1" t="s">
        <v>239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  <c r="AI97" t="s">
        <v>220</v>
      </c>
    </row>
    <row r="98" spans="1:35">
      <c r="A98" s="1" t="s">
        <v>123</v>
      </c>
      <c r="B98" s="12">
        <v>45858</v>
      </c>
      <c r="C98" s="1" t="s">
        <v>239</v>
      </c>
      <c r="D98" s="1">
        <v>0.33300000000000002</v>
      </c>
      <c r="E98" s="1">
        <v>3</v>
      </c>
      <c r="F98" s="1">
        <v>3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0.33300000000000002</v>
      </c>
      <c r="R98" s="1">
        <v>0.66700000000000004</v>
      </c>
      <c r="S98" s="1"/>
      <c r="T98" s="1"/>
      <c r="U98" s="1"/>
      <c r="V98" s="1"/>
      <c r="W98" s="1"/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</v>
      </c>
      <c r="AF98" s="1">
        <v>1</v>
      </c>
      <c r="AG98" s="1">
        <v>2</v>
      </c>
      <c r="AI98" t="s">
        <v>220</v>
      </c>
    </row>
    <row r="99" spans="1:35">
      <c r="A99" s="1" t="s">
        <v>110</v>
      </c>
      <c r="B99" s="12">
        <v>45861</v>
      </c>
      <c r="C99" s="1" t="s">
        <v>239</v>
      </c>
      <c r="D99" s="1">
        <v>0</v>
      </c>
      <c r="E99" s="1">
        <v>5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1</v>
      </c>
      <c r="Q99" s="1">
        <v>0</v>
      </c>
      <c r="R99" s="1">
        <v>0</v>
      </c>
      <c r="S99" s="1"/>
      <c r="T99" s="1"/>
      <c r="U99" s="1"/>
      <c r="V99" s="1"/>
      <c r="W99" s="1"/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2</v>
      </c>
      <c r="AE99" s="1">
        <v>1</v>
      </c>
      <c r="AF99" s="1">
        <v>1</v>
      </c>
      <c r="AG99" s="1">
        <v>5</v>
      </c>
      <c r="AI99" t="s">
        <v>220</v>
      </c>
    </row>
    <row r="100" spans="1:35">
      <c r="A100" s="1" t="s">
        <v>124</v>
      </c>
      <c r="B100" s="12">
        <v>45861</v>
      </c>
      <c r="C100" s="1" t="s">
        <v>239</v>
      </c>
      <c r="D100" s="1">
        <v>0.4</v>
      </c>
      <c r="E100" s="1">
        <v>5</v>
      </c>
      <c r="F100" s="1">
        <v>5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0.4</v>
      </c>
      <c r="R100" s="1">
        <v>0.6</v>
      </c>
      <c r="S100" s="1"/>
      <c r="T100" s="1"/>
      <c r="U100" s="1"/>
      <c r="V100" s="1"/>
      <c r="W100" s="1"/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7</v>
      </c>
      <c r="AF100" s="1">
        <v>0</v>
      </c>
      <c r="AG100" s="1">
        <v>3</v>
      </c>
      <c r="AI100" t="s">
        <v>220</v>
      </c>
    </row>
    <row r="101" spans="1:35">
      <c r="A101" s="1" t="s">
        <v>118</v>
      </c>
      <c r="B101" s="12">
        <v>45861</v>
      </c>
      <c r="C101" s="1" t="s">
        <v>239</v>
      </c>
      <c r="D101" s="1">
        <v>0.5</v>
      </c>
      <c r="E101" s="1">
        <v>5</v>
      </c>
      <c r="F101" s="1">
        <v>4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1</v>
      </c>
      <c r="P101" s="1">
        <v>0</v>
      </c>
      <c r="Q101" s="1">
        <v>0.6</v>
      </c>
      <c r="R101" s="1">
        <v>0.75</v>
      </c>
      <c r="S101" s="1"/>
      <c r="T101" s="1"/>
      <c r="U101" s="1"/>
      <c r="V101" s="1"/>
      <c r="W101" s="1"/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8</v>
      </c>
      <c r="AF101" s="1">
        <v>3</v>
      </c>
      <c r="AG101" s="1">
        <v>2</v>
      </c>
      <c r="AI101" t="s">
        <v>220</v>
      </c>
    </row>
    <row r="102" spans="1:35">
      <c r="A102" s="1" t="s">
        <v>116</v>
      </c>
      <c r="B102" s="12">
        <v>45861</v>
      </c>
      <c r="C102" s="1" t="s">
        <v>239</v>
      </c>
      <c r="D102" s="1">
        <v>0.4</v>
      </c>
      <c r="E102" s="1">
        <v>5</v>
      </c>
      <c r="F102" s="1">
        <v>5</v>
      </c>
      <c r="G102" s="1">
        <v>2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0</v>
      </c>
      <c r="P102" s="1">
        <v>0</v>
      </c>
      <c r="Q102" s="1">
        <v>0.4</v>
      </c>
      <c r="R102" s="1">
        <v>0.8</v>
      </c>
      <c r="S102" s="1"/>
      <c r="T102" s="1"/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4</v>
      </c>
      <c r="AI102" t="s">
        <v>220</v>
      </c>
    </row>
    <row r="103" spans="1:35">
      <c r="A103" s="1" t="s">
        <v>139</v>
      </c>
      <c r="B103" s="12">
        <v>45861</v>
      </c>
      <c r="C103" s="1" t="s">
        <v>239</v>
      </c>
      <c r="D103" s="1">
        <v>0.5</v>
      </c>
      <c r="E103" s="1">
        <v>4</v>
      </c>
      <c r="F103" s="1">
        <v>4</v>
      </c>
      <c r="G103" s="1">
        <v>2</v>
      </c>
      <c r="H103" s="1">
        <v>1</v>
      </c>
      <c r="I103" s="1">
        <v>0</v>
      </c>
      <c r="J103" s="1">
        <v>0</v>
      </c>
      <c r="K103" s="1">
        <v>1</v>
      </c>
      <c r="L103" s="1">
        <v>2</v>
      </c>
      <c r="M103" s="1">
        <v>2</v>
      </c>
      <c r="N103" s="1">
        <v>0</v>
      </c>
      <c r="O103" s="1">
        <v>0</v>
      </c>
      <c r="P103" s="1">
        <v>0</v>
      </c>
      <c r="Q103" s="1">
        <v>0.5</v>
      </c>
      <c r="R103" s="1">
        <v>1.25</v>
      </c>
      <c r="S103" s="1"/>
      <c r="T103" s="1"/>
      <c r="U103" s="1"/>
      <c r="V103" s="1"/>
      <c r="W103" s="1"/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5</v>
      </c>
      <c r="AF103" s="1">
        <v>1</v>
      </c>
      <c r="AG103" s="1">
        <v>2</v>
      </c>
      <c r="AI103" t="s">
        <v>220</v>
      </c>
    </row>
    <row r="104" spans="1:35">
      <c r="A104" s="1" t="s">
        <v>117</v>
      </c>
      <c r="B104" s="12">
        <v>45861</v>
      </c>
      <c r="C104" s="1" t="s">
        <v>239</v>
      </c>
      <c r="D104" s="1">
        <v>0.5</v>
      </c>
      <c r="E104" s="1">
        <v>4</v>
      </c>
      <c r="F104" s="1">
        <v>4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0</v>
      </c>
      <c r="P104" s="1">
        <v>0</v>
      </c>
      <c r="Q104" s="1">
        <v>0.5</v>
      </c>
      <c r="R104" s="1">
        <v>0.75</v>
      </c>
      <c r="S104" s="1"/>
      <c r="T104" s="1"/>
      <c r="U104" s="1"/>
      <c r="V104" s="1"/>
      <c r="W104" s="1"/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2</v>
      </c>
      <c r="AF104" s="1">
        <v>2</v>
      </c>
      <c r="AG104" s="1">
        <v>2</v>
      </c>
      <c r="AI104" t="s">
        <v>220</v>
      </c>
    </row>
    <row r="105" spans="1:35">
      <c r="A105" s="1" t="s">
        <v>138</v>
      </c>
      <c r="B105" s="12">
        <v>45861</v>
      </c>
      <c r="C105" s="1" t="s">
        <v>239</v>
      </c>
      <c r="D105" s="1">
        <v>0.75</v>
      </c>
      <c r="E105" s="1">
        <v>4</v>
      </c>
      <c r="F105" s="1">
        <v>4</v>
      </c>
      <c r="G105" s="1">
        <v>3</v>
      </c>
      <c r="H105" s="1">
        <v>2</v>
      </c>
      <c r="I105" s="1">
        <v>0</v>
      </c>
      <c r="J105" s="1">
        <v>0</v>
      </c>
      <c r="K105" s="1">
        <v>1</v>
      </c>
      <c r="L105" s="1">
        <v>3</v>
      </c>
      <c r="M105" s="1">
        <v>1</v>
      </c>
      <c r="N105" s="1">
        <v>0</v>
      </c>
      <c r="O105" s="1">
        <v>0</v>
      </c>
      <c r="P105" s="1">
        <v>0</v>
      </c>
      <c r="Q105" s="1">
        <v>0.75</v>
      </c>
      <c r="R105" s="1">
        <v>1.5</v>
      </c>
      <c r="S105" s="1"/>
      <c r="T105" s="1"/>
      <c r="U105" s="1"/>
      <c r="V105" s="1"/>
      <c r="W105" s="1"/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2</v>
      </c>
      <c r="AI105" t="s">
        <v>220</v>
      </c>
    </row>
    <row r="106" spans="1:35">
      <c r="A106" s="1" t="s">
        <v>128</v>
      </c>
      <c r="B106" s="12">
        <v>45861</v>
      </c>
      <c r="C106" s="1" t="s">
        <v>239</v>
      </c>
      <c r="D106" s="1">
        <v>0</v>
      </c>
      <c r="E106" s="1">
        <v>4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/>
      <c r="T106" s="1"/>
      <c r="U106" s="1"/>
      <c r="V106" s="1"/>
      <c r="W106" s="1"/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2</v>
      </c>
      <c r="AF106" s="1">
        <v>0</v>
      </c>
      <c r="AG106" s="1">
        <v>4</v>
      </c>
      <c r="AI106" t="s">
        <v>220</v>
      </c>
    </row>
    <row r="107" spans="1:35">
      <c r="A107" s="20" t="s">
        <v>269</v>
      </c>
      <c r="B107" s="12">
        <v>45861</v>
      </c>
      <c r="C107" s="1" t="s">
        <v>239</v>
      </c>
      <c r="D107" s="1">
        <v>0.5</v>
      </c>
      <c r="E107" s="1">
        <v>4</v>
      </c>
      <c r="F107" s="1">
        <v>4</v>
      </c>
      <c r="G107" s="1">
        <v>2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1</v>
      </c>
      <c r="Q107" s="1">
        <v>0.5</v>
      </c>
      <c r="R107" s="1">
        <v>1</v>
      </c>
      <c r="S107" s="1"/>
      <c r="T107" s="1"/>
      <c r="U107" s="1"/>
      <c r="V107" s="1"/>
      <c r="W107" s="1"/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2</v>
      </c>
      <c r="AF107" s="1">
        <v>0</v>
      </c>
      <c r="AG107" s="1">
        <v>2</v>
      </c>
      <c r="AI107" t="s">
        <v>220</v>
      </c>
    </row>
    <row r="108" spans="1:35">
      <c r="A108" s="1" t="s">
        <v>84</v>
      </c>
      <c r="B108" s="12">
        <v>45861</v>
      </c>
      <c r="C108" s="1" t="s">
        <v>239</v>
      </c>
      <c r="D108" s="1">
        <v>0.6</v>
      </c>
      <c r="E108" s="1">
        <v>5</v>
      </c>
      <c r="F108" s="1">
        <v>5</v>
      </c>
      <c r="G108" s="1">
        <v>3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0.6</v>
      </c>
      <c r="R108" s="1">
        <v>0.6</v>
      </c>
      <c r="S108" s="1"/>
      <c r="T108" s="1"/>
      <c r="U108" s="1"/>
      <c r="V108" s="1"/>
      <c r="W108" s="1"/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3</v>
      </c>
      <c r="AG108" s="1">
        <v>2</v>
      </c>
      <c r="AI108" t="s">
        <v>220</v>
      </c>
    </row>
    <row r="109" spans="1:35">
      <c r="A109" s="1" t="s">
        <v>88</v>
      </c>
      <c r="B109" s="12">
        <v>45861</v>
      </c>
      <c r="C109" s="1" t="s">
        <v>239</v>
      </c>
      <c r="D109" s="1">
        <v>0.4</v>
      </c>
      <c r="E109" s="1">
        <v>5</v>
      </c>
      <c r="F109" s="1">
        <v>5</v>
      </c>
      <c r="G109" s="1">
        <v>2</v>
      </c>
      <c r="H109" s="1">
        <v>0</v>
      </c>
      <c r="I109" s="1">
        <v>1</v>
      </c>
      <c r="J109" s="1">
        <v>0</v>
      </c>
      <c r="K109" s="1">
        <v>1</v>
      </c>
      <c r="L109" s="1">
        <v>3</v>
      </c>
      <c r="M109" s="1">
        <v>1</v>
      </c>
      <c r="N109" s="1">
        <v>0</v>
      </c>
      <c r="O109" s="1">
        <v>0</v>
      </c>
      <c r="P109" s="1">
        <v>0</v>
      </c>
      <c r="Q109" s="1">
        <v>0.4</v>
      </c>
      <c r="R109" s="1">
        <v>1.2</v>
      </c>
      <c r="S109" s="1"/>
      <c r="T109" s="1"/>
      <c r="U109" s="1"/>
      <c r="V109" s="1"/>
      <c r="W109" s="1"/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5</v>
      </c>
      <c r="AF109" s="1">
        <v>3</v>
      </c>
      <c r="AG109" s="1">
        <v>3</v>
      </c>
      <c r="AI109" t="s">
        <v>220</v>
      </c>
    </row>
    <row r="110" spans="1:35">
      <c r="A110" s="1" t="s">
        <v>85</v>
      </c>
      <c r="B110" s="12">
        <v>45861</v>
      </c>
      <c r="C110" s="1" t="s">
        <v>239</v>
      </c>
      <c r="D110" s="1">
        <v>0.4</v>
      </c>
      <c r="E110" s="1">
        <v>5</v>
      </c>
      <c r="F110" s="1">
        <v>5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0.4</v>
      </c>
      <c r="R110" s="1">
        <v>0.4</v>
      </c>
      <c r="S110" s="1"/>
      <c r="T110" s="1"/>
      <c r="U110" s="1"/>
      <c r="V110" s="1"/>
      <c r="W110" s="1"/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8</v>
      </c>
      <c r="AF110" s="1">
        <v>1</v>
      </c>
      <c r="AG110" s="1">
        <v>3</v>
      </c>
      <c r="AI110" t="s">
        <v>220</v>
      </c>
    </row>
    <row r="111" spans="1:35">
      <c r="A111" s="1" t="s">
        <v>86</v>
      </c>
      <c r="B111" s="1" t="s">
        <v>199</v>
      </c>
      <c r="C111" s="1" t="s">
        <v>239</v>
      </c>
      <c r="D111" s="1">
        <v>0.4</v>
      </c>
      <c r="E111" s="1">
        <v>5</v>
      </c>
      <c r="F111" s="1">
        <v>5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0.4</v>
      </c>
      <c r="R111" s="1">
        <v>0.4</v>
      </c>
      <c r="S111" s="1"/>
      <c r="T111" s="1"/>
      <c r="U111" s="1"/>
      <c r="V111" s="1"/>
      <c r="W111" s="1"/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3</v>
      </c>
      <c r="AG111" s="1">
        <v>3</v>
      </c>
      <c r="AI111" t="s">
        <v>220</v>
      </c>
    </row>
    <row r="112" spans="1:35">
      <c r="A112" s="1" t="s">
        <v>89</v>
      </c>
      <c r="B112" s="12">
        <v>45861</v>
      </c>
      <c r="C112" s="1" t="s">
        <v>239</v>
      </c>
      <c r="D112" s="1">
        <v>0.25</v>
      </c>
      <c r="E112" s="1">
        <v>5</v>
      </c>
      <c r="F112" s="1">
        <v>4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0.4</v>
      </c>
      <c r="R112" s="1">
        <v>0.25</v>
      </c>
      <c r="S112" s="1"/>
      <c r="T112" s="1"/>
      <c r="U112" s="1"/>
      <c r="V112" s="1"/>
      <c r="W112" s="1"/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 s="1">
        <v>3</v>
      </c>
      <c r="AG112" s="1">
        <v>3</v>
      </c>
      <c r="AI112" t="s">
        <v>220</v>
      </c>
    </row>
    <row r="113" spans="1:35">
      <c r="A113" s="1" t="s">
        <v>109</v>
      </c>
      <c r="B113" s="12">
        <v>45861</v>
      </c>
      <c r="C113" s="1" t="s">
        <v>239</v>
      </c>
      <c r="D113" s="1">
        <v>0</v>
      </c>
      <c r="E113" s="1">
        <v>4</v>
      </c>
      <c r="F113" s="1">
        <v>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2</v>
      </c>
      <c r="N113" s="1">
        <v>2</v>
      </c>
      <c r="O113" s="1">
        <v>0</v>
      </c>
      <c r="P113" s="1">
        <v>0</v>
      </c>
      <c r="Q113" s="1">
        <v>0.25</v>
      </c>
      <c r="R113" s="1">
        <v>0</v>
      </c>
      <c r="S113" s="1"/>
      <c r="T113" s="1"/>
      <c r="U113" s="1"/>
      <c r="V113" s="1"/>
      <c r="W113" s="1"/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3</v>
      </c>
      <c r="AI113" t="s">
        <v>220</v>
      </c>
    </row>
    <row r="114" spans="1:35">
      <c r="A114" s="1" t="s">
        <v>135</v>
      </c>
      <c r="B114" s="12">
        <v>45861</v>
      </c>
      <c r="C114" s="1" t="s">
        <v>239</v>
      </c>
      <c r="D114" s="1">
        <v>0</v>
      </c>
      <c r="E114" s="1">
        <v>4</v>
      </c>
      <c r="F114" s="1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/>
      <c r="T114" s="1"/>
      <c r="U114" s="1"/>
      <c r="V114" s="1"/>
      <c r="W114" s="1"/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>
        <v>0</v>
      </c>
      <c r="AG114" s="1">
        <v>4</v>
      </c>
      <c r="AI114" t="s">
        <v>220</v>
      </c>
    </row>
    <row r="115" spans="1:35">
      <c r="A115" s="1" t="s">
        <v>122</v>
      </c>
      <c r="B115" s="12">
        <v>45861</v>
      </c>
      <c r="C115" s="1" t="s">
        <v>239</v>
      </c>
      <c r="D115" s="1">
        <v>0</v>
      </c>
      <c r="E115" s="1">
        <v>4</v>
      </c>
      <c r="F115" s="1">
        <v>4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/>
      <c r="T115" s="1"/>
      <c r="U115" s="1"/>
      <c r="V115" s="1"/>
      <c r="W115" s="1"/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2</v>
      </c>
      <c r="AF115" s="1">
        <v>0</v>
      </c>
      <c r="AG115" s="1">
        <v>4</v>
      </c>
      <c r="AI115" t="s">
        <v>220</v>
      </c>
    </row>
    <row r="116" spans="1:35">
      <c r="A116" s="1" t="s">
        <v>101</v>
      </c>
      <c r="B116" s="12">
        <v>45861</v>
      </c>
      <c r="C116" s="1" t="s">
        <v>239</v>
      </c>
      <c r="D116" s="1">
        <v>0</v>
      </c>
      <c r="E116" s="1">
        <v>4</v>
      </c>
      <c r="F116" s="1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0</v>
      </c>
      <c r="P116" s="1">
        <v>3</v>
      </c>
      <c r="Q116" s="1">
        <v>0</v>
      </c>
      <c r="R116" s="1">
        <v>0</v>
      </c>
      <c r="S116" s="1"/>
      <c r="T116" s="1"/>
      <c r="U116" s="1"/>
      <c r="V116" s="1"/>
      <c r="W116" s="1"/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>
        <v>7</v>
      </c>
      <c r="AF116" s="1">
        <v>1</v>
      </c>
      <c r="AG116" s="1">
        <v>4</v>
      </c>
      <c r="AI116" t="s">
        <v>220</v>
      </c>
    </row>
    <row r="117" spans="1:35">
      <c r="A117" s="1" t="s">
        <v>92</v>
      </c>
      <c r="B117" s="12">
        <v>45863</v>
      </c>
      <c r="C117" s="1" t="s">
        <v>239</v>
      </c>
      <c r="D117" s="1">
        <v>0</v>
      </c>
      <c r="E117" s="1">
        <v>4</v>
      </c>
      <c r="F117" s="1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/>
      <c r="T117" s="1"/>
      <c r="U117" s="1"/>
      <c r="V117" s="1"/>
      <c r="W117" s="1"/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2</v>
      </c>
      <c r="AF117" s="1">
        <v>2</v>
      </c>
      <c r="AG117" s="1">
        <v>4</v>
      </c>
      <c r="AI117" t="s">
        <v>220</v>
      </c>
    </row>
    <row r="118" spans="1:35">
      <c r="A118" s="1" t="s">
        <v>106</v>
      </c>
      <c r="B118" s="12">
        <v>45863</v>
      </c>
      <c r="C118" s="1" t="s">
        <v>239</v>
      </c>
      <c r="D118" s="1">
        <v>0</v>
      </c>
      <c r="E118" s="1">
        <v>4</v>
      </c>
      <c r="F118" s="1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2</v>
      </c>
      <c r="Q118" s="1">
        <v>0</v>
      </c>
      <c r="R118" s="1">
        <v>0</v>
      </c>
      <c r="S118" s="1"/>
      <c r="T118" s="1"/>
      <c r="U118" s="1"/>
      <c r="V118" s="1"/>
      <c r="W118" s="1"/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2</v>
      </c>
      <c r="AE118" s="1">
        <v>3</v>
      </c>
      <c r="AF118" s="1">
        <v>1</v>
      </c>
      <c r="AG118" s="1">
        <v>4</v>
      </c>
      <c r="AI118" t="s">
        <v>220</v>
      </c>
    </row>
    <row r="119" spans="1:35">
      <c r="A119" s="1" t="s">
        <v>90</v>
      </c>
      <c r="B119" s="12">
        <v>45863</v>
      </c>
      <c r="C119" s="1" t="s">
        <v>239</v>
      </c>
      <c r="D119" s="1">
        <v>0.25</v>
      </c>
      <c r="E119" s="1">
        <v>4</v>
      </c>
      <c r="F119" s="1">
        <v>4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0.25</v>
      </c>
      <c r="R119" s="1">
        <v>0.25</v>
      </c>
      <c r="S119" s="1"/>
      <c r="T119" s="1"/>
      <c r="U119" s="1"/>
      <c r="V119" s="1"/>
      <c r="W119" s="1"/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2</v>
      </c>
      <c r="AF119" s="1">
        <v>0</v>
      </c>
      <c r="AG119" s="1">
        <v>3</v>
      </c>
      <c r="AI119" t="s">
        <v>220</v>
      </c>
    </row>
    <row r="120" spans="1:35">
      <c r="A120" s="1" t="s">
        <v>94</v>
      </c>
      <c r="B120" s="12">
        <v>45863</v>
      </c>
      <c r="C120" s="1" t="s">
        <v>239</v>
      </c>
      <c r="D120" s="1">
        <v>0</v>
      </c>
      <c r="E120" s="1">
        <v>4</v>
      </c>
      <c r="F120" s="1">
        <v>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0.25</v>
      </c>
      <c r="R120" s="1">
        <v>0</v>
      </c>
      <c r="S120" s="1"/>
      <c r="T120" s="1"/>
      <c r="U120" s="1"/>
      <c r="V120" s="1"/>
      <c r="W120" s="1"/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1</v>
      </c>
      <c r="AG120" s="1">
        <v>3</v>
      </c>
      <c r="AI120" t="s">
        <v>220</v>
      </c>
    </row>
    <row r="121" spans="1:35">
      <c r="A121" s="1" t="s">
        <v>136</v>
      </c>
      <c r="B121" s="12">
        <v>45863</v>
      </c>
      <c r="C121" s="1" t="s">
        <v>239</v>
      </c>
      <c r="D121" s="1">
        <v>0.25</v>
      </c>
      <c r="E121" s="1">
        <v>4</v>
      </c>
      <c r="F121" s="1">
        <v>4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0.25</v>
      </c>
      <c r="R121" s="1">
        <v>0.25</v>
      </c>
      <c r="S121" s="1"/>
      <c r="T121" s="1"/>
      <c r="U121" s="1"/>
      <c r="V121" s="1"/>
      <c r="W121" s="1"/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1</v>
      </c>
      <c r="AG121" s="1">
        <v>3</v>
      </c>
      <c r="AI121" t="s">
        <v>220</v>
      </c>
    </row>
    <row r="122" spans="1:35">
      <c r="A122" s="1" t="s">
        <v>99</v>
      </c>
      <c r="B122" s="12">
        <v>45863</v>
      </c>
      <c r="C122" s="1" t="s">
        <v>239</v>
      </c>
      <c r="D122" s="1">
        <v>0.33300000000000002</v>
      </c>
      <c r="E122" s="1">
        <v>3</v>
      </c>
      <c r="F122" s="1">
        <v>3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2</v>
      </c>
      <c r="Q122" s="1">
        <v>0.33300000000000002</v>
      </c>
      <c r="R122" s="1">
        <v>0.66700000000000004</v>
      </c>
      <c r="S122" s="1"/>
      <c r="T122" s="1"/>
      <c r="U122" s="1"/>
      <c r="V122" s="1"/>
      <c r="W122" s="1"/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2</v>
      </c>
      <c r="AI122" t="s">
        <v>220</v>
      </c>
    </row>
    <row r="123" spans="1:35">
      <c r="A123" s="1" t="s">
        <v>111</v>
      </c>
      <c r="B123" s="12">
        <v>45863</v>
      </c>
      <c r="C123" s="1" t="s">
        <v>239</v>
      </c>
      <c r="D123" s="1">
        <v>0.33300000000000002</v>
      </c>
      <c r="E123" s="1">
        <v>3</v>
      </c>
      <c r="F123" s="1">
        <v>3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0</v>
      </c>
      <c r="P123" s="1">
        <v>1</v>
      </c>
      <c r="Q123" s="1">
        <v>0.33300000000000002</v>
      </c>
      <c r="R123" s="1">
        <v>0.33300000000000002</v>
      </c>
      <c r="S123" s="1"/>
      <c r="T123" s="1"/>
      <c r="U123" s="1"/>
      <c r="V123" s="1"/>
      <c r="W123" s="1"/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3</v>
      </c>
      <c r="AG123" s="1">
        <v>2</v>
      </c>
      <c r="AI123" t="s">
        <v>220</v>
      </c>
    </row>
    <row r="124" spans="1:35">
      <c r="A124" s="1" t="s">
        <v>102</v>
      </c>
      <c r="B124" s="12">
        <v>45863</v>
      </c>
      <c r="C124" s="1" t="s">
        <v>239</v>
      </c>
      <c r="D124" s="1">
        <v>0.66700000000000004</v>
      </c>
      <c r="E124" s="1">
        <v>3</v>
      </c>
      <c r="F124" s="1">
        <v>3</v>
      </c>
      <c r="G124" s="1">
        <v>2</v>
      </c>
      <c r="H124" s="1">
        <v>0</v>
      </c>
      <c r="I124" s="1">
        <v>1</v>
      </c>
      <c r="J124" s="1">
        <v>0</v>
      </c>
      <c r="K124" s="1">
        <v>1</v>
      </c>
      <c r="L124" s="1">
        <v>2</v>
      </c>
      <c r="M124" s="1">
        <v>2</v>
      </c>
      <c r="N124" s="1">
        <v>0</v>
      </c>
      <c r="O124" s="1">
        <v>0</v>
      </c>
      <c r="P124" s="1">
        <v>0</v>
      </c>
      <c r="Q124" s="1">
        <v>0.66700000000000004</v>
      </c>
      <c r="R124" s="1">
        <v>2</v>
      </c>
      <c r="S124" s="1"/>
      <c r="T124" s="1"/>
      <c r="U124" s="1"/>
      <c r="V124" s="1"/>
      <c r="W124" s="1"/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7</v>
      </c>
      <c r="AF124" s="1">
        <v>0</v>
      </c>
      <c r="AG124" s="1">
        <v>1</v>
      </c>
      <c r="AI124" t="s">
        <v>220</v>
      </c>
    </row>
    <row r="125" spans="1:35">
      <c r="A125" s="1" t="s">
        <v>132</v>
      </c>
      <c r="B125" s="12">
        <v>45863</v>
      </c>
      <c r="C125" s="1" t="s">
        <v>239</v>
      </c>
      <c r="D125" s="1">
        <v>0.66700000000000004</v>
      </c>
      <c r="E125" s="1">
        <v>3</v>
      </c>
      <c r="F125" s="1">
        <v>3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0.66700000000000004</v>
      </c>
      <c r="R125" s="1">
        <v>0.66700000000000004</v>
      </c>
      <c r="S125" s="1"/>
      <c r="T125" s="1"/>
      <c r="U125" s="1"/>
      <c r="V125" s="1"/>
      <c r="W125" s="1"/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2</v>
      </c>
      <c r="AF125" s="1">
        <v>2</v>
      </c>
      <c r="AG125" s="1">
        <v>1</v>
      </c>
      <c r="AI125" t="s">
        <v>220</v>
      </c>
    </row>
    <row r="126" spans="1:35">
      <c r="A126" s="1" t="s">
        <v>82</v>
      </c>
      <c r="B126" s="12">
        <v>45863</v>
      </c>
      <c r="C126" s="1" t="s">
        <v>239</v>
      </c>
      <c r="D126" s="1">
        <v>0.4</v>
      </c>
      <c r="E126" s="1">
        <v>5</v>
      </c>
      <c r="F126" s="1">
        <v>5</v>
      </c>
      <c r="G126" s="1">
        <v>2</v>
      </c>
      <c r="H126" s="1">
        <v>0</v>
      </c>
      <c r="I126" s="1">
        <v>0</v>
      </c>
      <c r="J126" s="1">
        <v>0</v>
      </c>
      <c r="K126" s="1">
        <v>2</v>
      </c>
      <c r="L126" s="1">
        <v>6</v>
      </c>
      <c r="M126" s="1">
        <v>2</v>
      </c>
      <c r="N126" s="1">
        <v>0</v>
      </c>
      <c r="O126" s="1">
        <v>0</v>
      </c>
      <c r="P126" s="1">
        <v>0</v>
      </c>
      <c r="Q126" s="1">
        <v>0.4</v>
      </c>
      <c r="R126" s="1">
        <v>1.6</v>
      </c>
      <c r="S126" s="1"/>
      <c r="T126" s="1"/>
      <c r="U126" s="1"/>
      <c r="V126" s="1"/>
      <c r="W126" s="1"/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3</v>
      </c>
      <c r="AI126" t="s">
        <v>220</v>
      </c>
    </row>
    <row r="127" spans="1:35">
      <c r="A127" s="1" t="s">
        <v>103</v>
      </c>
      <c r="B127" s="12">
        <v>45863</v>
      </c>
      <c r="C127" s="1" t="s">
        <v>239</v>
      </c>
      <c r="D127" s="1">
        <v>0</v>
      </c>
      <c r="E127" s="1">
        <v>4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0.5</v>
      </c>
      <c r="R127" s="1">
        <v>0</v>
      </c>
      <c r="S127" s="1"/>
      <c r="T127" s="1"/>
      <c r="U127" s="1"/>
      <c r="V127" s="1"/>
      <c r="W127" s="1"/>
      <c r="X127" s="1">
        <v>0</v>
      </c>
      <c r="Y127" s="1">
        <v>2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1</v>
      </c>
      <c r="AG127" s="1">
        <v>2</v>
      </c>
      <c r="AI127" t="s">
        <v>220</v>
      </c>
    </row>
    <row r="128" spans="1:35">
      <c r="A128" s="1" t="s">
        <v>108</v>
      </c>
      <c r="B128" s="12">
        <v>45863</v>
      </c>
      <c r="C128" s="1" t="s">
        <v>239</v>
      </c>
      <c r="D128" s="1">
        <v>0.33300000000000002</v>
      </c>
      <c r="E128" s="1">
        <v>4</v>
      </c>
      <c r="F128" s="1">
        <v>3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1</v>
      </c>
      <c r="Q128" s="1">
        <v>0.5</v>
      </c>
      <c r="R128" s="1">
        <v>0.66700000000000004</v>
      </c>
      <c r="S128" s="1"/>
      <c r="T128" s="1"/>
      <c r="U128" s="1"/>
      <c r="V128" s="1"/>
      <c r="W128" s="1"/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3</v>
      </c>
      <c r="AF128" s="1">
        <v>0</v>
      </c>
      <c r="AG128" s="1">
        <v>2</v>
      </c>
      <c r="AI128" t="s">
        <v>220</v>
      </c>
    </row>
    <row r="129" spans="1:35">
      <c r="A129" s="1" t="s">
        <v>91</v>
      </c>
      <c r="B129" s="12">
        <v>45863</v>
      </c>
      <c r="C129" s="1" t="s">
        <v>239</v>
      </c>
      <c r="D129" s="1">
        <v>0.25</v>
      </c>
      <c r="E129" s="1">
        <v>4</v>
      </c>
      <c r="F129" s="1">
        <v>4</v>
      </c>
      <c r="G129" s="1">
        <v>1</v>
      </c>
      <c r="H129" s="1">
        <v>0</v>
      </c>
      <c r="I129" s="1">
        <v>0</v>
      </c>
      <c r="J129" s="1">
        <v>0</v>
      </c>
      <c r="K129" s="1">
        <v>1</v>
      </c>
      <c r="L129" s="1">
        <v>2</v>
      </c>
      <c r="M129" s="1">
        <v>2</v>
      </c>
      <c r="N129" s="1">
        <v>1</v>
      </c>
      <c r="O129" s="1">
        <v>0</v>
      </c>
      <c r="P129" s="1">
        <v>0</v>
      </c>
      <c r="Q129" s="1">
        <v>0.25</v>
      </c>
      <c r="R129" s="1">
        <v>1</v>
      </c>
      <c r="S129" s="1"/>
      <c r="T129" s="1"/>
      <c r="U129" s="1"/>
      <c r="V129" s="1"/>
      <c r="W129" s="1"/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</v>
      </c>
      <c r="AI129" t="s">
        <v>220</v>
      </c>
    </row>
    <row r="130" spans="1:35">
      <c r="A130" s="1" t="s">
        <v>95</v>
      </c>
      <c r="B130" s="12">
        <v>45863</v>
      </c>
      <c r="C130" s="1" t="s">
        <v>239</v>
      </c>
      <c r="D130" s="1">
        <v>0.33300000000000002</v>
      </c>
      <c r="E130" s="1">
        <v>4</v>
      </c>
      <c r="F130" s="1">
        <v>3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1</v>
      </c>
      <c r="P130" s="1">
        <v>1</v>
      </c>
      <c r="Q130" s="1">
        <v>0.5</v>
      </c>
      <c r="R130" s="1">
        <v>0.33300000000000002</v>
      </c>
      <c r="S130" s="1"/>
      <c r="T130" s="1"/>
      <c r="U130" s="1"/>
      <c r="V130" s="1"/>
      <c r="W130" s="1"/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4</v>
      </c>
      <c r="AF130" s="1">
        <v>1</v>
      </c>
      <c r="AG130" s="1">
        <v>2</v>
      </c>
      <c r="AI130" t="s">
        <v>220</v>
      </c>
    </row>
    <row r="131" spans="1:35">
      <c r="A131" s="1" t="s">
        <v>125</v>
      </c>
      <c r="B131" s="12">
        <v>45863</v>
      </c>
      <c r="C131" s="1" t="s">
        <v>239</v>
      </c>
      <c r="D131" s="1">
        <v>0.25</v>
      </c>
      <c r="E131" s="1">
        <v>4</v>
      </c>
      <c r="F131" s="1">
        <v>4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2</v>
      </c>
      <c r="N131" s="1">
        <v>2</v>
      </c>
      <c r="O131" s="1">
        <v>0</v>
      </c>
      <c r="P131" s="1">
        <v>0</v>
      </c>
      <c r="Q131" s="1">
        <v>0.25</v>
      </c>
      <c r="R131" s="1">
        <v>0.25</v>
      </c>
      <c r="S131" s="1"/>
      <c r="T131" s="1"/>
      <c r="U131" s="1"/>
      <c r="V131" s="1"/>
      <c r="W131" s="1"/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8</v>
      </c>
      <c r="AF131" s="1">
        <v>0</v>
      </c>
      <c r="AG131" s="1">
        <v>3</v>
      </c>
      <c r="AI131" t="s">
        <v>220</v>
      </c>
    </row>
    <row r="132" spans="1:35">
      <c r="A132" s="1" t="s">
        <v>137</v>
      </c>
      <c r="B132" s="12">
        <v>45863</v>
      </c>
      <c r="C132" s="1" t="s">
        <v>239</v>
      </c>
      <c r="D132" s="1">
        <v>0.5</v>
      </c>
      <c r="E132" s="1">
        <v>4</v>
      </c>
      <c r="F132" s="1">
        <v>4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2</v>
      </c>
      <c r="N132" s="1">
        <v>0</v>
      </c>
      <c r="O132" s="1">
        <v>0</v>
      </c>
      <c r="P132" s="1">
        <v>1</v>
      </c>
      <c r="Q132" s="1">
        <v>0.5</v>
      </c>
      <c r="R132" s="1">
        <v>0.75</v>
      </c>
      <c r="S132" s="1"/>
      <c r="T132" s="1"/>
      <c r="U132" s="1"/>
      <c r="V132" s="1"/>
      <c r="W132" s="1"/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2</v>
      </c>
      <c r="AI132" t="s">
        <v>220</v>
      </c>
    </row>
    <row r="133" spans="1:35">
      <c r="A133" s="1" t="s">
        <v>100</v>
      </c>
      <c r="B133" s="12">
        <v>45863</v>
      </c>
      <c r="C133" s="1" t="s">
        <v>239</v>
      </c>
      <c r="D133" s="1">
        <v>0.5</v>
      </c>
      <c r="E133" s="1">
        <v>4</v>
      </c>
      <c r="F133" s="1">
        <v>4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2</v>
      </c>
      <c r="N133" s="1">
        <v>1</v>
      </c>
      <c r="O133" s="1">
        <v>0</v>
      </c>
      <c r="P133" s="1">
        <v>0</v>
      </c>
      <c r="Q133" s="1">
        <v>0.5</v>
      </c>
      <c r="R133" s="1">
        <v>0.75</v>
      </c>
      <c r="S133" s="1"/>
      <c r="T133" s="1"/>
      <c r="U133" s="1"/>
      <c r="V133" s="1"/>
      <c r="W133" s="1"/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2</v>
      </c>
      <c r="AI133" t="s">
        <v>220</v>
      </c>
    </row>
    <row r="134" spans="1:35">
      <c r="A134" s="1" t="s">
        <v>105</v>
      </c>
      <c r="B134" s="12">
        <v>45863</v>
      </c>
      <c r="C134" s="1" t="s">
        <v>239</v>
      </c>
      <c r="D134" s="1">
        <v>0.75</v>
      </c>
      <c r="E134" s="1">
        <v>4</v>
      </c>
      <c r="F134" s="1">
        <v>4</v>
      </c>
      <c r="G134" s="1">
        <v>3</v>
      </c>
      <c r="H134" s="1">
        <v>2</v>
      </c>
      <c r="I134" s="1">
        <v>0</v>
      </c>
      <c r="J134" s="1">
        <v>0</v>
      </c>
      <c r="K134" s="1">
        <v>1</v>
      </c>
      <c r="L134" s="1">
        <v>2</v>
      </c>
      <c r="M134" s="1">
        <v>3</v>
      </c>
      <c r="N134" s="1">
        <v>0</v>
      </c>
      <c r="O134" s="1">
        <v>0</v>
      </c>
      <c r="P134" s="1">
        <v>0</v>
      </c>
      <c r="Q134" s="1">
        <v>0.75</v>
      </c>
      <c r="R134" s="1">
        <v>1.5</v>
      </c>
      <c r="S134" s="1"/>
      <c r="T134" s="1"/>
      <c r="U134" s="1"/>
      <c r="V134" s="1"/>
      <c r="W134" s="1"/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5</v>
      </c>
      <c r="AF134" s="1">
        <v>0</v>
      </c>
      <c r="AG134" s="1">
        <v>1</v>
      </c>
      <c r="AI134" t="s">
        <v>220</v>
      </c>
    </row>
    <row r="135" spans="1:35">
      <c r="A135" s="1" t="s">
        <v>84</v>
      </c>
      <c r="B135" s="12">
        <v>45863</v>
      </c>
      <c r="C135" s="1" t="s">
        <v>239</v>
      </c>
      <c r="D135" s="1">
        <v>0.25</v>
      </c>
      <c r="E135" s="1">
        <v>4</v>
      </c>
      <c r="F135" s="1">
        <v>4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0</v>
      </c>
      <c r="Q135" s="1">
        <v>0.25</v>
      </c>
      <c r="R135" s="1">
        <v>1</v>
      </c>
      <c r="S135" s="1"/>
      <c r="T135" s="1"/>
      <c r="U135" s="1"/>
      <c r="V135" s="1"/>
      <c r="W135" s="1"/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4</v>
      </c>
      <c r="AF135" s="1">
        <v>0</v>
      </c>
      <c r="AG135" s="1">
        <v>3</v>
      </c>
      <c r="AI135" t="s">
        <v>220</v>
      </c>
    </row>
    <row r="136" spans="1:35">
      <c r="A136" s="1" t="s">
        <v>109</v>
      </c>
      <c r="B136" s="12">
        <v>45863</v>
      </c>
      <c r="C136" s="1" t="s">
        <v>239</v>
      </c>
      <c r="D136" s="1">
        <v>0.25</v>
      </c>
      <c r="E136" s="1">
        <v>4</v>
      </c>
      <c r="F136" s="1">
        <v>4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0.25</v>
      </c>
      <c r="R136" s="1">
        <v>0.25</v>
      </c>
      <c r="S136" s="1"/>
      <c r="T136" s="1"/>
      <c r="U136" s="1"/>
      <c r="V136" s="1"/>
      <c r="W136" s="1"/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</v>
      </c>
      <c r="AF136" s="1">
        <v>2</v>
      </c>
      <c r="AG136" s="1">
        <v>3</v>
      </c>
      <c r="AI136" t="s">
        <v>220</v>
      </c>
    </row>
    <row r="137" spans="1:35">
      <c r="A137" s="1" t="s">
        <v>85</v>
      </c>
      <c r="B137" s="12">
        <v>45863</v>
      </c>
      <c r="C137" s="1" t="s">
        <v>239</v>
      </c>
      <c r="D137" s="1">
        <v>0.25</v>
      </c>
      <c r="E137" s="1">
        <v>4</v>
      </c>
      <c r="F137" s="1">
        <v>4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0.25</v>
      </c>
      <c r="R137" s="1">
        <v>0.5</v>
      </c>
      <c r="S137" s="1"/>
      <c r="T137" s="1"/>
      <c r="U137" s="1"/>
      <c r="V137" s="1"/>
      <c r="W137" s="1"/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6</v>
      </c>
      <c r="AF137" s="1">
        <v>0</v>
      </c>
      <c r="AG137" s="1">
        <v>3</v>
      </c>
      <c r="AI137" t="s">
        <v>220</v>
      </c>
    </row>
    <row r="138" spans="1:35">
      <c r="A138" s="1" t="s">
        <v>88</v>
      </c>
      <c r="B138" s="12">
        <v>45863</v>
      </c>
      <c r="C138" s="1" t="s">
        <v>239</v>
      </c>
      <c r="D138" s="1">
        <v>0.75</v>
      </c>
      <c r="E138" s="1">
        <v>4</v>
      </c>
      <c r="F138" s="1">
        <v>4</v>
      </c>
      <c r="G138" s="1">
        <v>3</v>
      </c>
      <c r="H138" s="1">
        <v>1</v>
      </c>
      <c r="I138" s="1">
        <v>1</v>
      </c>
      <c r="J138" s="1">
        <v>0</v>
      </c>
      <c r="K138" s="1">
        <v>1</v>
      </c>
      <c r="L138" s="1">
        <v>2</v>
      </c>
      <c r="M138" s="1">
        <v>1</v>
      </c>
      <c r="N138" s="1">
        <v>0</v>
      </c>
      <c r="O138" s="1">
        <v>0</v>
      </c>
      <c r="P138" s="1">
        <v>0</v>
      </c>
      <c r="Q138" s="1">
        <v>0.75</v>
      </c>
      <c r="R138" s="1">
        <v>1.75</v>
      </c>
      <c r="S138" s="1"/>
      <c r="T138" s="1"/>
      <c r="U138" s="1"/>
      <c r="V138" s="1"/>
      <c r="W138" s="1"/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1</v>
      </c>
      <c r="AG138" s="1">
        <v>1</v>
      </c>
      <c r="AI138" t="s">
        <v>220</v>
      </c>
    </row>
    <row r="139" spans="1:35">
      <c r="A139" s="1" t="s">
        <v>86</v>
      </c>
      <c r="B139" s="1" t="s">
        <v>243</v>
      </c>
      <c r="C139" s="1" t="s">
        <v>239</v>
      </c>
      <c r="D139" s="1">
        <v>0.5</v>
      </c>
      <c r="E139" s="1">
        <v>4</v>
      </c>
      <c r="F139" s="1">
        <v>4</v>
      </c>
      <c r="G139" s="1">
        <v>2</v>
      </c>
      <c r="H139" s="1">
        <v>1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0.5</v>
      </c>
      <c r="R139" s="1">
        <v>1</v>
      </c>
      <c r="S139" s="1"/>
      <c r="T139" s="1"/>
      <c r="U139" s="1"/>
      <c r="V139" s="1"/>
      <c r="W139" s="1"/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v>2</v>
      </c>
      <c r="AG139" s="1">
        <v>3</v>
      </c>
      <c r="AI139" t="s">
        <v>220</v>
      </c>
    </row>
    <row r="140" spans="1:35">
      <c r="A140" s="1" t="s">
        <v>89</v>
      </c>
      <c r="B140" s="12">
        <v>45863</v>
      </c>
      <c r="C140" s="1" t="s">
        <v>239</v>
      </c>
      <c r="D140" s="1">
        <v>0</v>
      </c>
      <c r="E140" s="1">
        <v>4</v>
      </c>
      <c r="F140" s="1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/>
      <c r="T140" s="1"/>
      <c r="U140" s="1"/>
      <c r="V140" s="1"/>
      <c r="W140" s="1"/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4</v>
      </c>
      <c r="AG140" s="1">
        <v>4</v>
      </c>
      <c r="AI140" t="s">
        <v>220</v>
      </c>
    </row>
    <row r="141" spans="1:35">
      <c r="A141" s="1" t="s">
        <v>142</v>
      </c>
      <c r="B141" s="12">
        <v>45863</v>
      </c>
      <c r="C141" s="1" t="s">
        <v>239</v>
      </c>
      <c r="D141" s="1">
        <v>0</v>
      </c>
      <c r="E141" s="1">
        <v>2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/>
      <c r="T141" s="1"/>
      <c r="U141" s="1"/>
      <c r="V141" s="1"/>
      <c r="W141" s="1"/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</v>
      </c>
      <c r="AI141" t="s">
        <v>220</v>
      </c>
    </row>
    <row r="142" spans="1:35">
      <c r="A142" s="1" t="s">
        <v>127</v>
      </c>
      <c r="B142" s="12">
        <v>45863</v>
      </c>
      <c r="C142" s="1" t="s">
        <v>239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/>
      <c r="T142" s="1"/>
      <c r="U142" s="1"/>
      <c r="V142" s="1"/>
      <c r="W142" s="1"/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2</v>
      </c>
      <c r="AF142" s="1">
        <v>0</v>
      </c>
      <c r="AG142" s="1">
        <v>2</v>
      </c>
      <c r="AI142" t="s">
        <v>220</v>
      </c>
    </row>
    <row r="143" spans="1:35">
      <c r="A143" s="1" t="s">
        <v>122</v>
      </c>
      <c r="B143" s="12">
        <v>45863</v>
      </c>
      <c r="C143" s="1" t="s">
        <v>239</v>
      </c>
      <c r="D143" s="1">
        <v>0.25</v>
      </c>
      <c r="E143" s="1">
        <v>4</v>
      </c>
      <c r="F143" s="1">
        <v>4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1</v>
      </c>
      <c r="Q143" s="1">
        <v>0.25</v>
      </c>
      <c r="R143" s="1">
        <v>0.25</v>
      </c>
      <c r="S143" s="1"/>
      <c r="T143" s="1"/>
      <c r="U143" s="1"/>
      <c r="V143" s="1"/>
      <c r="W143" s="1"/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4</v>
      </c>
      <c r="AF143" s="1">
        <v>2</v>
      </c>
      <c r="AG143" s="1">
        <v>3</v>
      </c>
      <c r="AI143" t="s">
        <v>220</v>
      </c>
    </row>
    <row r="144" spans="1:35">
      <c r="A144" s="1" t="s">
        <v>101</v>
      </c>
      <c r="B144" s="12">
        <v>45863</v>
      </c>
      <c r="C144" s="1" t="s">
        <v>239</v>
      </c>
      <c r="D144" s="1">
        <v>0</v>
      </c>
      <c r="E144" s="1">
        <v>3</v>
      </c>
      <c r="F144" s="1">
        <v>3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/>
      <c r="T144" s="1"/>
      <c r="U144" s="1"/>
      <c r="V144" s="1"/>
      <c r="W144" s="1"/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4</v>
      </c>
      <c r="AF144" s="1">
        <v>3</v>
      </c>
      <c r="AG144" s="1">
        <v>3</v>
      </c>
      <c r="AI144" t="s">
        <v>220</v>
      </c>
    </row>
    <row r="145" spans="1:35">
      <c r="A145" s="1" t="s">
        <v>263</v>
      </c>
      <c r="B145" s="12">
        <v>45863</v>
      </c>
      <c r="C145" s="1" t="s">
        <v>239</v>
      </c>
      <c r="D145" s="1">
        <v>0.25</v>
      </c>
      <c r="E145" s="1">
        <v>4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0.25</v>
      </c>
      <c r="R145" s="1">
        <v>0.5</v>
      </c>
      <c r="S145" s="1"/>
      <c r="T145" s="1"/>
      <c r="U145" s="1"/>
      <c r="V145" s="1"/>
      <c r="W145" s="1"/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6</v>
      </c>
      <c r="AF145" s="1">
        <v>0</v>
      </c>
      <c r="AG145" s="1">
        <v>3</v>
      </c>
      <c r="AI145" t="s">
        <v>220</v>
      </c>
    </row>
    <row r="146" spans="1:35">
      <c r="A146" s="1" t="s">
        <v>87</v>
      </c>
      <c r="B146" s="12">
        <v>45863</v>
      </c>
      <c r="C146" s="1" t="s">
        <v>239</v>
      </c>
      <c r="D146" s="1">
        <v>0.25</v>
      </c>
      <c r="E146" s="1">
        <v>4</v>
      </c>
      <c r="F146" s="1">
        <v>4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0.25</v>
      </c>
      <c r="R146" s="1">
        <v>0.25</v>
      </c>
      <c r="S146" s="1"/>
      <c r="T146" s="1"/>
      <c r="U146" s="1"/>
      <c r="V146" s="1"/>
      <c r="W146" s="1"/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3</v>
      </c>
      <c r="AF146" s="1">
        <v>2</v>
      </c>
      <c r="AG146" s="1">
        <v>3</v>
      </c>
      <c r="AI146" t="s">
        <v>220</v>
      </c>
    </row>
    <row r="147" spans="1:35">
      <c r="A147" s="1" t="s">
        <v>93</v>
      </c>
      <c r="B147" s="12">
        <v>45863</v>
      </c>
      <c r="C147" s="1" t="s">
        <v>239</v>
      </c>
      <c r="D147" s="1">
        <v>0.5</v>
      </c>
      <c r="E147" s="1">
        <v>4</v>
      </c>
      <c r="F147" s="1">
        <v>4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0.5</v>
      </c>
      <c r="R147" s="1">
        <v>0.75</v>
      </c>
      <c r="S147" s="1"/>
      <c r="T147" s="1"/>
      <c r="U147" s="1"/>
      <c r="V147" s="1"/>
      <c r="W147" s="1"/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6</v>
      </c>
      <c r="AF147" s="1">
        <v>1</v>
      </c>
      <c r="AG147" s="1">
        <v>2</v>
      </c>
      <c r="AI147" t="s">
        <v>220</v>
      </c>
    </row>
    <row r="148" spans="1:35">
      <c r="A148" s="1" t="s">
        <v>120</v>
      </c>
      <c r="B148" s="12">
        <v>45863</v>
      </c>
      <c r="C148" s="1" t="s">
        <v>239</v>
      </c>
      <c r="D148" s="1">
        <v>0.25</v>
      </c>
      <c r="E148" s="1">
        <v>4</v>
      </c>
      <c r="F148" s="1">
        <v>4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0.25</v>
      </c>
      <c r="R148" s="1">
        <v>0.25</v>
      </c>
      <c r="S148" s="1"/>
      <c r="T148" s="1"/>
      <c r="U148" s="1"/>
      <c r="V148" s="1"/>
      <c r="W148" s="1"/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7</v>
      </c>
      <c r="AF148" s="1">
        <v>1</v>
      </c>
      <c r="AG148" s="1">
        <v>3</v>
      </c>
      <c r="AI148" t="s">
        <v>220</v>
      </c>
    </row>
    <row r="149" spans="1:35">
      <c r="A149" s="1" t="s">
        <v>97</v>
      </c>
      <c r="B149" s="12">
        <v>45863</v>
      </c>
      <c r="C149" s="1" t="s">
        <v>239</v>
      </c>
      <c r="D149" s="1">
        <v>0</v>
      </c>
      <c r="E149" s="1">
        <v>4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0.25</v>
      </c>
      <c r="R149" s="1">
        <v>0</v>
      </c>
      <c r="S149" s="1"/>
      <c r="T149" s="1"/>
      <c r="U149" s="1"/>
      <c r="V149" s="1"/>
      <c r="W149" s="1"/>
      <c r="X149" s="1">
        <v>0</v>
      </c>
      <c r="Y149" s="1">
        <v>1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2</v>
      </c>
      <c r="AF149" s="1">
        <v>2</v>
      </c>
      <c r="AG149" s="1">
        <v>3</v>
      </c>
      <c r="AI149" t="s">
        <v>220</v>
      </c>
    </row>
    <row r="150" spans="1:35">
      <c r="A150" s="1" t="s">
        <v>98</v>
      </c>
      <c r="B150" s="12">
        <v>45863</v>
      </c>
      <c r="C150" s="1" t="s">
        <v>239</v>
      </c>
      <c r="D150" s="1">
        <v>0.33300000000000002</v>
      </c>
      <c r="E150" s="1">
        <v>4</v>
      </c>
      <c r="F150" s="1">
        <v>3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0.5</v>
      </c>
      <c r="R150" s="1">
        <v>0.33300000000000002</v>
      </c>
      <c r="S150" s="1"/>
      <c r="T150" s="1"/>
      <c r="U150" s="1"/>
      <c r="V150" s="1"/>
      <c r="W150" s="1"/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2</v>
      </c>
      <c r="AE150" s="1">
        <v>2</v>
      </c>
      <c r="AF150" s="1">
        <v>0</v>
      </c>
      <c r="AG150" s="1">
        <v>2</v>
      </c>
      <c r="AI150" t="s">
        <v>220</v>
      </c>
    </row>
    <row r="151" spans="1:35">
      <c r="A151" s="1" t="s">
        <v>123</v>
      </c>
      <c r="B151" s="12">
        <v>45863</v>
      </c>
      <c r="C151" s="1" t="s">
        <v>239</v>
      </c>
      <c r="D151" s="1">
        <v>0</v>
      </c>
      <c r="E151" s="1">
        <v>4</v>
      </c>
      <c r="F151" s="1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/>
      <c r="T151" s="1"/>
      <c r="U151" s="1"/>
      <c r="V151" s="1"/>
      <c r="W151" s="1"/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2</v>
      </c>
      <c r="AF151" s="1">
        <v>1</v>
      </c>
      <c r="AG151" s="1">
        <v>4</v>
      </c>
      <c r="AI151" t="s">
        <v>220</v>
      </c>
    </row>
    <row r="152" spans="1:35">
      <c r="A152" s="1" t="s">
        <v>129</v>
      </c>
      <c r="B152" s="12">
        <v>45863</v>
      </c>
      <c r="C152" s="1" t="s">
        <v>239</v>
      </c>
      <c r="D152" s="1">
        <v>0</v>
      </c>
      <c r="E152" s="1">
        <v>3</v>
      </c>
      <c r="F152" s="1">
        <v>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/>
      <c r="T152" s="1"/>
      <c r="U152" s="1"/>
      <c r="V152" s="1"/>
      <c r="W152" s="1"/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3</v>
      </c>
      <c r="AI152" t="s">
        <v>220</v>
      </c>
    </row>
    <row r="153" spans="1:35">
      <c r="A153" s="1" t="s">
        <v>130</v>
      </c>
      <c r="B153" s="1" t="s">
        <v>243</v>
      </c>
      <c r="C153" s="1" t="s">
        <v>239</v>
      </c>
      <c r="D153" s="1">
        <v>0</v>
      </c>
      <c r="E153" s="1">
        <v>3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0</v>
      </c>
      <c r="Q153" s="1">
        <v>0.33300000000000002</v>
      </c>
      <c r="R153" s="1">
        <v>0</v>
      </c>
      <c r="S153" s="1"/>
      <c r="T153" s="1"/>
      <c r="U153" s="1"/>
      <c r="V153" s="1"/>
      <c r="W153" s="1"/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1</v>
      </c>
      <c r="AF153" s="1">
        <v>1</v>
      </c>
      <c r="AG153" s="1">
        <v>2</v>
      </c>
      <c r="AI153" t="s">
        <v>220</v>
      </c>
    </row>
    <row r="154" spans="1:35">
      <c r="A154" s="1" t="s">
        <v>97</v>
      </c>
      <c r="B154" s="12">
        <v>45864</v>
      </c>
      <c r="C154" s="1" t="s">
        <v>239</v>
      </c>
      <c r="D154" s="1">
        <v>0.25</v>
      </c>
      <c r="E154" s="1">
        <v>4</v>
      </c>
      <c r="F154" s="1">
        <v>4</v>
      </c>
      <c r="G154" s="1">
        <v>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0</v>
      </c>
      <c r="O154" s="1">
        <v>0</v>
      </c>
      <c r="P154" s="1">
        <v>0</v>
      </c>
      <c r="Q154" s="1">
        <v>0.25</v>
      </c>
      <c r="R154" s="1">
        <v>0.75</v>
      </c>
      <c r="S154" s="1"/>
      <c r="T154" s="1"/>
      <c r="U154" s="1"/>
      <c r="V154" s="1"/>
      <c r="W154" s="1"/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1</v>
      </c>
      <c r="AG154" s="1">
        <v>3</v>
      </c>
      <c r="AI154" t="s">
        <v>220</v>
      </c>
    </row>
    <row r="155" spans="1:35">
      <c r="A155" s="1" t="s">
        <v>87</v>
      </c>
      <c r="B155" s="12">
        <v>45864</v>
      </c>
      <c r="C155" s="1" t="s">
        <v>239</v>
      </c>
      <c r="D155" s="1">
        <v>0.5</v>
      </c>
      <c r="E155" s="1">
        <v>4</v>
      </c>
      <c r="F155" s="1">
        <v>4</v>
      </c>
      <c r="G155" s="1">
        <v>2</v>
      </c>
      <c r="H155" s="1">
        <v>0</v>
      </c>
      <c r="I155" s="1">
        <v>1</v>
      </c>
      <c r="J155" s="1">
        <v>0</v>
      </c>
      <c r="K155" s="1">
        <v>1</v>
      </c>
      <c r="L155" s="1">
        <v>2</v>
      </c>
      <c r="M155" s="1">
        <v>1</v>
      </c>
      <c r="N155" s="1">
        <v>0</v>
      </c>
      <c r="O155" s="1">
        <v>0</v>
      </c>
      <c r="P155" s="1">
        <v>0</v>
      </c>
      <c r="Q155" s="1">
        <v>0.5</v>
      </c>
      <c r="R155" s="1">
        <v>1.5</v>
      </c>
      <c r="S155" s="1"/>
      <c r="T155" s="1"/>
      <c r="U155" s="1"/>
      <c r="V155" s="1"/>
      <c r="W155" s="1"/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3</v>
      </c>
      <c r="AF155" s="1">
        <v>2</v>
      </c>
      <c r="AG155" s="1">
        <v>2</v>
      </c>
      <c r="AI155" t="s">
        <v>220</v>
      </c>
    </row>
    <row r="156" spans="1:35">
      <c r="A156" s="1" t="s">
        <v>93</v>
      </c>
      <c r="B156" s="12">
        <v>45864</v>
      </c>
      <c r="C156" s="1" t="s">
        <v>239</v>
      </c>
      <c r="D156" s="1">
        <v>0.25</v>
      </c>
      <c r="E156" s="1">
        <v>4</v>
      </c>
      <c r="F156" s="1">
        <v>4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1</v>
      </c>
      <c r="Q156" s="1">
        <v>0.25</v>
      </c>
      <c r="R156" s="1">
        <v>0.25</v>
      </c>
      <c r="S156" s="1"/>
      <c r="T156" s="1"/>
      <c r="U156" s="1"/>
      <c r="V156" s="1"/>
      <c r="W156" s="1"/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3</v>
      </c>
      <c r="AI156" t="s">
        <v>220</v>
      </c>
    </row>
    <row r="157" spans="1:35">
      <c r="A157" s="1" t="s">
        <v>120</v>
      </c>
      <c r="B157" s="12">
        <v>45864</v>
      </c>
      <c r="C157" s="1" t="s">
        <v>239</v>
      </c>
      <c r="D157" s="1">
        <v>0.5</v>
      </c>
      <c r="E157" s="1">
        <v>4</v>
      </c>
      <c r="F157" s="1">
        <v>4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0.5</v>
      </c>
      <c r="R157" s="1">
        <v>0.75</v>
      </c>
      <c r="S157" s="1"/>
      <c r="T157" s="1"/>
      <c r="U157" s="1"/>
      <c r="V157" s="1"/>
      <c r="W157" s="1"/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11</v>
      </c>
      <c r="AF157" s="1">
        <v>0</v>
      </c>
      <c r="AG157" s="1">
        <v>2</v>
      </c>
      <c r="AI157" t="s">
        <v>220</v>
      </c>
    </row>
    <row r="158" spans="1:35">
      <c r="A158" s="16" t="s">
        <v>113</v>
      </c>
      <c r="B158" s="12">
        <v>45864</v>
      </c>
      <c r="C158" s="1" t="s">
        <v>239</v>
      </c>
      <c r="D158" s="1">
        <v>0.5</v>
      </c>
      <c r="E158" s="1">
        <v>4</v>
      </c>
      <c r="F158" s="1">
        <v>4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0.5</v>
      </c>
      <c r="R158" s="1">
        <v>0.5</v>
      </c>
      <c r="S158" s="1"/>
      <c r="T158" s="1"/>
      <c r="U158" s="1"/>
      <c r="V158" s="1"/>
      <c r="W158" s="1"/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2</v>
      </c>
      <c r="AG158" s="1">
        <v>2</v>
      </c>
      <c r="AI158" t="s">
        <v>220</v>
      </c>
    </row>
    <row r="159" spans="1:35">
      <c r="A159" s="1" t="s">
        <v>114</v>
      </c>
      <c r="B159" s="12">
        <v>45864</v>
      </c>
      <c r="C159" s="1" t="s">
        <v>239</v>
      </c>
      <c r="D159" s="1">
        <v>0</v>
      </c>
      <c r="E159" s="1">
        <v>4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/>
      <c r="T159" s="1"/>
      <c r="U159" s="1"/>
      <c r="V159" s="1"/>
      <c r="W159" s="1"/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4</v>
      </c>
      <c r="AF159" s="1">
        <v>2</v>
      </c>
      <c r="AG159" s="1">
        <v>4</v>
      </c>
      <c r="AI159" t="s">
        <v>220</v>
      </c>
    </row>
    <row r="160" spans="1:35">
      <c r="A160" s="1" t="s">
        <v>98</v>
      </c>
      <c r="B160" s="12">
        <v>45864</v>
      </c>
      <c r="C160" s="1" t="s">
        <v>239</v>
      </c>
      <c r="D160" s="1">
        <v>0</v>
      </c>
      <c r="E160" s="1">
        <v>4</v>
      </c>
      <c r="F160" s="1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/>
      <c r="T160" s="1"/>
      <c r="U160" s="1"/>
      <c r="V160" s="1"/>
      <c r="W160" s="1"/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0</v>
      </c>
      <c r="AG160" s="1">
        <v>4</v>
      </c>
      <c r="AI160" t="s">
        <v>220</v>
      </c>
    </row>
    <row r="161" spans="1:35">
      <c r="A161" s="1" t="s">
        <v>123</v>
      </c>
      <c r="B161" s="12">
        <v>45864</v>
      </c>
      <c r="C161" s="1" t="s">
        <v>239</v>
      </c>
      <c r="D161" s="1">
        <v>0.25</v>
      </c>
      <c r="E161" s="1">
        <v>4</v>
      </c>
      <c r="F161" s="1">
        <v>4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0.25</v>
      </c>
      <c r="R161" s="1">
        <v>0.25</v>
      </c>
      <c r="S161" s="1"/>
      <c r="T161" s="1"/>
      <c r="U161" s="1"/>
      <c r="V161" s="1"/>
      <c r="W161" s="1"/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2</v>
      </c>
      <c r="AE161" s="1">
        <v>2</v>
      </c>
      <c r="AF161" s="1">
        <v>2</v>
      </c>
      <c r="AG161" s="1">
        <v>3</v>
      </c>
      <c r="AI161" t="s">
        <v>220</v>
      </c>
    </row>
    <row r="162" spans="1:35">
      <c r="A162" s="1" t="s">
        <v>130</v>
      </c>
      <c r="B162" s="1" t="s">
        <v>244</v>
      </c>
      <c r="C162" s="1" t="s">
        <v>239</v>
      </c>
      <c r="D162" s="1">
        <v>0</v>
      </c>
      <c r="E162" s="1">
        <v>4</v>
      </c>
      <c r="F162" s="1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/>
      <c r="T162" s="1"/>
      <c r="U162" s="1"/>
      <c r="V162" s="1"/>
      <c r="W162" s="1"/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4</v>
      </c>
      <c r="AI162" t="s">
        <v>220</v>
      </c>
    </row>
    <row r="163" spans="1:35">
      <c r="A163" s="1" t="s">
        <v>110</v>
      </c>
      <c r="B163" s="12">
        <v>45864</v>
      </c>
      <c r="C163" s="1" t="s">
        <v>239</v>
      </c>
      <c r="D163" s="1">
        <v>0</v>
      </c>
      <c r="E163" s="1">
        <v>4</v>
      </c>
      <c r="F163" s="1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/>
      <c r="T163" s="1"/>
      <c r="U163" s="1"/>
      <c r="V163" s="1"/>
      <c r="W163" s="1"/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2</v>
      </c>
      <c r="AF163" s="1">
        <v>0</v>
      </c>
      <c r="AG163" s="1">
        <v>4</v>
      </c>
      <c r="AI163" t="s">
        <v>220</v>
      </c>
    </row>
    <row r="164" spans="1:35">
      <c r="A164" s="1" t="s">
        <v>124</v>
      </c>
      <c r="B164" s="12">
        <v>45864</v>
      </c>
      <c r="C164" s="1" t="s">
        <v>239</v>
      </c>
      <c r="D164" s="1">
        <v>0</v>
      </c>
      <c r="E164" s="1">
        <v>4</v>
      </c>
      <c r="F164" s="1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/>
      <c r="T164" s="1"/>
      <c r="U164" s="1"/>
      <c r="V164" s="1"/>
      <c r="W164" s="1"/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19</v>
      </c>
      <c r="AF164" s="1">
        <v>0</v>
      </c>
      <c r="AG164" s="1">
        <v>4</v>
      </c>
      <c r="AI164" t="s">
        <v>220</v>
      </c>
    </row>
    <row r="165" spans="1:35">
      <c r="A165" s="1" t="s">
        <v>117</v>
      </c>
      <c r="B165" s="12">
        <v>45864</v>
      </c>
      <c r="C165" s="1" t="s">
        <v>239</v>
      </c>
      <c r="D165" s="1">
        <v>0</v>
      </c>
      <c r="E165" s="1">
        <v>4</v>
      </c>
      <c r="F165" s="1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</v>
      </c>
      <c r="Q165" s="1">
        <v>0</v>
      </c>
      <c r="R165" s="1">
        <v>0</v>
      </c>
      <c r="S165" s="1"/>
      <c r="T165" s="1"/>
      <c r="U165" s="1"/>
      <c r="V165" s="1"/>
      <c r="W165" s="1"/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4</v>
      </c>
      <c r="AI165" t="s">
        <v>220</v>
      </c>
    </row>
    <row r="166" spans="1:35">
      <c r="A166" s="1" t="s">
        <v>116</v>
      </c>
      <c r="B166" s="12">
        <v>45864</v>
      </c>
      <c r="C166" s="1" t="s">
        <v>239</v>
      </c>
      <c r="D166" s="1">
        <v>0.25</v>
      </c>
      <c r="E166" s="1">
        <v>4</v>
      </c>
      <c r="F166" s="1">
        <v>4</v>
      </c>
      <c r="G166" s="1">
        <v>1</v>
      </c>
      <c r="H166" s="1">
        <v>0</v>
      </c>
      <c r="I166" s="1">
        <v>0</v>
      </c>
      <c r="J166" s="1">
        <v>0</v>
      </c>
      <c r="K166" s="1">
        <v>1</v>
      </c>
      <c r="L166" s="1">
        <v>1</v>
      </c>
      <c r="M166" s="1">
        <v>1</v>
      </c>
      <c r="N166" s="1">
        <v>0</v>
      </c>
      <c r="O166" s="1">
        <v>0</v>
      </c>
      <c r="P166" s="1">
        <v>2</v>
      </c>
      <c r="Q166" s="1">
        <v>0.25</v>
      </c>
      <c r="R166" s="1">
        <v>1</v>
      </c>
      <c r="S166" s="1"/>
      <c r="T166" s="1"/>
      <c r="U166" s="1"/>
      <c r="V166" s="1"/>
      <c r="W166" s="1"/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3</v>
      </c>
      <c r="AF166" s="1">
        <v>6</v>
      </c>
      <c r="AG166" s="1">
        <v>3</v>
      </c>
      <c r="AI166" t="s">
        <v>220</v>
      </c>
    </row>
    <row r="167" spans="1:35">
      <c r="A167" s="1" t="s">
        <v>141</v>
      </c>
      <c r="B167" s="12">
        <v>45864</v>
      </c>
      <c r="C167" s="1" t="s">
        <v>239</v>
      </c>
      <c r="D167" s="1">
        <v>0</v>
      </c>
      <c r="E167" s="1">
        <v>4</v>
      </c>
      <c r="F167" s="1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/>
      <c r="T167" s="1"/>
      <c r="U167" s="1"/>
      <c r="V167" s="1"/>
      <c r="W167" s="1"/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1</v>
      </c>
      <c r="AF167" s="1">
        <v>2</v>
      </c>
      <c r="AG167" s="1">
        <v>4</v>
      </c>
      <c r="AI167" t="s">
        <v>220</v>
      </c>
    </row>
    <row r="168" spans="1:35">
      <c r="A168" s="1" t="s">
        <v>118</v>
      </c>
      <c r="B168" s="12">
        <v>45864</v>
      </c>
      <c r="C168" s="1" t="s">
        <v>239</v>
      </c>
      <c r="D168" s="1">
        <v>0.33300000000000002</v>
      </c>
      <c r="E168" s="1">
        <v>3</v>
      </c>
      <c r="F168" s="1">
        <v>3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0.33300000000000002</v>
      </c>
      <c r="R168" s="1">
        <v>0.33300000000000002</v>
      </c>
      <c r="S168" s="1"/>
      <c r="T168" s="1"/>
      <c r="U168" s="1"/>
      <c r="V168" s="1"/>
      <c r="W168" s="1"/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8</v>
      </c>
      <c r="AG168" s="1">
        <v>2</v>
      </c>
      <c r="AI168" t="s">
        <v>220</v>
      </c>
    </row>
    <row r="169" spans="1:35">
      <c r="A169" s="1" t="s">
        <v>144</v>
      </c>
      <c r="B169" s="12">
        <v>45864</v>
      </c>
      <c r="C169" s="1" t="s">
        <v>239</v>
      </c>
      <c r="D169" s="1">
        <v>0</v>
      </c>
      <c r="E169" s="1">
        <v>3</v>
      </c>
      <c r="F169" s="1">
        <v>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0</v>
      </c>
      <c r="Q169" s="1">
        <v>0</v>
      </c>
      <c r="R169" s="1">
        <v>0</v>
      </c>
      <c r="S169" s="1"/>
      <c r="T169" s="1"/>
      <c r="U169" s="1"/>
      <c r="V169" s="1"/>
      <c r="W169" s="1"/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0</v>
      </c>
      <c r="AG169" s="1">
        <v>3</v>
      </c>
      <c r="AI169" t="s">
        <v>220</v>
      </c>
    </row>
    <row r="170" spans="1:35">
      <c r="A170" s="1" t="s">
        <v>128</v>
      </c>
      <c r="B170" s="12">
        <v>45864</v>
      </c>
      <c r="C170" s="1" t="s">
        <v>239</v>
      </c>
      <c r="D170" s="1">
        <v>0</v>
      </c>
      <c r="E170" s="1">
        <v>3</v>
      </c>
      <c r="F170" s="1">
        <v>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/>
      <c r="T170" s="1"/>
      <c r="U170" s="1"/>
      <c r="V170" s="1"/>
      <c r="W170" s="1"/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</v>
      </c>
      <c r="AG170" s="1">
        <v>3</v>
      </c>
      <c r="AI170" t="s">
        <v>220</v>
      </c>
    </row>
    <row r="171" spans="1:35">
      <c r="A171" s="1" t="s">
        <v>140</v>
      </c>
      <c r="B171" s="12">
        <v>45864</v>
      </c>
      <c r="C171" s="1" t="s">
        <v>239</v>
      </c>
      <c r="D171" s="1">
        <v>0.33300000000000002</v>
      </c>
      <c r="E171" s="1">
        <v>3</v>
      </c>
      <c r="F171" s="1">
        <v>3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0.33300000000000002</v>
      </c>
      <c r="R171" s="1">
        <v>0.33300000000000002</v>
      </c>
      <c r="S171" s="1"/>
      <c r="T171" s="1"/>
      <c r="U171" s="1"/>
      <c r="V171" s="1"/>
      <c r="W171" s="1"/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</v>
      </c>
      <c r="AG171" s="1">
        <v>2</v>
      </c>
      <c r="AI171" t="s">
        <v>220</v>
      </c>
    </row>
    <row r="172" spans="1:35">
      <c r="A172" s="1" t="s">
        <v>92</v>
      </c>
      <c r="B172" s="12">
        <v>45864</v>
      </c>
      <c r="C172" s="1" t="s">
        <v>239</v>
      </c>
      <c r="D172" s="1">
        <v>0.5</v>
      </c>
      <c r="E172" s="1">
        <v>4</v>
      </c>
      <c r="F172" s="1">
        <v>4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0.5</v>
      </c>
      <c r="R172" s="1">
        <v>0.75</v>
      </c>
      <c r="S172" s="1"/>
      <c r="T172" s="1"/>
      <c r="U172" s="1"/>
      <c r="V172" s="1"/>
      <c r="W172" s="1"/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6</v>
      </c>
      <c r="AF172" s="1">
        <v>2</v>
      </c>
      <c r="AG172" s="1">
        <v>2</v>
      </c>
      <c r="AI172" t="s">
        <v>220</v>
      </c>
    </row>
    <row r="173" spans="1:35">
      <c r="A173" s="1" t="s">
        <v>106</v>
      </c>
      <c r="B173" s="12">
        <v>45864</v>
      </c>
      <c r="C173" s="1" t="s">
        <v>239</v>
      </c>
      <c r="D173" s="1">
        <v>1</v>
      </c>
      <c r="E173" s="1">
        <v>4</v>
      </c>
      <c r="F173" s="1">
        <v>4</v>
      </c>
      <c r="G173" s="1">
        <v>4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2</v>
      </c>
      <c r="N173" s="1">
        <v>1</v>
      </c>
      <c r="O173" s="1">
        <v>0</v>
      </c>
      <c r="P173" s="1">
        <v>0</v>
      </c>
      <c r="Q173" s="1">
        <v>1</v>
      </c>
      <c r="R173" s="1">
        <v>2.5</v>
      </c>
      <c r="S173" s="1"/>
      <c r="T173" s="1"/>
      <c r="U173" s="1"/>
      <c r="V173" s="1"/>
      <c r="W173" s="1"/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5</v>
      </c>
      <c r="AF173" s="1">
        <v>2</v>
      </c>
      <c r="AG173" s="1">
        <v>0</v>
      </c>
      <c r="AI173" t="s">
        <v>220</v>
      </c>
    </row>
    <row r="174" spans="1:35">
      <c r="A174" s="1" t="s">
        <v>90</v>
      </c>
      <c r="B174" s="12">
        <v>45864</v>
      </c>
      <c r="C174" s="1" t="s">
        <v>239</v>
      </c>
      <c r="D174" s="1">
        <v>0</v>
      </c>
      <c r="E174" s="1">
        <v>4</v>
      </c>
      <c r="F174" s="1">
        <v>4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/>
      <c r="T174" s="1"/>
      <c r="U174" s="1"/>
      <c r="V174" s="1"/>
      <c r="W174" s="1"/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2</v>
      </c>
      <c r="AF174" s="1">
        <v>0</v>
      </c>
      <c r="AG174" s="1">
        <v>4</v>
      </c>
      <c r="AI174" t="s">
        <v>220</v>
      </c>
    </row>
    <row r="175" spans="1:35">
      <c r="A175" s="1" t="s">
        <v>102</v>
      </c>
      <c r="B175" s="12">
        <v>45864</v>
      </c>
      <c r="C175" s="1" t="s">
        <v>239</v>
      </c>
      <c r="D175" s="1">
        <v>0</v>
      </c>
      <c r="E175" s="1">
        <v>4</v>
      </c>
      <c r="F175" s="1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/>
      <c r="T175" s="1"/>
      <c r="U175" s="1"/>
      <c r="V175" s="1"/>
      <c r="W175" s="1"/>
      <c r="X175" s="1">
        <v>0</v>
      </c>
      <c r="Y175" s="1">
        <v>0</v>
      </c>
      <c r="Z175" s="1">
        <v>0</v>
      </c>
      <c r="AA175" s="1">
        <v>0</v>
      </c>
      <c r="AB175" s="1">
        <v>1</v>
      </c>
      <c r="AC175" s="1">
        <v>0</v>
      </c>
      <c r="AD175" s="1">
        <v>0</v>
      </c>
      <c r="AE175" s="1">
        <v>0</v>
      </c>
      <c r="AF175" s="1">
        <v>0</v>
      </c>
      <c r="AG175" s="1">
        <v>5</v>
      </c>
      <c r="AI175" t="s">
        <v>220</v>
      </c>
    </row>
    <row r="176" spans="1:35">
      <c r="A176" s="15" t="s">
        <v>94</v>
      </c>
      <c r="B176" s="12">
        <v>45864</v>
      </c>
      <c r="C176" s="1" t="s">
        <v>239</v>
      </c>
      <c r="D176" s="1">
        <v>0</v>
      </c>
      <c r="E176" s="1">
        <v>4</v>
      </c>
      <c r="F176" s="1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/>
      <c r="T176" s="1"/>
      <c r="U176" s="1"/>
      <c r="V176" s="1"/>
      <c r="W176" s="1"/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5</v>
      </c>
      <c r="AF176" s="1">
        <v>0</v>
      </c>
      <c r="AG176" s="1">
        <v>4</v>
      </c>
      <c r="AI176" t="s">
        <v>220</v>
      </c>
    </row>
    <row r="177" spans="1:35">
      <c r="A177" s="1" t="s">
        <v>99</v>
      </c>
      <c r="B177" s="12">
        <v>45864</v>
      </c>
      <c r="C177" s="1" t="s">
        <v>239</v>
      </c>
      <c r="D177" s="1">
        <v>0</v>
      </c>
      <c r="E177" s="1">
        <v>4</v>
      </c>
      <c r="F177" s="1">
        <v>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/>
      <c r="T177" s="1"/>
      <c r="U177" s="1"/>
      <c r="V177" s="1"/>
      <c r="W177" s="1"/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4</v>
      </c>
      <c r="AI177" t="s">
        <v>220</v>
      </c>
    </row>
    <row r="178" spans="1:35">
      <c r="A178" s="15" t="s">
        <v>132</v>
      </c>
      <c r="B178" s="12">
        <v>45864</v>
      </c>
      <c r="C178" s="1" t="s">
        <v>239</v>
      </c>
      <c r="D178" s="1">
        <v>0.33300000000000002</v>
      </c>
      <c r="E178" s="1">
        <v>3</v>
      </c>
      <c r="F178" s="1">
        <v>3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0.33300000000000002</v>
      </c>
      <c r="R178" s="1">
        <v>0.33300000000000002</v>
      </c>
      <c r="S178" s="1"/>
      <c r="T178" s="1"/>
      <c r="U178" s="1"/>
      <c r="V178" s="1"/>
      <c r="W178" s="1"/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5</v>
      </c>
      <c r="AF178" s="1">
        <v>0</v>
      </c>
      <c r="AG178" s="1">
        <v>2</v>
      </c>
      <c r="AI178" t="s">
        <v>220</v>
      </c>
    </row>
    <row r="179" spans="1:35">
      <c r="A179" s="1" t="s">
        <v>136</v>
      </c>
      <c r="B179" s="12">
        <v>45864</v>
      </c>
      <c r="C179" s="1" t="s">
        <v>239</v>
      </c>
      <c r="D179" s="1">
        <v>0</v>
      </c>
      <c r="E179" s="1">
        <v>3</v>
      </c>
      <c r="F179" s="1">
        <v>3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/>
      <c r="T179" s="1"/>
      <c r="U179" s="1"/>
      <c r="V179" s="1"/>
      <c r="W179" s="1"/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1</v>
      </c>
      <c r="AG179" s="1">
        <v>3</v>
      </c>
      <c r="AI179" t="s">
        <v>220</v>
      </c>
    </row>
    <row r="180" spans="1:35">
      <c r="A180" s="1" t="s">
        <v>111</v>
      </c>
      <c r="B180" s="12">
        <v>45864</v>
      </c>
      <c r="C180" s="1" t="s">
        <v>239</v>
      </c>
      <c r="D180" s="1">
        <v>0.33300000000000002</v>
      </c>
      <c r="E180" s="1">
        <v>3</v>
      </c>
      <c r="F180" s="1">
        <v>3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0.33300000000000002</v>
      </c>
      <c r="R180" s="1">
        <v>1</v>
      </c>
      <c r="S180" s="1"/>
      <c r="T180" s="1"/>
      <c r="U180" s="1"/>
      <c r="V180" s="1"/>
      <c r="W180" s="1"/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2</v>
      </c>
      <c r="AG180" s="1">
        <v>2</v>
      </c>
      <c r="AI180" t="s">
        <v>220</v>
      </c>
    </row>
    <row r="181" spans="1:35">
      <c r="A181" s="1" t="s">
        <v>83</v>
      </c>
      <c r="B181" s="1" t="s">
        <v>244</v>
      </c>
      <c r="C181" s="1" t="s">
        <v>239</v>
      </c>
      <c r="D181" s="1">
        <v>0</v>
      </c>
      <c r="E181" s="1">
        <v>4</v>
      </c>
      <c r="F181" s="1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/>
      <c r="T181" s="1"/>
      <c r="U181" s="1"/>
      <c r="V181" s="1"/>
      <c r="W181" s="1"/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4</v>
      </c>
      <c r="AI181" t="s">
        <v>220</v>
      </c>
    </row>
    <row r="182" spans="1:35">
      <c r="A182" s="1" t="s">
        <v>119</v>
      </c>
      <c r="B182" s="12">
        <v>45864</v>
      </c>
      <c r="C182" s="1" t="s">
        <v>239</v>
      </c>
      <c r="D182" s="1">
        <v>0.5</v>
      </c>
      <c r="E182" s="1">
        <v>4</v>
      </c>
      <c r="F182" s="1">
        <v>4</v>
      </c>
      <c r="G182" s="1">
        <v>2</v>
      </c>
      <c r="H182" s="1">
        <v>1</v>
      </c>
      <c r="I182" s="1">
        <v>0</v>
      </c>
      <c r="J182" s="1">
        <v>0</v>
      </c>
      <c r="K182" s="1">
        <v>1</v>
      </c>
      <c r="L182" s="1">
        <v>1</v>
      </c>
      <c r="M182" s="1">
        <v>1</v>
      </c>
      <c r="N182" s="1">
        <v>0</v>
      </c>
      <c r="O182" s="1">
        <v>0</v>
      </c>
      <c r="P182" s="1">
        <v>0</v>
      </c>
      <c r="Q182" s="1">
        <v>0.5</v>
      </c>
      <c r="R182" s="1">
        <v>1.25</v>
      </c>
      <c r="S182" s="1"/>
      <c r="T182" s="1"/>
      <c r="U182" s="1"/>
      <c r="V182" s="1"/>
      <c r="W182" s="1"/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2</v>
      </c>
      <c r="AF182" s="1">
        <v>4</v>
      </c>
      <c r="AG182" s="1">
        <v>2</v>
      </c>
      <c r="AI182" t="s">
        <v>220</v>
      </c>
    </row>
    <row r="183" spans="1:35">
      <c r="A183" s="1" t="s">
        <v>115</v>
      </c>
      <c r="B183" s="12">
        <v>45864</v>
      </c>
      <c r="C183" s="1" t="s">
        <v>239</v>
      </c>
      <c r="D183" s="1">
        <v>0.25</v>
      </c>
      <c r="E183" s="1">
        <v>4</v>
      </c>
      <c r="F183" s="1">
        <v>4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2</v>
      </c>
      <c r="Q183" s="1">
        <v>0.25</v>
      </c>
      <c r="R183" s="1">
        <v>0.25</v>
      </c>
      <c r="S183" s="1"/>
      <c r="T183" s="1"/>
      <c r="U183" s="1"/>
      <c r="V183" s="1"/>
      <c r="W183" s="1"/>
      <c r="X183" s="1">
        <v>0</v>
      </c>
      <c r="Y183" s="1">
        <v>0</v>
      </c>
      <c r="Z183" s="1">
        <v>0</v>
      </c>
      <c r="AA183" s="1">
        <v>0</v>
      </c>
      <c r="AB183" s="1">
        <v>1</v>
      </c>
      <c r="AC183" s="1">
        <v>0</v>
      </c>
      <c r="AD183" s="1">
        <v>0</v>
      </c>
      <c r="AE183" s="1">
        <v>0</v>
      </c>
      <c r="AF183" s="1">
        <v>1</v>
      </c>
      <c r="AG183" s="1">
        <v>4</v>
      </c>
      <c r="AI183" t="s">
        <v>220</v>
      </c>
    </row>
    <row r="184" spans="1:35">
      <c r="A184" s="1" t="s">
        <v>104</v>
      </c>
      <c r="B184" s="12">
        <v>45864</v>
      </c>
      <c r="C184" s="1" t="s">
        <v>239</v>
      </c>
      <c r="D184" s="1">
        <v>0.33300000000000002</v>
      </c>
      <c r="E184" s="1">
        <v>4</v>
      </c>
      <c r="F184" s="1">
        <v>3</v>
      </c>
      <c r="G184" s="1">
        <v>1</v>
      </c>
      <c r="H184" s="1">
        <v>0</v>
      </c>
      <c r="I184" s="1">
        <v>0</v>
      </c>
      <c r="J184" s="1">
        <v>0</v>
      </c>
      <c r="K184" s="1">
        <v>1</v>
      </c>
      <c r="L184" s="1">
        <v>1</v>
      </c>
      <c r="M184" s="1">
        <v>1</v>
      </c>
      <c r="N184" s="1">
        <v>0</v>
      </c>
      <c r="O184" s="1">
        <v>0</v>
      </c>
      <c r="P184" s="1">
        <v>0</v>
      </c>
      <c r="Q184" s="1">
        <v>0.5</v>
      </c>
      <c r="R184" s="1">
        <v>1.333</v>
      </c>
      <c r="S184" s="1"/>
      <c r="T184" s="1"/>
      <c r="U184" s="1"/>
      <c r="V184" s="1"/>
      <c r="W184" s="1"/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5</v>
      </c>
      <c r="AF184" s="1">
        <v>3</v>
      </c>
      <c r="AG184" s="1">
        <v>2</v>
      </c>
      <c r="AI184" t="s">
        <v>220</v>
      </c>
    </row>
    <row r="185" spans="1:35">
      <c r="A185" s="1" t="s">
        <v>121</v>
      </c>
      <c r="B185" s="12">
        <v>45864</v>
      </c>
      <c r="C185" s="1" t="s">
        <v>239</v>
      </c>
      <c r="D185" s="1">
        <v>0.33300000000000002</v>
      </c>
      <c r="E185" s="1">
        <v>3</v>
      </c>
      <c r="F185" s="1">
        <v>3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0</v>
      </c>
      <c r="P185" s="1">
        <v>0</v>
      </c>
      <c r="Q185" s="1">
        <v>0.33300000000000002</v>
      </c>
      <c r="R185" s="1">
        <v>0.33300000000000002</v>
      </c>
      <c r="S185" s="1"/>
      <c r="T185" s="1"/>
      <c r="U185" s="1"/>
      <c r="V185" s="1"/>
      <c r="W185" s="1"/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1</v>
      </c>
      <c r="AF185" s="1">
        <v>2</v>
      </c>
      <c r="AG185" s="1">
        <v>2</v>
      </c>
      <c r="AI185" t="s">
        <v>220</v>
      </c>
    </row>
    <row r="186" spans="1:35">
      <c r="A186" s="1" t="s">
        <v>96</v>
      </c>
      <c r="B186" s="12">
        <v>45864</v>
      </c>
      <c r="C186" s="1" t="s">
        <v>239</v>
      </c>
      <c r="D186" s="1">
        <v>0</v>
      </c>
      <c r="E186" s="1">
        <v>3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</v>
      </c>
      <c r="Q186" s="1">
        <v>0</v>
      </c>
      <c r="R186" s="1">
        <v>0</v>
      </c>
      <c r="S186" s="1"/>
      <c r="T186" s="1"/>
      <c r="U186" s="1"/>
      <c r="V186" s="1"/>
      <c r="W186" s="1"/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3</v>
      </c>
      <c r="AI186" t="s">
        <v>220</v>
      </c>
    </row>
    <row r="187" spans="1:35">
      <c r="A187" s="1" t="s">
        <v>107</v>
      </c>
      <c r="B187" s="12">
        <v>45864</v>
      </c>
      <c r="C187" s="1" t="s">
        <v>239</v>
      </c>
      <c r="D187" s="1">
        <v>0.33300000000000002</v>
      </c>
      <c r="E187" s="1">
        <v>3</v>
      </c>
      <c r="F187" s="1">
        <v>3</v>
      </c>
      <c r="G187" s="1">
        <v>1</v>
      </c>
      <c r="H187" s="1">
        <v>0</v>
      </c>
      <c r="I187" s="1">
        <v>0</v>
      </c>
      <c r="J187" s="1">
        <v>0</v>
      </c>
      <c r="K187" s="1">
        <v>1</v>
      </c>
      <c r="L187" s="1">
        <v>2</v>
      </c>
      <c r="M187" s="1">
        <v>1</v>
      </c>
      <c r="N187" s="1">
        <v>0</v>
      </c>
      <c r="O187" s="1">
        <v>0</v>
      </c>
      <c r="P187" s="1">
        <v>0</v>
      </c>
      <c r="Q187" s="1">
        <v>0.33300000000000002</v>
      </c>
      <c r="R187" s="1">
        <v>1.333</v>
      </c>
      <c r="S187" s="1"/>
      <c r="T187" s="1"/>
      <c r="U187" s="1"/>
      <c r="V187" s="1"/>
      <c r="W187" s="1"/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16</v>
      </c>
      <c r="AF187" s="1">
        <v>0</v>
      </c>
      <c r="AG187" s="1">
        <v>2</v>
      </c>
      <c r="AI187" t="s">
        <v>220</v>
      </c>
    </row>
    <row r="188" spans="1:35">
      <c r="A188" s="1" t="s">
        <v>131</v>
      </c>
      <c r="B188" s="12">
        <v>45864</v>
      </c>
      <c r="C188" s="1" t="s">
        <v>239</v>
      </c>
      <c r="D188" s="1">
        <v>0</v>
      </c>
      <c r="E188" s="1">
        <v>3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/>
      <c r="T188" s="1"/>
      <c r="U188" s="1"/>
      <c r="V188" s="1"/>
      <c r="W188" s="1"/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3</v>
      </c>
      <c r="AI188" t="s">
        <v>220</v>
      </c>
    </row>
    <row r="189" spans="1:35">
      <c r="A189" s="1" t="s">
        <v>126</v>
      </c>
      <c r="B189" s="12">
        <v>45864</v>
      </c>
      <c r="C189" s="1" t="s">
        <v>239</v>
      </c>
      <c r="D189" s="1">
        <v>0.66700000000000004</v>
      </c>
      <c r="E189" s="1">
        <v>3</v>
      </c>
      <c r="F189" s="1">
        <v>3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0.66700000000000004</v>
      </c>
      <c r="R189" s="1">
        <v>1.333</v>
      </c>
      <c r="S189" s="1"/>
      <c r="T189" s="1"/>
      <c r="U189" s="1"/>
      <c r="V189" s="1"/>
      <c r="W189" s="1"/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2</v>
      </c>
      <c r="AF189" s="1">
        <v>4</v>
      </c>
      <c r="AG189" s="1">
        <v>1</v>
      </c>
      <c r="AI189" t="s">
        <v>220</v>
      </c>
    </row>
    <row r="190" spans="1:35">
      <c r="A190" s="1" t="s">
        <v>110</v>
      </c>
      <c r="B190" s="12">
        <v>45865</v>
      </c>
      <c r="C190" s="1" t="s">
        <v>239</v>
      </c>
      <c r="D190" s="1">
        <v>0</v>
      </c>
      <c r="E190" s="1">
        <v>2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1</v>
      </c>
      <c r="Q190" s="1">
        <v>0</v>
      </c>
      <c r="R190" s="1">
        <v>0</v>
      </c>
      <c r="S190" s="1"/>
      <c r="T190" s="1"/>
      <c r="U190" s="1"/>
      <c r="V190" s="1"/>
      <c r="W190" s="1"/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2</v>
      </c>
      <c r="AI190" t="s">
        <v>220</v>
      </c>
    </row>
    <row r="191" spans="1:35">
      <c r="A191" s="1" t="s">
        <v>141</v>
      </c>
      <c r="B191" s="12">
        <v>45865</v>
      </c>
      <c r="C191" s="1" t="s">
        <v>239</v>
      </c>
      <c r="D191" s="1">
        <v>0</v>
      </c>
      <c r="E191" s="1">
        <v>2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/>
      <c r="T191" s="1"/>
      <c r="U191" s="1"/>
      <c r="V191" s="1"/>
      <c r="W191" s="1"/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0</v>
      </c>
      <c r="AG191" s="1">
        <v>2</v>
      </c>
      <c r="AI191" t="s">
        <v>220</v>
      </c>
    </row>
    <row r="192" spans="1:35">
      <c r="A192" s="1" t="s">
        <v>117</v>
      </c>
      <c r="B192" s="12">
        <v>45865</v>
      </c>
      <c r="C192" s="1" t="s">
        <v>239</v>
      </c>
      <c r="D192" s="1">
        <v>0</v>
      </c>
      <c r="E192" s="1">
        <v>2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/>
      <c r="T192" s="1"/>
      <c r="U192" s="1"/>
      <c r="V192" s="1"/>
      <c r="W192" s="1"/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2</v>
      </c>
      <c r="AG192" s="1">
        <v>2</v>
      </c>
      <c r="AI192" t="s">
        <v>220</v>
      </c>
    </row>
    <row r="193" spans="1:35">
      <c r="A193" s="1" t="s">
        <v>116</v>
      </c>
      <c r="B193" s="12">
        <v>45865</v>
      </c>
      <c r="C193" s="1" t="s">
        <v>239</v>
      </c>
      <c r="D193" s="1">
        <v>0</v>
      </c>
      <c r="E193" s="1">
        <v>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/>
      <c r="T193" s="1"/>
      <c r="U193" s="1"/>
      <c r="V193" s="1"/>
      <c r="W193" s="1"/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3</v>
      </c>
      <c r="AF193" s="1">
        <v>1</v>
      </c>
      <c r="AG193" s="1">
        <v>0</v>
      </c>
      <c r="AI193" t="s">
        <v>220</v>
      </c>
    </row>
    <row r="194" spans="1:35">
      <c r="A194" s="1" t="s">
        <v>118</v>
      </c>
      <c r="B194" s="12">
        <v>45865</v>
      </c>
      <c r="C194" s="1" t="s">
        <v>239</v>
      </c>
      <c r="D194" s="1">
        <v>0.5</v>
      </c>
      <c r="E194" s="1">
        <v>2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0.5</v>
      </c>
      <c r="R194" s="1">
        <v>0.5</v>
      </c>
      <c r="S194" s="1"/>
      <c r="T194" s="1"/>
      <c r="U194" s="1"/>
      <c r="V194" s="1"/>
      <c r="W194" s="1"/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1</v>
      </c>
      <c r="AI194" t="s">
        <v>220</v>
      </c>
    </row>
    <row r="195" spans="1:35">
      <c r="A195" s="1" t="s">
        <v>124</v>
      </c>
      <c r="B195" s="12">
        <v>45865</v>
      </c>
      <c r="C195" s="1" t="s">
        <v>239</v>
      </c>
      <c r="D195" s="1">
        <v>0.5</v>
      </c>
      <c r="E195" s="1">
        <v>2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0.5</v>
      </c>
      <c r="R195" s="1">
        <v>0.5</v>
      </c>
      <c r="S195" s="1"/>
      <c r="T195" s="1"/>
      <c r="U195" s="1"/>
      <c r="V195" s="1"/>
      <c r="W195" s="1"/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2</v>
      </c>
      <c r="AG195" s="1">
        <v>1</v>
      </c>
      <c r="AI195" t="s">
        <v>220</v>
      </c>
    </row>
    <row r="196" spans="1:35">
      <c r="A196" s="1" t="s">
        <v>270</v>
      </c>
      <c r="B196" s="12">
        <v>45865</v>
      </c>
      <c r="C196" s="1" t="s">
        <v>239</v>
      </c>
      <c r="D196" s="1">
        <v>0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/>
      <c r="T196" s="1"/>
      <c r="U196" s="1"/>
      <c r="V196" s="1"/>
      <c r="W196" s="1"/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2</v>
      </c>
      <c r="AI196" t="s">
        <v>220</v>
      </c>
    </row>
    <row r="197" spans="1:35">
      <c r="A197" s="1" t="s">
        <v>140</v>
      </c>
      <c r="B197" s="12">
        <v>45865</v>
      </c>
      <c r="C197" s="1" t="s">
        <v>239</v>
      </c>
      <c r="D197" s="1">
        <v>0.5</v>
      </c>
      <c r="E197" s="1">
        <v>2</v>
      </c>
      <c r="F197" s="1">
        <v>2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0.5</v>
      </c>
      <c r="R197" s="1">
        <v>0.5</v>
      </c>
      <c r="S197" s="1"/>
      <c r="T197" s="1"/>
      <c r="U197" s="1"/>
      <c r="V197" s="1"/>
      <c r="W197" s="1"/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1</v>
      </c>
      <c r="AG197" s="1">
        <v>1</v>
      </c>
      <c r="AI197" t="s">
        <v>220</v>
      </c>
    </row>
    <row r="198" spans="1:35">
      <c r="A198" s="1" t="s">
        <v>273</v>
      </c>
      <c r="B198" s="12">
        <v>45865</v>
      </c>
      <c r="C198" s="1" t="s">
        <v>239</v>
      </c>
      <c r="D198" s="1">
        <v>0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/>
      <c r="T198" s="1"/>
      <c r="U198" s="1"/>
      <c r="V198" s="1"/>
      <c r="W198" s="1"/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6</v>
      </c>
      <c r="AF198" s="1">
        <v>1</v>
      </c>
      <c r="AG198" s="1">
        <v>2</v>
      </c>
      <c r="AI198" t="s">
        <v>220</v>
      </c>
    </row>
    <row r="199" spans="1:35">
      <c r="A199" s="1" t="s">
        <v>108</v>
      </c>
      <c r="B199" s="12">
        <v>45865</v>
      </c>
      <c r="C199" s="1" t="s">
        <v>239</v>
      </c>
      <c r="D199" s="1">
        <v>0.5</v>
      </c>
      <c r="E199" s="1">
        <v>4</v>
      </c>
      <c r="F199" s="1">
        <v>2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s="1">
        <v>1</v>
      </c>
      <c r="O199" s="1">
        <v>0</v>
      </c>
      <c r="P199" s="1">
        <v>1</v>
      </c>
      <c r="Q199" s="1">
        <v>0.75</v>
      </c>
      <c r="R199" s="1">
        <v>0.5</v>
      </c>
      <c r="S199" s="1"/>
      <c r="T199" s="1"/>
      <c r="U199" s="1"/>
      <c r="V199" s="1"/>
      <c r="W199" s="1"/>
      <c r="X199" s="1">
        <v>0</v>
      </c>
      <c r="Y199" s="1">
        <v>2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1</v>
      </c>
      <c r="AG199" s="1">
        <v>1</v>
      </c>
      <c r="AI199" t="s">
        <v>220</v>
      </c>
    </row>
    <row r="200" spans="1:35">
      <c r="A200" s="1" t="s">
        <v>103</v>
      </c>
      <c r="B200" s="12">
        <v>45865</v>
      </c>
      <c r="C200" s="1" t="s">
        <v>239</v>
      </c>
      <c r="D200" s="1">
        <v>0.5</v>
      </c>
      <c r="E200" s="1">
        <v>4</v>
      </c>
      <c r="F200" s="1">
        <v>4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1</v>
      </c>
      <c r="O200" s="1">
        <v>0</v>
      </c>
      <c r="P200" s="1">
        <v>1</v>
      </c>
      <c r="Q200" s="1">
        <v>0.5</v>
      </c>
      <c r="R200" s="1">
        <v>0.5</v>
      </c>
      <c r="S200" s="1"/>
      <c r="T200" s="1"/>
      <c r="U200" s="1"/>
      <c r="V200" s="1"/>
      <c r="W200" s="1"/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2</v>
      </c>
      <c r="AF200" s="1">
        <v>0</v>
      </c>
      <c r="AG200" s="1">
        <v>2</v>
      </c>
      <c r="AI200" t="s">
        <v>220</v>
      </c>
    </row>
    <row r="201" spans="1:35">
      <c r="A201" s="1" t="s">
        <v>82</v>
      </c>
      <c r="B201" s="12">
        <v>45865</v>
      </c>
      <c r="C201" s="1" t="s">
        <v>239</v>
      </c>
      <c r="D201" s="1">
        <v>0.75</v>
      </c>
      <c r="E201" s="1">
        <v>4</v>
      </c>
      <c r="F201" s="1">
        <v>4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5</v>
      </c>
      <c r="M201" s="1">
        <v>1</v>
      </c>
      <c r="N201" s="1">
        <v>1</v>
      </c>
      <c r="O201" s="1">
        <v>0</v>
      </c>
      <c r="P201" s="1">
        <v>0</v>
      </c>
      <c r="Q201" s="1">
        <v>0.75</v>
      </c>
      <c r="R201" s="1">
        <v>1</v>
      </c>
      <c r="S201" s="1"/>
      <c r="T201" s="1"/>
      <c r="U201" s="1"/>
      <c r="V201" s="1"/>
      <c r="W201" s="1"/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2</v>
      </c>
      <c r="AF201" s="1">
        <v>1</v>
      </c>
      <c r="AG201" s="1">
        <v>1</v>
      </c>
      <c r="AI201" t="s">
        <v>220</v>
      </c>
    </row>
    <row r="202" spans="1:35">
      <c r="A202" s="1" t="s">
        <v>91</v>
      </c>
      <c r="B202" s="12">
        <v>45865</v>
      </c>
      <c r="C202" s="1" t="s">
        <v>239</v>
      </c>
      <c r="D202" s="1">
        <v>0.5</v>
      </c>
      <c r="E202" s="1">
        <v>4</v>
      </c>
      <c r="F202" s="1">
        <v>4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2</v>
      </c>
      <c r="M202" s="1">
        <v>2</v>
      </c>
      <c r="N202" s="1">
        <v>2</v>
      </c>
      <c r="O202" s="1">
        <v>0</v>
      </c>
      <c r="P202" s="1">
        <v>0</v>
      </c>
      <c r="Q202" s="1">
        <v>0.5</v>
      </c>
      <c r="R202" s="1">
        <v>0.5</v>
      </c>
      <c r="S202" s="1"/>
      <c r="T202" s="1"/>
      <c r="U202" s="1"/>
      <c r="V202" s="1"/>
      <c r="W202" s="1"/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2</v>
      </c>
      <c r="AI202" t="s">
        <v>220</v>
      </c>
    </row>
    <row r="203" spans="1:35">
      <c r="A203" s="1" t="s">
        <v>95</v>
      </c>
      <c r="B203" s="12">
        <v>45865</v>
      </c>
      <c r="C203" s="1" t="s">
        <v>239</v>
      </c>
      <c r="D203" s="1">
        <v>0.5</v>
      </c>
      <c r="E203" s="1">
        <v>4</v>
      </c>
      <c r="F203" s="1">
        <v>4</v>
      </c>
      <c r="G203" s="1">
        <v>2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0.5</v>
      </c>
      <c r="R203" s="1">
        <v>0.5</v>
      </c>
      <c r="S203" s="1"/>
      <c r="T203" s="1"/>
      <c r="U203" s="1"/>
      <c r="V203" s="1"/>
      <c r="W203" s="1"/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1</v>
      </c>
      <c r="AG203" s="1">
        <v>2</v>
      </c>
      <c r="AI203" t="s">
        <v>220</v>
      </c>
    </row>
    <row r="204" spans="1:35">
      <c r="A204" s="1" t="s">
        <v>105</v>
      </c>
      <c r="B204" s="12">
        <v>45865</v>
      </c>
      <c r="C204" s="1" t="s">
        <v>239</v>
      </c>
      <c r="D204" s="1">
        <v>0.33300000000000002</v>
      </c>
      <c r="E204" s="1">
        <v>3</v>
      </c>
      <c r="F204" s="1">
        <v>3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0.33300000000000002</v>
      </c>
      <c r="R204" s="1">
        <v>0.66700000000000004</v>
      </c>
      <c r="S204" s="1"/>
      <c r="T204" s="1"/>
      <c r="U204" s="1"/>
      <c r="V204" s="1"/>
      <c r="W204" s="1"/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8</v>
      </c>
      <c r="AF204" s="1">
        <v>1</v>
      </c>
      <c r="AG204" s="1">
        <v>2</v>
      </c>
      <c r="AI204" t="s">
        <v>220</v>
      </c>
    </row>
    <row r="205" spans="1:35">
      <c r="A205" s="1" t="s">
        <v>137</v>
      </c>
      <c r="B205" s="12">
        <v>45865</v>
      </c>
      <c r="C205" s="1" t="s">
        <v>239</v>
      </c>
      <c r="D205" s="1">
        <v>0.66700000000000004</v>
      </c>
      <c r="E205" s="1">
        <v>3</v>
      </c>
      <c r="F205" s="1">
        <v>3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0.66700000000000004</v>
      </c>
      <c r="R205" s="1">
        <v>1</v>
      </c>
      <c r="S205" s="1"/>
      <c r="T205" s="1"/>
      <c r="U205" s="1"/>
      <c r="V205" s="1"/>
      <c r="W205" s="1"/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1</v>
      </c>
      <c r="AG205" s="1">
        <v>1</v>
      </c>
      <c r="AI205" t="s">
        <v>220</v>
      </c>
    </row>
    <row r="206" spans="1:35">
      <c r="A206" s="1" t="s">
        <v>100</v>
      </c>
      <c r="B206" s="12">
        <v>45865</v>
      </c>
      <c r="C206" s="1" t="s">
        <v>239</v>
      </c>
      <c r="D206" s="1">
        <v>1</v>
      </c>
      <c r="E206" s="1">
        <v>3</v>
      </c>
      <c r="F206" s="1">
        <v>3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2</v>
      </c>
      <c r="O206" s="1">
        <v>0</v>
      </c>
      <c r="P206" s="1">
        <v>0</v>
      </c>
      <c r="Q206" s="1">
        <v>1</v>
      </c>
      <c r="R206" s="1">
        <v>1</v>
      </c>
      <c r="S206" s="1"/>
      <c r="T206" s="1"/>
      <c r="U206" s="1"/>
      <c r="V206" s="1"/>
      <c r="W206" s="1"/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4</v>
      </c>
      <c r="AG206" s="1">
        <v>0</v>
      </c>
      <c r="AI206" t="s">
        <v>220</v>
      </c>
    </row>
    <row r="207" spans="1:35">
      <c r="A207" s="1" t="s">
        <v>83</v>
      </c>
      <c r="B207" s="1" t="s">
        <v>200</v>
      </c>
      <c r="C207" s="1" t="s">
        <v>239</v>
      </c>
      <c r="D207" s="1">
        <v>0.25</v>
      </c>
      <c r="E207" s="1">
        <v>4</v>
      </c>
      <c r="F207" s="1">
        <v>4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0.25</v>
      </c>
      <c r="R207" s="1">
        <v>0.25</v>
      </c>
      <c r="S207" s="1"/>
      <c r="T207" s="1"/>
      <c r="U207" s="1"/>
      <c r="V207" s="1"/>
      <c r="W207" s="1"/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2</v>
      </c>
      <c r="AF207" s="1">
        <v>0</v>
      </c>
      <c r="AG207" s="1">
        <v>3</v>
      </c>
      <c r="AI207" t="s">
        <v>220</v>
      </c>
    </row>
    <row r="208" spans="1:35">
      <c r="A208" s="1" t="s">
        <v>96</v>
      </c>
      <c r="B208" s="12">
        <v>45865</v>
      </c>
      <c r="C208" s="1" t="s">
        <v>239</v>
      </c>
      <c r="D208" s="1">
        <v>0</v>
      </c>
      <c r="E208" s="1">
        <v>4</v>
      </c>
      <c r="F208" s="1">
        <v>4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</v>
      </c>
      <c r="Q208" s="1">
        <v>0</v>
      </c>
      <c r="R208" s="1">
        <v>0</v>
      </c>
      <c r="S208" s="1"/>
      <c r="T208" s="1"/>
      <c r="U208" s="1"/>
      <c r="V208" s="1"/>
      <c r="W208" s="1"/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2</v>
      </c>
      <c r="AE208" s="1">
        <v>0</v>
      </c>
      <c r="AF208" s="1">
        <v>0</v>
      </c>
      <c r="AG208" s="1">
        <v>4</v>
      </c>
      <c r="AI208" t="s">
        <v>220</v>
      </c>
    </row>
    <row r="209" spans="1:35">
      <c r="A209" s="1" t="s">
        <v>115</v>
      </c>
      <c r="B209" s="12">
        <v>45865</v>
      </c>
      <c r="C209" s="1" t="s">
        <v>239</v>
      </c>
      <c r="D209" s="1">
        <v>0</v>
      </c>
      <c r="E209" s="1">
        <v>1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/>
      <c r="T209" s="1"/>
      <c r="U209" s="1"/>
      <c r="V209" s="1"/>
      <c r="W209" s="1"/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0</v>
      </c>
      <c r="AF209" s="1">
        <v>0</v>
      </c>
      <c r="AG209" s="1">
        <v>1</v>
      </c>
      <c r="AI209" t="s">
        <v>220</v>
      </c>
    </row>
    <row r="210" spans="1:35">
      <c r="A210" s="1" t="s">
        <v>119</v>
      </c>
      <c r="B210" s="12">
        <v>45865</v>
      </c>
      <c r="C210" s="1" t="s">
        <v>239</v>
      </c>
      <c r="D210" s="1">
        <v>0</v>
      </c>
      <c r="E210" s="1">
        <v>3</v>
      </c>
      <c r="F210" s="1">
        <v>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/>
      <c r="T210" s="1"/>
      <c r="U210" s="1"/>
      <c r="V210" s="1"/>
      <c r="W210" s="1"/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2</v>
      </c>
      <c r="AF210" s="1">
        <v>1</v>
      </c>
      <c r="AG210" s="1">
        <v>3</v>
      </c>
      <c r="AI210" t="s">
        <v>220</v>
      </c>
    </row>
    <row r="211" spans="1:35">
      <c r="A211" s="1" t="s">
        <v>112</v>
      </c>
      <c r="B211" s="12">
        <v>45865</v>
      </c>
      <c r="C211" s="1" t="s">
        <v>239</v>
      </c>
      <c r="D211" s="1">
        <v>0.75</v>
      </c>
      <c r="E211" s="1">
        <v>4</v>
      </c>
      <c r="F211" s="1">
        <v>4</v>
      </c>
      <c r="G211" s="1">
        <v>3</v>
      </c>
      <c r="H211" s="1">
        <v>1</v>
      </c>
      <c r="I211" s="1">
        <v>0</v>
      </c>
      <c r="J211" s="1">
        <v>0</v>
      </c>
      <c r="K211" s="1">
        <v>2</v>
      </c>
      <c r="L211" s="1">
        <v>3</v>
      </c>
      <c r="M211" s="1">
        <v>2</v>
      </c>
      <c r="N211" s="1">
        <v>1</v>
      </c>
      <c r="O211" s="1">
        <v>0</v>
      </c>
      <c r="P211" s="1">
        <v>1</v>
      </c>
      <c r="Q211" s="1">
        <v>0.75</v>
      </c>
      <c r="R211" s="1">
        <v>2.25</v>
      </c>
      <c r="S211" s="1"/>
      <c r="T211" s="1"/>
      <c r="U211" s="1"/>
      <c r="V211" s="1"/>
      <c r="W211" s="1"/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2</v>
      </c>
      <c r="AF211" s="1">
        <v>0</v>
      </c>
      <c r="AG211" s="1">
        <v>1</v>
      </c>
      <c r="AI211" t="s">
        <v>220</v>
      </c>
    </row>
    <row r="212" spans="1:35">
      <c r="A212" s="1" t="s">
        <v>104</v>
      </c>
      <c r="B212" s="12">
        <v>45865</v>
      </c>
      <c r="C212" s="1" t="s">
        <v>239</v>
      </c>
      <c r="D212" s="1">
        <v>0.25</v>
      </c>
      <c r="E212" s="1">
        <v>4</v>
      </c>
      <c r="F212" s="1">
        <v>4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0.25</v>
      </c>
      <c r="R212" s="1">
        <v>0.25</v>
      </c>
      <c r="S212" s="1"/>
      <c r="T212" s="1"/>
      <c r="U212" s="1"/>
      <c r="V212" s="1"/>
      <c r="W212" s="1"/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9</v>
      </c>
      <c r="AF212" s="1">
        <v>1</v>
      </c>
      <c r="AG212" s="1">
        <v>3</v>
      </c>
      <c r="AI212" t="s">
        <v>220</v>
      </c>
    </row>
    <row r="213" spans="1:35">
      <c r="A213" s="1" t="s">
        <v>121</v>
      </c>
      <c r="B213" s="12">
        <v>45865</v>
      </c>
      <c r="C213" s="1" t="s">
        <v>239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/>
      <c r="T213" s="1"/>
      <c r="U213" s="1"/>
      <c r="V213" s="1"/>
      <c r="W213" s="1"/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4</v>
      </c>
      <c r="AF213" s="1">
        <v>0</v>
      </c>
      <c r="AG213" s="1">
        <v>1</v>
      </c>
      <c r="AI213" t="s">
        <v>220</v>
      </c>
    </row>
    <row r="214" spans="1:35">
      <c r="A214" s="1" t="s">
        <v>131</v>
      </c>
      <c r="B214" s="12">
        <v>45865</v>
      </c>
      <c r="C214" s="1" t="s">
        <v>239</v>
      </c>
      <c r="D214" s="1">
        <v>0.33300000000000002</v>
      </c>
      <c r="E214" s="1">
        <v>3</v>
      </c>
      <c r="F214" s="1">
        <v>3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0.33300000000000002</v>
      </c>
      <c r="R214" s="1">
        <v>0.33300000000000002</v>
      </c>
      <c r="S214" s="1"/>
      <c r="T214" s="1"/>
      <c r="U214" s="1"/>
      <c r="V214" s="1"/>
      <c r="W214" s="1"/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5</v>
      </c>
      <c r="AF214" s="1">
        <v>0</v>
      </c>
      <c r="AG214" s="1">
        <v>2</v>
      </c>
      <c r="AI214" t="s">
        <v>220</v>
      </c>
    </row>
    <row r="215" spans="1:35">
      <c r="A215" s="1" t="s">
        <v>134</v>
      </c>
      <c r="B215" s="12">
        <v>45865</v>
      </c>
      <c r="C215" s="1" t="s">
        <v>239</v>
      </c>
      <c r="D215" s="1">
        <v>0</v>
      </c>
      <c r="E215" s="1">
        <v>4</v>
      </c>
      <c r="F215" s="1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/>
      <c r="T215" s="1"/>
      <c r="U215" s="1"/>
      <c r="V215" s="1"/>
      <c r="W215" s="1"/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5</v>
      </c>
      <c r="AI215" t="s">
        <v>220</v>
      </c>
    </row>
    <row r="216" spans="1:35">
      <c r="A216" s="1" t="s">
        <v>107</v>
      </c>
      <c r="B216" s="12">
        <v>45865</v>
      </c>
      <c r="C216" s="1" t="s">
        <v>239</v>
      </c>
      <c r="D216" s="1">
        <v>0</v>
      </c>
      <c r="E216" s="1">
        <v>3</v>
      </c>
      <c r="F216" s="1">
        <v>3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/>
      <c r="T216" s="1"/>
      <c r="U216" s="1"/>
      <c r="V216" s="1"/>
      <c r="W216" s="1"/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3</v>
      </c>
      <c r="AI216" t="s">
        <v>220</v>
      </c>
    </row>
    <row r="217" spans="1:35">
      <c r="A217" s="1" t="s">
        <v>126</v>
      </c>
      <c r="B217" s="12">
        <v>45865</v>
      </c>
      <c r="C217" s="1" t="s">
        <v>239</v>
      </c>
      <c r="D217" s="1">
        <v>0.33300000000000002</v>
      </c>
      <c r="E217" s="1">
        <v>3</v>
      </c>
      <c r="F217" s="1">
        <v>3</v>
      </c>
      <c r="G217" s="1">
        <v>1</v>
      </c>
      <c r="H217" s="1">
        <v>0</v>
      </c>
      <c r="I217" s="1">
        <v>0</v>
      </c>
      <c r="J217" s="1">
        <v>0</v>
      </c>
      <c r="K217" s="1">
        <v>1</v>
      </c>
      <c r="L217" s="1">
        <v>1</v>
      </c>
      <c r="M217" s="1">
        <v>1</v>
      </c>
      <c r="N217" s="1">
        <v>0</v>
      </c>
      <c r="O217" s="1">
        <v>0</v>
      </c>
      <c r="P217" s="1">
        <v>1</v>
      </c>
      <c r="Q217" s="1">
        <v>0.33300000000000002</v>
      </c>
      <c r="R217" s="1">
        <v>1.333</v>
      </c>
      <c r="S217" s="1"/>
      <c r="T217" s="1"/>
      <c r="U217" s="1"/>
      <c r="V217" s="1"/>
      <c r="W217" s="1"/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2</v>
      </c>
      <c r="AG217" s="1">
        <v>2</v>
      </c>
      <c r="AI217" t="s">
        <v>220</v>
      </c>
    </row>
    <row r="218" spans="1:35">
      <c r="A218" s="1" t="s">
        <v>84</v>
      </c>
      <c r="B218" s="12">
        <v>45865</v>
      </c>
      <c r="C218" s="1" t="s">
        <v>239</v>
      </c>
      <c r="D218" s="1">
        <v>0</v>
      </c>
      <c r="E218" s="1">
        <v>5</v>
      </c>
      <c r="F218" s="1">
        <v>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/>
      <c r="T218" s="1"/>
      <c r="U218" s="1"/>
      <c r="V218" s="1"/>
      <c r="W218" s="1"/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2</v>
      </c>
      <c r="AG218" s="1">
        <v>5</v>
      </c>
      <c r="AI218" t="s">
        <v>220</v>
      </c>
    </row>
    <row r="219" spans="1:35">
      <c r="A219" s="1" t="s">
        <v>109</v>
      </c>
      <c r="B219" s="12">
        <v>45865</v>
      </c>
      <c r="C219" s="1" t="s">
        <v>239</v>
      </c>
      <c r="D219" s="1">
        <v>0</v>
      </c>
      <c r="E219" s="1">
        <v>5</v>
      </c>
      <c r="F219" s="1">
        <v>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>
        <v>0</v>
      </c>
      <c r="R219" s="1">
        <v>0</v>
      </c>
      <c r="S219" s="1"/>
      <c r="T219" s="1"/>
      <c r="U219" s="1"/>
      <c r="V219" s="1"/>
      <c r="W219" s="1"/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5</v>
      </c>
      <c r="AI219" t="s">
        <v>220</v>
      </c>
    </row>
    <row r="220" spans="1:35">
      <c r="A220" s="1" t="s">
        <v>85</v>
      </c>
      <c r="B220" s="12">
        <v>45865</v>
      </c>
      <c r="C220" s="1" t="s">
        <v>239</v>
      </c>
      <c r="D220" s="1">
        <v>0.25</v>
      </c>
      <c r="E220" s="1">
        <v>4</v>
      </c>
      <c r="F220" s="1">
        <v>4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0</v>
      </c>
      <c r="P220" s="1">
        <v>1</v>
      </c>
      <c r="Q220" s="1">
        <v>0.25</v>
      </c>
      <c r="R220" s="1">
        <v>0.5</v>
      </c>
      <c r="S220" s="1"/>
      <c r="T220" s="1"/>
      <c r="U220" s="1"/>
      <c r="V220" s="1"/>
      <c r="W220" s="1"/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2</v>
      </c>
      <c r="AF220" s="1">
        <v>3</v>
      </c>
      <c r="AG220" s="1">
        <v>3</v>
      </c>
      <c r="AI220" t="s">
        <v>220</v>
      </c>
    </row>
    <row r="221" spans="1:35">
      <c r="A221" s="1" t="s">
        <v>88</v>
      </c>
      <c r="B221" s="12">
        <v>45865</v>
      </c>
      <c r="C221" s="1" t="s">
        <v>239</v>
      </c>
      <c r="D221" s="1">
        <v>1</v>
      </c>
      <c r="E221" s="1">
        <v>4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1</v>
      </c>
      <c r="L221" s="1">
        <v>2</v>
      </c>
      <c r="M221" s="1">
        <v>2</v>
      </c>
      <c r="N221" s="1">
        <v>0</v>
      </c>
      <c r="O221" s="1">
        <v>1</v>
      </c>
      <c r="P221" s="1">
        <v>0</v>
      </c>
      <c r="Q221" s="1">
        <v>1</v>
      </c>
      <c r="R221" s="1">
        <v>3</v>
      </c>
      <c r="S221" s="1"/>
      <c r="T221" s="1"/>
      <c r="U221" s="1"/>
      <c r="V221" s="1"/>
      <c r="W221" s="1"/>
      <c r="X221" s="1">
        <v>1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6</v>
      </c>
      <c r="AF221" s="1">
        <v>2</v>
      </c>
      <c r="AG221" s="1">
        <v>0</v>
      </c>
      <c r="AI221" t="s">
        <v>220</v>
      </c>
    </row>
    <row r="222" spans="1:35">
      <c r="A222" s="1" t="s">
        <v>86</v>
      </c>
      <c r="B222" s="1" t="s">
        <v>200</v>
      </c>
      <c r="C222" s="1" t="s">
        <v>239</v>
      </c>
      <c r="D222" s="1">
        <v>0.5</v>
      </c>
      <c r="E222" s="1">
        <v>4</v>
      </c>
      <c r="F222" s="1">
        <v>4</v>
      </c>
      <c r="G222" s="1">
        <v>2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0.5</v>
      </c>
      <c r="R222" s="1">
        <v>0.5</v>
      </c>
      <c r="S222" s="1"/>
      <c r="T222" s="1"/>
      <c r="U222" s="1"/>
      <c r="V222" s="1"/>
      <c r="W222" s="1"/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</v>
      </c>
      <c r="AG222" s="1">
        <v>2</v>
      </c>
      <c r="AI222" t="s">
        <v>220</v>
      </c>
    </row>
    <row r="223" spans="1:35">
      <c r="A223" s="1" t="s">
        <v>89</v>
      </c>
      <c r="B223" s="12">
        <v>45865</v>
      </c>
      <c r="C223" s="1" t="s">
        <v>239</v>
      </c>
      <c r="D223" s="1">
        <v>0.25</v>
      </c>
      <c r="E223" s="1">
        <v>4</v>
      </c>
      <c r="F223" s="1">
        <v>4</v>
      </c>
      <c r="G223" s="1">
        <v>1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1</v>
      </c>
      <c r="Q223" s="1">
        <v>0.25</v>
      </c>
      <c r="R223" s="1">
        <v>0.25</v>
      </c>
      <c r="S223" s="1"/>
      <c r="T223" s="1"/>
      <c r="U223" s="1"/>
      <c r="V223" s="1"/>
      <c r="W223" s="1"/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3</v>
      </c>
      <c r="AI223" t="s">
        <v>220</v>
      </c>
    </row>
    <row r="224" spans="1:35">
      <c r="A224" s="1" t="s">
        <v>127</v>
      </c>
      <c r="B224" s="12">
        <v>45865</v>
      </c>
      <c r="C224" s="1" t="s">
        <v>239</v>
      </c>
      <c r="D224" s="1">
        <v>0</v>
      </c>
      <c r="E224" s="1">
        <v>4</v>
      </c>
      <c r="F224" s="1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2</v>
      </c>
      <c r="Q224" s="1">
        <v>0</v>
      </c>
      <c r="R224" s="1">
        <v>0</v>
      </c>
      <c r="S224" s="1"/>
      <c r="T224" s="1"/>
      <c r="U224" s="1"/>
      <c r="V224" s="1"/>
      <c r="W224" s="1"/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12</v>
      </c>
      <c r="AF224" s="1">
        <v>0</v>
      </c>
      <c r="AG224" s="1">
        <v>4</v>
      </c>
      <c r="AI224" t="s">
        <v>220</v>
      </c>
    </row>
    <row r="225" spans="1:35">
      <c r="A225" s="1" t="s">
        <v>135</v>
      </c>
      <c r="B225" s="12">
        <v>45865</v>
      </c>
      <c r="C225" s="1" t="s">
        <v>239</v>
      </c>
      <c r="D225" s="1">
        <v>0</v>
      </c>
      <c r="E225" s="1">
        <v>4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</v>
      </c>
      <c r="P225" s="1">
        <v>1</v>
      </c>
      <c r="Q225" s="1">
        <v>0.5</v>
      </c>
      <c r="R225" s="1">
        <v>0</v>
      </c>
      <c r="S225" s="1"/>
      <c r="T225" s="1"/>
      <c r="U225" s="1"/>
      <c r="V225" s="1"/>
      <c r="W225" s="1"/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1</v>
      </c>
      <c r="AF225" s="1">
        <v>0</v>
      </c>
      <c r="AG225" s="1">
        <v>2</v>
      </c>
      <c r="AI225" t="s">
        <v>220</v>
      </c>
    </row>
    <row r="226" spans="1:35">
      <c r="A226" s="1" t="s">
        <v>101</v>
      </c>
      <c r="B226" s="12">
        <v>45865</v>
      </c>
      <c r="C226" s="1" t="s">
        <v>239</v>
      </c>
      <c r="D226" s="1">
        <v>0.25</v>
      </c>
      <c r="E226" s="1">
        <v>4</v>
      </c>
      <c r="F226" s="1">
        <v>4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0</v>
      </c>
      <c r="P226" s="1">
        <v>1</v>
      </c>
      <c r="Q226" s="1">
        <v>0.25</v>
      </c>
      <c r="R226" s="1">
        <v>0.5</v>
      </c>
      <c r="S226" s="1"/>
      <c r="T226" s="1"/>
      <c r="U226" s="1"/>
      <c r="V226" s="1"/>
      <c r="W226" s="1"/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3</v>
      </c>
      <c r="AF226" s="1">
        <v>2</v>
      </c>
      <c r="AG226" s="1">
        <v>3</v>
      </c>
      <c r="AI226" t="s">
        <v>220</v>
      </c>
    </row>
    <row r="227" spans="1:35">
      <c r="A227" s="1" t="s">
        <v>83</v>
      </c>
      <c r="B227" s="1" t="s">
        <v>245</v>
      </c>
      <c r="C227" s="1" t="s">
        <v>239</v>
      </c>
      <c r="D227" s="1">
        <v>0</v>
      </c>
      <c r="E227" s="1">
        <v>5</v>
      </c>
      <c r="F227" s="1">
        <v>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3</v>
      </c>
      <c r="Q227" s="1">
        <v>0</v>
      </c>
      <c r="R227" s="1">
        <v>0</v>
      </c>
      <c r="S227" s="1"/>
      <c r="T227" s="1"/>
      <c r="U227" s="1"/>
      <c r="V227" s="1"/>
      <c r="W227" s="1"/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5</v>
      </c>
      <c r="AI227" t="s">
        <v>220</v>
      </c>
    </row>
    <row r="228" spans="1:35">
      <c r="A228" s="1" t="s">
        <v>119</v>
      </c>
      <c r="B228" s="12">
        <v>45877</v>
      </c>
      <c r="C228" s="1" t="s">
        <v>239</v>
      </c>
      <c r="D228" s="1">
        <v>0.2</v>
      </c>
      <c r="E228" s="1">
        <v>5</v>
      </c>
      <c r="F228" s="1">
        <v>5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0.2</v>
      </c>
      <c r="R228" s="1">
        <v>0.4</v>
      </c>
      <c r="S228" s="1"/>
      <c r="T228" s="1"/>
      <c r="U228" s="1"/>
      <c r="V228" s="1"/>
      <c r="W228" s="1"/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</v>
      </c>
      <c r="AI228" t="s">
        <v>220</v>
      </c>
    </row>
    <row r="229" spans="1:35">
      <c r="A229" s="1" t="s">
        <v>115</v>
      </c>
      <c r="B229" s="12">
        <v>45877</v>
      </c>
      <c r="C229" s="1" t="s">
        <v>239</v>
      </c>
      <c r="D229" s="1">
        <v>0</v>
      </c>
      <c r="E229" s="1">
        <v>4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1</v>
      </c>
      <c r="Q229" s="1">
        <v>0.33300000000000002</v>
      </c>
      <c r="R229" s="1">
        <v>0</v>
      </c>
      <c r="S229" s="1"/>
      <c r="T229" s="1"/>
      <c r="U229" s="1"/>
      <c r="V229" s="1"/>
      <c r="W229" s="1"/>
      <c r="X229" s="1">
        <v>0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4</v>
      </c>
      <c r="AF229" s="1">
        <v>0</v>
      </c>
      <c r="AG229" s="1">
        <v>3</v>
      </c>
      <c r="AI229" t="s">
        <v>220</v>
      </c>
    </row>
    <row r="230" spans="1:35">
      <c r="A230" s="1" t="s">
        <v>112</v>
      </c>
      <c r="B230" s="12">
        <v>45877</v>
      </c>
      <c r="C230" s="1" t="s">
        <v>239</v>
      </c>
      <c r="D230" s="1">
        <v>0.25</v>
      </c>
      <c r="E230" s="1">
        <v>4</v>
      </c>
      <c r="F230" s="1">
        <v>4</v>
      </c>
      <c r="G230" s="1">
        <v>1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  <c r="M230" s="1">
        <v>1</v>
      </c>
      <c r="N230" s="1">
        <v>0</v>
      </c>
      <c r="O230" s="1">
        <v>0</v>
      </c>
      <c r="P230" s="1">
        <v>1</v>
      </c>
      <c r="Q230" s="1">
        <v>0.25</v>
      </c>
      <c r="R230" s="1">
        <v>1</v>
      </c>
      <c r="S230" s="1"/>
      <c r="T230" s="1"/>
      <c r="U230" s="1"/>
      <c r="V230" s="1"/>
      <c r="W230" s="1"/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2</v>
      </c>
      <c r="AF230" s="1">
        <v>0</v>
      </c>
      <c r="AG230" s="1">
        <v>3</v>
      </c>
      <c r="AI230" t="s">
        <v>220</v>
      </c>
    </row>
    <row r="231" spans="1:35">
      <c r="A231" s="1" t="s">
        <v>104</v>
      </c>
      <c r="B231" s="12">
        <v>45877</v>
      </c>
      <c r="C231" s="1" t="s">
        <v>239</v>
      </c>
      <c r="D231" s="1">
        <v>0.33300000000000002</v>
      </c>
      <c r="E231" s="1">
        <v>4</v>
      </c>
      <c r="F231" s="1">
        <v>3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0.5</v>
      </c>
      <c r="R231" s="1">
        <v>0.66700000000000004</v>
      </c>
      <c r="S231" s="1"/>
      <c r="T231" s="1"/>
      <c r="U231" s="1"/>
      <c r="V231" s="1"/>
      <c r="W231" s="1"/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</v>
      </c>
      <c r="AI231" t="s">
        <v>220</v>
      </c>
    </row>
    <row r="232" spans="1:35">
      <c r="A232" s="1" t="s">
        <v>121</v>
      </c>
      <c r="B232" s="12">
        <v>45877</v>
      </c>
      <c r="C232" s="1" t="s">
        <v>239</v>
      </c>
      <c r="D232" s="1">
        <v>0</v>
      </c>
      <c r="E232" s="1">
        <v>4</v>
      </c>
      <c r="F232" s="1">
        <v>4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/>
      <c r="T232" s="1"/>
      <c r="U232" s="1"/>
      <c r="V232" s="1"/>
      <c r="W232" s="1"/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4</v>
      </c>
      <c r="AI232" t="s">
        <v>220</v>
      </c>
    </row>
    <row r="233" spans="1:35">
      <c r="A233" s="1" t="s">
        <v>134</v>
      </c>
      <c r="B233" s="12">
        <v>45877</v>
      </c>
      <c r="C233" s="1" t="s">
        <v>239</v>
      </c>
      <c r="D233" s="1">
        <v>0.66700000000000004</v>
      </c>
      <c r="E233" s="1">
        <v>4</v>
      </c>
      <c r="F233" s="1">
        <v>3</v>
      </c>
      <c r="G233" s="1">
        <v>2</v>
      </c>
      <c r="H233" s="1">
        <v>0</v>
      </c>
      <c r="I233" s="1">
        <v>1</v>
      </c>
      <c r="J233" s="1">
        <v>0</v>
      </c>
      <c r="K233" s="1">
        <v>1</v>
      </c>
      <c r="L233" s="1">
        <v>4</v>
      </c>
      <c r="M233" s="1">
        <v>1</v>
      </c>
      <c r="N233" s="1">
        <v>1</v>
      </c>
      <c r="O233" s="1">
        <v>0</v>
      </c>
      <c r="P233" s="1">
        <v>0</v>
      </c>
      <c r="Q233" s="1">
        <v>0.75</v>
      </c>
      <c r="R233" s="1">
        <v>2</v>
      </c>
      <c r="S233" s="1"/>
      <c r="T233" s="1"/>
      <c r="U233" s="1"/>
      <c r="V233" s="1"/>
      <c r="W233" s="1"/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5</v>
      </c>
      <c r="AF233" s="1">
        <v>0</v>
      </c>
      <c r="AG233" s="1">
        <v>1</v>
      </c>
      <c r="AI233" t="s">
        <v>220</v>
      </c>
    </row>
    <row r="234" spans="1:35">
      <c r="A234" s="1" t="s">
        <v>107</v>
      </c>
      <c r="B234" s="12">
        <v>45877</v>
      </c>
      <c r="C234" s="1" t="s">
        <v>239</v>
      </c>
      <c r="D234" s="1">
        <v>0</v>
      </c>
      <c r="E234" s="1">
        <v>4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/>
      <c r="T234" s="1"/>
      <c r="U234" s="1"/>
      <c r="V234" s="1"/>
      <c r="W234" s="1"/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9</v>
      </c>
      <c r="AF234" s="1">
        <v>0</v>
      </c>
      <c r="AG234" s="1">
        <v>4</v>
      </c>
      <c r="AI234" t="s">
        <v>220</v>
      </c>
    </row>
    <row r="235" spans="1:35">
      <c r="A235" s="1" t="s">
        <v>267</v>
      </c>
      <c r="B235" s="12">
        <v>45877</v>
      </c>
      <c r="C235" s="1" t="s">
        <v>239</v>
      </c>
      <c r="D235" s="1">
        <v>0.5</v>
      </c>
      <c r="E235" s="1">
        <v>2</v>
      </c>
      <c r="F235" s="1">
        <v>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0.5</v>
      </c>
      <c r="R235" s="1">
        <v>1</v>
      </c>
      <c r="S235" s="1"/>
      <c r="T235" s="1"/>
      <c r="U235" s="1"/>
      <c r="V235" s="1"/>
      <c r="W235" s="1"/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2</v>
      </c>
      <c r="AF235" s="1">
        <v>2</v>
      </c>
      <c r="AG235" s="1">
        <v>1</v>
      </c>
      <c r="AI235" t="s">
        <v>220</v>
      </c>
    </row>
    <row r="236" spans="1:35">
      <c r="A236" s="1" t="s">
        <v>126</v>
      </c>
      <c r="B236" s="12">
        <v>45877</v>
      </c>
      <c r="C236" s="1" t="s">
        <v>239</v>
      </c>
      <c r="D236" s="1">
        <v>0</v>
      </c>
      <c r="E236" s="1">
        <v>2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/>
      <c r="T236" s="1"/>
      <c r="U236" s="1"/>
      <c r="V236" s="1"/>
      <c r="W236" s="1"/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5</v>
      </c>
      <c r="AF236" s="1">
        <v>5</v>
      </c>
      <c r="AG236" s="1">
        <v>2</v>
      </c>
      <c r="AI236" t="s">
        <v>220</v>
      </c>
    </row>
    <row r="237" spans="1:35">
      <c r="A237" s="1" t="s">
        <v>108</v>
      </c>
      <c r="B237" s="12">
        <v>45877</v>
      </c>
      <c r="C237" s="1" t="s">
        <v>239</v>
      </c>
      <c r="D237" s="1">
        <v>0.25</v>
      </c>
      <c r="E237" s="1">
        <v>4</v>
      </c>
      <c r="F237" s="1">
        <v>4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0.25</v>
      </c>
      <c r="R237" s="1">
        <v>0.25</v>
      </c>
      <c r="S237" s="1"/>
      <c r="T237" s="1"/>
      <c r="U237" s="1"/>
      <c r="V237" s="1"/>
      <c r="W237" s="1"/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2</v>
      </c>
      <c r="AF237" s="1">
        <v>2</v>
      </c>
      <c r="AG237" s="1">
        <v>3</v>
      </c>
      <c r="AI237" t="s">
        <v>220</v>
      </c>
    </row>
    <row r="238" spans="1:35">
      <c r="A238" s="1" t="s">
        <v>100</v>
      </c>
      <c r="B238" s="12">
        <v>45877</v>
      </c>
      <c r="C238" s="1" t="s">
        <v>239</v>
      </c>
      <c r="D238" s="1">
        <v>0.5</v>
      </c>
      <c r="E238" s="1">
        <v>4</v>
      </c>
      <c r="F238" s="1">
        <v>4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0</v>
      </c>
      <c r="P238" s="1">
        <v>1</v>
      </c>
      <c r="Q238" s="1">
        <v>0.5</v>
      </c>
      <c r="R238" s="1">
        <v>0.75</v>
      </c>
      <c r="S238" s="1"/>
      <c r="T238" s="1"/>
      <c r="U238" s="1"/>
      <c r="V238" s="1"/>
      <c r="W238" s="1"/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2</v>
      </c>
      <c r="AG238" s="1">
        <v>2</v>
      </c>
      <c r="AI238" t="s">
        <v>220</v>
      </c>
    </row>
    <row r="239" spans="1:35">
      <c r="A239" s="1" t="s">
        <v>103</v>
      </c>
      <c r="B239" s="12">
        <v>45877</v>
      </c>
      <c r="C239" s="1" t="s">
        <v>239</v>
      </c>
      <c r="D239" s="1">
        <v>0</v>
      </c>
      <c r="E239" s="1">
        <v>4</v>
      </c>
      <c r="F239" s="1">
        <v>3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0</v>
      </c>
      <c r="P239" s="1">
        <v>0</v>
      </c>
      <c r="Q239" s="1">
        <v>0.25</v>
      </c>
      <c r="R239" s="1">
        <v>0</v>
      </c>
      <c r="S239" s="1"/>
      <c r="T239" s="1"/>
      <c r="U239" s="1"/>
      <c r="V239" s="1"/>
      <c r="W239" s="1"/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4</v>
      </c>
      <c r="AF239" s="1">
        <v>1</v>
      </c>
      <c r="AG239" s="1">
        <v>3</v>
      </c>
      <c r="AI239" t="s">
        <v>220</v>
      </c>
    </row>
    <row r="240" spans="1:35">
      <c r="A240" s="1" t="s">
        <v>91</v>
      </c>
      <c r="B240" s="12">
        <v>45877</v>
      </c>
      <c r="C240" s="1" t="s">
        <v>239</v>
      </c>
      <c r="D240" s="1">
        <v>0.25</v>
      </c>
      <c r="E240" s="1">
        <v>4</v>
      </c>
      <c r="F240" s="1">
        <v>4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0.25</v>
      </c>
      <c r="R240" s="1">
        <v>0.75</v>
      </c>
      <c r="S240" s="1"/>
      <c r="T240" s="1"/>
      <c r="U240" s="1"/>
      <c r="V240" s="1"/>
      <c r="W240" s="1"/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3</v>
      </c>
      <c r="AI240" t="s">
        <v>220</v>
      </c>
    </row>
    <row r="241" spans="1:35">
      <c r="A241" s="1" t="s">
        <v>82</v>
      </c>
      <c r="B241" s="12">
        <v>45877</v>
      </c>
      <c r="C241" s="1" t="s">
        <v>239</v>
      </c>
      <c r="D241" s="1">
        <v>0.25</v>
      </c>
      <c r="E241" s="1">
        <v>4</v>
      </c>
      <c r="F241" s="1">
        <v>4</v>
      </c>
      <c r="G241" s="1">
        <v>1</v>
      </c>
      <c r="H241" s="1">
        <v>0</v>
      </c>
      <c r="I241" s="1">
        <v>0</v>
      </c>
      <c r="J241" s="1">
        <v>0</v>
      </c>
      <c r="K241" s="1">
        <v>1</v>
      </c>
      <c r="L241" s="1">
        <v>2</v>
      </c>
      <c r="M241" s="1">
        <v>1</v>
      </c>
      <c r="N241" s="1">
        <v>0</v>
      </c>
      <c r="O241" s="1">
        <v>0</v>
      </c>
      <c r="P241" s="1">
        <v>1</v>
      </c>
      <c r="Q241" s="1">
        <v>0.25</v>
      </c>
      <c r="R241" s="1">
        <v>1</v>
      </c>
      <c r="S241" s="1"/>
      <c r="T241" s="1"/>
      <c r="U241" s="1"/>
      <c r="V241" s="1"/>
      <c r="W241" s="1"/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5</v>
      </c>
      <c r="AF241" s="1">
        <v>2</v>
      </c>
      <c r="AG241" s="1">
        <v>3</v>
      </c>
      <c r="AI241" t="s">
        <v>220</v>
      </c>
    </row>
    <row r="242" spans="1:35">
      <c r="A242" s="1" t="s">
        <v>105</v>
      </c>
      <c r="B242" s="12">
        <v>45877</v>
      </c>
      <c r="C242" s="1" t="s">
        <v>239</v>
      </c>
      <c r="D242" s="1">
        <v>0.25</v>
      </c>
      <c r="E242" s="1">
        <v>4</v>
      </c>
      <c r="F242" s="1">
        <v>4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0.25</v>
      </c>
      <c r="R242" s="1">
        <v>0.25</v>
      </c>
      <c r="S242" s="1"/>
      <c r="T242" s="1"/>
      <c r="U242" s="1"/>
      <c r="V242" s="1"/>
      <c r="W242" s="1"/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9</v>
      </c>
      <c r="AF242" s="1">
        <v>0</v>
      </c>
      <c r="AG242" s="1">
        <v>3</v>
      </c>
      <c r="AI242" t="s">
        <v>220</v>
      </c>
    </row>
    <row r="243" spans="1:35">
      <c r="A243" s="1" t="s">
        <v>125</v>
      </c>
      <c r="B243" s="12">
        <v>45877</v>
      </c>
      <c r="C243" s="1" t="s">
        <v>239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/>
      <c r="T243" s="1"/>
      <c r="U243" s="1"/>
      <c r="V243" s="1"/>
      <c r="W243" s="1"/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2</v>
      </c>
      <c r="AF243" s="1">
        <v>0</v>
      </c>
      <c r="AG243" s="1">
        <v>3</v>
      </c>
      <c r="AI243" t="s">
        <v>220</v>
      </c>
    </row>
    <row r="244" spans="1:35">
      <c r="A244" s="1" t="s">
        <v>137</v>
      </c>
      <c r="B244" s="12">
        <v>45877</v>
      </c>
      <c r="C244" s="1" t="s">
        <v>239</v>
      </c>
      <c r="D244" s="1">
        <v>0.33300000000000002</v>
      </c>
      <c r="E244" s="1">
        <v>3</v>
      </c>
      <c r="F244" s="1">
        <v>3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0.33300000000000002</v>
      </c>
      <c r="R244" s="1">
        <v>0.66700000000000004</v>
      </c>
      <c r="S244" s="1"/>
      <c r="T244" s="1"/>
      <c r="U244" s="1"/>
      <c r="V244" s="1"/>
      <c r="W244" s="1"/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2</v>
      </c>
      <c r="AF244" s="1">
        <v>1</v>
      </c>
      <c r="AG244" s="1">
        <v>2</v>
      </c>
      <c r="AI244" t="s">
        <v>220</v>
      </c>
    </row>
    <row r="245" spans="1:35">
      <c r="A245" s="1" t="s">
        <v>95</v>
      </c>
      <c r="B245" s="12">
        <v>45877</v>
      </c>
      <c r="C245" s="1" t="s">
        <v>239</v>
      </c>
      <c r="D245" s="1">
        <v>0</v>
      </c>
      <c r="E245" s="1">
        <v>2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/>
      <c r="T245" s="1"/>
      <c r="U245" s="1"/>
      <c r="V245" s="1"/>
      <c r="W245" s="1"/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0</v>
      </c>
      <c r="AG245" s="1">
        <v>2</v>
      </c>
      <c r="AI245" t="s">
        <v>220</v>
      </c>
    </row>
    <row r="246" spans="1:35">
      <c r="A246" s="1" t="s">
        <v>133</v>
      </c>
      <c r="B246" s="12">
        <v>45877</v>
      </c>
      <c r="C246" s="1" t="s">
        <v>239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/>
      <c r="T246" s="1"/>
      <c r="U246" s="1"/>
      <c r="V246" s="1"/>
      <c r="W246" s="1"/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1</v>
      </c>
      <c r="AI246" t="s">
        <v>220</v>
      </c>
    </row>
    <row r="247" spans="1:35">
      <c r="A247" s="1" t="s">
        <v>92</v>
      </c>
      <c r="B247" s="12">
        <v>45877</v>
      </c>
      <c r="C247" s="1" t="s">
        <v>239</v>
      </c>
      <c r="D247" s="1">
        <v>0.2</v>
      </c>
      <c r="E247" s="1">
        <v>5</v>
      </c>
      <c r="F247" s="1">
        <v>5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0</v>
      </c>
      <c r="P247" s="1">
        <v>0</v>
      </c>
      <c r="Q247" s="1">
        <v>0.2</v>
      </c>
      <c r="R247" s="1">
        <v>0.4</v>
      </c>
      <c r="S247" s="1"/>
      <c r="T247" s="1"/>
      <c r="U247" s="1"/>
      <c r="V247" s="1"/>
      <c r="W247" s="1"/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2</v>
      </c>
      <c r="AF247" s="1">
        <v>4</v>
      </c>
      <c r="AG247" s="1">
        <v>4</v>
      </c>
      <c r="AI247" t="s">
        <v>220</v>
      </c>
    </row>
    <row r="248" spans="1:35">
      <c r="A248" s="1" t="s">
        <v>106</v>
      </c>
      <c r="B248" s="12">
        <v>45877</v>
      </c>
      <c r="C248" s="1" t="s">
        <v>239</v>
      </c>
      <c r="D248" s="1">
        <v>0</v>
      </c>
      <c r="E248" s="1">
        <v>5</v>
      </c>
      <c r="F248" s="1">
        <v>5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/>
      <c r="T248" s="1"/>
      <c r="U248" s="1"/>
      <c r="V248" s="1"/>
      <c r="W248" s="1"/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6</v>
      </c>
      <c r="AF248" s="1">
        <v>4</v>
      </c>
      <c r="AG248" s="1">
        <v>5</v>
      </c>
      <c r="AI248" t="s">
        <v>220</v>
      </c>
    </row>
    <row r="249" spans="1:35">
      <c r="A249" s="1" t="s">
        <v>90</v>
      </c>
      <c r="B249" s="12">
        <v>45877</v>
      </c>
      <c r="C249" s="1" t="s">
        <v>239</v>
      </c>
      <c r="D249" s="1">
        <v>0.25</v>
      </c>
      <c r="E249" s="1">
        <v>4</v>
      </c>
      <c r="F249" s="1">
        <v>4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0.25</v>
      </c>
      <c r="R249" s="1">
        <v>0.5</v>
      </c>
      <c r="S249" s="1"/>
      <c r="T249" s="1"/>
      <c r="U249" s="1"/>
      <c r="V249" s="1"/>
      <c r="W249" s="1"/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0</v>
      </c>
      <c r="AG249" s="1">
        <v>3</v>
      </c>
      <c r="AI249" t="s">
        <v>220</v>
      </c>
    </row>
    <row r="250" spans="1:35">
      <c r="A250" s="1" t="s">
        <v>102</v>
      </c>
      <c r="B250" s="12">
        <v>45877</v>
      </c>
      <c r="C250" s="1" t="s">
        <v>239</v>
      </c>
      <c r="D250" s="1">
        <v>0.25</v>
      </c>
      <c r="E250" s="1">
        <v>4</v>
      </c>
      <c r="F250" s="1">
        <v>4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0.25</v>
      </c>
      <c r="R250" s="1">
        <v>0.25</v>
      </c>
      <c r="S250" s="1"/>
      <c r="T250" s="1"/>
      <c r="U250" s="1"/>
      <c r="V250" s="1"/>
      <c r="W250" s="1"/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3</v>
      </c>
      <c r="AI250" t="s">
        <v>220</v>
      </c>
    </row>
    <row r="251" spans="1:35">
      <c r="A251" s="1" t="s">
        <v>143</v>
      </c>
      <c r="B251" s="12">
        <v>45877</v>
      </c>
      <c r="C251" s="1" t="s">
        <v>240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t="s">
        <v>220</v>
      </c>
    </row>
    <row r="252" spans="1:35">
      <c r="A252" s="1" t="s">
        <v>94</v>
      </c>
      <c r="B252" s="12">
        <v>45877</v>
      </c>
      <c r="C252" s="1" t="s">
        <v>239</v>
      </c>
      <c r="D252" s="1">
        <v>0.33300000000000002</v>
      </c>
      <c r="E252" s="1">
        <v>4</v>
      </c>
      <c r="F252" s="1">
        <v>3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0.5</v>
      </c>
      <c r="R252" s="1">
        <v>0.33300000000000002</v>
      </c>
      <c r="S252" s="1"/>
      <c r="T252" s="1"/>
      <c r="U252" s="1"/>
      <c r="V252" s="1"/>
      <c r="W252" s="1"/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2</v>
      </c>
      <c r="AF252" s="1">
        <v>2</v>
      </c>
      <c r="AG252" s="1">
        <v>2</v>
      </c>
      <c r="AI252" t="s">
        <v>220</v>
      </c>
    </row>
    <row r="253" spans="1:35">
      <c r="A253" s="1" t="s">
        <v>99</v>
      </c>
      <c r="B253" s="12">
        <v>45877</v>
      </c>
      <c r="C253" s="1" t="s">
        <v>239</v>
      </c>
      <c r="D253" s="1">
        <v>0</v>
      </c>
      <c r="E253" s="1">
        <v>4</v>
      </c>
      <c r="F253" s="1">
        <v>4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/>
      <c r="T253" s="1"/>
      <c r="U253" s="1"/>
      <c r="V253" s="1"/>
      <c r="W253" s="1"/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4</v>
      </c>
      <c r="AI253" t="s">
        <v>220</v>
      </c>
    </row>
    <row r="254" spans="1:35">
      <c r="A254" s="1" t="s">
        <v>132</v>
      </c>
      <c r="B254" s="12">
        <v>45877</v>
      </c>
      <c r="C254" s="1" t="s">
        <v>239</v>
      </c>
      <c r="D254" s="1">
        <v>0.25</v>
      </c>
      <c r="E254" s="1">
        <v>4</v>
      </c>
      <c r="F254" s="1">
        <v>4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0.25</v>
      </c>
      <c r="R254" s="1">
        <v>0.25</v>
      </c>
      <c r="S254" s="1"/>
      <c r="T254" s="1"/>
      <c r="U254" s="1"/>
      <c r="V254" s="1"/>
      <c r="W254" s="1"/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13</v>
      </c>
      <c r="AF254" s="1">
        <v>0</v>
      </c>
      <c r="AG254" s="1">
        <v>3</v>
      </c>
      <c r="AI254" t="s">
        <v>220</v>
      </c>
    </row>
    <row r="255" spans="1:35">
      <c r="A255" s="1" t="s">
        <v>136</v>
      </c>
      <c r="B255" s="12">
        <v>45877</v>
      </c>
      <c r="C255" s="1" t="s">
        <v>239</v>
      </c>
      <c r="D255" s="1">
        <v>0.25</v>
      </c>
      <c r="E255" s="1">
        <v>4</v>
      </c>
      <c r="F255" s="1">
        <v>4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0</v>
      </c>
      <c r="P255" s="1">
        <v>0</v>
      </c>
      <c r="Q255" s="1">
        <v>0.25</v>
      </c>
      <c r="R255" s="1">
        <v>0.25</v>
      </c>
      <c r="S255" s="1"/>
      <c r="T255" s="1"/>
      <c r="U255" s="1"/>
      <c r="V255" s="1"/>
      <c r="W255" s="1"/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3</v>
      </c>
      <c r="AI255" t="s">
        <v>220</v>
      </c>
    </row>
    <row r="256" spans="1:35">
      <c r="A256" s="1" t="s">
        <v>111</v>
      </c>
      <c r="B256" s="12">
        <v>45877</v>
      </c>
      <c r="C256" s="1" t="s">
        <v>239</v>
      </c>
      <c r="D256" s="1">
        <v>0.5</v>
      </c>
      <c r="E256" s="1">
        <v>4</v>
      </c>
      <c r="F256" s="1">
        <v>4</v>
      </c>
      <c r="G256" s="1">
        <v>2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0</v>
      </c>
      <c r="P256" s="1">
        <v>0</v>
      </c>
      <c r="Q256" s="1">
        <v>0.5</v>
      </c>
      <c r="R256" s="1">
        <v>0.75</v>
      </c>
      <c r="S256" s="1"/>
      <c r="T256" s="1"/>
      <c r="U256" s="1"/>
      <c r="V256" s="1"/>
      <c r="W256" s="1"/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3</v>
      </c>
      <c r="AF256" s="1">
        <v>1</v>
      </c>
      <c r="AG256" s="1">
        <v>2</v>
      </c>
      <c r="AI256" t="s">
        <v>220</v>
      </c>
    </row>
    <row r="257" spans="1:35">
      <c r="A257" s="1" t="s">
        <v>110</v>
      </c>
      <c r="B257" s="12">
        <v>45877</v>
      </c>
      <c r="C257" s="1" t="s">
        <v>239</v>
      </c>
      <c r="D257" s="1">
        <v>0.4</v>
      </c>
      <c r="E257" s="1">
        <v>6</v>
      </c>
      <c r="F257" s="1">
        <v>5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0</v>
      </c>
      <c r="P257" s="1">
        <v>0</v>
      </c>
      <c r="Q257" s="1">
        <v>0.5</v>
      </c>
      <c r="R257" s="1">
        <v>0.4</v>
      </c>
      <c r="S257" s="1"/>
      <c r="T257" s="1"/>
      <c r="U257" s="1"/>
      <c r="V257" s="1"/>
      <c r="W257" s="1"/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2</v>
      </c>
      <c r="AF257" s="1">
        <v>0</v>
      </c>
      <c r="AG257" s="1">
        <v>4</v>
      </c>
      <c r="AI257" t="s">
        <v>220</v>
      </c>
    </row>
    <row r="258" spans="1:35">
      <c r="A258" s="1" t="s">
        <v>118</v>
      </c>
      <c r="B258" s="12">
        <v>45877</v>
      </c>
      <c r="C258" s="1" t="s">
        <v>239</v>
      </c>
      <c r="D258" s="1">
        <v>0.5</v>
      </c>
      <c r="E258" s="1">
        <v>6</v>
      </c>
      <c r="F258" s="1">
        <v>6</v>
      </c>
      <c r="G258" s="1">
        <v>3</v>
      </c>
      <c r="H258" s="1">
        <v>2</v>
      </c>
      <c r="I258" s="1">
        <v>0</v>
      </c>
      <c r="J258" s="1">
        <v>0</v>
      </c>
      <c r="K258" s="1">
        <v>1</v>
      </c>
      <c r="L258" s="1">
        <v>2</v>
      </c>
      <c r="M258" s="1">
        <v>2</v>
      </c>
      <c r="N258" s="1">
        <v>0</v>
      </c>
      <c r="O258" s="1">
        <v>0</v>
      </c>
      <c r="P258" s="1">
        <v>1</v>
      </c>
      <c r="Q258" s="1">
        <v>0.5</v>
      </c>
      <c r="R258" s="1">
        <v>1</v>
      </c>
      <c r="S258" s="1"/>
      <c r="T258" s="1"/>
      <c r="U258" s="1"/>
      <c r="V258" s="1"/>
      <c r="W258" s="1"/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3</v>
      </c>
      <c r="AG258" s="1">
        <v>3</v>
      </c>
      <c r="AI258" t="s">
        <v>220</v>
      </c>
    </row>
    <row r="259" spans="1:35">
      <c r="A259" s="1" t="s">
        <v>138</v>
      </c>
      <c r="B259" s="12">
        <v>45877</v>
      </c>
      <c r="C259" s="1" t="s">
        <v>239</v>
      </c>
      <c r="D259" s="1">
        <v>0.2</v>
      </c>
      <c r="E259" s="1">
        <v>5</v>
      </c>
      <c r="F259" s="1">
        <v>5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0.2</v>
      </c>
      <c r="R259" s="1">
        <v>0.4</v>
      </c>
      <c r="S259" s="1"/>
      <c r="T259" s="1"/>
      <c r="U259" s="1"/>
      <c r="V259" s="1"/>
      <c r="W259" s="1"/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11</v>
      </c>
      <c r="AF259" s="1">
        <v>1</v>
      </c>
      <c r="AG259" s="1">
        <v>4</v>
      </c>
      <c r="AI259" t="s">
        <v>220</v>
      </c>
    </row>
    <row r="260" spans="1:35">
      <c r="A260" s="1" t="s">
        <v>116</v>
      </c>
      <c r="B260" s="12">
        <v>45877</v>
      </c>
      <c r="C260" s="1" t="s">
        <v>239</v>
      </c>
      <c r="D260" s="1">
        <v>0</v>
      </c>
      <c r="E260" s="1">
        <v>5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/>
      <c r="T260" s="1"/>
      <c r="U260" s="1"/>
      <c r="V260" s="1"/>
      <c r="W260" s="1"/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5</v>
      </c>
      <c r="AF260" s="1">
        <v>4</v>
      </c>
      <c r="AG260" s="1">
        <v>5</v>
      </c>
      <c r="AI260" t="s">
        <v>220</v>
      </c>
    </row>
    <row r="261" spans="1:35">
      <c r="A261" s="1" t="s">
        <v>140</v>
      </c>
      <c r="B261" s="12">
        <v>45877</v>
      </c>
      <c r="C261" s="1" t="s">
        <v>239</v>
      </c>
      <c r="D261" s="1">
        <v>0.4</v>
      </c>
      <c r="E261" s="1">
        <v>5</v>
      </c>
      <c r="F261" s="1">
        <v>5</v>
      </c>
      <c r="G261" s="1">
        <v>2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0</v>
      </c>
      <c r="Q261" s="1">
        <v>0.4</v>
      </c>
      <c r="R261" s="1">
        <v>0.4</v>
      </c>
      <c r="S261" s="1"/>
      <c r="T261" s="1"/>
      <c r="U261" s="1"/>
      <c r="V261" s="1"/>
      <c r="W261" s="1"/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3</v>
      </c>
      <c r="AI261" t="s">
        <v>220</v>
      </c>
    </row>
    <row r="262" spans="1:35">
      <c r="A262" s="1" t="s">
        <v>124</v>
      </c>
      <c r="B262" s="12">
        <v>45877</v>
      </c>
      <c r="C262" s="1" t="s">
        <v>239</v>
      </c>
      <c r="D262" s="1">
        <v>0</v>
      </c>
      <c r="E262" s="1">
        <v>5</v>
      </c>
      <c r="F262" s="1">
        <v>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/>
      <c r="T262" s="1"/>
      <c r="U262" s="1"/>
      <c r="V262" s="1"/>
      <c r="W262" s="1"/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5</v>
      </c>
      <c r="AF262" s="1">
        <v>1</v>
      </c>
      <c r="AG262" s="1">
        <v>5</v>
      </c>
      <c r="AI262" t="s">
        <v>220</v>
      </c>
    </row>
    <row r="263" spans="1:35">
      <c r="A263" s="1" t="s">
        <v>264</v>
      </c>
      <c r="B263" s="12">
        <v>45877</v>
      </c>
      <c r="C263" s="1" t="s">
        <v>239</v>
      </c>
      <c r="D263" s="1">
        <v>0.6</v>
      </c>
      <c r="E263" s="1">
        <v>5</v>
      </c>
      <c r="F263" s="1">
        <v>5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0</v>
      </c>
      <c r="P263" s="1">
        <v>0</v>
      </c>
      <c r="Q263" s="1">
        <v>0.6</v>
      </c>
      <c r="R263" s="1">
        <v>0.6</v>
      </c>
      <c r="S263" s="1"/>
      <c r="T263" s="1"/>
      <c r="U263" s="1"/>
      <c r="V263" s="1"/>
      <c r="W263" s="1"/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2</v>
      </c>
      <c r="AG263" s="1">
        <v>2</v>
      </c>
      <c r="AI263" t="s">
        <v>220</v>
      </c>
    </row>
    <row r="264" spans="1:35">
      <c r="A264" s="1" t="s">
        <v>117</v>
      </c>
      <c r="B264" s="12">
        <v>45877</v>
      </c>
      <c r="C264" s="1" t="s">
        <v>239</v>
      </c>
      <c r="D264" s="1">
        <v>0.5</v>
      </c>
      <c r="E264" s="1">
        <v>5</v>
      </c>
      <c r="F264" s="1">
        <v>4</v>
      </c>
      <c r="G264" s="1">
        <v>2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0.5</v>
      </c>
      <c r="R264" s="1">
        <v>0.5</v>
      </c>
      <c r="S264" s="1"/>
      <c r="T264" s="1"/>
      <c r="U264" s="1"/>
      <c r="V264" s="1"/>
      <c r="W264" s="1"/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2</v>
      </c>
      <c r="AF264" s="1">
        <v>3</v>
      </c>
      <c r="AG264" s="1">
        <v>3</v>
      </c>
      <c r="AI264" t="s">
        <v>220</v>
      </c>
    </row>
    <row r="265" spans="1:35">
      <c r="A265" s="1" t="s">
        <v>108</v>
      </c>
      <c r="B265" s="12">
        <v>45878</v>
      </c>
      <c r="C265" s="1" t="s">
        <v>239</v>
      </c>
      <c r="D265" s="1">
        <v>0.25</v>
      </c>
      <c r="E265" s="1">
        <v>4</v>
      </c>
      <c r="F265" s="1">
        <v>4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0</v>
      </c>
      <c r="P265" s="1">
        <v>2</v>
      </c>
      <c r="Q265" s="1">
        <v>0.25</v>
      </c>
      <c r="R265" s="1">
        <v>0.5</v>
      </c>
      <c r="S265" s="1"/>
      <c r="T265" s="1"/>
      <c r="U265" s="1"/>
      <c r="V265" s="1"/>
      <c r="W265" s="1"/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3</v>
      </c>
      <c r="AF265" s="1">
        <v>2</v>
      </c>
      <c r="AG265" s="1">
        <v>3</v>
      </c>
      <c r="AI265" t="s">
        <v>220</v>
      </c>
    </row>
    <row r="266" spans="1:35">
      <c r="A266" s="1" t="s">
        <v>103</v>
      </c>
      <c r="B266" s="12">
        <v>45878</v>
      </c>
      <c r="C266" s="1" t="s">
        <v>239</v>
      </c>
      <c r="D266" s="1">
        <v>0.5</v>
      </c>
      <c r="E266" s="1">
        <v>4</v>
      </c>
      <c r="F266" s="1">
        <v>4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0.5</v>
      </c>
      <c r="R266" s="1">
        <v>0.75</v>
      </c>
      <c r="S266" s="1"/>
      <c r="T266" s="1"/>
      <c r="U266" s="1"/>
      <c r="V266" s="1"/>
      <c r="W266" s="1"/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4</v>
      </c>
      <c r="AF266" s="1">
        <v>0</v>
      </c>
      <c r="AG266" s="1">
        <v>2</v>
      </c>
      <c r="AI266" t="s">
        <v>220</v>
      </c>
    </row>
    <row r="267" spans="1:35">
      <c r="A267" s="1" t="s">
        <v>82</v>
      </c>
      <c r="B267" s="12">
        <v>45878</v>
      </c>
      <c r="C267" s="1" t="s">
        <v>239</v>
      </c>
      <c r="D267" s="1">
        <v>0.25</v>
      </c>
      <c r="E267" s="1">
        <v>4</v>
      </c>
      <c r="F267" s="1">
        <v>4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</v>
      </c>
      <c r="Q267" s="1">
        <v>0.25</v>
      </c>
      <c r="R267" s="1">
        <v>0.25</v>
      </c>
      <c r="S267" s="1"/>
      <c r="T267" s="1"/>
      <c r="U267" s="1"/>
      <c r="V267" s="1"/>
      <c r="W267" s="1"/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2</v>
      </c>
      <c r="AF267" s="1">
        <v>0</v>
      </c>
      <c r="AG267" s="1">
        <v>3</v>
      </c>
      <c r="AI267" t="s">
        <v>220</v>
      </c>
    </row>
    <row r="268" spans="1:35">
      <c r="A268" s="1" t="s">
        <v>91</v>
      </c>
      <c r="B268" s="12">
        <v>45878</v>
      </c>
      <c r="C268" s="1" t="s">
        <v>239</v>
      </c>
      <c r="D268" s="1">
        <v>0.25</v>
      </c>
      <c r="E268" s="1">
        <v>4</v>
      </c>
      <c r="F268" s="1">
        <v>4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1</v>
      </c>
      <c r="Q268" s="1">
        <v>0.25</v>
      </c>
      <c r="R268" s="1">
        <v>0.25</v>
      </c>
      <c r="S268" s="1"/>
      <c r="T268" s="1"/>
      <c r="U268" s="1"/>
      <c r="V268" s="1"/>
      <c r="W268" s="1"/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2</v>
      </c>
      <c r="AF268" s="1">
        <v>1</v>
      </c>
      <c r="AG268" s="1">
        <v>4</v>
      </c>
      <c r="AI268" t="s">
        <v>220</v>
      </c>
    </row>
    <row r="269" spans="1:35">
      <c r="A269" s="1" t="s">
        <v>105</v>
      </c>
      <c r="B269" s="12">
        <v>45878</v>
      </c>
      <c r="C269" s="1" t="s">
        <v>239</v>
      </c>
      <c r="D269" s="1">
        <v>0</v>
      </c>
      <c r="E269" s="1">
        <v>4</v>
      </c>
      <c r="F269" s="1">
        <v>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/>
      <c r="T269" s="1"/>
      <c r="U269" s="1"/>
      <c r="V269" s="1"/>
      <c r="W269" s="1"/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4</v>
      </c>
      <c r="AF269" s="1">
        <v>1</v>
      </c>
      <c r="AG269" s="1">
        <v>4</v>
      </c>
      <c r="AI269" t="s">
        <v>220</v>
      </c>
    </row>
    <row r="270" spans="1:35">
      <c r="A270" s="1" t="s">
        <v>133</v>
      </c>
      <c r="B270" s="12">
        <v>45878</v>
      </c>
      <c r="C270" s="1" t="s">
        <v>239</v>
      </c>
      <c r="D270" s="1">
        <v>0</v>
      </c>
      <c r="E270" s="1">
        <v>2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/>
      <c r="T270" s="1"/>
      <c r="U270" s="1"/>
      <c r="V270" s="1"/>
      <c r="W270" s="1"/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2</v>
      </c>
      <c r="AI270" t="s">
        <v>220</v>
      </c>
    </row>
    <row r="271" spans="1:35">
      <c r="A271" s="1" t="s">
        <v>95</v>
      </c>
      <c r="B271" s="12">
        <v>45878</v>
      </c>
      <c r="C271" s="1" t="s">
        <v>239</v>
      </c>
      <c r="D271" s="1">
        <v>0</v>
      </c>
      <c r="E271" s="1">
        <v>2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0</v>
      </c>
      <c r="S271" s="1"/>
      <c r="T271" s="1"/>
      <c r="U271" s="1"/>
      <c r="V271" s="1"/>
      <c r="W271" s="1"/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2</v>
      </c>
      <c r="AI271" t="s">
        <v>220</v>
      </c>
    </row>
    <row r="272" spans="1:35">
      <c r="A272" s="1" t="s">
        <v>100</v>
      </c>
      <c r="B272" s="12">
        <v>45878</v>
      </c>
      <c r="C272" s="1" t="s">
        <v>239</v>
      </c>
      <c r="D272" s="1">
        <v>0</v>
      </c>
      <c r="E272" s="1">
        <v>3</v>
      </c>
      <c r="F272" s="1">
        <v>3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/>
      <c r="T272" s="1"/>
      <c r="U272" s="1"/>
      <c r="V272" s="1"/>
      <c r="W272" s="1"/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3</v>
      </c>
      <c r="AI272" t="s">
        <v>220</v>
      </c>
    </row>
    <row r="273" spans="1:35">
      <c r="A273" s="1" t="s">
        <v>125</v>
      </c>
      <c r="B273" s="12">
        <v>45878</v>
      </c>
      <c r="C273" s="1" t="s">
        <v>239</v>
      </c>
      <c r="D273" s="1">
        <v>0.33300000000000002</v>
      </c>
      <c r="E273" s="1">
        <v>3</v>
      </c>
      <c r="F273" s="1">
        <v>3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0.33300000000000002</v>
      </c>
      <c r="R273" s="1">
        <v>0.33300000000000002</v>
      </c>
      <c r="S273" s="1"/>
      <c r="T273" s="1"/>
      <c r="U273" s="1"/>
      <c r="V273" s="1"/>
      <c r="W273" s="1"/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1</v>
      </c>
      <c r="AD273" s="1">
        <v>1</v>
      </c>
      <c r="AE273" s="1">
        <v>6</v>
      </c>
      <c r="AF273" s="1">
        <v>1</v>
      </c>
      <c r="AG273" s="1">
        <v>3</v>
      </c>
      <c r="AI273" t="s">
        <v>220</v>
      </c>
    </row>
    <row r="274" spans="1:35">
      <c r="A274" s="1" t="s">
        <v>137</v>
      </c>
      <c r="B274" s="12">
        <v>45878</v>
      </c>
      <c r="C274" s="1" t="s">
        <v>239</v>
      </c>
      <c r="D274" s="1">
        <v>0</v>
      </c>
      <c r="E274" s="1">
        <v>2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/>
      <c r="T274" s="1"/>
      <c r="U274" s="1"/>
      <c r="V274" s="1"/>
      <c r="W274" s="1"/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3</v>
      </c>
      <c r="AF274" s="1">
        <v>0</v>
      </c>
      <c r="AG274" s="1">
        <v>2</v>
      </c>
      <c r="AI274" t="s">
        <v>220</v>
      </c>
    </row>
    <row r="275" spans="1:35">
      <c r="A275" s="1" t="s">
        <v>84</v>
      </c>
      <c r="B275" s="12">
        <v>45878</v>
      </c>
      <c r="C275" s="1" t="s">
        <v>239</v>
      </c>
      <c r="D275" s="1">
        <v>0.5</v>
      </c>
      <c r="E275" s="1">
        <v>4</v>
      </c>
      <c r="F275" s="1">
        <v>4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1</v>
      </c>
      <c r="N275" s="1">
        <v>1</v>
      </c>
      <c r="O275" s="1">
        <v>0</v>
      </c>
      <c r="P275" s="1">
        <v>0</v>
      </c>
      <c r="Q275" s="1">
        <v>0.5</v>
      </c>
      <c r="R275" s="1">
        <v>0.75</v>
      </c>
      <c r="S275" s="1"/>
      <c r="T275" s="1"/>
      <c r="U275" s="1"/>
      <c r="V275" s="1"/>
      <c r="W275" s="1"/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2</v>
      </c>
      <c r="AF275" s="1">
        <v>0</v>
      </c>
      <c r="AG275" s="1">
        <v>2</v>
      </c>
      <c r="AI275" t="s">
        <v>220</v>
      </c>
    </row>
    <row r="276" spans="1:35">
      <c r="A276" s="1" t="s">
        <v>88</v>
      </c>
      <c r="B276" s="12">
        <v>45878</v>
      </c>
      <c r="C276" s="1" t="s">
        <v>239</v>
      </c>
      <c r="D276" s="1">
        <v>0</v>
      </c>
      <c r="E276" s="1">
        <v>4</v>
      </c>
      <c r="F276" s="1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/>
      <c r="T276" s="1"/>
      <c r="U276" s="1"/>
      <c r="V276" s="1"/>
      <c r="W276" s="1"/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6</v>
      </c>
      <c r="AF276" s="1">
        <v>1</v>
      </c>
      <c r="AG276" s="1">
        <v>4</v>
      </c>
      <c r="AI276" t="s">
        <v>220</v>
      </c>
    </row>
    <row r="277" spans="1:35">
      <c r="A277" s="1" t="s">
        <v>85</v>
      </c>
      <c r="B277" s="12">
        <v>45878</v>
      </c>
      <c r="C277" s="1" t="s">
        <v>239</v>
      </c>
      <c r="D277" s="1">
        <v>0.25</v>
      </c>
      <c r="E277" s="1">
        <v>4</v>
      </c>
      <c r="F277" s="1">
        <v>4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2</v>
      </c>
      <c r="Q277" s="1">
        <v>0.25</v>
      </c>
      <c r="R277" s="1">
        <v>0.25</v>
      </c>
      <c r="S277" s="1"/>
      <c r="T277" s="1"/>
      <c r="U277" s="1"/>
      <c r="V277" s="1"/>
      <c r="W277" s="1"/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10</v>
      </c>
      <c r="AF277" s="1">
        <v>1</v>
      </c>
      <c r="AG277" s="1">
        <v>3</v>
      </c>
      <c r="AI277" t="s">
        <v>220</v>
      </c>
    </row>
    <row r="278" spans="1:35">
      <c r="A278" s="1" t="s">
        <v>86</v>
      </c>
      <c r="B278" s="1" t="s">
        <v>246</v>
      </c>
      <c r="C278" s="1" t="s">
        <v>239</v>
      </c>
      <c r="D278" s="1">
        <v>1</v>
      </c>
      <c r="E278" s="1">
        <v>4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0</v>
      </c>
      <c r="P278" s="1">
        <v>0</v>
      </c>
      <c r="Q278" s="1">
        <v>1</v>
      </c>
      <c r="R278" s="1">
        <v>1</v>
      </c>
      <c r="S278" s="1"/>
      <c r="T278" s="1"/>
      <c r="U278" s="1"/>
      <c r="V278" s="1"/>
      <c r="W278" s="1"/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3</v>
      </c>
      <c r="AG278" s="1">
        <v>0</v>
      </c>
      <c r="AI278" t="s">
        <v>220</v>
      </c>
    </row>
    <row r="279" spans="1:35">
      <c r="A279" s="1" t="s">
        <v>89</v>
      </c>
      <c r="B279" s="12">
        <v>45878</v>
      </c>
      <c r="C279" s="1" t="s">
        <v>239</v>
      </c>
      <c r="D279" s="1">
        <v>0</v>
      </c>
      <c r="E279" s="1">
        <v>4</v>
      </c>
      <c r="F279" s="1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2</v>
      </c>
      <c r="Q279" s="1">
        <v>0</v>
      </c>
      <c r="R279" s="1">
        <v>0</v>
      </c>
      <c r="S279" s="1"/>
      <c r="T279" s="1"/>
      <c r="U279" s="1"/>
      <c r="V279" s="1"/>
      <c r="W279" s="1"/>
      <c r="X279" s="1">
        <v>0</v>
      </c>
      <c r="Y279" s="1">
        <v>0</v>
      </c>
      <c r="Z279" s="1">
        <v>0</v>
      </c>
      <c r="AA279" s="1">
        <v>0</v>
      </c>
      <c r="AB279" s="1">
        <v>1</v>
      </c>
      <c r="AC279" s="1">
        <v>0</v>
      </c>
      <c r="AD279" s="1">
        <v>0</v>
      </c>
      <c r="AE279" s="1">
        <v>0</v>
      </c>
      <c r="AF279" s="1">
        <v>2</v>
      </c>
      <c r="AG279" s="1">
        <v>5</v>
      </c>
      <c r="AI279" t="s">
        <v>220</v>
      </c>
    </row>
    <row r="280" spans="1:35">
      <c r="A280" s="1" t="s">
        <v>127</v>
      </c>
      <c r="B280" s="12">
        <v>45878</v>
      </c>
      <c r="C280" s="1" t="s">
        <v>239</v>
      </c>
      <c r="D280" s="1">
        <v>0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1</v>
      </c>
      <c r="Q280" s="1">
        <v>0.33300000000000002</v>
      </c>
      <c r="R280" s="1">
        <v>0</v>
      </c>
      <c r="S280" s="1"/>
      <c r="T280" s="1"/>
      <c r="U280" s="1"/>
      <c r="V280" s="1"/>
      <c r="W280" s="1"/>
      <c r="X280" s="1">
        <v>0</v>
      </c>
      <c r="Y280" s="1">
        <v>1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2</v>
      </c>
      <c r="AI280" t="s">
        <v>220</v>
      </c>
    </row>
    <row r="281" spans="1:35">
      <c r="A281" s="1" t="s">
        <v>109</v>
      </c>
      <c r="B281" s="12">
        <v>45878</v>
      </c>
      <c r="C281" s="1" t="s">
        <v>239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/>
      <c r="T281" s="1"/>
      <c r="U281" s="1"/>
      <c r="V281" s="1"/>
      <c r="W281" s="1"/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  <c r="AI281" t="s">
        <v>220</v>
      </c>
    </row>
    <row r="282" spans="1:35">
      <c r="A282" s="1" t="s">
        <v>142</v>
      </c>
      <c r="B282" s="12">
        <v>45878</v>
      </c>
      <c r="C282" s="1" t="s">
        <v>239</v>
      </c>
      <c r="D282" s="1">
        <v>0</v>
      </c>
      <c r="E282" s="1">
        <v>2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/>
      <c r="T282" s="1"/>
      <c r="U282" s="1"/>
      <c r="V282" s="1"/>
      <c r="W282" s="1"/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2</v>
      </c>
      <c r="AI282" t="s">
        <v>220</v>
      </c>
    </row>
    <row r="283" spans="1:35">
      <c r="A283" s="1" t="s">
        <v>135</v>
      </c>
      <c r="B283" s="12">
        <v>45878</v>
      </c>
      <c r="C283" s="1" t="s">
        <v>239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0.5</v>
      </c>
      <c r="R283" s="1">
        <v>0</v>
      </c>
      <c r="S283" s="1"/>
      <c r="T283" s="1"/>
      <c r="U283" s="1"/>
      <c r="V283" s="1"/>
      <c r="W283" s="1"/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  <c r="AI283" t="s">
        <v>220</v>
      </c>
    </row>
    <row r="284" spans="1:35">
      <c r="A284" s="1" t="s">
        <v>122</v>
      </c>
      <c r="B284" s="12">
        <v>45878</v>
      </c>
      <c r="C284" s="1" t="s">
        <v>239</v>
      </c>
      <c r="D284" s="1">
        <v>0</v>
      </c>
      <c r="E284" s="1">
        <v>3</v>
      </c>
      <c r="F284" s="1">
        <v>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/>
      <c r="T284" s="1"/>
      <c r="U284" s="1"/>
      <c r="V284" s="1"/>
      <c r="W284" s="1"/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1</v>
      </c>
      <c r="AE284" s="1">
        <v>4</v>
      </c>
      <c r="AF284" s="1">
        <v>0</v>
      </c>
      <c r="AG284" s="1">
        <v>3</v>
      </c>
      <c r="AI284" t="s">
        <v>220</v>
      </c>
    </row>
    <row r="285" spans="1:35">
      <c r="A285" s="1" t="s">
        <v>101</v>
      </c>
      <c r="B285" s="12">
        <v>45878</v>
      </c>
      <c r="C285" s="1" t="s">
        <v>239</v>
      </c>
      <c r="D285" s="1">
        <v>0.33300000000000002</v>
      </c>
      <c r="E285" s="1">
        <v>3</v>
      </c>
      <c r="F285" s="1">
        <v>3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0</v>
      </c>
      <c r="P285" s="1">
        <v>1</v>
      </c>
      <c r="Q285" s="1">
        <v>0.33300000000000002</v>
      </c>
      <c r="R285" s="1">
        <v>0.33300000000000002</v>
      </c>
      <c r="S285" s="1"/>
      <c r="T285" s="1"/>
      <c r="U285" s="1"/>
      <c r="V285" s="1"/>
      <c r="W285" s="1"/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5</v>
      </c>
      <c r="AF285" s="1">
        <v>2</v>
      </c>
      <c r="AG285" s="1">
        <v>2</v>
      </c>
      <c r="AI285" t="s">
        <v>220</v>
      </c>
    </row>
    <row r="286" spans="1:35">
      <c r="A286" s="1" t="s">
        <v>130</v>
      </c>
      <c r="B286" s="1" t="s">
        <v>247</v>
      </c>
      <c r="C286" s="1" t="s">
        <v>239</v>
      </c>
      <c r="D286" s="1">
        <v>0.66700000000000004</v>
      </c>
      <c r="E286" s="1">
        <v>3</v>
      </c>
      <c r="F286" s="1">
        <v>3</v>
      </c>
      <c r="G286" s="1">
        <v>2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1</v>
      </c>
      <c r="Q286" s="1">
        <v>0.66700000000000004</v>
      </c>
      <c r="R286" s="1">
        <v>0.66700000000000004</v>
      </c>
      <c r="S286" s="1"/>
      <c r="T286" s="1"/>
      <c r="U286" s="1"/>
      <c r="V286" s="1"/>
      <c r="W286" s="1"/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1</v>
      </c>
      <c r="AI286" t="s">
        <v>220</v>
      </c>
    </row>
    <row r="287" spans="1:35">
      <c r="A287" s="1" t="s">
        <v>129</v>
      </c>
      <c r="B287" s="12">
        <v>45879</v>
      </c>
      <c r="C287" s="1" t="s">
        <v>239</v>
      </c>
      <c r="D287" s="1">
        <v>0</v>
      </c>
      <c r="E287" s="1">
        <v>3</v>
      </c>
      <c r="F287" s="1">
        <v>3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/>
      <c r="T287" s="1"/>
      <c r="U287" s="1"/>
      <c r="V287" s="1"/>
      <c r="W287" s="1"/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3</v>
      </c>
      <c r="AI287" t="s">
        <v>220</v>
      </c>
    </row>
    <row r="288" spans="1:35">
      <c r="A288" s="1" t="s">
        <v>93</v>
      </c>
      <c r="B288" s="12">
        <v>45879</v>
      </c>
      <c r="C288" s="1" t="s">
        <v>239</v>
      </c>
      <c r="D288" s="1">
        <v>0</v>
      </c>
      <c r="E288" s="1">
        <v>3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/>
      <c r="T288" s="1"/>
      <c r="U288" s="1"/>
      <c r="V288" s="1"/>
      <c r="W288" s="1"/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5</v>
      </c>
      <c r="AF288" s="1">
        <v>2</v>
      </c>
      <c r="AG288" s="1">
        <v>3</v>
      </c>
      <c r="AI288" t="s">
        <v>220</v>
      </c>
    </row>
    <row r="289" spans="1:35">
      <c r="A289" s="1" t="s">
        <v>120</v>
      </c>
      <c r="B289" s="12">
        <v>45879</v>
      </c>
      <c r="C289" s="1" t="s">
        <v>239</v>
      </c>
      <c r="D289" s="1">
        <v>0.33300000000000002</v>
      </c>
      <c r="E289" s="1">
        <v>3</v>
      </c>
      <c r="F289" s="1">
        <v>3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0.33300000000000002</v>
      </c>
      <c r="R289" s="1">
        <v>0.33300000000000002</v>
      </c>
      <c r="S289" s="1"/>
      <c r="T289" s="1"/>
      <c r="U289" s="1"/>
      <c r="V289" s="1"/>
      <c r="W289" s="1"/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2</v>
      </c>
      <c r="AI289" t="s">
        <v>220</v>
      </c>
    </row>
    <row r="290" spans="1:35">
      <c r="A290" s="1" t="s">
        <v>98</v>
      </c>
      <c r="B290" s="12">
        <v>45879</v>
      </c>
      <c r="C290" s="1" t="s">
        <v>239</v>
      </c>
      <c r="D290" s="1">
        <v>0</v>
      </c>
      <c r="E290" s="1">
        <v>3</v>
      </c>
      <c r="F290" s="1">
        <v>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0</v>
      </c>
      <c r="S290" s="1"/>
      <c r="T290" s="1"/>
      <c r="U290" s="1"/>
      <c r="V290" s="1"/>
      <c r="W290" s="1"/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3</v>
      </c>
      <c r="AI290" t="s">
        <v>220</v>
      </c>
    </row>
    <row r="291" spans="1:35">
      <c r="A291" s="1" t="s">
        <v>145</v>
      </c>
      <c r="B291" s="12">
        <v>45879</v>
      </c>
      <c r="C291" s="1" t="s">
        <v>239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/>
      <c r="T291" s="1"/>
      <c r="U291" s="1"/>
      <c r="V291" s="1"/>
      <c r="W291" s="1"/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2</v>
      </c>
      <c r="AF291" s="1">
        <v>0</v>
      </c>
      <c r="AG291" s="1">
        <v>0</v>
      </c>
      <c r="AI291" t="s">
        <v>220</v>
      </c>
    </row>
    <row r="292" spans="1:35">
      <c r="A292" s="1" t="s">
        <v>114</v>
      </c>
      <c r="B292" s="12">
        <v>45879</v>
      </c>
      <c r="C292" s="1" t="s">
        <v>239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/>
      <c r="T292" s="1"/>
      <c r="U292" s="1"/>
      <c r="V292" s="1"/>
      <c r="W292" s="1"/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2</v>
      </c>
      <c r="AF292" s="1">
        <v>1</v>
      </c>
      <c r="AG292" s="1">
        <v>2</v>
      </c>
      <c r="AI292" t="s">
        <v>220</v>
      </c>
    </row>
    <row r="293" spans="1:35">
      <c r="A293" s="1" t="s">
        <v>123</v>
      </c>
      <c r="B293" s="12">
        <v>45879</v>
      </c>
      <c r="C293" s="1" t="s">
        <v>239</v>
      </c>
      <c r="D293" s="1">
        <v>0.5</v>
      </c>
      <c r="E293" s="1">
        <v>2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0.5</v>
      </c>
      <c r="R293" s="1">
        <v>1</v>
      </c>
      <c r="S293" s="1"/>
      <c r="T293" s="1"/>
      <c r="U293" s="1"/>
      <c r="V293" s="1"/>
      <c r="W293" s="1"/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  <c r="AI293" t="s">
        <v>220</v>
      </c>
    </row>
    <row r="294" spans="1:35">
      <c r="A294" s="1" t="s">
        <v>87</v>
      </c>
      <c r="B294" s="12">
        <v>45879</v>
      </c>
      <c r="C294" s="1" t="s">
        <v>239</v>
      </c>
      <c r="D294" s="1">
        <v>0.5</v>
      </c>
      <c r="E294" s="1">
        <v>2</v>
      </c>
      <c r="F294" s="1">
        <v>2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0.5</v>
      </c>
      <c r="R294" s="1">
        <v>0.5</v>
      </c>
      <c r="S294" s="1"/>
      <c r="T294" s="1"/>
      <c r="U294" s="1"/>
      <c r="V294" s="1"/>
      <c r="W294" s="1"/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5</v>
      </c>
      <c r="AF294" s="1">
        <v>1</v>
      </c>
      <c r="AG294" s="1">
        <v>1</v>
      </c>
      <c r="AI294" t="s">
        <v>220</v>
      </c>
    </row>
    <row r="295" spans="1:35">
      <c r="A295" s="17" t="s">
        <v>113</v>
      </c>
      <c r="B295" s="12">
        <v>45879</v>
      </c>
      <c r="C295" s="1" t="s">
        <v>239</v>
      </c>
      <c r="D295" s="1">
        <v>0</v>
      </c>
      <c r="E295" s="1">
        <v>2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/>
      <c r="T295" s="1"/>
      <c r="U295" s="1"/>
      <c r="V295" s="1"/>
      <c r="W295" s="1"/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2</v>
      </c>
      <c r="AI295" t="s">
        <v>220</v>
      </c>
    </row>
    <row r="296" spans="1:35">
      <c r="A296" s="1" t="s">
        <v>92</v>
      </c>
      <c r="B296" s="12">
        <v>45879</v>
      </c>
      <c r="C296" s="1" t="s">
        <v>239</v>
      </c>
      <c r="D296" s="1">
        <v>0.75</v>
      </c>
      <c r="E296" s="1">
        <v>4</v>
      </c>
      <c r="F296" s="1">
        <v>4</v>
      </c>
      <c r="G296" s="1">
        <v>3</v>
      </c>
      <c r="H296" s="1">
        <v>2</v>
      </c>
      <c r="I296" s="1">
        <v>0</v>
      </c>
      <c r="J296" s="1">
        <v>0</v>
      </c>
      <c r="K296" s="1">
        <v>1</v>
      </c>
      <c r="L296" s="1">
        <v>1</v>
      </c>
      <c r="M296" s="1">
        <v>2</v>
      </c>
      <c r="N296" s="1">
        <v>0</v>
      </c>
      <c r="O296" s="1">
        <v>0</v>
      </c>
      <c r="P296" s="1">
        <v>0</v>
      </c>
      <c r="Q296" s="1">
        <v>0.75</v>
      </c>
      <c r="R296" s="1">
        <v>1.5</v>
      </c>
      <c r="S296" s="1"/>
      <c r="T296" s="1"/>
      <c r="U296" s="1"/>
      <c r="V296" s="1"/>
      <c r="W296" s="1"/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2</v>
      </c>
      <c r="AF296" s="1">
        <v>2</v>
      </c>
      <c r="AG296" s="1">
        <v>1</v>
      </c>
      <c r="AI296" t="s">
        <v>220</v>
      </c>
    </row>
    <row r="297" spans="1:35">
      <c r="A297" s="1" t="s">
        <v>99</v>
      </c>
      <c r="B297" s="12">
        <v>45879</v>
      </c>
      <c r="C297" s="1" t="s">
        <v>239</v>
      </c>
      <c r="D297" s="1">
        <v>0</v>
      </c>
      <c r="E297" s="1">
        <v>4</v>
      </c>
      <c r="F297" s="1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1</v>
      </c>
      <c r="O297" s="1">
        <v>0</v>
      </c>
      <c r="P297" s="1">
        <v>1</v>
      </c>
      <c r="Q297" s="1">
        <v>0</v>
      </c>
      <c r="R297" s="1">
        <v>0</v>
      </c>
      <c r="S297" s="1"/>
      <c r="T297" s="1"/>
      <c r="U297" s="1"/>
      <c r="V297" s="1"/>
      <c r="W297" s="1"/>
      <c r="X297" s="1">
        <v>0</v>
      </c>
      <c r="Y297" s="1">
        <v>0</v>
      </c>
      <c r="Z297" s="1">
        <v>0</v>
      </c>
      <c r="AA297" s="1">
        <v>0</v>
      </c>
      <c r="AB297" s="1">
        <v>1</v>
      </c>
      <c r="AC297" s="1">
        <v>0</v>
      </c>
      <c r="AD297" s="1">
        <v>0</v>
      </c>
      <c r="AE297" s="1">
        <v>1</v>
      </c>
      <c r="AF297" s="1">
        <v>0</v>
      </c>
      <c r="AG297" s="1">
        <v>5</v>
      </c>
      <c r="AI297" t="s">
        <v>220</v>
      </c>
    </row>
    <row r="298" spans="1:35">
      <c r="A298" s="1" t="s">
        <v>132</v>
      </c>
      <c r="B298" s="12">
        <v>45879</v>
      </c>
      <c r="C298" s="1" t="s">
        <v>239</v>
      </c>
      <c r="D298" s="1">
        <v>0.25</v>
      </c>
      <c r="E298" s="1">
        <v>4</v>
      </c>
      <c r="F298" s="1">
        <v>4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0.25</v>
      </c>
      <c r="R298" s="1">
        <v>0.25</v>
      </c>
      <c r="S298" s="1"/>
      <c r="T298" s="1"/>
      <c r="U298" s="1"/>
      <c r="V298" s="1"/>
      <c r="W298" s="1"/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1</v>
      </c>
      <c r="AD298" s="1">
        <v>0</v>
      </c>
      <c r="AE298" s="1">
        <v>7</v>
      </c>
      <c r="AF298" s="1">
        <v>0</v>
      </c>
      <c r="AG298" s="1">
        <v>4</v>
      </c>
      <c r="AI298" t="s">
        <v>220</v>
      </c>
    </row>
    <row r="299" spans="1:35">
      <c r="A299" s="1" t="s">
        <v>90</v>
      </c>
      <c r="B299" s="12">
        <v>45879</v>
      </c>
      <c r="C299" s="1" t="s">
        <v>239</v>
      </c>
      <c r="D299" s="1">
        <v>0.5</v>
      </c>
      <c r="E299" s="1">
        <v>4</v>
      </c>
      <c r="F299" s="1">
        <v>4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2</v>
      </c>
      <c r="N299" s="1">
        <v>1</v>
      </c>
      <c r="O299" s="1">
        <v>0</v>
      </c>
      <c r="P299" s="1">
        <v>1</v>
      </c>
      <c r="Q299" s="1">
        <v>0.5</v>
      </c>
      <c r="R299" s="1">
        <v>0.75</v>
      </c>
      <c r="S299" s="1"/>
      <c r="T299" s="1"/>
      <c r="U299" s="1"/>
      <c r="V299" s="1"/>
      <c r="W299" s="1"/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2</v>
      </c>
      <c r="AI299" t="s">
        <v>220</v>
      </c>
    </row>
    <row r="300" spans="1:35">
      <c r="A300" s="1" t="s">
        <v>106</v>
      </c>
      <c r="B300" s="12">
        <v>45879</v>
      </c>
      <c r="C300" s="1" t="s">
        <v>239</v>
      </c>
      <c r="D300" s="1">
        <v>0.5</v>
      </c>
      <c r="E300" s="1">
        <v>4</v>
      </c>
      <c r="F300" s="1">
        <v>4</v>
      </c>
      <c r="G300" s="1">
        <v>2</v>
      </c>
      <c r="H300" s="1">
        <v>1</v>
      </c>
      <c r="I300" s="1">
        <v>0</v>
      </c>
      <c r="J300" s="1">
        <v>1</v>
      </c>
      <c r="K300" s="1">
        <v>0</v>
      </c>
      <c r="L300" s="1">
        <v>1</v>
      </c>
      <c r="M300" s="1">
        <v>2</v>
      </c>
      <c r="N300" s="1">
        <v>0</v>
      </c>
      <c r="O300" s="1">
        <v>0</v>
      </c>
      <c r="P300" s="1">
        <v>1</v>
      </c>
      <c r="Q300" s="1">
        <v>0.5</v>
      </c>
      <c r="R300" s="1">
        <v>1</v>
      </c>
      <c r="S300" s="1"/>
      <c r="T300" s="1"/>
      <c r="U300" s="1"/>
      <c r="V300" s="1"/>
      <c r="W300" s="1"/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4</v>
      </c>
      <c r="AF300" s="1">
        <v>3</v>
      </c>
      <c r="AG300" s="1">
        <v>2</v>
      </c>
      <c r="AI300" t="s">
        <v>220</v>
      </c>
    </row>
    <row r="301" spans="1:35">
      <c r="A301" s="1" t="s">
        <v>94</v>
      </c>
      <c r="B301" s="12">
        <v>45879</v>
      </c>
      <c r="C301" s="1" t="s">
        <v>239</v>
      </c>
      <c r="D301" s="1">
        <v>0.5</v>
      </c>
      <c r="E301" s="1">
        <v>4</v>
      </c>
      <c r="F301" s="1">
        <v>4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4</v>
      </c>
      <c r="M301" s="1">
        <v>0</v>
      </c>
      <c r="N301" s="1">
        <v>0</v>
      </c>
      <c r="O301" s="1">
        <v>0</v>
      </c>
      <c r="P301" s="1">
        <v>0</v>
      </c>
      <c r="Q301" s="1">
        <v>0.5</v>
      </c>
      <c r="R301" s="1">
        <v>0.75</v>
      </c>
      <c r="S301" s="1"/>
      <c r="T301" s="1"/>
      <c r="U301" s="1"/>
      <c r="V301" s="1"/>
      <c r="W301" s="1"/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2</v>
      </c>
      <c r="AF301" s="1">
        <v>2</v>
      </c>
      <c r="AG301" s="1">
        <v>3</v>
      </c>
      <c r="AI301" t="s">
        <v>220</v>
      </c>
    </row>
    <row r="302" spans="1:35">
      <c r="A302" s="1" t="s">
        <v>111</v>
      </c>
      <c r="B302" s="12">
        <v>45879</v>
      </c>
      <c r="C302" s="1" t="s">
        <v>239</v>
      </c>
      <c r="D302" s="1">
        <v>0.75</v>
      </c>
      <c r="E302" s="1">
        <v>4</v>
      </c>
      <c r="F302" s="1">
        <v>4</v>
      </c>
      <c r="G302" s="1">
        <v>3</v>
      </c>
      <c r="H302" s="1">
        <v>3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0</v>
      </c>
      <c r="P302" s="1">
        <v>0</v>
      </c>
      <c r="Q302" s="1">
        <v>0.75</v>
      </c>
      <c r="R302" s="1">
        <v>0.75</v>
      </c>
      <c r="S302" s="1"/>
      <c r="T302" s="1"/>
      <c r="U302" s="1"/>
      <c r="V302" s="1"/>
      <c r="W302" s="1"/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1</v>
      </c>
      <c r="AF302" s="1">
        <v>2</v>
      </c>
      <c r="AG302" s="1">
        <v>1</v>
      </c>
      <c r="AI302" t="s">
        <v>220</v>
      </c>
    </row>
    <row r="303" spans="1:35">
      <c r="A303" s="1" t="s">
        <v>143</v>
      </c>
      <c r="B303" s="12">
        <v>45879</v>
      </c>
      <c r="C303" s="1" t="s">
        <v>239</v>
      </c>
      <c r="D303" s="1">
        <v>0.25</v>
      </c>
      <c r="E303" s="1">
        <v>4</v>
      </c>
      <c r="F303" s="1">
        <v>4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0</v>
      </c>
      <c r="P303" s="1">
        <v>0</v>
      </c>
      <c r="Q303" s="1">
        <v>0.25</v>
      </c>
      <c r="R303" s="1">
        <v>0.5</v>
      </c>
      <c r="S303" s="1"/>
      <c r="T303" s="1"/>
      <c r="U303" s="1"/>
      <c r="V303" s="1"/>
      <c r="W303" s="1"/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3</v>
      </c>
      <c r="AI303" t="s">
        <v>220</v>
      </c>
    </row>
    <row r="304" spans="1:35">
      <c r="A304" s="1" t="s">
        <v>136</v>
      </c>
      <c r="B304" s="12">
        <v>45879</v>
      </c>
      <c r="C304" s="1" t="s">
        <v>239</v>
      </c>
      <c r="D304" s="1">
        <v>0.66700000000000004</v>
      </c>
      <c r="E304" s="1">
        <v>3</v>
      </c>
      <c r="F304" s="1">
        <v>3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0</v>
      </c>
      <c r="P304" s="1">
        <v>0</v>
      </c>
      <c r="Q304" s="1">
        <v>0.66700000000000004</v>
      </c>
      <c r="R304" s="1">
        <v>0.66700000000000004</v>
      </c>
      <c r="S304" s="1"/>
      <c r="T304" s="1"/>
      <c r="U304" s="1"/>
      <c r="V304" s="1"/>
      <c r="W304" s="1"/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  <c r="AI304" t="s">
        <v>220</v>
      </c>
    </row>
    <row r="305" spans="1:35">
      <c r="A305" s="1" t="s">
        <v>86</v>
      </c>
      <c r="B305" s="1" t="s">
        <v>247</v>
      </c>
      <c r="C305" s="1" t="s">
        <v>239</v>
      </c>
      <c r="D305" s="1">
        <v>0</v>
      </c>
      <c r="E305" s="1">
        <v>4</v>
      </c>
      <c r="F305" s="1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>
        <v>0</v>
      </c>
      <c r="R305" s="1">
        <v>0</v>
      </c>
      <c r="S305" s="1"/>
      <c r="T305" s="1"/>
      <c r="U305" s="1"/>
      <c r="V305" s="1"/>
      <c r="W305" s="1"/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1</v>
      </c>
      <c r="AF305" s="1">
        <v>1</v>
      </c>
      <c r="AG305" s="1">
        <v>4</v>
      </c>
      <c r="AI305" t="s">
        <v>220</v>
      </c>
    </row>
    <row r="306" spans="1:35">
      <c r="A306" s="1" t="s">
        <v>85</v>
      </c>
      <c r="B306" s="12">
        <v>45879</v>
      </c>
      <c r="C306" s="1" t="s">
        <v>239</v>
      </c>
      <c r="D306" s="1">
        <v>0.25</v>
      </c>
      <c r="E306" s="1">
        <v>4</v>
      </c>
      <c r="F306" s="1">
        <v>4</v>
      </c>
      <c r="G306" s="1">
        <v>1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0.25</v>
      </c>
      <c r="R306" s="1">
        <v>1</v>
      </c>
      <c r="S306" s="1"/>
      <c r="T306" s="1"/>
      <c r="U306" s="1"/>
      <c r="V306" s="1"/>
      <c r="W306" s="1"/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13</v>
      </c>
      <c r="AF306" s="1">
        <v>0</v>
      </c>
      <c r="AG306" s="1">
        <v>3</v>
      </c>
      <c r="AI306" t="s">
        <v>220</v>
      </c>
    </row>
    <row r="307" spans="1:35">
      <c r="A307" s="1" t="s">
        <v>84</v>
      </c>
      <c r="B307" s="12">
        <v>45879</v>
      </c>
      <c r="C307" s="1" t="s">
        <v>239</v>
      </c>
      <c r="D307" s="1">
        <v>0</v>
      </c>
      <c r="E307" s="1">
        <v>4</v>
      </c>
      <c r="F307" s="1">
        <v>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/>
      <c r="T307" s="1"/>
      <c r="U307" s="1"/>
      <c r="V307" s="1"/>
      <c r="W307" s="1"/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2</v>
      </c>
      <c r="AG307" s="1">
        <v>4</v>
      </c>
      <c r="AI307" t="s">
        <v>220</v>
      </c>
    </row>
    <row r="308" spans="1:35">
      <c r="A308" s="1" t="s">
        <v>88</v>
      </c>
      <c r="B308" s="12">
        <v>45879</v>
      </c>
      <c r="C308" s="1" t="s">
        <v>239</v>
      </c>
      <c r="D308" s="1">
        <v>1</v>
      </c>
      <c r="E308" s="1">
        <v>4</v>
      </c>
      <c r="F308" s="1">
        <v>4</v>
      </c>
      <c r="G308" s="1">
        <v>4</v>
      </c>
      <c r="H308" s="1">
        <v>1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1.75</v>
      </c>
      <c r="S308" s="1"/>
      <c r="T308" s="1"/>
      <c r="U308" s="1"/>
      <c r="V308" s="1"/>
      <c r="W308" s="1"/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4</v>
      </c>
      <c r="AF308" s="1">
        <v>2</v>
      </c>
      <c r="AG308" s="1">
        <v>0</v>
      </c>
      <c r="AI308" t="s">
        <v>220</v>
      </c>
    </row>
    <row r="309" spans="1:35">
      <c r="A309" s="1" t="s">
        <v>89</v>
      </c>
      <c r="B309" s="12">
        <v>45879</v>
      </c>
      <c r="C309" s="1" t="s">
        <v>239</v>
      </c>
      <c r="D309" s="1">
        <v>0.25</v>
      </c>
      <c r="E309" s="1">
        <v>4</v>
      </c>
      <c r="F309" s="1">
        <v>4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0.25</v>
      </c>
      <c r="R309" s="1">
        <v>0.5</v>
      </c>
      <c r="S309" s="1"/>
      <c r="T309" s="1"/>
      <c r="U309" s="1"/>
      <c r="V309" s="1"/>
      <c r="W309" s="1"/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1</v>
      </c>
      <c r="AF309" s="1">
        <v>3</v>
      </c>
      <c r="AG309" s="1">
        <v>3</v>
      </c>
      <c r="AI309" t="s">
        <v>220</v>
      </c>
    </row>
    <row r="310" spans="1:35">
      <c r="A310" s="1" t="s">
        <v>135</v>
      </c>
      <c r="B310" s="12">
        <v>45879</v>
      </c>
      <c r="C310" s="1" t="s">
        <v>239</v>
      </c>
      <c r="D310" s="1">
        <v>0</v>
      </c>
      <c r="E310" s="1">
        <v>2</v>
      </c>
      <c r="F310" s="1">
        <v>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/>
      <c r="T310" s="1"/>
      <c r="U310" s="1"/>
      <c r="V310" s="1"/>
      <c r="W310" s="1"/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2</v>
      </c>
      <c r="AF310" s="1">
        <v>1</v>
      </c>
      <c r="AG310" s="1">
        <v>2</v>
      </c>
      <c r="AI310" t="s">
        <v>220</v>
      </c>
    </row>
    <row r="311" spans="1:35">
      <c r="A311" s="1" t="s">
        <v>142</v>
      </c>
      <c r="B311" s="12">
        <v>45879</v>
      </c>
      <c r="C311" s="1" t="s">
        <v>239</v>
      </c>
      <c r="D311" s="1">
        <v>0</v>
      </c>
      <c r="E311" s="1">
        <v>2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/>
      <c r="T311" s="1"/>
      <c r="U311" s="1"/>
      <c r="V311" s="1"/>
      <c r="W311" s="1"/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2</v>
      </c>
      <c r="AI311" t="s">
        <v>220</v>
      </c>
    </row>
    <row r="312" spans="1:35">
      <c r="A312" s="1" t="s">
        <v>127</v>
      </c>
      <c r="B312" s="12">
        <v>45879</v>
      </c>
      <c r="C312" s="1" t="s">
        <v>239</v>
      </c>
      <c r="D312" s="1">
        <v>0</v>
      </c>
      <c r="E312" s="1">
        <v>4</v>
      </c>
      <c r="F312" s="1">
        <v>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2</v>
      </c>
      <c r="O312" s="1">
        <v>1</v>
      </c>
      <c r="P312" s="1">
        <v>1</v>
      </c>
      <c r="Q312" s="1">
        <v>0.25</v>
      </c>
      <c r="R312" s="1">
        <v>0</v>
      </c>
      <c r="S312" s="1"/>
      <c r="T312" s="1"/>
      <c r="U312" s="1"/>
      <c r="V312" s="1"/>
      <c r="W312" s="1"/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3</v>
      </c>
      <c r="AI312" t="s">
        <v>220</v>
      </c>
    </row>
    <row r="313" spans="1:35">
      <c r="A313" s="1" t="s">
        <v>122</v>
      </c>
      <c r="B313" s="12">
        <v>45879</v>
      </c>
      <c r="C313" s="1" t="s">
        <v>239</v>
      </c>
      <c r="D313" s="1">
        <v>0.33300000000000002</v>
      </c>
      <c r="E313" s="1">
        <v>3</v>
      </c>
      <c r="F313" s="1">
        <v>3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0.33300000000000002</v>
      </c>
      <c r="R313" s="1">
        <v>0.33300000000000002</v>
      </c>
      <c r="S313" s="1"/>
      <c r="T313" s="1"/>
      <c r="U313" s="1"/>
      <c r="V313" s="1"/>
      <c r="W313" s="1"/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4</v>
      </c>
      <c r="AF313" s="1">
        <v>2</v>
      </c>
      <c r="AG313" s="1">
        <v>2</v>
      </c>
      <c r="AI313" t="s">
        <v>220</v>
      </c>
    </row>
    <row r="314" spans="1:35">
      <c r="A314" s="1" t="s">
        <v>101</v>
      </c>
      <c r="B314" s="12">
        <v>45879</v>
      </c>
      <c r="C314" s="1" t="s">
        <v>239</v>
      </c>
      <c r="D314" s="1">
        <v>0.66700000000000004</v>
      </c>
      <c r="E314" s="1">
        <v>3</v>
      </c>
      <c r="F314" s="1">
        <v>3</v>
      </c>
      <c r="G314" s="1">
        <v>2</v>
      </c>
      <c r="H314" s="1">
        <v>0</v>
      </c>
      <c r="I314" s="1">
        <v>1</v>
      </c>
      <c r="J314" s="1">
        <v>0</v>
      </c>
      <c r="K314" s="1">
        <v>1</v>
      </c>
      <c r="L314" s="1">
        <v>3</v>
      </c>
      <c r="M314" s="1">
        <v>1</v>
      </c>
      <c r="N314" s="1">
        <v>1</v>
      </c>
      <c r="O314" s="1">
        <v>0</v>
      </c>
      <c r="P314" s="1">
        <v>1</v>
      </c>
      <c r="Q314" s="1">
        <v>0.66700000000000004</v>
      </c>
      <c r="R314" s="1">
        <v>2</v>
      </c>
      <c r="S314" s="1"/>
      <c r="T314" s="1"/>
      <c r="U314" s="1"/>
      <c r="V314" s="1"/>
      <c r="W314" s="1"/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2</v>
      </c>
      <c r="AF314" s="1">
        <v>4</v>
      </c>
      <c r="AG314" s="1">
        <v>1</v>
      </c>
      <c r="AI314" t="s">
        <v>220</v>
      </c>
    </row>
    <row r="315" spans="1:35">
      <c r="A315" s="1" t="s">
        <v>118</v>
      </c>
      <c r="B315" s="12">
        <v>45879</v>
      </c>
      <c r="C315" s="1" t="s">
        <v>239</v>
      </c>
      <c r="D315" s="1">
        <v>0.25</v>
      </c>
      <c r="E315" s="1">
        <v>4</v>
      </c>
      <c r="F315" s="1">
        <v>4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0.25</v>
      </c>
      <c r="R315" s="1">
        <v>0.5</v>
      </c>
      <c r="S315" s="1"/>
      <c r="T315" s="1"/>
      <c r="U315" s="1"/>
      <c r="V315" s="1"/>
      <c r="W315" s="1"/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3</v>
      </c>
      <c r="AF315" s="1">
        <v>1</v>
      </c>
      <c r="AG315" s="1">
        <v>3</v>
      </c>
      <c r="AI315" t="s">
        <v>220</v>
      </c>
    </row>
    <row r="316" spans="1:35">
      <c r="A316" s="1" t="s">
        <v>110</v>
      </c>
      <c r="B316" s="12">
        <v>45879</v>
      </c>
      <c r="C316" s="1" t="s">
        <v>239</v>
      </c>
      <c r="D316" s="1">
        <v>0.5</v>
      </c>
      <c r="E316" s="1">
        <v>4</v>
      </c>
      <c r="F316" s="1">
        <v>2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</v>
      </c>
      <c r="P316" s="1">
        <v>0</v>
      </c>
      <c r="Q316" s="1">
        <v>0.75</v>
      </c>
      <c r="R316" s="1">
        <v>0.5</v>
      </c>
      <c r="S316" s="1"/>
      <c r="T316" s="1"/>
      <c r="U316" s="1"/>
      <c r="V316" s="1"/>
      <c r="W316" s="1"/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  <c r="AI316" t="s">
        <v>220</v>
      </c>
    </row>
    <row r="317" spans="1:35">
      <c r="A317" s="1" t="s">
        <v>117</v>
      </c>
      <c r="B317" s="12">
        <v>45879</v>
      </c>
      <c r="C317" s="1" t="s">
        <v>239</v>
      </c>
      <c r="D317" s="1">
        <v>0.33300000000000002</v>
      </c>
      <c r="E317" s="1">
        <v>4</v>
      </c>
      <c r="F317" s="1">
        <v>3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0.33300000000000002</v>
      </c>
      <c r="R317" s="1">
        <v>0.33300000000000002</v>
      </c>
      <c r="S317" s="1"/>
      <c r="T317" s="1"/>
      <c r="U317" s="1"/>
      <c r="V317" s="1"/>
      <c r="W317" s="1"/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6</v>
      </c>
      <c r="AF317" s="1">
        <v>1</v>
      </c>
      <c r="AG317" s="1">
        <v>3</v>
      </c>
      <c r="AI317" t="s">
        <v>220</v>
      </c>
    </row>
    <row r="318" spans="1:35">
      <c r="A318" s="1" t="s">
        <v>116</v>
      </c>
      <c r="B318" s="12">
        <v>45879</v>
      </c>
      <c r="C318" s="1" t="s">
        <v>239</v>
      </c>
      <c r="D318" s="1">
        <v>0.33300000000000002</v>
      </c>
      <c r="E318" s="1">
        <v>4</v>
      </c>
      <c r="F318" s="1">
        <v>3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>
        <v>0.5</v>
      </c>
      <c r="R318" s="1">
        <v>0.66700000000000004</v>
      </c>
      <c r="S318" s="1"/>
      <c r="T318" s="1"/>
      <c r="U318" s="1"/>
      <c r="V318" s="1"/>
      <c r="W318" s="1"/>
      <c r="X318" s="1">
        <v>0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2</v>
      </c>
      <c r="AF318" s="1">
        <v>4</v>
      </c>
      <c r="AG318" s="1">
        <v>2</v>
      </c>
      <c r="AI318" t="s">
        <v>220</v>
      </c>
    </row>
    <row r="319" spans="1:35">
      <c r="A319" s="1" t="s">
        <v>138</v>
      </c>
      <c r="B319" s="12">
        <v>45879</v>
      </c>
      <c r="C319" s="1" t="s">
        <v>239</v>
      </c>
      <c r="D319" s="1">
        <v>0.25</v>
      </c>
      <c r="E319" s="1">
        <v>4</v>
      </c>
      <c r="F319" s="1">
        <v>4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0.25</v>
      </c>
      <c r="R319" s="1">
        <v>0.25</v>
      </c>
      <c r="S319" s="1"/>
      <c r="T319" s="1"/>
      <c r="U319" s="1"/>
      <c r="V319" s="1"/>
      <c r="W319" s="1"/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12</v>
      </c>
      <c r="AF319" s="1">
        <v>3</v>
      </c>
      <c r="AG319" s="1">
        <v>3</v>
      </c>
      <c r="AI319" t="s">
        <v>220</v>
      </c>
    </row>
    <row r="320" spans="1:35">
      <c r="A320" s="1" t="s">
        <v>124</v>
      </c>
      <c r="B320" s="12">
        <v>45879</v>
      </c>
      <c r="C320" s="1" t="s">
        <v>239</v>
      </c>
      <c r="D320" s="1">
        <v>0.33300000000000002</v>
      </c>
      <c r="E320" s="1">
        <v>4</v>
      </c>
      <c r="F320" s="1">
        <v>3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0.5</v>
      </c>
      <c r="R320" s="1">
        <v>0.33300000000000002</v>
      </c>
      <c r="S320" s="1"/>
      <c r="T320" s="1"/>
      <c r="U320" s="1"/>
      <c r="V320" s="1"/>
      <c r="W320" s="1"/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4</v>
      </c>
      <c r="AG320" s="1">
        <v>2</v>
      </c>
      <c r="AI320" t="s">
        <v>220</v>
      </c>
    </row>
    <row r="321" spans="1:35">
      <c r="A321" s="1" t="s">
        <v>140</v>
      </c>
      <c r="B321" s="12">
        <v>45879</v>
      </c>
      <c r="C321" s="1" t="s">
        <v>239</v>
      </c>
      <c r="D321" s="1">
        <v>0.33300000000000002</v>
      </c>
      <c r="E321" s="1">
        <v>4</v>
      </c>
      <c r="F321" s="1">
        <v>3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0</v>
      </c>
      <c r="P321" s="1">
        <v>0</v>
      </c>
      <c r="Q321" s="1">
        <v>0.33300000000000002</v>
      </c>
      <c r="R321" s="1">
        <v>0.66700000000000004</v>
      </c>
      <c r="S321" s="1"/>
      <c r="T321" s="1"/>
      <c r="U321" s="1"/>
      <c r="V321" s="1"/>
      <c r="W321" s="1"/>
      <c r="X321" s="1">
        <v>0</v>
      </c>
      <c r="Y321" s="1">
        <v>0</v>
      </c>
      <c r="Z321" s="1">
        <v>1</v>
      </c>
      <c r="AA321" s="1">
        <v>0</v>
      </c>
      <c r="AB321" s="1">
        <v>0</v>
      </c>
      <c r="AC321" s="1">
        <v>0</v>
      </c>
      <c r="AD321" s="1">
        <v>0</v>
      </c>
      <c r="AE321" s="1">
        <v>2</v>
      </c>
      <c r="AF321" s="1">
        <v>0</v>
      </c>
      <c r="AG321" s="1">
        <v>3</v>
      </c>
      <c r="AI321" t="s">
        <v>220</v>
      </c>
    </row>
    <row r="322" spans="1:35">
      <c r="A322" s="1" t="s">
        <v>128</v>
      </c>
      <c r="B322" s="12">
        <v>45879</v>
      </c>
      <c r="C322" s="1" t="s">
        <v>239</v>
      </c>
      <c r="D322" s="1">
        <v>0.25</v>
      </c>
      <c r="E322" s="1">
        <v>4</v>
      </c>
      <c r="F322" s="1">
        <v>4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0.25</v>
      </c>
      <c r="R322" s="1">
        <v>0.5</v>
      </c>
      <c r="S322" s="1"/>
      <c r="T322" s="1"/>
      <c r="U322" s="1"/>
      <c r="V322" s="1"/>
      <c r="W322" s="1"/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3</v>
      </c>
      <c r="AI322" t="s">
        <v>220</v>
      </c>
    </row>
    <row r="323" spans="1:35">
      <c r="A323" s="1" t="s">
        <v>273</v>
      </c>
      <c r="B323" s="12">
        <v>45879</v>
      </c>
      <c r="C323" s="1" t="s">
        <v>239</v>
      </c>
      <c r="D323" s="1">
        <v>0</v>
      </c>
      <c r="E323" s="1">
        <v>4</v>
      </c>
      <c r="F323" s="1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>
        <v>0</v>
      </c>
      <c r="R323" s="1">
        <v>0</v>
      </c>
      <c r="S323" s="1"/>
      <c r="T323" s="1"/>
      <c r="U323" s="1"/>
      <c r="V323" s="1"/>
      <c r="W323" s="1"/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0</v>
      </c>
      <c r="AG323" s="1">
        <v>4</v>
      </c>
      <c r="AI323" t="s">
        <v>220</v>
      </c>
    </row>
    <row r="324" spans="1:35">
      <c r="A324" s="1" t="s">
        <v>130</v>
      </c>
      <c r="B324" s="1" t="s">
        <v>248</v>
      </c>
      <c r="C324" s="1" t="s">
        <v>239</v>
      </c>
      <c r="D324" s="1">
        <v>0.2</v>
      </c>
      <c r="E324" s="1">
        <v>5</v>
      </c>
      <c r="F324" s="1">
        <v>5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0.2</v>
      </c>
      <c r="R324" s="1">
        <v>0.2</v>
      </c>
      <c r="S324" s="1"/>
      <c r="T324" s="1"/>
      <c r="U324" s="1"/>
      <c r="V324" s="1"/>
      <c r="W324" s="1"/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  <c r="AG324" s="1">
        <v>5</v>
      </c>
      <c r="AI324" t="s">
        <v>220</v>
      </c>
    </row>
    <row r="325" spans="1:35">
      <c r="A325" s="1" t="s">
        <v>87</v>
      </c>
      <c r="B325" s="12">
        <v>45882</v>
      </c>
      <c r="C325" s="1" t="s">
        <v>239</v>
      </c>
      <c r="D325" s="1">
        <v>0.2</v>
      </c>
      <c r="E325" s="1">
        <v>5</v>
      </c>
      <c r="F325" s="1">
        <v>5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1</v>
      </c>
      <c r="Q325" s="1">
        <v>0.2</v>
      </c>
      <c r="R325" s="1">
        <v>0.4</v>
      </c>
      <c r="S325" s="1"/>
      <c r="T325" s="1"/>
      <c r="U325" s="1"/>
      <c r="V325" s="1"/>
      <c r="W325" s="1"/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3</v>
      </c>
      <c r="AF325" s="1">
        <v>2</v>
      </c>
      <c r="AG325" s="1">
        <v>4</v>
      </c>
      <c r="AI325" t="s">
        <v>220</v>
      </c>
    </row>
    <row r="326" spans="1:35">
      <c r="A326" s="1" t="s">
        <v>120</v>
      </c>
      <c r="B326" s="12">
        <v>45882</v>
      </c>
      <c r="C326" s="1" t="s">
        <v>239</v>
      </c>
      <c r="D326" s="1">
        <v>0.6</v>
      </c>
      <c r="E326" s="1">
        <v>5</v>
      </c>
      <c r="F326" s="1">
        <v>5</v>
      </c>
      <c r="G326" s="1">
        <v>3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2</v>
      </c>
      <c r="N326" s="1">
        <v>0</v>
      </c>
      <c r="O326" s="1">
        <v>0</v>
      </c>
      <c r="P326" s="1">
        <v>0</v>
      </c>
      <c r="Q326" s="1">
        <v>0.6</v>
      </c>
      <c r="R326" s="1">
        <v>0.8</v>
      </c>
      <c r="S326" s="1"/>
      <c r="T326" s="1"/>
      <c r="U326" s="1"/>
      <c r="V326" s="1"/>
      <c r="W326" s="1"/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8</v>
      </c>
      <c r="AF326" s="1">
        <v>0</v>
      </c>
      <c r="AG326" s="1">
        <v>2</v>
      </c>
      <c r="AI326" t="s">
        <v>220</v>
      </c>
    </row>
    <row r="327" spans="1:35">
      <c r="A327" s="1" t="s">
        <v>93</v>
      </c>
      <c r="B327" s="12">
        <v>45882</v>
      </c>
      <c r="C327" s="1" t="s">
        <v>239</v>
      </c>
      <c r="D327" s="1">
        <v>0.6</v>
      </c>
      <c r="E327" s="1">
        <v>5</v>
      </c>
      <c r="F327" s="1">
        <v>5</v>
      </c>
      <c r="G327" s="1">
        <v>3</v>
      </c>
      <c r="H327" s="1">
        <v>1</v>
      </c>
      <c r="I327" s="1">
        <v>2</v>
      </c>
      <c r="J327" s="1">
        <v>0</v>
      </c>
      <c r="K327" s="1">
        <v>0</v>
      </c>
      <c r="L327" s="1">
        <v>1</v>
      </c>
      <c r="M327" s="1">
        <v>2</v>
      </c>
      <c r="N327" s="1">
        <v>0</v>
      </c>
      <c r="O327" s="1">
        <v>0</v>
      </c>
      <c r="P327" s="1">
        <v>0</v>
      </c>
      <c r="Q327" s="1">
        <v>0.6</v>
      </c>
      <c r="R327" s="1">
        <v>1</v>
      </c>
      <c r="S327" s="1"/>
      <c r="T327" s="1"/>
      <c r="U327" s="1"/>
      <c r="V327" s="1"/>
      <c r="W327" s="1"/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2</v>
      </c>
      <c r="AG327" s="1">
        <v>2</v>
      </c>
      <c r="AI327" t="s">
        <v>220</v>
      </c>
    </row>
    <row r="328" spans="1:35">
      <c r="A328" s="16" t="s">
        <v>113</v>
      </c>
      <c r="B328" s="12">
        <v>45882</v>
      </c>
      <c r="C328" s="1" t="s">
        <v>239</v>
      </c>
      <c r="D328" s="1">
        <v>0.2</v>
      </c>
      <c r="E328" s="1">
        <v>5</v>
      </c>
      <c r="F328" s="1">
        <v>5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0</v>
      </c>
      <c r="P328" s="1">
        <v>0</v>
      </c>
      <c r="Q328" s="1">
        <v>0.2</v>
      </c>
      <c r="R328" s="1">
        <v>0.4</v>
      </c>
      <c r="S328" s="1"/>
      <c r="T328" s="1"/>
      <c r="U328" s="1"/>
      <c r="V328" s="1"/>
      <c r="W328" s="1"/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4</v>
      </c>
      <c r="AI328" t="s">
        <v>220</v>
      </c>
    </row>
    <row r="329" spans="1:35">
      <c r="A329" s="1" t="s">
        <v>97</v>
      </c>
      <c r="B329" s="12">
        <v>45882</v>
      </c>
      <c r="C329" s="1" t="s">
        <v>239</v>
      </c>
      <c r="D329" s="1">
        <v>0.25</v>
      </c>
      <c r="E329" s="1">
        <v>5</v>
      </c>
      <c r="F329" s="1">
        <v>4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0.4</v>
      </c>
      <c r="R329" s="1">
        <v>0.25</v>
      </c>
      <c r="S329" s="1"/>
      <c r="T329" s="1"/>
      <c r="U329" s="1"/>
      <c r="V329" s="1"/>
      <c r="W329" s="1"/>
      <c r="X329" s="1">
        <v>0</v>
      </c>
      <c r="Y329" s="1">
        <v>1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2</v>
      </c>
      <c r="AF329" s="1">
        <v>1</v>
      </c>
      <c r="AG329" s="1">
        <v>3</v>
      </c>
      <c r="AI329" t="s">
        <v>220</v>
      </c>
    </row>
    <row r="330" spans="1:35">
      <c r="A330" s="1" t="s">
        <v>114</v>
      </c>
      <c r="B330" s="12">
        <v>45882</v>
      </c>
      <c r="C330" s="1" t="s">
        <v>239</v>
      </c>
      <c r="D330" s="1">
        <v>0.8</v>
      </c>
      <c r="E330" s="1">
        <v>5</v>
      </c>
      <c r="F330" s="1">
        <v>5</v>
      </c>
      <c r="G330" s="1">
        <v>4</v>
      </c>
      <c r="H330" s="1">
        <v>3</v>
      </c>
      <c r="I330" s="1">
        <v>0</v>
      </c>
      <c r="J330" s="1">
        <v>0</v>
      </c>
      <c r="K330" s="1">
        <v>1</v>
      </c>
      <c r="L330" s="1">
        <v>4</v>
      </c>
      <c r="M330" s="1">
        <v>1</v>
      </c>
      <c r="N330" s="1">
        <v>0</v>
      </c>
      <c r="O330" s="1">
        <v>0</v>
      </c>
      <c r="P330" s="1">
        <v>0</v>
      </c>
      <c r="Q330" s="1">
        <v>0.8</v>
      </c>
      <c r="R330" s="1">
        <v>1.4</v>
      </c>
      <c r="S330" s="1"/>
      <c r="T330" s="1"/>
      <c r="U330" s="1"/>
      <c r="V330" s="1"/>
      <c r="W330" s="1"/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4</v>
      </c>
      <c r="AF330" s="1">
        <v>0</v>
      </c>
      <c r="AG330" s="1">
        <v>1</v>
      </c>
      <c r="AI330" t="s">
        <v>220</v>
      </c>
    </row>
    <row r="331" spans="1:35">
      <c r="A331" s="1" t="s">
        <v>98</v>
      </c>
      <c r="B331" s="12">
        <v>45882</v>
      </c>
      <c r="C331" s="1" t="s">
        <v>239</v>
      </c>
      <c r="D331" s="1">
        <v>0</v>
      </c>
      <c r="E331" s="1">
        <v>4</v>
      </c>
      <c r="F331" s="1">
        <v>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/>
      <c r="T331" s="1"/>
      <c r="U331" s="1"/>
      <c r="V331" s="1"/>
      <c r="W331" s="1"/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4</v>
      </c>
      <c r="AF331" s="1">
        <v>0</v>
      </c>
      <c r="AG331" s="1">
        <v>4</v>
      </c>
      <c r="AI331" t="s">
        <v>220</v>
      </c>
    </row>
    <row r="332" spans="1:35">
      <c r="A332" s="1" t="s">
        <v>129</v>
      </c>
      <c r="B332" s="12">
        <v>45882</v>
      </c>
      <c r="C332" s="1" t="s">
        <v>239</v>
      </c>
      <c r="D332" s="1">
        <v>0.25</v>
      </c>
      <c r="E332" s="1">
        <v>4</v>
      </c>
      <c r="F332" s="1">
        <v>4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1</v>
      </c>
      <c r="Q332" s="1">
        <v>0.25</v>
      </c>
      <c r="R332" s="1">
        <v>0.5</v>
      </c>
      <c r="S332" s="1"/>
      <c r="T332" s="1"/>
      <c r="U332" s="1"/>
      <c r="V332" s="1"/>
      <c r="W332" s="1"/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2</v>
      </c>
      <c r="AF332" s="1">
        <v>3</v>
      </c>
      <c r="AG332" s="1">
        <v>3</v>
      </c>
      <c r="AI332" t="s">
        <v>220</v>
      </c>
    </row>
    <row r="333" spans="1:35">
      <c r="A333" s="1" t="s">
        <v>83</v>
      </c>
      <c r="B333" s="1" t="s">
        <v>248</v>
      </c>
      <c r="C333" s="1" t="s">
        <v>239</v>
      </c>
      <c r="D333" s="1">
        <v>0.4</v>
      </c>
      <c r="E333" s="1">
        <v>5</v>
      </c>
      <c r="F333" s="1">
        <v>5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0.4</v>
      </c>
      <c r="R333" s="1">
        <v>0.6</v>
      </c>
      <c r="S333" s="1"/>
      <c r="T333" s="1"/>
      <c r="U333" s="1"/>
      <c r="V333" s="1"/>
      <c r="W333" s="1"/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1</v>
      </c>
      <c r="AD333" s="1">
        <v>0</v>
      </c>
      <c r="AE333" s="1">
        <v>3</v>
      </c>
      <c r="AF333" s="1">
        <v>2</v>
      </c>
      <c r="AG333" s="1">
        <v>4</v>
      </c>
      <c r="AI333" t="s">
        <v>220</v>
      </c>
    </row>
    <row r="334" spans="1:35">
      <c r="A334" s="1" t="s">
        <v>119</v>
      </c>
      <c r="B334" s="12">
        <v>45882</v>
      </c>
      <c r="C334" s="1" t="s">
        <v>239</v>
      </c>
      <c r="D334" s="1">
        <v>0</v>
      </c>
      <c r="E334" s="1">
        <v>5</v>
      </c>
      <c r="F334" s="1">
        <v>5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0</v>
      </c>
      <c r="S334" s="1"/>
      <c r="T334" s="1"/>
      <c r="U334" s="1"/>
      <c r="V334" s="1"/>
      <c r="W334" s="1"/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1</v>
      </c>
      <c r="AG334" s="1">
        <v>5</v>
      </c>
      <c r="AI334" t="s">
        <v>220</v>
      </c>
    </row>
    <row r="335" spans="1:35">
      <c r="A335" s="1" t="s">
        <v>112</v>
      </c>
      <c r="B335" s="12">
        <v>45882</v>
      </c>
      <c r="C335" s="1" t="s">
        <v>239</v>
      </c>
      <c r="D335" s="1">
        <v>0</v>
      </c>
      <c r="E335" s="1">
        <v>5</v>
      </c>
      <c r="F335" s="1">
        <v>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2</v>
      </c>
      <c r="Q335" s="1">
        <v>0</v>
      </c>
      <c r="R335" s="1">
        <v>0</v>
      </c>
      <c r="S335" s="1"/>
      <c r="T335" s="1"/>
      <c r="U335" s="1"/>
      <c r="V335" s="1"/>
      <c r="W335" s="1"/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2</v>
      </c>
      <c r="AF335" s="1">
        <v>0</v>
      </c>
      <c r="AG335" s="1">
        <v>5</v>
      </c>
      <c r="AI335" t="s">
        <v>220</v>
      </c>
    </row>
    <row r="336" spans="1:35">
      <c r="A336" s="1" t="s">
        <v>115</v>
      </c>
      <c r="B336" s="12">
        <v>45882</v>
      </c>
      <c r="C336" s="1" t="s">
        <v>239</v>
      </c>
      <c r="D336" s="1">
        <v>0.5</v>
      </c>
      <c r="E336" s="1">
        <v>2</v>
      </c>
      <c r="F336" s="1">
        <v>2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1</v>
      </c>
      <c r="N336" s="1">
        <v>1</v>
      </c>
      <c r="O336" s="1">
        <v>0</v>
      </c>
      <c r="P336" s="1">
        <v>0</v>
      </c>
      <c r="Q336" s="1">
        <v>0.5</v>
      </c>
      <c r="R336" s="1">
        <v>1.5</v>
      </c>
      <c r="S336" s="1"/>
      <c r="T336" s="1"/>
      <c r="U336" s="1"/>
      <c r="V336" s="1"/>
      <c r="W336" s="1"/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2</v>
      </c>
      <c r="AG336" s="1">
        <v>1</v>
      </c>
      <c r="AI336" t="s">
        <v>220</v>
      </c>
    </row>
    <row r="337" spans="1:35">
      <c r="A337" s="1" t="s">
        <v>126</v>
      </c>
      <c r="B337" s="12">
        <v>45882</v>
      </c>
      <c r="C337" s="1" t="s">
        <v>239</v>
      </c>
      <c r="D337" s="1">
        <v>0.66700000000000004</v>
      </c>
      <c r="E337" s="1">
        <v>3</v>
      </c>
      <c r="F337" s="1">
        <v>3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2</v>
      </c>
      <c r="N337" s="1">
        <v>0</v>
      </c>
      <c r="O337" s="1">
        <v>0</v>
      </c>
      <c r="P337" s="1">
        <v>1</v>
      </c>
      <c r="Q337" s="1">
        <v>0.66700000000000004</v>
      </c>
      <c r="R337" s="1">
        <v>1</v>
      </c>
      <c r="S337" s="1"/>
      <c r="T337" s="1"/>
      <c r="U337" s="1"/>
      <c r="V337" s="1"/>
      <c r="W337" s="1"/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1</v>
      </c>
      <c r="AG337" s="1">
        <v>1</v>
      </c>
      <c r="AI337" t="s">
        <v>220</v>
      </c>
    </row>
    <row r="338" spans="1:35">
      <c r="A338" s="1" t="s">
        <v>104</v>
      </c>
      <c r="B338" s="12">
        <v>45882</v>
      </c>
      <c r="C338" s="1" t="s">
        <v>239</v>
      </c>
      <c r="D338" s="1">
        <v>1</v>
      </c>
      <c r="E338" s="1">
        <v>4</v>
      </c>
      <c r="F338" s="1">
        <v>4</v>
      </c>
      <c r="G338" s="1">
        <v>4</v>
      </c>
      <c r="H338" s="1">
        <v>1</v>
      </c>
      <c r="I338" s="1">
        <v>1</v>
      </c>
      <c r="J338" s="1">
        <v>1</v>
      </c>
      <c r="K338" s="1">
        <v>1</v>
      </c>
      <c r="L338" s="1">
        <v>2</v>
      </c>
      <c r="M338" s="1">
        <v>3</v>
      </c>
      <c r="N338" s="1">
        <v>0</v>
      </c>
      <c r="O338" s="1">
        <v>0</v>
      </c>
      <c r="P338" s="1">
        <v>0</v>
      </c>
      <c r="Q338" s="1">
        <v>1</v>
      </c>
      <c r="R338" s="1">
        <v>2.5</v>
      </c>
      <c r="S338" s="1"/>
      <c r="T338" s="1"/>
      <c r="U338" s="1"/>
      <c r="V338" s="1"/>
      <c r="W338" s="1"/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4</v>
      </c>
      <c r="AF338" s="1">
        <v>1</v>
      </c>
      <c r="AG338" s="1">
        <v>0</v>
      </c>
      <c r="AI338" t="s">
        <v>220</v>
      </c>
    </row>
    <row r="339" spans="1:35">
      <c r="A339" s="1" t="s">
        <v>121</v>
      </c>
      <c r="B339" s="12">
        <v>45882</v>
      </c>
      <c r="C339" s="1" t="s">
        <v>239</v>
      </c>
      <c r="D339" s="1">
        <v>0</v>
      </c>
      <c r="E339" s="1">
        <v>4</v>
      </c>
      <c r="F339" s="1">
        <v>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0.25</v>
      </c>
      <c r="R339" s="1">
        <v>0</v>
      </c>
      <c r="S339" s="1"/>
      <c r="T339" s="1"/>
      <c r="U339" s="1"/>
      <c r="V339" s="1"/>
      <c r="W339" s="1"/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1</v>
      </c>
      <c r="AG339" s="1">
        <v>3</v>
      </c>
      <c r="AI339" t="s">
        <v>220</v>
      </c>
    </row>
    <row r="340" spans="1:35">
      <c r="A340" s="1" t="s">
        <v>107</v>
      </c>
      <c r="B340" s="12">
        <v>45882</v>
      </c>
      <c r="C340" s="1" t="s">
        <v>239</v>
      </c>
      <c r="D340" s="1">
        <v>0.25</v>
      </c>
      <c r="E340" s="1">
        <v>4</v>
      </c>
      <c r="F340" s="1">
        <v>4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2</v>
      </c>
      <c r="M340" s="1">
        <v>1</v>
      </c>
      <c r="N340" s="1">
        <v>0</v>
      </c>
      <c r="O340" s="1">
        <v>0</v>
      </c>
      <c r="P340" s="1">
        <v>0</v>
      </c>
      <c r="Q340" s="1">
        <v>0.25</v>
      </c>
      <c r="R340" s="1">
        <v>0.25</v>
      </c>
      <c r="S340" s="1"/>
      <c r="T340" s="1"/>
      <c r="U340" s="1"/>
      <c r="V340" s="1"/>
      <c r="W340" s="1"/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15</v>
      </c>
      <c r="AF340" s="1">
        <v>0</v>
      </c>
      <c r="AG340" s="1">
        <v>3</v>
      </c>
      <c r="AI340" t="s">
        <v>220</v>
      </c>
    </row>
    <row r="341" spans="1:35">
      <c r="A341" s="1" t="s">
        <v>134</v>
      </c>
      <c r="B341" s="12">
        <v>45882</v>
      </c>
      <c r="C341" s="1" t="s">
        <v>239</v>
      </c>
      <c r="D341" s="1">
        <v>0.5</v>
      </c>
      <c r="E341" s="1">
        <v>4</v>
      </c>
      <c r="F341" s="1">
        <v>4</v>
      </c>
      <c r="G341" s="1">
        <v>2</v>
      </c>
      <c r="H341" s="1">
        <v>0</v>
      </c>
      <c r="I341" s="1">
        <v>1</v>
      </c>
      <c r="J341" s="1">
        <v>1</v>
      </c>
      <c r="K341" s="1">
        <v>0</v>
      </c>
      <c r="L341" s="1">
        <v>1</v>
      </c>
      <c r="M341" s="1">
        <v>1</v>
      </c>
      <c r="N341" s="1">
        <v>0</v>
      </c>
      <c r="O341" s="1">
        <v>0</v>
      </c>
      <c r="P341" s="1">
        <v>0</v>
      </c>
      <c r="Q341" s="1">
        <v>0.5</v>
      </c>
      <c r="R341" s="1">
        <v>1.25</v>
      </c>
      <c r="S341" s="1"/>
      <c r="T341" s="1"/>
      <c r="U341" s="1"/>
      <c r="V341" s="1"/>
      <c r="W341" s="1"/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2</v>
      </c>
      <c r="AF341" s="1">
        <v>2</v>
      </c>
      <c r="AG341" s="1">
        <v>2</v>
      </c>
      <c r="AI341" t="s">
        <v>220</v>
      </c>
    </row>
    <row r="342" spans="1:35">
      <c r="A342" s="1" t="s">
        <v>96</v>
      </c>
      <c r="B342" s="12">
        <v>45882</v>
      </c>
      <c r="C342" s="1" t="s">
        <v>239</v>
      </c>
      <c r="D342" s="1">
        <v>0.25</v>
      </c>
      <c r="E342" s="1">
        <v>4</v>
      </c>
      <c r="F342" s="1">
        <v>4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1</v>
      </c>
      <c r="N342" s="1">
        <v>1</v>
      </c>
      <c r="O342" s="1">
        <v>0</v>
      </c>
      <c r="P342" s="1">
        <v>1</v>
      </c>
      <c r="Q342" s="1">
        <v>0.25</v>
      </c>
      <c r="R342" s="1">
        <v>0.5</v>
      </c>
      <c r="S342" s="1"/>
      <c r="T342" s="1"/>
      <c r="U342" s="1"/>
      <c r="V342" s="1"/>
      <c r="W342" s="1"/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0</v>
      </c>
      <c r="AF342" s="1">
        <v>0</v>
      </c>
      <c r="AG342" s="1">
        <v>3</v>
      </c>
      <c r="AI342" t="s">
        <v>220</v>
      </c>
    </row>
    <row r="343" spans="1:35">
      <c r="A343" s="1" t="s">
        <v>130</v>
      </c>
      <c r="B343" s="1" t="s">
        <v>249</v>
      </c>
      <c r="C343" s="1" t="s">
        <v>239</v>
      </c>
      <c r="D343" s="1">
        <v>0</v>
      </c>
      <c r="E343" s="1">
        <v>4</v>
      </c>
      <c r="F343" s="1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/>
      <c r="T343" s="1"/>
      <c r="U343" s="1"/>
      <c r="V343" s="1"/>
      <c r="W343" s="1"/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4</v>
      </c>
      <c r="AI343" t="s">
        <v>220</v>
      </c>
    </row>
    <row r="344" spans="1:35">
      <c r="A344" s="1" t="s">
        <v>87</v>
      </c>
      <c r="B344" s="12">
        <v>45884</v>
      </c>
      <c r="C344" s="1" t="s">
        <v>239</v>
      </c>
      <c r="D344" s="1">
        <v>0.25</v>
      </c>
      <c r="E344" s="1">
        <v>4</v>
      </c>
      <c r="F344" s="1">
        <v>4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0.25</v>
      </c>
      <c r="R344" s="1">
        <v>0.25</v>
      </c>
      <c r="S344" s="1"/>
      <c r="T344" s="1"/>
      <c r="U344" s="1"/>
      <c r="V344" s="1"/>
      <c r="W344" s="1"/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7</v>
      </c>
      <c r="AF344" s="1">
        <v>0</v>
      </c>
      <c r="AG344" s="1">
        <v>3</v>
      </c>
      <c r="AI344" t="s">
        <v>220</v>
      </c>
    </row>
    <row r="345" spans="1:35">
      <c r="A345" s="1" t="s">
        <v>120</v>
      </c>
      <c r="B345" s="12">
        <v>45884</v>
      </c>
      <c r="C345" s="1" t="s">
        <v>239</v>
      </c>
      <c r="D345" s="1">
        <v>0.25</v>
      </c>
      <c r="E345" s="1">
        <v>4</v>
      </c>
      <c r="F345" s="1">
        <v>4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0.25</v>
      </c>
      <c r="R345" s="1">
        <v>0.5</v>
      </c>
      <c r="S345" s="1"/>
      <c r="T345" s="1"/>
      <c r="U345" s="1"/>
      <c r="V345" s="1"/>
      <c r="W345" s="1"/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2</v>
      </c>
      <c r="AF345" s="1">
        <v>0</v>
      </c>
      <c r="AG345" s="1">
        <v>3</v>
      </c>
      <c r="AI345" t="s">
        <v>220</v>
      </c>
    </row>
    <row r="346" spans="1:35">
      <c r="A346" s="1" t="s">
        <v>114</v>
      </c>
      <c r="B346" s="12">
        <v>45884</v>
      </c>
      <c r="C346" s="1" t="s">
        <v>239</v>
      </c>
      <c r="D346" s="1">
        <v>0</v>
      </c>
      <c r="E346" s="1">
        <v>4</v>
      </c>
      <c r="F346" s="1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0</v>
      </c>
      <c r="R346" s="1">
        <v>0</v>
      </c>
      <c r="S346" s="1"/>
      <c r="T346" s="1"/>
      <c r="U346" s="1"/>
      <c r="V346" s="1"/>
      <c r="W346" s="1"/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6</v>
      </c>
      <c r="AF346" s="1">
        <v>1</v>
      </c>
      <c r="AG346" s="1">
        <v>4</v>
      </c>
      <c r="AI346" t="s">
        <v>220</v>
      </c>
    </row>
    <row r="347" spans="1:35">
      <c r="A347" s="17" t="s">
        <v>113</v>
      </c>
      <c r="B347" s="12">
        <v>45884</v>
      </c>
      <c r="C347" s="1" t="s">
        <v>239</v>
      </c>
      <c r="D347" s="1">
        <v>0.33300000000000002</v>
      </c>
      <c r="E347" s="1">
        <v>4</v>
      </c>
      <c r="F347" s="1">
        <v>3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0.5</v>
      </c>
      <c r="R347" s="1">
        <v>0.66700000000000004</v>
      </c>
      <c r="S347" s="1"/>
      <c r="T347" s="1"/>
      <c r="U347" s="1"/>
      <c r="V347" s="1"/>
      <c r="W347" s="1"/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3</v>
      </c>
      <c r="AF347" s="1">
        <v>0</v>
      </c>
      <c r="AG347" s="1">
        <v>2</v>
      </c>
      <c r="AI347" t="s">
        <v>220</v>
      </c>
    </row>
    <row r="348" spans="1:35">
      <c r="A348" s="1" t="s">
        <v>271</v>
      </c>
      <c r="B348" s="12">
        <v>45884</v>
      </c>
      <c r="C348" s="1" t="s">
        <v>239</v>
      </c>
      <c r="D348" s="1">
        <v>0.25</v>
      </c>
      <c r="E348" s="1">
        <v>4</v>
      </c>
      <c r="F348" s="1">
        <v>4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0.25</v>
      </c>
      <c r="R348" s="1">
        <v>0.25</v>
      </c>
      <c r="S348" s="1"/>
      <c r="T348" s="1"/>
      <c r="U348" s="1"/>
      <c r="V348" s="1"/>
      <c r="W348" s="1"/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2</v>
      </c>
      <c r="AF348" s="1">
        <v>1</v>
      </c>
      <c r="AG348" s="1">
        <v>3</v>
      </c>
      <c r="AI348" t="s">
        <v>220</v>
      </c>
    </row>
    <row r="349" spans="1:35">
      <c r="A349" s="1" t="s">
        <v>97</v>
      </c>
      <c r="B349" s="12">
        <v>45884</v>
      </c>
      <c r="C349" s="1" t="s">
        <v>239</v>
      </c>
      <c r="D349" s="1">
        <v>0.25</v>
      </c>
      <c r="E349" s="1">
        <v>4</v>
      </c>
      <c r="F349" s="1">
        <v>4</v>
      </c>
      <c r="G349" s="1">
        <v>1</v>
      </c>
      <c r="H349" s="1">
        <v>0</v>
      </c>
      <c r="I349" s="1">
        <v>0</v>
      </c>
      <c r="J349" s="1">
        <v>0</v>
      </c>
      <c r="K349" s="1">
        <v>1</v>
      </c>
      <c r="L349" s="1">
        <v>1</v>
      </c>
      <c r="M349" s="1">
        <v>1</v>
      </c>
      <c r="N349" s="1">
        <v>0</v>
      </c>
      <c r="O349" s="1">
        <v>0</v>
      </c>
      <c r="P349" s="1">
        <v>0</v>
      </c>
      <c r="Q349" s="1">
        <v>0.25</v>
      </c>
      <c r="R349" s="1">
        <v>1</v>
      </c>
      <c r="S349" s="1"/>
      <c r="T349" s="1"/>
      <c r="U349" s="1"/>
      <c r="V349" s="1"/>
      <c r="W349" s="1"/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3</v>
      </c>
      <c r="AI349" t="s">
        <v>220</v>
      </c>
    </row>
    <row r="350" spans="1:35">
      <c r="A350" s="1" t="s">
        <v>98</v>
      </c>
      <c r="B350" s="12">
        <v>45884</v>
      </c>
      <c r="C350" s="1" t="s">
        <v>239</v>
      </c>
      <c r="D350" s="1">
        <v>0.33300000000000002</v>
      </c>
      <c r="E350" s="1">
        <v>3</v>
      </c>
      <c r="F350" s="1">
        <v>3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">
        <v>2</v>
      </c>
      <c r="Q350" s="1">
        <v>0.33300000000000002</v>
      </c>
      <c r="R350" s="1">
        <v>0.33300000000000002</v>
      </c>
      <c r="S350" s="1"/>
      <c r="T350" s="1"/>
      <c r="U350" s="1"/>
      <c r="V350" s="1"/>
      <c r="W350" s="1"/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2</v>
      </c>
      <c r="AI350" t="s">
        <v>220</v>
      </c>
    </row>
    <row r="351" spans="1:35">
      <c r="A351" s="1" t="s">
        <v>145</v>
      </c>
      <c r="B351" s="12">
        <v>45884</v>
      </c>
      <c r="C351" s="1" t="s">
        <v>239</v>
      </c>
      <c r="D351" s="1">
        <v>0</v>
      </c>
      <c r="E351" s="1">
        <v>3</v>
      </c>
      <c r="F351" s="1">
        <v>3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/>
      <c r="T351" s="1"/>
      <c r="U351" s="1"/>
      <c r="V351" s="1"/>
      <c r="W351" s="1"/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3</v>
      </c>
      <c r="AI351" t="s">
        <v>220</v>
      </c>
    </row>
    <row r="352" spans="1:35">
      <c r="A352" s="1" t="s">
        <v>84</v>
      </c>
      <c r="B352" s="12">
        <v>45884</v>
      </c>
      <c r="C352" s="1" t="s">
        <v>239</v>
      </c>
      <c r="D352" s="1">
        <v>0.25</v>
      </c>
      <c r="E352" s="1">
        <v>4</v>
      </c>
      <c r="F352" s="1">
        <v>4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0.25</v>
      </c>
      <c r="R352" s="1">
        <v>0.25</v>
      </c>
      <c r="S352" s="1"/>
      <c r="T352" s="1"/>
      <c r="U352" s="1"/>
      <c r="V352" s="1"/>
      <c r="W352" s="1"/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3</v>
      </c>
      <c r="AI352" t="s">
        <v>220</v>
      </c>
    </row>
    <row r="353" spans="1:35">
      <c r="A353" s="1" t="s">
        <v>101</v>
      </c>
      <c r="B353" s="12">
        <v>45884</v>
      </c>
      <c r="C353" s="1" t="s">
        <v>239</v>
      </c>
      <c r="D353" s="1">
        <v>0.5</v>
      </c>
      <c r="E353" s="1">
        <v>4</v>
      </c>
      <c r="F353" s="1">
        <v>4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0</v>
      </c>
      <c r="P353" s="1">
        <v>2</v>
      </c>
      <c r="Q353" s="1">
        <v>0.5</v>
      </c>
      <c r="R353" s="1">
        <v>0.75</v>
      </c>
      <c r="S353" s="1"/>
      <c r="T353" s="1"/>
      <c r="U353" s="1"/>
      <c r="V353" s="1"/>
      <c r="W353" s="1"/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2</v>
      </c>
      <c r="AI353" t="s">
        <v>220</v>
      </c>
    </row>
    <row r="354" spans="1:35">
      <c r="A354" s="1" t="s">
        <v>85</v>
      </c>
      <c r="B354" s="12">
        <v>45884</v>
      </c>
      <c r="C354" s="1" t="s">
        <v>239</v>
      </c>
      <c r="D354" s="1">
        <v>0.25</v>
      </c>
      <c r="E354" s="1">
        <v>4</v>
      </c>
      <c r="F354" s="1">
        <v>4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0.25</v>
      </c>
      <c r="R354" s="1">
        <v>0.25</v>
      </c>
      <c r="S354" s="1"/>
      <c r="T354" s="1"/>
      <c r="U354" s="1"/>
      <c r="V354" s="1"/>
      <c r="W354" s="1"/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9</v>
      </c>
      <c r="AF354" s="1">
        <v>0</v>
      </c>
      <c r="AG354" s="1">
        <v>3</v>
      </c>
      <c r="AI354" t="s">
        <v>220</v>
      </c>
    </row>
    <row r="355" spans="1:35">
      <c r="A355" s="1" t="s">
        <v>88</v>
      </c>
      <c r="B355" s="12">
        <v>45884</v>
      </c>
      <c r="C355" s="1" t="s">
        <v>239</v>
      </c>
      <c r="D355" s="1">
        <v>0.5</v>
      </c>
      <c r="E355" s="1">
        <v>4</v>
      </c>
      <c r="F355" s="1">
        <v>4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2</v>
      </c>
      <c r="N355" s="1">
        <v>1</v>
      </c>
      <c r="O355" s="1">
        <v>0</v>
      </c>
      <c r="P355" s="1">
        <v>1</v>
      </c>
      <c r="Q355" s="1">
        <v>0.5</v>
      </c>
      <c r="R355" s="1">
        <v>0.5</v>
      </c>
      <c r="S355" s="1"/>
      <c r="T355" s="1"/>
      <c r="U355" s="1"/>
      <c r="V355" s="1"/>
      <c r="W355" s="1"/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5</v>
      </c>
      <c r="AF355" s="1">
        <v>2</v>
      </c>
      <c r="AG355" s="1">
        <v>2</v>
      </c>
      <c r="AI355" t="s">
        <v>220</v>
      </c>
    </row>
    <row r="356" spans="1:35">
      <c r="A356" s="1" t="s">
        <v>86</v>
      </c>
      <c r="B356" s="1" t="s">
        <v>249</v>
      </c>
      <c r="C356" s="1" t="s">
        <v>239</v>
      </c>
      <c r="D356" s="1">
        <v>0.5</v>
      </c>
      <c r="E356" s="1">
        <v>4</v>
      </c>
      <c r="F356" s="1">
        <v>4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3</v>
      </c>
      <c r="M356" s="1">
        <v>0</v>
      </c>
      <c r="N356" s="1">
        <v>1</v>
      </c>
      <c r="O356" s="1">
        <v>0</v>
      </c>
      <c r="P356" s="1">
        <v>1</v>
      </c>
      <c r="Q356" s="1">
        <v>0.5</v>
      </c>
      <c r="R356" s="1">
        <v>0.75</v>
      </c>
      <c r="S356" s="1"/>
      <c r="T356" s="1"/>
      <c r="U356" s="1"/>
      <c r="V356" s="1"/>
      <c r="W356" s="1"/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</v>
      </c>
      <c r="AF356" s="1">
        <v>1</v>
      </c>
      <c r="AG356" s="1">
        <v>2</v>
      </c>
      <c r="AI356" t="s">
        <v>220</v>
      </c>
    </row>
    <row r="357" spans="1:35">
      <c r="A357" s="1" t="s">
        <v>89</v>
      </c>
      <c r="B357" s="12">
        <v>45884</v>
      </c>
      <c r="C357" s="1" t="s">
        <v>239</v>
      </c>
      <c r="D357" s="1">
        <v>0</v>
      </c>
      <c r="E357" s="1">
        <v>4</v>
      </c>
      <c r="F357" s="1">
        <v>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/>
      <c r="T357" s="1"/>
      <c r="U357" s="1"/>
      <c r="V357" s="1"/>
      <c r="W357" s="1"/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3</v>
      </c>
      <c r="AF357" s="1">
        <v>4</v>
      </c>
      <c r="AG357" s="1">
        <v>4</v>
      </c>
      <c r="AI357" t="s">
        <v>220</v>
      </c>
    </row>
    <row r="358" spans="1:35">
      <c r="A358" s="1" t="s">
        <v>122</v>
      </c>
      <c r="B358" s="12">
        <v>45884</v>
      </c>
      <c r="C358" s="1" t="s">
        <v>239</v>
      </c>
      <c r="D358" s="1">
        <v>0</v>
      </c>
      <c r="E358" s="1">
        <v>4</v>
      </c>
      <c r="F358" s="1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/>
      <c r="T358" s="1"/>
      <c r="U358" s="1"/>
      <c r="V358" s="1"/>
      <c r="W358" s="1"/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5</v>
      </c>
      <c r="AF358" s="1">
        <v>1</v>
      </c>
      <c r="AG358" s="1">
        <v>4</v>
      </c>
      <c r="AI358" t="s">
        <v>220</v>
      </c>
    </row>
    <row r="359" spans="1:35">
      <c r="A359" s="1" t="s">
        <v>142</v>
      </c>
      <c r="B359" s="12">
        <v>45884</v>
      </c>
      <c r="C359" s="1" t="s">
        <v>239</v>
      </c>
      <c r="D359" s="1">
        <v>0.75</v>
      </c>
      <c r="E359" s="1">
        <v>4</v>
      </c>
      <c r="F359" s="1">
        <v>4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0</v>
      </c>
      <c r="P359" s="1">
        <v>0</v>
      </c>
      <c r="Q359" s="1">
        <v>0.75</v>
      </c>
      <c r="R359" s="1">
        <v>1</v>
      </c>
      <c r="S359" s="1"/>
      <c r="T359" s="1"/>
      <c r="U359" s="1"/>
      <c r="V359" s="1"/>
      <c r="W359" s="1"/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2</v>
      </c>
      <c r="AF359" s="1">
        <v>0</v>
      </c>
      <c r="AG359" s="1">
        <v>1</v>
      </c>
      <c r="AI359" t="s">
        <v>220</v>
      </c>
    </row>
    <row r="360" spans="1:35">
      <c r="A360" s="1" t="s">
        <v>109</v>
      </c>
      <c r="B360" s="12">
        <v>45884</v>
      </c>
      <c r="C360" s="1" t="s">
        <v>239</v>
      </c>
      <c r="D360" s="1">
        <v>0.25</v>
      </c>
      <c r="E360" s="1">
        <v>4</v>
      </c>
      <c r="F360" s="1">
        <v>4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0</v>
      </c>
      <c r="P360" s="1">
        <v>0</v>
      </c>
      <c r="Q360" s="1">
        <v>0.25</v>
      </c>
      <c r="R360" s="1">
        <v>0.5</v>
      </c>
      <c r="S360" s="1"/>
      <c r="T360" s="1"/>
      <c r="U360" s="1"/>
      <c r="V360" s="1"/>
      <c r="W360" s="1"/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3</v>
      </c>
      <c r="AI360" t="s">
        <v>220</v>
      </c>
    </row>
    <row r="361" spans="1:35">
      <c r="A361" s="1" t="s">
        <v>103</v>
      </c>
      <c r="B361" s="12">
        <v>45884</v>
      </c>
      <c r="C361" s="1" t="s">
        <v>239</v>
      </c>
      <c r="D361" s="1">
        <v>0</v>
      </c>
      <c r="E361" s="1">
        <v>3</v>
      </c>
      <c r="F361" s="1">
        <v>3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/>
      <c r="T361" s="1"/>
      <c r="U361" s="1"/>
      <c r="V361" s="1"/>
      <c r="W361" s="1"/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/>
      <c r="AE361" s="1"/>
      <c r="AF361" s="1"/>
      <c r="AG361" s="1">
        <v>3</v>
      </c>
      <c r="AI361" t="s">
        <v>220</v>
      </c>
    </row>
    <row r="362" spans="1:35">
      <c r="A362" s="1" t="s">
        <v>108</v>
      </c>
      <c r="B362" s="12">
        <v>45884</v>
      </c>
      <c r="C362" s="1" t="s">
        <v>239</v>
      </c>
      <c r="D362" s="1">
        <v>0</v>
      </c>
      <c r="E362" s="1">
        <v>3</v>
      </c>
      <c r="F362" s="1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0.33300000000000002</v>
      </c>
      <c r="R362" s="1">
        <v>0</v>
      </c>
      <c r="S362" s="1"/>
      <c r="T362" s="1"/>
      <c r="U362" s="1"/>
      <c r="V362" s="1"/>
      <c r="W362" s="1"/>
      <c r="X362" s="1">
        <v>0</v>
      </c>
      <c r="Y362" s="1">
        <v>1</v>
      </c>
      <c r="Z362" s="1">
        <v>0</v>
      </c>
      <c r="AA362" s="1">
        <v>0</v>
      </c>
      <c r="AB362" s="1">
        <v>0</v>
      </c>
      <c r="AC362" s="1">
        <v>0</v>
      </c>
      <c r="AD362" s="1"/>
      <c r="AE362" s="1"/>
      <c r="AF362" s="1"/>
      <c r="AG362" s="1">
        <v>2</v>
      </c>
      <c r="AI362" t="s">
        <v>220</v>
      </c>
    </row>
    <row r="363" spans="1:35">
      <c r="A363" s="1" t="s">
        <v>82</v>
      </c>
      <c r="B363" s="12">
        <v>45884</v>
      </c>
      <c r="C363" s="1" t="s">
        <v>239</v>
      </c>
      <c r="D363" s="1">
        <v>0</v>
      </c>
      <c r="E363" s="1">
        <v>3</v>
      </c>
      <c r="F363" s="1">
        <v>3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0</v>
      </c>
      <c r="R363" s="1">
        <v>0</v>
      </c>
      <c r="S363" s="1"/>
      <c r="T363" s="1"/>
      <c r="U363" s="1"/>
      <c r="V363" s="1"/>
      <c r="W363" s="1"/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/>
      <c r="AE363" s="1"/>
      <c r="AF363" s="1"/>
      <c r="AG363" s="1">
        <v>3</v>
      </c>
      <c r="AI363" t="s">
        <v>220</v>
      </c>
    </row>
    <row r="364" spans="1:35">
      <c r="A364" s="1" t="s">
        <v>91</v>
      </c>
      <c r="B364" s="12">
        <v>45884</v>
      </c>
      <c r="C364" s="1" t="s">
        <v>239</v>
      </c>
      <c r="D364" s="1">
        <v>0</v>
      </c>
      <c r="E364" s="1">
        <v>3</v>
      </c>
      <c r="F364" s="1">
        <v>3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0</v>
      </c>
      <c r="R364" s="1">
        <v>0</v>
      </c>
      <c r="S364" s="1"/>
      <c r="T364" s="1"/>
      <c r="U364" s="1"/>
      <c r="V364" s="1"/>
      <c r="W364" s="1"/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/>
      <c r="AE364" s="1"/>
      <c r="AF364" s="1"/>
      <c r="AG364" s="1">
        <v>3</v>
      </c>
      <c r="AI364" t="s">
        <v>220</v>
      </c>
    </row>
    <row r="365" spans="1:35">
      <c r="A365" s="1" t="s">
        <v>100</v>
      </c>
      <c r="B365" s="12">
        <v>45884</v>
      </c>
      <c r="C365" s="1" t="s">
        <v>239</v>
      </c>
      <c r="D365" s="1">
        <v>0.33300000000000002</v>
      </c>
      <c r="E365" s="1">
        <v>3</v>
      </c>
      <c r="F365" s="1">
        <v>3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2</v>
      </c>
      <c r="O365" s="1">
        <v>0</v>
      </c>
      <c r="P365" s="1">
        <v>0</v>
      </c>
      <c r="Q365" s="1">
        <v>0.33300000000000002</v>
      </c>
      <c r="R365" s="1">
        <v>0.33300000000000002</v>
      </c>
      <c r="S365" s="1"/>
      <c r="T365" s="1"/>
      <c r="U365" s="1"/>
      <c r="V365" s="1"/>
      <c r="W365" s="1"/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/>
      <c r="AE365" s="1"/>
      <c r="AF365" s="1"/>
      <c r="AG365" s="1">
        <v>2</v>
      </c>
      <c r="AI365" t="s">
        <v>220</v>
      </c>
    </row>
    <row r="366" spans="1:35">
      <c r="A366" s="1" t="s">
        <v>105</v>
      </c>
      <c r="B366" s="12">
        <v>45884</v>
      </c>
      <c r="C366" s="1" t="s">
        <v>239</v>
      </c>
      <c r="D366" s="1">
        <v>0</v>
      </c>
      <c r="E366" s="1">
        <v>3</v>
      </c>
      <c r="F366" s="1">
        <v>3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2</v>
      </c>
      <c r="Q366" s="1">
        <v>0</v>
      </c>
      <c r="R366" s="1">
        <v>0</v>
      </c>
      <c r="S366" s="1"/>
      <c r="T366" s="1"/>
      <c r="U366" s="1"/>
      <c r="V366" s="1"/>
      <c r="W366" s="1"/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/>
      <c r="AE366" s="1"/>
      <c r="AF366" s="1"/>
      <c r="AG366" s="1">
        <v>3</v>
      </c>
      <c r="AI366" t="s">
        <v>220</v>
      </c>
    </row>
    <row r="367" spans="1:35">
      <c r="A367" s="1" t="s">
        <v>137</v>
      </c>
      <c r="B367" s="12">
        <v>45884</v>
      </c>
      <c r="C367" s="1" t="s">
        <v>239</v>
      </c>
      <c r="D367" s="1">
        <v>0</v>
      </c>
      <c r="E367" s="1">
        <v>3</v>
      </c>
      <c r="F367" s="1">
        <v>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/>
      <c r="T367" s="1"/>
      <c r="U367" s="1"/>
      <c r="V367" s="1"/>
      <c r="W367" s="1"/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/>
      <c r="AE367" s="1"/>
      <c r="AF367" s="1"/>
      <c r="AG367" s="1">
        <v>3</v>
      </c>
      <c r="AI367" t="s">
        <v>220</v>
      </c>
    </row>
    <row r="368" spans="1:35">
      <c r="A368" s="1" t="s">
        <v>95</v>
      </c>
      <c r="B368" s="12">
        <v>45884</v>
      </c>
      <c r="C368" s="1" t="s">
        <v>239</v>
      </c>
      <c r="D368" s="1">
        <v>0</v>
      </c>
      <c r="E368" s="1">
        <v>2</v>
      </c>
      <c r="F368" s="1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/>
      <c r="T368" s="1"/>
      <c r="U368" s="1"/>
      <c r="V368" s="1"/>
      <c r="W368" s="1"/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/>
      <c r="AE368" s="1"/>
      <c r="AF368" s="1"/>
      <c r="AG368" s="1">
        <v>2</v>
      </c>
      <c r="AI368" t="s">
        <v>220</v>
      </c>
    </row>
    <row r="369" spans="1:35">
      <c r="A369" s="1" t="s">
        <v>133</v>
      </c>
      <c r="B369" s="12">
        <v>45884</v>
      </c>
      <c r="C369" s="1" t="s">
        <v>239</v>
      </c>
      <c r="D369" s="1">
        <v>0</v>
      </c>
      <c r="E369" s="1">
        <v>2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1</v>
      </c>
      <c r="Q369" s="1">
        <v>0</v>
      </c>
      <c r="R369" s="1">
        <v>0</v>
      </c>
      <c r="S369" s="1"/>
      <c r="T369" s="1"/>
      <c r="U369" s="1"/>
      <c r="V369" s="1"/>
      <c r="W369" s="1"/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/>
      <c r="AE369" s="1"/>
      <c r="AF369" s="1"/>
      <c r="AG369" s="1">
        <v>2</v>
      </c>
      <c r="AI369" t="s">
        <v>220</v>
      </c>
    </row>
    <row r="370" spans="1:35">
      <c r="A370" s="1" t="s">
        <v>125</v>
      </c>
      <c r="B370" s="12">
        <v>45884</v>
      </c>
      <c r="C370" s="1" t="s">
        <v>240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t="s">
        <v>220</v>
      </c>
    </row>
    <row r="371" spans="1:35">
      <c r="A371" s="1" t="s">
        <v>92</v>
      </c>
      <c r="B371" s="12">
        <v>45884</v>
      </c>
      <c r="C371" s="1" t="s">
        <v>239</v>
      </c>
      <c r="D371" s="1">
        <v>0.25</v>
      </c>
      <c r="E371" s="1">
        <v>4</v>
      </c>
      <c r="F371" s="1">
        <v>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1</v>
      </c>
      <c r="Q371" s="1">
        <v>0.25</v>
      </c>
      <c r="R371" s="1">
        <v>0.25</v>
      </c>
      <c r="S371" s="1"/>
      <c r="T371" s="1"/>
      <c r="U371" s="1"/>
      <c r="V371" s="1"/>
      <c r="W371" s="1"/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/>
      <c r="AE371" s="1"/>
      <c r="AF371" s="1"/>
      <c r="AG371" s="1">
        <v>3</v>
      </c>
      <c r="AI371" t="s">
        <v>220</v>
      </c>
    </row>
    <row r="372" spans="1:35">
      <c r="A372" s="1" t="s">
        <v>99</v>
      </c>
      <c r="B372" s="12">
        <v>45884</v>
      </c>
      <c r="C372" s="1" t="s">
        <v>239</v>
      </c>
      <c r="D372" s="1">
        <v>0.25</v>
      </c>
      <c r="E372" s="1">
        <v>4</v>
      </c>
      <c r="F372" s="1">
        <v>4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0.25</v>
      </c>
      <c r="R372" s="1">
        <v>0.25</v>
      </c>
      <c r="S372" s="1"/>
      <c r="T372" s="1"/>
      <c r="U372" s="1"/>
      <c r="V372" s="1"/>
      <c r="W372" s="1"/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/>
      <c r="AE372" s="1"/>
      <c r="AF372" s="1"/>
      <c r="AG372" s="1">
        <v>3</v>
      </c>
      <c r="AI372" t="s">
        <v>220</v>
      </c>
    </row>
    <row r="373" spans="1:35">
      <c r="A373" s="1" t="s">
        <v>132</v>
      </c>
      <c r="B373" s="12">
        <v>45884</v>
      </c>
      <c r="C373" s="1" t="s">
        <v>239</v>
      </c>
      <c r="D373" s="1">
        <v>0.5</v>
      </c>
      <c r="E373" s="1">
        <v>4</v>
      </c>
      <c r="F373" s="1">
        <v>4</v>
      </c>
      <c r="G373" s="1">
        <v>2</v>
      </c>
      <c r="H373" s="1">
        <v>0</v>
      </c>
      <c r="I373" s="1">
        <v>1</v>
      </c>
      <c r="J373" s="1">
        <v>0</v>
      </c>
      <c r="K373" s="1">
        <v>1</v>
      </c>
      <c r="L373" s="1">
        <v>2</v>
      </c>
      <c r="M373" s="1">
        <v>2</v>
      </c>
      <c r="N373" s="1">
        <v>0</v>
      </c>
      <c r="O373" s="1">
        <v>0</v>
      </c>
      <c r="P373" s="1">
        <v>0</v>
      </c>
      <c r="Q373" s="1">
        <v>0.5</v>
      </c>
      <c r="R373" s="1">
        <v>1.5</v>
      </c>
      <c r="S373" s="1"/>
      <c r="T373" s="1"/>
      <c r="U373" s="1"/>
      <c r="V373" s="1"/>
      <c r="W373" s="1"/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/>
      <c r="AE373" s="1"/>
      <c r="AF373" s="1"/>
      <c r="AG373" s="1">
        <v>2</v>
      </c>
      <c r="AI373" t="s">
        <v>220</v>
      </c>
    </row>
    <row r="374" spans="1:35">
      <c r="A374" s="1" t="s">
        <v>90</v>
      </c>
      <c r="B374" s="12">
        <v>45884</v>
      </c>
      <c r="C374" s="1" t="s">
        <v>239</v>
      </c>
      <c r="D374" s="1">
        <v>0.66700000000000004</v>
      </c>
      <c r="E374" s="1">
        <v>3</v>
      </c>
      <c r="F374" s="1">
        <v>3</v>
      </c>
      <c r="G374" s="1">
        <v>2</v>
      </c>
      <c r="H374" s="1">
        <v>1</v>
      </c>
      <c r="I374" s="1">
        <v>0</v>
      </c>
      <c r="J374" s="1">
        <v>1</v>
      </c>
      <c r="K374" s="1">
        <v>0</v>
      </c>
      <c r="L374" s="1">
        <v>1</v>
      </c>
      <c r="M374" s="1">
        <v>2</v>
      </c>
      <c r="N374" s="1">
        <v>1</v>
      </c>
      <c r="O374" s="1">
        <v>0</v>
      </c>
      <c r="P374" s="1">
        <v>0</v>
      </c>
      <c r="Q374" s="1">
        <v>0.66700000000000004</v>
      </c>
      <c r="R374" s="1">
        <v>1.333</v>
      </c>
      <c r="S374" s="1"/>
      <c r="T374" s="1"/>
      <c r="U374" s="1"/>
      <c r="V374" s="1"/>
      <c r="W374" s="1"/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/>
      <c r="AE374" s="1"/>
      <c r="AF374" s="1"/>
      <c r="AG374" s="1">
        <v>1</v>
      </c>
      <c r="AI374" t="s">
        <v>220</v>
      </c>
    </row>
    <row r="375" spans="1:35">
      <c r="A375" s="1" t="s">
        <v>106</v>
      </c>
      <c r="B375" s="12">
        <v>45884</v>
      </c>
      <c r="C375" s="1" t="s">
        <v>239</v>
      </c>
      <c r="D375" s="1">
        <v>1</v>
      </c>
      <c r="E375" s="1">
        <v>3</v>
      </c>
      <c r="F375" s="1">
        <v>3</v>
      </c>
      <c r="G375" s="1">
        <v>3</v>
      </c>
      <c r="H375" s="1">
        <v>3</v>
      </c>
      <c r="I375" s="1">
        <v>0</v>
      </c>
      <c r="J375" s="1">
        <v>0</v>
      </c>
      <c r="K375" s="1">
        <v>0</v>
      </c>
      <c r="L375" s="1">
        <v>2</v>
      </c>
      <c r="M375" s="1">
        <v>1</v>
      </c>
      <c r="N375" s="1">
        <v>0</v>
      </c>
      <c r="O375" s="1">
        <v>0</v>
      </c>
      <c r="P375" s="1">
        <v>0</v>
      </c>
      <c r="Q375" s="1">
        <v>1</v>
      </c>
      <c r="R375" s="1">
        <v>1</v>
      </c>
      <c r="S375" s="1"/>
      <c r="T375" s="1"/>
      <c r="U375" s="1"/>
      <c r="V375" s="1"/>
      <c r="W375" s="1"/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/>
      <c r="AE375" s="1"/>
      <c r="AF375" s="1"/>
      <c r="AG375" s="1">
        <v>0</v>
      </c>
      <c r="AI375" t="s">
        <v>220</v>
      </c>
    </row>
    <row r="376" spans="1:35">
      <c r="A376" s="1" t="s">
        <v>94</v>
      </c>
      <c r="B376" s="12">
        <v>45884</v>
      </c>
      <c r="C376" s="1" t="s">
        <v>239</v>
      </c>
      <c r="D376" s="1">
        <v>0</v>
      </c>
      <c r="E376" s="1">
        <v>3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/>
      <c r="T376" s="1"/>
      <c r="U376" s="1"/>
      <c r="V376" s="1"/>
      <c r="W376" s="1"/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/>
      <c r="AE376" s="1"/>
      <c r="AF376" s="1"/>
      <c r="AG376" s="1">
        <v>3</v>
      </c>
      <c r="AI376" t="s">
        <v>220</v>
      </c>
    </row>
    <row r="377" spans="1:35">
      <c r="A377" s="1" t="s">
        <v>111</v>
      </c>
      <c r="B377" s="12">
        <v>45884</v>
      </c>
      <c r="C377" s="1" t="s">
        <v>239</v>
      </c>
      <c r="D377" s="1">
        <v>0</v>
      </c>
      <c r="E377" s="1">
        <v>3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/>
      <c r="T377" s="1"/>
      <c r="U377" s="1"/>
      <c r="V377" s="1"/>
      <c r="W377" s="1"/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/>
      <c r="AE377" s="1"/>
      <c r="AF377" s="1"/>
      <c r="AG377" s="1">
        <v>3</v>
      </c>
      <c r="AI377" t="s">
        <v>220</v>
      </c>
    </row>
    <row r="378" spans="1:35">
      <c r="A378" s="1" t="s">
        <v>143</v>
      </c>
      <c r="B378" s="12">
        <v>45884</v>
      </c>
      <c r="C378" s="1" t="s">
        <v>239</v>
      </c>
      <c r="D378" s="1">
        <v>0.66700000000000004</v>
      </c>
      <c r="E378" s="1">
        <v>3</v>
      </c>
      <c r="F378" s="1">
        <v>3</v>
      </c>
      <c r="G378" s="1">
        <v>2</v>
      </c>
      <c r="H378" s="1">
        <v>1</v>
      </c>
      <c r="I378" s="1">
        <v>0</v>
      </c>
      <c r="J378" s="1">
        <v>0</v>
      </c>
      <c r="K378" s="1">
        <v>1</v>
      </c>
      <c r="L378" s="1">
        <v>2</v>
      </c>
      <c r="M378" s="1">
        <v>1</v>
      </c>
      <c r="N378" s="1">
        <v>0</v>
      </c>
      <c r="O378" s="1">
        <v>0</v>
      </c>
      <c r="P378" s="1">
        <v>0</v>
      </c>
      <c r="Q378" s="1">
        <v>0.66700000000000004</v>
      </c>
      <c r="R378" s="1">
        <v>1.667</v>
      </c>
      <c r="S378" s="1"/>
      <c r="T378" s="1"/>
      <c r="U378" s="1"/>
      <c r="V378" s="1"/>
      <c r="W378" s="1"/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/>
      <c r="AE378" s="1"/>
      <c r="AF378" s="1"/>
      <c r="AG378" s="1">
        <v>1</v>
      </c>
      <c r="AI378" t="s">
        <v>220</v>
      </c>
    </row>
    <row r="379" spans="1:35">
      <c r="A379" s="1" t="s">
        <v>136</v>
      </c>
      <c r="B379" s="12">
        <v>45884</v>
      </c>
      <c r="C379" s="1" t="s">
        <v>239</v>
      </c>
      <c r="D379" s="1">
        <v>0.66700000000000004</v>
      </c>
      <c r="E379" s="1">
        <v>3</v>
      </c>
      <c r="F379" s="1">
        <v>3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0.66700000000000004</v>
      </c>
      <c r="R379" s="1">
        <v>0.66700000000000004</v>
      </c>
      <c r="S379" s="1"/>
      <c r="T379" s="1"/>
      <c r="U379" s="1"/>
      <c r="V379" s="1"/>
      <c r="W379" s="1"/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/>
      <c r="AE379" s="1"/>
      <c r="AF379" s="1"/>
      <c r="AG379" s="1">
        <v>1</v>
      </c>
      <c r="AI379" t="s">
        <v>220</v>
      </c>
    </row>
    <row r="380" spans="1:35">
      <c r="A380" s="1" t="s">
        <v>83</v>
      </c>
      <c r="B380" s="1" t="s">
        <v>250</v>
      </c>
      <c r="C380" s="1" t="s">
        <v>239</v>
      </c>
      <c r="D380" s="1">
        <v>1</v>
      </c>
      <c r="E380" s="1">
        <v>5</v>
      </c>
      <c r="F380" s="1">
        <v>5</v>
      </c>
      <c r="G380" s="1">
        <v>5</v>
      </c>
      <c r="H380" s="1">
        <v>3</v>
      </c>
      <c r="I380" s="1">
        <v>1</v>
      </c>
      <c r="J380" s="1">
        <v>0</v>
      </c>
      <c r="K380" s="1">
        <v>1</v>
      </c>
      <c r="L380" s="1">
        <v>3</v>
      </c>
      <c r="M380" s="1">
        <v>1</v>
      </c>
      <c r="N380" s="1">
        <v>0</v>
      </c>
      <c r="O380" s="1">
        <v>0</v>
      </c>
      <c r="P380" s="1">
        <v>0</v>
      </c>
      <c r="Q380" s="1">
        <v>1</v>
      </c>
      <c r="R380" s="1">
        <v>1.8</v>
      </c>
      <c r="S380" s="1"/>
      <c r="T380" s="1"/>
      <c r="U380" s="1"/>
      <c r="V380" s="1"/>
      <c r="W380" s="1"/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1</v>
      </c>
      <c r="AD380" s="1">
        <v>1</v>
      </c>
      <c r="AE380" s="1">
        <v>1</v>
      </c>
      <c r="AF380" s="1">
        <v>0</v>
      </c>
      <c r="AG380" s="1">
        <v>1</v>
      </c>
      <c r="AI380" t="s">
        <v>220</v>
      </c>
    </row>
    <row r="381" spans="1:35">
      <c r="A381" s="1" t="s">
        <v>119</v>
      </c>
      <c r="B381" s="12">
        <v>45885</v>
      </c>
      <c r="C381" s="1" t="s">
        <v>239</v>
      </c>
      <c r="D381" s="1">
        <v>0.2</v>
      </c>
      <c r="E381" s="1">
        <v>5</v>
      </c>
      <c r="F381" s="1">
        <v>5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0</v>
      </c>
      <c r="P381" s="1">
        <v>0</v>
      </c>
      <c r="Q381" s="1">
        <v>0.2</v>
      </c>
      <c r="R381" s="1">
        <v>0.2</v>
      </c>
      <c r="S381" s="1"/>
      <c r="T381" s="1"/>
      <c r="U381" s="1"/>
      <c r="V381" s="1"/>
      <c r="W381" s="1"/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2</v>
      </c>
      <c r="AF381" s="1">
        <v>0</v>
      </c>
      <c r="AG381" s="1">
        <v>4</v>
      </c>
      <c r="AI381" t="s">
        <v>220</v>
      </c>
    </row>
    <row r="382" spans="1:35">
      <c r="A382" s="1" t="s">
        <v>104</v>
      </c>
      <c r="B382" s="12">
        <v>45885</v>
      </c>
      <c r="C382" s="1" t="s">
        <v>239</v>
      </c>
      <c r="D382" s="1">
        <v>0.4</v>
      </c>
      <c r="E382" s="1">
        <v>5</v>
      </c>
      <c r="F382" s="1">
        <v>5</v>
      </c>
      <c r="G382" s="1">
        <v>2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0.4</v>
      </c>
      <c r="R382" s="1">
        <v>0.8</v>
      </c>
      <c r="S382" s="1"/>
      <c r="T382" s="1"/>
      <c r="U382" s="1"/>
      <c r="V382" s="1"/>
      <c r="W382" s="1"/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1</v>
      </c>
      <c r="AE382" s="1">
        <v>0</v>
      </c>
      <c r="AF382" s="1">
        <v>0</v>
      </c>
      <c r="AG382" s="1">
        <v>3</v>
      </c>
      <c r="AI382" t="s">
        <v>220</v>
      </c>
    </row>
    <row r="383" spans="1:35">
      <c r="A383" s="1" t="s">
        <v>126</v>
      </c>
      <c r="B383" s="12">
        <v>45885</v>
      </c>
      <c r="C383" s="1" t="s">
        <v>239</v>
      </c>
      <c r="D383" s="1">
        <v>0.4</v>
      </c>
      <c r="E383" s="1">
        <v>5</v>
      </c>
      <c r="F383" s="1">
        <v>5</v>
      </c>
      <c r="G383" s="1">
        <v>2</v>
      </c>
      <c r="H383" s="1">
        <v>1</v>
      </c>
      <c r="I383" s="1">
        <v>0</v>
      </c>
      <c r="J383" s="1">
        <v>1</v>
      </c>
      <c r="K383" s="1">
        <v>0</v>
      </c>
      <c r="L383" s="1">
        <v>2</v>
      </c>
      <c r="M383" s="1">
        <v>1</v>
      </c>
      <c r="N383" s="1">
        <v>0</v>
      </c>
      <c r="O383" s="1">
        <v>0</v>
      </c>
      <c r="P383" s="1">
        <v>2</v>
      </c>
      <c r="Q383" s="1">
        <v>0.4</v>
      </c>
      <c r="R383" s="1">
        <v>0.8</v>
      </c>
      <c r="S383" s="1"/>
      <c r="T383" s="1"/>
      <c r="U383" s="1"/>
      <c r="V383" s="1"/>
      <c r="W383" s="1"/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8</v>
      </c>
      <c r="AF383" s="1">
        <v>4</v>
      </c>
      <c r="AG383" s="1">
        <v>3</v>
      </c>
      <c r="AI383" t="s">
        <v>220</v>
      </c>
    </row>
    <row r="384" spans="1:35">
      <c r="A384" s="1" t="s">
        <v>115</v>
      </c>
      <c r="B384" s="12">
        <v>45885</v>
      </c>
      <c r="C384" s="1" t="s">
        <v>239</v>
      </c>
      <c r="D384" s="1">
        <v>0.4</v>
      </c>
      <c r="E384" s="1">
        <v>5</v>
      </c>
      <c r="F384" s="1">
        <v>5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1</v>
      </c>
      <c r="Q384" s="1">
        <v>0.4</v>
      </c>
      <c r="R384" s="1">
        <v>0.6</v>
      </c>
      <c r="S384" s="1"/>
      <c r="T384" s="1"/>
      <c r="U384" s="1"/>
      <c r="V384" s="1"/>
      <c r="W384" s="1"/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1</v>
      </c>
      <c r="AF384" s="1">
        <v>1</v>
      </c>
      <c r="AG384" s="1">
        <v>3</v>
      </c>
      <c r="AI384" t="s">
        <v>220</v>
      </c>
    </row>
    <row r="385" spans="1:35">
      <c r="A385" s="1" t="s">
        <v>121</v>
      </c>
      <c r="B385" s="12">
        <v>45885</v>
      </c>
      <c r="C385" s="1" t="s">
        <v>239</v>
      </c>
      <c r="D385" s="1">
        <v>0.5</v>
      </c>
      <c r="E385" s="1">
        <v>5</v>
      </c>
      <c r="F385" s="1">
        <v>4</v>
      </c>
      <c r="G385" s="1">
        <v>2</v>
      </c>
      <c r="H385" s="1">
        <v>1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0.4</v>
      </c>
      <c r="R385" s="1">
        <v>0.75</v>
      </c>
      <c r="S385" s="1"/>
      <c r="T385" s="1"/>
      <c r="U385" s="1"/>
      <c r="V385" s="1"/>
      <c r="W385" s="1"/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1</v>
      </c>
      <c r="AF385" s="1">
        <v>1</v>
      </c>
      <c r="AG385" s="1">
        <v>3</v>
      </c>
      <c r="AI385" t="s">
        <v>220</v>
      </c>
    </row>
    <row r="386" spans="1:35">
      <c r="A386" s="1" t="s">
        <v>107</v>
      </c>
      <c r="B386" s="12">
        <v>45885</v>
      </c>
      <c r="C386" s="1" t="s">
        <v>239</v>
      </c>
      <c r="D386" s="1">
        <v>0.25</v>
      </c>
      <c r="E386" s="1">
        <v>4</v>
      </c>
      <c r="F386" s="1">
        <v>4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2</v>
      </c>
      <c r="Q386" s="1">
        <v>0.25</v>
      </c>
      <c r="R386" s="1">
        <v>0.25</v>
      </c>
      <c r="S386" s="1"/>
      <c r="T386" s="1"/>
      <c r="U386" s="1"/>
      <c r="V386" s="1"/>
      <c r="W386" s="1"/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11</v>
      </c>
      <c r="AF386" s="1">
        <v>0</v>
      </c>
      <c r="AG386" s="1">
        <v>3</v>
      </c>
      <c r="AI386" t="s">
        <v>220</v>
      </c>
    </row>
    <row r="387" spans="1:35">
      <c r="A387" s="1" t="s">
        <v>134</v>
      </c>
      <c r="B387" s="12">
        <v>45885</v>
      </c>
      <c r="C387" s="1" t="s">
        <v>239</v>
      </c>
      <c r="D387" s="1">
        <v>0.5</v>
      </c>
      <c r="E387" s="1">
        <v>4</v>
      </c>
      <c r="F387" s="1">
        <v>4</v>
      </c>
      <c r="G387" s="1">
        <v>2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0</v>
      </c>
      <c r="P387" s="1">
        <v>0</v>
      </c>
      <c r="Q387" s="1">
        <v>0.5</v>
      </c>
      <c r="R387" s="1">
        <v>0.5</v>
      </c>
      <c r="S387" s="1"/>
      <c r="T387" s="1"/>
      <c r="U387" s="1"/>
      <c r="V387" s="1"/>
      <c r="W387" s="1"/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2</v>
      </c>
      <c r="AF387" s="1">
        <v>1</v>
      </c>
      <c r="AG387" s="1">
        <v>2</v>
      </c>
      <c r="AI387" t="s">
        <v>220</v>
      </c>
    </row>
    <row r="388" spans="1:35">
      <c r="A388" s="1" t="s">
        <v>96</v>
      </c>
      <c r="B388" s="12">
        <v>45885</v>
      </c>
      <c r="C388" s="1" t="s">
        <v>239</v>
      </c>
      <c r="D388" s="1">
        <v>0</v>
      </c>
      <c r="E388" s="1">
        <v>4</v>
      </c>
      <c r="F388" s="1">
        <v>4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/>
      <c r="T388" s="1"/>
      <c r="U388" s="1"/>
      <c r="V388" s="1"/>
      <c r="W388" s="1"/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4</v>
      </c>
      <c r="AI388" t="s">
        <v>220</v>
      </c>
    </row>
    <row r="389" spans="1:35">
      <c r="A389" s="1" t="s">
        <v>92</v>
      </c>
      <c r="B389" s="12">
        <v>45885</v>
      </c>
      <c r="C389" s="1" t="s">
        <v>239</v>
      </c>
      <c r="D389" s="1">
        <v>0</v>
      </c>
      <c r="E389" s="1">
        <v>4</v>
      </c>
      <c r="F389" s="1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/>
      <c r="T389" s="1"/>
      <c r="U389" s="1"/>
      <c r="V389" s="1"/>
      <c r="W389" s="1"/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5</v>
      </c>
      <c r="AF389" s="1">
        <v>2</v>
      </c>
      <c r="AG389" s="1">
        <v>4</v>
      </c>
      <c r="AI389" t="s">
        <v>220</v>
      </c>
    </row>
    <row r="390" spans="1:35">
      <c r="A390" s="1" t="s">
        <v>99</v>
      </c>
      <c r="B390" s="12">
        <v>45885</v>
      </c>
      <c r="C390" s="1" t="s">
        <v>239</v>
      </c>
      <c r="D390" s="1">
        <v>0.25</v>
      </c>
      <c r="E390" s="1">
        <v>4</v>
      </c>
      <c r="F390" s="1">
        <v>4</v>
      </c>
      <c r="G390" s="1">
        <v>1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0.25</v>
      </c>
      <c r="R390" s="1">
        <v>0.75</v>
      </c>
      <c r="S390" s="1"/>
      <c r="T390" s="1"/>
      <c r="U390" s="1"/>
      <c r="V390" s="1"/>
      <c r="W390" s="1"/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</v>
      </c>
      <c r="AG390" s="1">
        <v>3</v>
      </c>
      <c r="AI390" t="s">
        <v>220</v>
      </c>
    </row>
    <row r="391" spans="1:35">
      <c r="A391" s="1" t="s">
        <v>132</v>
      </c>
      <c r="B391" s="12">
        <v>45885</v>
      </c>
      <c r="C391" s="1" t="s">
        <v>239</v>
      </c>
      <c r="D391" s="1">
        <v>0.25</v>
      </c>
      <c r="E391" s="1">
        <v>4</v>
      </c>
      <c r="F391" s="1">
        <v>4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0</v>
      </c>
      <c r="P391" s="1">
        <v>1</v>
      </c>
      <c r="Q391" s="1">
        <v>0.25</v>
      </c>
      <c r="R391" s="1">
        <v>0.25</v>
      </c>
      <c r="S391" s="1"/>
      <c r="T391" s="1"/>
      <c r="U391" s="1"/>
      <c r="V391" s="1"/>
      <c r="W391" s="1"/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5</v>
      </c>
      <c r="AF391" s="1">
        <v>1</v>
      </c>
      <c r="AG391" s="1">
        <v>3</v>
      </c>
      <c r="AI391" t="s">
        <v>220</v>
      </c>
    </row>
    <row r="392" spans="1:35">
      <c r="A392" s="1" t="s">
        <v>90</v>
      </c>
      <c r="B392" s="12">
        <v>45885</v>
      </c>
      <c r="C392" s="1" t="s">
        <v>239</v>
      </c>
      <c r="D392" s="1">
        <v>0</v>
      </c>
      <c r="E392" s="1">
        <v>4</v>
      </c>
      <c r="F392" s="1">
        <v>4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/>
      <c r="T392" s="1"/>
      <c r="U392" s="1"/>
      <c r="V392" s="1"/>
      <c r="W392" s="1"/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2</v>
      </c>
      <c r="AF392" s="1">
        <v>0</v>
      </c>
      <c r="AG392" s="1">
        <v>4</v>
      </c>
      <c r="AI392" t="s">
        <v>220</v>
      </c>
    </row>
    <row r="393" spans="1:35">
      <c r="A393" s="1" t="s">
        <v>106</v>
      </c>
      <c r="B393" s="12">
        <v>45885</v>
      </c>
      <c r="C393" s="1" t="s">
        <v>239</v>
      </c>
      <c r="D393" s="1">
        <v>0.5</v>
      </c>
      <c r="E393" s="1">
        <v>4</v>
      </c>
      <c r="F393" s="1">
        <v>4</v>
      </c>
      <c r="G393" s="1">
        <v>2</v>
      </c>
      <c r="H393" s="1">
        <v>0</v>
      </c>
      <c r="I393" s="1">
        <v>2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0.5</v>
      </c>
      <c r="R393" s="1">
        <v>1</v>
      </c>
      <c r="S393" s="1"/>
      <c r="T393" s="1"/>
      <c r="U393" s="1"/>
      <c r="V393" s="1"/>
      <c r="W393" s="1"/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5</v>
      </c>
      <c r="AF393" s="1">
        <v>2</v>
      </c>
      <c r="AG393" s="1">
        <v>2</v>
      </c>
      <c r="AI393" t="s">
        <v>220</v>
      </c>
    </row>
    <row r="394" spans="1:35">
      <c r="A394" s="1" t="s">
        <v>94</v>
      </c>
      <c r="B394" s="12">
        <v>45885</v>
      </c>
      <c r="C394" s="1" t="s">
        <v>239</v>
      </c>
      <c r="D394" s="1">
        <v>0</v>
      </c>
      <c r="E394" s="1">
        <v>3</v>
      </c>
      <c r="F394" s="1">
        <v>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/>
      <c r="T394" s="1"/>
      <c r="U394" s="1"/>
      <c r="V394" s="1"/>
      <c r="W394" s="1"/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7</v>
      </c>
      <c r="AF394" s="1">
        <v>0</v>
      </c>
      <c r="AG394" s="1">
        <v>3</v>
      </c>
      <c r="AI394" t="s">
        <v>220</v>
      </c>
    </row>
    <row r="395" spans="1:35">
      <c r="A395" s="1" t="s">
        <v>111</v>
      </c>
      <c r="B395" s="12">
        <v>45885</v>
      </c>
      <c r="C395" s="1" t="s">
        <v>239</v>
      </c>
      <c r="D395" s="1">
        <v>0</v>
      </c>
      <c r="E395" s="1">
        <v>3</v>
      </c>
      <c r="F395" s="1">
        <v>3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1</v>
      </c>
      <c r="Q395" s="1">
        <v>0</v>
      </c>
      <c r="R395" s="1">
        <v>0</v>
      </c>
      <c r="S395" s="1"/>
      <c r="T395" s="1"/>
      <c r="U395" s="1"/>
      <c r="V395" s="1"/>
      <c r="W395" s="1"/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1</v>
      </c>
      <c r="AG395" s="1">
        <v>3</v>
      </c>
      <c r="AI395" t="s">
        <v>220</v>
      </c>
    </row>
    <row r="396" spans="1:35">
      <c r="A396" s="1" t="s">
        <v>143</v>
      </c>
      <c r="B396" s="12">
        <v>45885</v>
      </c>
      <c r="C396" s="1" t="s">
        <v>239</v>
      </c>
      <c r="D396" s="1">
        <v>0.33300000000000002</v>
      </c>
      <c r="E396" s="1">
        <v>3</v>
      </c>
      <c r="F396" s="1">
        <v>3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0</v>
      </c>
      <c r="P396" s="1">
        <v>0</v>
      </c>
      <c r="Q396" s="1">
        <v>0.33300000000000002</v>
      </c>
      <c r="R396" s="1">
        <v>0.33300000000000002</v>
      </c>
      <c r="S396" s="1"/>
      <c r="T396" s="1"/>
      <c r="U396" s="1"/>
      <c r="V396" s="1"/>
      <c r="W396" s="1"/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2</v>
      </c>
      <c r="AI396" t="s">
        <v>220</v>
      </c>
    </row>
    <row r="397" spans="1:35">
      <c r="A397" s="1" t="s">
        <v>136</v>
      </c>
      <c r="B397" s="12">
        <v>45885</v>
      </c>
      <c r="C397" s="1" t="s">
        <v>239</v>
      </c>
      <c r="D397" s="1">
        <v>0</v>
      </c>
      <c r="E397" s="1">
        <v>3</v>
      </c>
      <c r="F397" s="1">
        <v>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/>
      <c r="T397" s="1"/>
      <c r="U397" s="1"/>
      <c r="V397" s="1"/>
      <c r="W397" s="1"/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1</v>
      </c>
      <c r="AF397" s="1">
        <v>0</v>
      </c>
      <c r="AG397" s="1">
        <v>3</v>
      </c>
      <c r="AI397" t="s">
        <v>220</v>
      </c>
    </row>
    <row r="398" spans="1:35">
      <c r="A398" s="1" t="s">
        <v>102</v>
      </c>
      <c r="B398" s="12">
        <v>45885</v>
      </c>
      <c r="C398" s="1" t="s">
        <v>240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>
        <v>1</v>
      </c>
      <c r="AF398" s="1">
        <v>1</v>
      </c>
      <c r="AG398" s="1"/>
      <c r="AI398" t="s">
        <v>220</v>
      </c>
    </row>
    <row r="399" spans="1:35">
      <c r="A399" s="1" t="s">
        <v>140</v>
      </c>
      <c r="B399" s="12">
        <v>45885</v>
      </c>
      <c r="C399" s="1" t="s">
        <v>239</v>
      </c>
      <c r="D399" s="1">
        <v>0.2</v>
      </c>
      <c r="E399" s="1">
        <v>5</v>
      </c>
      <c r="F399" s="1">
        <v>5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1</v>
      </c>
      <c r="Q399" s="1">
        <v>0.2</v>
      </c>
      <c r="R399" s="1">
        <v>0.2</v>
      </c>
      <c r="S399" s="1"/>
      <c r="T399" s="1"/>
      <c r="U399" s="1"/>
      <c r="V399" s="1"/>
      <c r="W399" s="1"/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</v>
      </c>
      <c r="AE399" s="1">
        <v>0</v>
      </c>
      <c r="AF399" s="1">
        <v>0</v>
      </c>
      <c r="AG399" s="1">
        <v>4</v>
      </c>
      <c r="AI399" t="s">
        <v>220</v>
      </c>
    </row>
    <row r="400" spans="1:35">
      <c r="A400" s="1" t="s">
        <v>124</v>
      </c>
      <c r="B400" s="12">
        <v>45885</v>
      </c>
      <c r="C400" s="1" t="s">
        <v>239</v>
      </c>
      <c r="D400" s="1">
        <v>0.25</v>
      </c>
      <c r="E400" s="1">
        <v>5</v>
      </c>
      <c r="F400" s="1">
        <v>4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1</v>
      </c>
      <c r="P400" s="1">
        <v>0</v>
      </c>
      <c r="Q400" s="1">
        <v>0.4</v>
      </c>
      <c r="R400" s="1">
        <v>0.5</v>
      </c>
      <c r="S400" s="1"/>
      <c r="T400" s="1"/>
      <c r="U400" s="1"/>
      <c r="V400" s="1"/>
      <c r="W400" s="1"/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10</v>
      </c>
      <c r="AF400" s="1">
        <v>1</v>
      </c>
      <c r="AG400" s="1">
        <v>3</v>
      </c>
      <c r="AI400" t="s">
        <v>220</v>
      </c>
    </row>
    <row r="401" spans="1:35">
      <c r="A401" s="1" t="s">
        <v>116</v>
      </c>
      <c r="B401" s="12">
        <v>45885</v>
      </c>
      <c r="C401" s="1" t="s">
        <v>239</v>
      </c>
      <c r="D401" s="1">
        <v>0.4</v>
      </c>
      <c r="E401" s="1">
        <v>5</v>
      </c>
      <c r="F401" s="1">
        <v>5</v>
      </c>
      <c r="G401" s="1">
        <v>2</v>
      </c>
      <c r="H401" s="1">
        <v>0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0.4</v>
      </c>
      <c r="R401" s="1">
        <v>0.8</v>
      </c>
      <c r="S401" s="1"/>
      <c r="T401" s="1"/>
      <c r="U401" s="1"/>
      <c r="V401" s="1"/>
      <c r="W401" s="1"/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2</v>
      </c>
      <c r="AF401" s="1">
        <v>3</v>
      </c>
      <c r="AG401" s="1">
        <v>3</v>
      </c>
      <c r="AI401" t="s">
        <v>220</v>
      </c>
    </row>
    <row r="402" spans="1:35">
      <c r="A402" s="1" t="s">
        <v>118</v>
      </c>
      <c r="B402" s="12">
        <v>45885</v>
      </c>
      <c r="C402" s="1" t="s">
        <v>239</v>
      </c>
      <c r="D402" s="1">
        <v>0.25</v>
      </c>
      <c r="E402" s="1">
        <v>5</v>
      </c>
      <c r="F402" s="1">
        <v>4</v>
      </c>
      <c r="G402" s="1">
        <v>1</v>
      </c>
      <c r="H402" s="1">
        <v>0</v>
      </c>
      <c r="I402" s="1">
        <v>1</v>
      </c>
      <c r="J402" s="1">
        <v>0</v>
      </c>
      <c r="K402" s="1">
        <v>0</v>
      </c>
      <c r="L402" s="1">
        <v>1</v>
      </c>
      <c r="M402" s="1">
        <v>2</v>
      </c>
      <c r="N402" s="1">
        <v>0</v>
      </c>
      <c r="O402" s="1">
        <v>1</v>
      </c>
      <c r="P402" s="1">
        <v>0</v>
      </c>
      <c r="Q402" s="1">
        <v>0.4</v>
      </c>
      <c r="R402" s="1">
        <v>0.5</v>
      </c>
      <c r="S402" s="1"/>
      <c r="T402" s="1"/>
      <c r="U402" s="1"/>
      <c r="V402" s="1"/>
      <c r="W402" s="1"/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4</v>
      </c>
      <c r="AG402" s="1">
        <v>3</v>
      </c>
      <c r="AI402" t="s">
        <v>220</v>
      </c>
    </row>
    <row r="403" spans="1:35">
      <c r="A403" s="1" t="s">
        <v>110</v>
      </c>
      <c r="B403" s="12">
        <v>45885</v>
      </c>
      <c r="C403" s="1" t="s">
        <v>239</v>
      </c>
      <c r="D403" s="1">
        <v>0.25</v>
      </c>
      <c r="E403" s="1">
        <v>5</v>
      </c>
      <c r="F403" s="1">
        <v>4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2</v>
      </c>
      <c r="N403" s="1">
        <v>1</v>
      </c>
      <c r="O403" s="1">
        <v>0</v>
      </c>
      <c r="P403" s="1">
        <v>0</v>
      </c>
      <c r="Q403" s="1">
        <v>0.4</v>
      </c>
      <c r="R403" s="1">
        <v>0.25</v>
      </c>
      <c r="S403" s="1"/>
      <c r="T403" s="1"/>
      <c r="U403" s="1"/>
      <c r="V403" s="1"/>
      <c r="W403" s="1"/>
      <c r="X403" s="1">
        <v>0</v>
      </c>
      <c r="Y403" s="1">
        <v>1</v>
      </c>
      <c r="Z403" s="1">
        <v>0</v>
      </c>
      <c r="AA403" s="1">
        <v>0</v>
      </c>
      <c r="AB403" s="1">
        <v>0</v>
      </c>
      <c r="AC403" s="1">
        <v>0</v>
      </c>
      <c r="AD403" s="1">
        <v>2</v>
      </c>
      <c r="AE403" s="1">
        <v>1</v>
      </c>
      <c r="AF403" s="1">
        <v>0</v>
      </c>
      <c r="AG403" s="1">
        <v>3</v>
      </c>
      <c r="AI403" t="s">
        <v>220</v>
      </c>
    </row>
    <row r="404" spans="1:35">
      <c r="A404" s="1" t="s">
        <v>138</v>
      </c>
      <c r="B404" s="12">
        <v>45885</v>
      </c>
      <c r="C404" s="1" t="s">
        <v>239</v>
      </c>
      <c r="D404" s="1">
        <v>0.4</v>
      </c>
      <c r="E404" s="1">
        <v>5</v>
      </c>
      <c r="F404" s="1">
        <v>5</v>
      </c>
      <c r="G404" s="1">
        <v>2</v>
      </c>
      <c r="H404" s="1">
        <v>0</v>
      </c>
      <c r="I404" s="1">
        <v>1</v>
      </c>
      <c r="J404" s="1">
        <v>0</v>
      </c>
      <c r="K404" s="1">
        <v>1</v>
      </c>
      <c r="L404" s="1">
        <v>4</v>
      </c>
      <c r="M404" s="1">
        <v>1</v>
      </c>
      <c r="N404" s="1">
        <v>0</v>
      </c>
      <c r="O404" s="1">
        <v>0</v>
      </c>
      <c r="P404" s="1">
        <v>1</v>
      </c>
      <c r="Q404" s="1">
        <v>0.4</v>
      </c>
      <c r="R404" s="1">
        <v>1.2</v>
      </c>
      <c r="S404" s="1"/>
      <c r="T404" s="1"/>
      <c r="U404" s="1"/>
      <c r="V404" s="1"/>
      <c r="W404" s="1"/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2</v>
      </c>
      <c r="AF404" s="1">
        <v>0</v>
      </c>
      <c r="AG404" s="1">
        <v>3</v>
      </c>
      <c r="AI404" t="s">
        <v>220</v>
      </c>
    </row>
    <row r="405" spans="1:35">
      <c r="A405" s="1" t="s">
        <v>264</v>
      </c>
      <c r="B405" s="12">
        <v>45885</v>
      </c>
      <c r="C405" s="1" t="s">
        <v>239</v>
      </c>
      <c r="D405" s="1">
        <v>0.2</v>
      </c>
      <c r="E405" s="1">
        <v>5</v>
      </c>
      <c r="F405" s="1">
        <v>5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0</v>
      </c>
      <c r="P405" s="1">
        <v>1</v>
      </c>
      <c r="Q405" s="1">
        <v>0.2</v>
      </c>
      <c r="R405" s="1">
        <v>0.2</v>
      </c>
      <c r="S405" s="1"/>
      <c r="T405" s="1"/>
      <c r="U405" s="1"/>
      <c r="V405" s="1"/>
      <c r="W405" s="1"/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4</v>
      </c>
      <c r="AI405" t="s">
        <v>220</v>
      </c>
    </row>
    <row r="406" spans="1:35">
      <c r="A406" s="1" t="s">
        <v>139</v>
      </c>
      <c r="B406" s="12">
        <v>45885</v>
      </c>
      <c r="C406" s="1" t="s">
        <v>239</v>
      </c>
      <c r="D406" s="1">
        <v>0.5</v>
      </c>
      <c r="E406" s="1">
        <v>4</v>
      </c>
      <c r="F406" s="1">
        <v>4</v>
      </c>
      <c r="G406" s="1">
        <v>2</v>
      </c>
      <c r="H406" s="1">
        <v>1</v>
      </c>
      <c r="I406" s="1">
        <v>1</v>
      </c>
      <c r="J406" s="1">
        <v>0</v>
      </c>
      <c r="K406" s="1">
        <v>0</v>
      </c>
      <c r="L406" s="1">
        <v>2</v>
      </c>
      <c r="M406" s="1">
        <v>2</v>
      </c>
      <c r="N406" s="1">
        <v>0</v>
      </c>
      <c r="O406" s="1">
        <v>0</v>
      </c>
      <c r="P406" s="1">
        <v>0</v>
      </c>
      <c r="Q406" s="1">
        <v>0.5</v>
      </c>
      <c r="R406" s="1">
        <v>0.75</v>
      </c>
      <c r="S406" s="1"/>
      <c r="T406" s="1"/>
      <c r="U406" s="1"/>
      <c r="V406" s="1"/>
      <c r="W406" s="1"/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5</v>
      </c>
      <c r="AF406" s="1">
        <v>0</v>
      </c>
      <c r="AG406" s="1">
        <v>2</v>
      </c>
      <c r="AI406" t="s">
        <v>220</v>
      </c>
    </row>
    <row r="407" spans="1:35">
      <c r="A407" s="1" t="s">
        <v>117</v>
      </c>
      <c r="B407" s="12">
        <v>45885</v>
      </c>
      <c r="C407" s="1" t="s">
        <v>239</v>
      </c>
      <c r="D407" s="1">
        <v>0.66700000000000004</v>
      </c>
      <c r="E407" s="1">
        <v>3</v>
      </c>
      <c r="F407" s="1">
        <v>3</v>
      </c>
      <c r="G407" s="1">
        <v>2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1</v>
      </c>
      <c r="N407" s="1">
        <v>1</v>
      </c>
      <c r="O407" s="1">
        <v>0</v>
      </c>
      <c r="P407" s="1">
        <v>0</v>
      </c>
      <c r="Q407" s="1">
        <v>0.66700000000000004</v>
      </c>
      <c r="R407" s="1">
        <v>1</v>
      </c>
      <c r="S407" s="1"/>
      <c r="T407" s="1"/>
      <c r="U407" s="1"/>
      <c r="V407" s="1"/>
      <c r="W407" s="1"/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1</v>
      </c>
      <c r="AF407" s="1">
        <v>1</v>
      </c>
      <c r="AG407" s="1">
        <v>1</v>
      </c>
      <c r="AI407" t="s">
        <v>220</v>
      </c>
    </row>
    <row r="408" spans="1:35">
      <c r="A408" s="1" t="s">
        <v>87</v>
      </c>
      <c r="B408" s="12">
        <v>45885</v>
      </c>
      <c r="C408" s="1" t="s">
        <v>239</v>
      </c>
      <c r="D408" s="1">
        <v>0</v>
      </c>
      <c r="E408" s="1">
        <v>5</v>
      </c>
      <c r="F408" s="1">
        <v>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/>
      <c r="T408" s="1"/>
      <c r="U408" s="1"/>
      <c r="V408" s="1"/>
      <c r="W408" s="1"/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1</v>
      </c>
      <c r="AF408" s="1">
        <v>3</v>
      </c>
      <c r="AG408" s="1">
        <v>5</v>
      </c>
      <c r="AI408" t="s">
        <v>220</v>
      </c>
    </row>
    <row r="409" spans="1:35">
      <c r="A409" s="1" t="s">
        <v>120</v>
      </c>
      <c r="B409" s="12">
        <v>45885</v>
      </c>
      <c r="C409" s="1" t="s">
        <v>239</v>
      </c>
      <c r="D409" s="1">
        <v>0.2</v>
      </c>
      <c r="E409" s="1">
        <v>5</v>
      </c>
      <c r="F409" s="1">
        <v>5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2</v>
      </c>
      <c r="N409" s="1">
        <v>0</v>
      </c>
      <c r="O409" s="1">
        <v>0</v>
      </c>
      <c r="P409" s="1">
        <v>1</v>
      </c>
      <c r="Q409" s="1">
        <v>0.2</v>
      </c>
      <c r="R409" s="1">
        <v>0.2</v>
      </c>
      <c r="S409" s="1"/>
      <c r="T409" s="1"/>
      <c r="U409" s="1"/>
      <c r="V409" s="1"/>
      <c r="W409" s="1"/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4</v>
      </c>
      <c r="AI409" t="s">
        <v>220</v>
      </c>
    </row>
    <row r="410" spans="1:35">
      <c r="A410" s="1" t="s">
        <v>114</v>
      </c>
      <c r="B410" s="12">
        <v>45885</v>
      </c>
      <c r="C410" s="1" t="s">
        <v>239</v>
      </c>
      <c r="D410" s="1">
        <v>0.6</v>
      </c>
      <c r="E410" s="1">
        <v>5</v>
      </c>
      <c r="F410" s="1">
        <v>5</v>
      </c>
      <c r="G410" s="1">
        <v>3</v>
      </c>
      <c r="H410" s="1">
        <v>1</v>
      </c>
      <c r="I410" s="1">
        <v>2</v>
      </c>
      <c r="J410" s="1">
        <v>0</v>
      </c>
      <c r="K410" s="1">
        <v>0</v>
      </c>
      <c r="L410" s="1">
        <v>2</v>
      </c>
      <c r="M410" s="1">
        <v>2</v>
      </c>
      <c r="N410" s="1">
        <v>0</v>
      </c>
      <c r="O410" s="1">
        <v>0</v>
      </c>
      <c r="P410" s="1">
        <v>0</v>
      </c>
      <c r="Q410" s="1">
        <v>0.6</v>
      </c>
      <c r="R410" s="1">
        <v>1</v>
      </c>
      <c r="S410" s="1"/>
      <c r="T410" s="1"/>
      <c r="U410" s="1"/>
      <c r="V410" s="1"/>
      <c r="W410" s="1"/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3</v>
      </c>
      <c r="AF410" s="1">
        <v>1</v>
      </c>
      <c r="AG410" s="1">
        <v>2</v>
      </c>
      <c r="AI410" t="s">
        <v>220</v>
      </c>
    </row>
    <row r="411" spans="1:35">
      <c r="A411" s="17" t="s">
        <v>113</v>
      </c>
      <c r="B411" s="12">
        <v>45885</v>
      </c>
      <c r="C411" s="1" t="s">
        <v>239</v>
      </c>
      <c r="D411" s="1">
        <v>0.66700000000000004</v>
      </c>
      <c r="E411" s="1">
        <v>5</v>
      </c>
      <c r="F411" s="1">
        <v>3</v>
      </c>
      <c r="G411" s="1">
        <v>2</v>
      </c>
      <c r="H411" s="1">
        <v>1</v>
      </c>
      <c r="I411" s="1">
        <v>1</v>
      </c>
      <c r="J411" s="1">
        <v>0</v>
      </c>
      <c r="K411" s="1">
        <v>0</v>
      </c>
      <c r="L411" s="1">
        <v>2</v>
      </c>
      <c r="M411" s="1">
        <v>3</v>
      </c>
      <c r="N411" s="1">
        <v>1</v>
      </c>
      <c r="O411" s="1">
        <v>2</v>
      </c>
      <c r="P411" s="1">
        <v>1</v>
      </c>
      <c r="Q411" s="1">
        <v>0.8</v>
      </c>
      <c r="R411" s="1">
        <v>1</v>
      </c>
      <c r="S411" s="1"/>
      <c r="T411" s="1"/>
      <c r="U411" s="1"/>
      <c r="V411" s="1"/>
      <c r="W411" s="1"/>
      <c r="X411" s="1">
        <v>2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</v>
      </c>
      <c r="AF411" s="1">
        <v>1</v>
      </c>
      <c r="AG411" s="1">
        <v>1</v>
      </c>
      <c r="AI411" t="s">
        <v>220</v>
      </c>
    </row>
    <row r="412" spans="1:35">
      <c r="A412" s="1" t="s">
        <v>271</v>
      </c>
      <c r="B412" s="12">
        <v>45885</v>
      </c>
      <c r="C412" s="1" t="s">
        <v>239</v>
      </c>
      <c r="D412" s="1">
        <v>0.4</v>
      </c>
      <c r="E412" s="1">
        <v>5</v>
      </c>
      <c r="F412" s="1">
        <v>5</v>
      </c>
      <c r="G412" s="1">
        <v>2</v>
      </c>
      <c r="H412" s="1">
        <v>1</v>
      </c>
      <c r="I412" s="1">
        <v>0</v>
      </c>
      <c r="J412" s="1">
        <v>0</v>
      </c>
      <c r="K412" s="1">
        <v>1</v>
      </c>
      <c r="L412" s="1">
        <v>1</v>
      </c>
      <c r="M412" s="1">
        <v>1</v>
      </c>
      <c r="N412" s="1">
        <v>2</v>
      </c>
      <c r="O412" s="1">
        <v>0</v>
      </c>
      <c r="P412" s="1">
        <v>0</v>
      </c>
      <c r="Q412" s="1">
        <v>0.4</v>
      </c>
      <c r="R412" s="1">
        <v>1</v>
      </c>
      <c r="S412" s="1"/>
      <c r="T412" s="1"/>
      <c r="U412" s="1"/>
      <c r="V412" s="1"/>
      <c r="W412" s="1"/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1">
        <v>1</v>
      </c>
      <c r="AF412" s="1">
        <v>0</v>
      </c>
      <c r="AG412" s="1">
        <v>3</v>
      </c>
      <c r="AI412" t="s">
        <v>220</v>
      </c>
    </row>
    <row r="413" spans="1:35">
      <c r="A413" s="1" t="s">
        <v>97</v>
      </c>
      <c r="B413" s="12">
        <v>45885</v>
      </c>
      <c r="C413" s="1" t="s">
        <v>239</v>
      </c>
      <c r="D413" s="1">
        <v>0.5</v>
      </c>
      <c r="E413" s="1">
        <v>5</v>
      </c>
      <c r="F413" s="1">
        <v>4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0.6</v>
      </c>
      <c r="R413" s="1">
        <v>0.75</v>
      </c>
      <c r="S413" s="1"/>
      <c r="T413" s="1"/>
      <c r="U413" s="1"/>
      <c r="V413" s="1"/>
      <c r="W413" s="1"/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</v>
      </c>
      <c r="AF413" s="1">
        <v>5</v>
      </c>
      <c r="AG413" s="1">
        <v>2</v>
      </c>
      <c r="AI413" t="s">
        <v>220</v>
      </c>
    </row>
    <row r="414" spans="1:35">
      <c r="A414" s="1" t="s">
        <v>98</v>
      </c>
      <c r="B414" s="12">
        <v>45885</v>
      </c>
      <c r="C414" s="1" t="s">
        <v>239</v>
      </c>
      <c r="D414" s="1">
        <v>0.25</v>
      </c>
      <c r="E414" s="1">
        <v>5</v>
      </c>
      <c r="F414" s="1">
        <v>4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</v>
      </c>
      <c r="P414" s="1">
        <v>0</v>
      </c>
      <c r="Q414" s="1">
        <v>0.4</v>
      </c>
      <c r="R414" s="1">
        <v>0.25</v>
      </c>
      <c r="S414" s="1"/>
      <c r="T414" s="1"/>
      <c r="U414" s="1"/>
      <c r="V414" s="1"/>
      <c r="W414" s="1"/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14</v>
      </c>
      <c r="AF414" s="1">
        <v>0</v>
      </c>
      <c r="AG414" s="1">
        <v>3</v>
      </c>
      <c r="AI414" t="s">
        <v>220</v>
      </c>
    </row>
    <row r="415" spans="1:35">
      <c r="A415" s="1" t="s">
        <v>145</v>
      </c>
      <c r="B415" s="12">
        <v>45885</v>
      </c>
      <c r="C415" s="1" t="s">
        <v>239</v>
      </c>
      <c r="D415" s="1">
        <v>0.25</v>
      </c>
      <c r="E415" s="1">
        <v>5</v>
      </c>
      <c r="F415" s="1">
        <v>4</v>
      </c>
      <c r="G415" s="1">
        <v>1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0</v>
      </c>
      <c r="O415" s="1">
        <v>0</v>
      </c>
      <c r="P415" s="1">
        <v>0</v>
      </c>
      <c r="Q415" s="1">
        <v>0.4</v>
      </c>
      <c r="R415" s="1">
        <v>0.25</v>
      </c>
      <c r="S415" s="1"/>
      <c r="T415" s="1"/>
      <c r="U415" s="1"/>
      <c r="V415" s="1"/>
      <c r="W415" s="1"/>
      <c r="X415" s="1">
        <v>0</v>
      </c>
      <c r="Y415" s="1">
        <v>1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3</v>
      </c>
      <c r="AI415" t="s">
        <v>220</v>
      </c>
    </row>
    <row r="416" spans="1:35">
      <c r="A416" s="1" t="s">
        <v>272</v>
      </c>
      <c r="B416" s="12">
        <v>45885</v>
      </c>
      <c r="C416" s="1" t="s">
        <v>239</v>
      </c>
      <c r="D416" s="1">
        <v>0</v>
      </c>
      <c r="E416" s="1">
        <v>4</v>
      </c>
      <c r="F416" s="1">
        <v>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0</v>
      </c>
      <c r="O416" s="1">
        <v>0</v>
      </c>
      <c r="P416" s="1">
        <v>2</v>
      </c>
      <c r="Q416" s="1">
        <v>0.25</v>
      </c>
      <c r="R416" s="1">
        <v>0</v>
      </c>
      <c r="S416" s="1"/>
      <c r="T416" s="1"/>
      <c r="U416" s="1"/>
      <c r="V416" s="1"/>
      <c r="W416" s="1"/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6</v>
      </c>
      <c r="AF416" s="1">
        <v>0</v>
      </c>
      <c r="AG416" s="1">
        <v>3</v>
      </c>
      <c r="AI416" t="s">
        <v>220</v>
      </c>
    </row>
    <row r="417" spans="1:35">
      <c r="A417" s="1" t="s">
        <v>84</v>
      </c>
      <c r="B417" s="12">
        <v>45886</v>
      </c>
      <c r="C417" s="1" t="s">
        <v>239</v>
      </c>
      <c r="D417" s="1">
        <v>0.33300000000000002</v>
      </c>
      <c r="E417" s="1">
        <v>6</v>
      </c>
      <c r="F417" s="1">
        <v>6</v>
      </c>
      <c r="G417" s="1">
        <v>2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2</v>
      </c>
      <c r="N417" s="1">
        <v>1</v>
      </c>
      <c r="O417" s="1">
        <v>0</v>
      </c>
      <c r="P417" s="1">
        <v>0</v>
      </c>
      <c r="Q417" s="1">
        <v>0.33300000000000002</v>
      </c>
      <c r="R417" s="1">
        <v>0.5</v>
      </c>
      <c r="S417" s="1"/>
      <c r="T417" s="1"/>
      <c r="U417" s="1"/>
      <c r="V417" s="1"/>
      <c r="W417" s="1"/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4</v>
      </c>
      <c r="AI417" t="s">
        <v>220</v>
      </c>
    </row>
    <row r="418" spans="1:35">
      <c r="A418" s="1" t="s">
        <v>88</v>
      </c>
      <c r="B418" s="12">
        <v>45886</v>
      </c>
      <c r="C418" s="1" t="s">
        <v>239</v>
      </c>
      <c r="D418" s="1">
        <v>0.75</v>
      </c>
      <c r="E418" s="1">
        <v>5</v>
      </c>
      <c r="F418" s="1">
        <v>4</v>
      </c>
      <c r="G418" s="1">
        <v>3</v>
      </c>
      <c r="H418" s="1">
        <v>2</v>
      </c>
      <c r="I418" s="1">
        <v>0</v>
      </c>
      <c r="J418" s="1">
        <v>0</v>
      </c>
      <c r="K418" s="1">
        <v>1</v>
      </c>
      <c r="L418" s="1">
        <v>2</v>
      </c>
      <c r="M418" s="1">
        <v>3</v>
      </c>
      <c r="N418" s="1">
        <v>0</v>
      </c>
      <c r="O418" s="1">
        <v>1</v>
      </c>
      <c r="P418" s="1">
        <v>0</v>
      </c>
      <c r="Q418" s="1">
        <v>0.8</v>
      </c>
      <c r="R418" s="1">
        <v>1.5</v>
      </c>
      <c r="S418" s="1"/>
      <c r="T418" s="1"/>
      <c r="U418" s="1"/>
      <c r="V418" s="1"/>
      <c r="W418" s="1"/>
      <c r="X418" s="1">
        <v>1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5</v>
      </c>
      <c r="AF418" s="1">
        <v>0</v>
      </c>
      <c r="AG418" s="1">
        <v>1</v>
      </c>
      <c r="AI418" t="s">
        <v>220</v>
      </c>
    </row>
    <row r="419" spans="1:35">
      <c r="A419" s="1" t="s">
        <v>85</v>
      </c>
      <c r="B419" s="12">
        <v>45886</v>
      </c>
      <c r="C419" s="1" t="s">
        <v>239</v>
      </c>
      <c r="D419" s="1">
        <v>0.75</v>
      </c>
      <c r="E419" s="1">
        <v>5</v>
      </c>
      <c r="F419" s="1">
        <v>4</v>
      </c>
      <c r="G419" s="1">
        <v>3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0.8</v>
      </c>
      <c r="R419" s="1">
        <v>1.25</v>
      </c>
      <c r="S419" s="1"/>
      <c r="T419" s="1"/>
      <c r="U419" s="1"/>
      <c r="V419" s="1"/>
      <c r="W419" s="1"/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6</v>
      </c>
      <c r="AF419" s="1">
        <v>0</v>
      </c>
      <c r="AG419" s="1">
        <v>1</v>
      </c>
      <c r="AI419" t="s">
        <v>220</v>
      </c>
    </row>
    <row r="420" spans="1:35">
      <c r="A420" s="1" t="s">
        <v>86</v>
      </c>
      <c r="B420" s="1" t="s">
        <v>251</v>
      </c>
      <c r="C420" s="1" t="s">
        <v>239</v>
      </c>
      <c r="D420" s="1">
        <v>0.25</v>
      </c>
      <c r="E420" s="1">
        <v>5</v>
      </c>
      <c r="F420" s="1">
        <v>4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0.4</v>
      </c>
      <c r="R420" s="1">
        <v>0.25</v>
      </c>
      <c r="S420" s="1"/>
      <c r="T420" s="1"/>
      <c r="U420" s="1"/>
      <c r="V420" s="1"/>
      <c r="W420" s="1"/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1</v>
      </c>
      <c r="AD420" s="1">
        <v>0</v>
      </c>
      <c r="AE420" s="1">
        <v>3</v>
      </c>
      <c r="AF420" s="1">
        <v>2</v>
      </c>
      <c r="AG420" s="1">
        <v>4</v>
      </c>
      <c r="AI420" t="s">
        <v>220</v>
      </c>
    </row>
    <row r="421" spans="1:35">
      <c r="A421" s="1" t="s">
        <v>89</v>
      </c>
      <c r="B421" s="12">
        <v>45886</v>
      </c>
      <c r="C421" s="1" t="s">
        <v>239</v>
      </c>
      <c r="D421" s="1">
        <v>0.4</v>
      </c>
      <c r="E421" s="1">
        <v>5</v>
      </c>
      <c r="F421" s="1">
        <v>5</v>
      </c>
      <c r="G421" s="1">
        <v>2</v>
      </c>
      <c r="H421" s="1">
        <v>1</v>
      </c>
      <c r="I421" s="1">
        <v>0</v>
      </c>
      <c r="J421" s="1">
        <v>0</v>
      </c>
      <c r="K421" s="1">
        <v>1</v>
      </c>
      <c r="L421" s="1">
        <v>2</v>
      </c>
      <c r="M421" s="1">
        <v>1</v>
      </c>
      <c r="N421" s="1">
        <v>0</v>
      </c>
      <c r="O421" s="1">
        <v>0</v>
      </c>
      <c r="P421" s="1">
        <v>1</v>
      </c>
      <c r="Q421" s="1">
        <v>0.4</v>
      </c>
      <c r="R421" s="1">
        <v>1</v>
      </c>
      <c r="S421" s="1"/>
      <c r="T421" s="1"/>
      <c r="U421" s="1"/>
      <c r="V421" s="1"/>
      <c r="W421" s="1"/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1</v>
      </c>
      <c r="AG421" s="1">
        <v>3</v>
      </c>
      <c r="AI421" t="s">
        <v>220</v>
      </c>
    </row>
    <row r="422" spans="1:35">
      <c r="A422" s="1" t="s">
        <v>142</v>
      </c>
      <c r="B422" s="12">
        <v>45886</v>
      </c>
      <c r="C422" s="1" t="s">
        <v>239</v>
      </c>
      <c r="D422" s="1">
        <v>0.2</v>
      </c>
      <c r="E422" s="1">
        <v>5</v>
      </c>
      <c r="F422" s="1">
        <v>5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0.2</v>
      </c>
      <c r="R422" s="1">
        <v>0.4</v>
      </c>
      <c r="S422" s="1"/>
      <c r="T422" s="1"/>
      <c r="U422" s="1"/>
      <c r="V422" s="1"/>
      <c r="W422" s="1"/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2</v>
      </c>
      <c r="AF422" s="1">
        <v>0</v>
      </c>
      <c r="AG422" s="1">
        <v>4</v>
      </c>
      <c r="AI422" t="s">
        <v>220</v>
      </c>
    </row>
    <row r="423" spans="1:35">
      <c r="A423" s="1" t="s">
        <v>122</v>
      </c>
      <c r="B423" s="12">
        <v>45886</v>
      </c>
      <c r="C423" s="1" t="s">
        <v>239</v>
      </c>
      <c r="D423" s="1">
        <v>0.4</v>
      </c>
      <c r="E423" s="1">
        <v>5</v>
      </c>
      <c r="F423" s="1">
        <v>5</v>
      </c>
      <c r="G423" s="1">
        <v>2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  <c r="M423" s="1">
        <v>2</v>
      </c>
      <c r="N423" s="1">
        <v>0</v>
      </c>
      <c r="O423" s="1">
        <v>0</v>
      </c>
      <c r="P423" s="1">
        <v>1</v>
      </c>
      <c r="Q423" s="1">
        <v>0.4</v>
      </c>
      <c r="R423" s="1">
        <v>1</v>
      </c>
      <c r="S423" s="1"/>
      <c r="T423" s="1"/>
      <c r="U423" s="1"/>
      <c r="V423" s="1"/>
      <c r="W423" s="1"/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4</v>
      </c>
      <c r="AF423" s="1">
        <v>0</v>
      </c>
      <c r="AG423" s="1">
        <v>3</v>
      </c>
      <c r="AI423" t="s">
        <v>220</v>
      </c>
    </row>
    <row r="424" spans="1:35">
      <c r="A424" s="1" t="s">
        <v>109</v>
      </c>
      <c r="B424" s="12">
        <v>45886</v>
      </c>
      <c r="C424" s="1" t="s">
        <v>239</v>
      </c>
      <c r="D424" s="1">
        <v>0.33300000000000002</v>
      </c>
      <c r="E424" s="1">
        <v>5</v>
      </c>
      <c r="F424" s="1">
        <v>3</v>
      </c>
      <c r="G424" s="1">
        <v>1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</v>
      </c>
      <c r="P424" s="1">
        <v>0</v>
      </c>
      <c r="Q424" s="1">
        <v>0.6</v>
      </c>
      <c r="R424" s="1">
        <v>0.66700000000000004</v>
      </c>
      <c r="S424" s="1"/>
      <c r="T424" s="1"/>
      <c r="U424" s="1"/>
      <c r="V424" s="1"/>
      <c r="W424" s="1"/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3</v>
      </c>
      <c r="AF424" s="1">
        <v>0</v>
      </c>
      <c r="AG424" s="1">
        <v>2</v>
      </c>
      <c r="AI424" t="s">
        <v>220</v>
      </c>
    </row>
    <row r="425" spans="1:35">
      <c r="A425" s="1" t="s">
        <v>101</v>
      </c>
      <c r="B425" s="12">
        <v>45886</v>
      </c>
      <c r="C425" s="1" t="s">
        <v>239</v>
      </c>
      <c r="D425" s="1">
        <v>0.2</v>
      </c>
      <c r="E425" s="1">
        <v>5</v>
      </c>
      <c r="F425" s="1">
        <v>5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2</v>
      </c>
      <c r="N425" s="1">
        <v>1</v>
      </c>
      <c r="O425" s="1">
        <v>0</v>
      </c>
      <c r="P425" s="1">
        <v>1</v>
      </c>
      <c r="Q425" s="1">
        <v>0.2</v>
      </c>
      <c r="R425" s="1">
        <v>0.2</v>
      </c>
      <c r="S425" s="1"/>
      <c r="T425" s="1"/>
      <c r="U425" s="1"/>
      <c r="V425" s="1"/>
      <c r="W425" s="1"/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3</v>
      </c>
      <c r="AF425" s="1">
        <v>1</v>
      </c>
      <c r="AG425" s="1">
        <v>4</v>
      </c>
      <c r="AI425" t="s">
        <v>220</v>
      </c>
    </row>
    <row r="426" spans="1:35">
      <c r="A426" s="1" t="s">
        <v>119</v>
      </c>
      <c r="B426" s="12">
        <v>45886</v>
      </c>
      <c r="C426" s="1" t="s">
        <v>239</v>
      </c>
      <c r="D426" s="1">
        <v>0.5</v>
      </c>
      <c r="E426" s="1">
        <v>4</v>
      </c>
      <c r="F426" s="1">
        <v>4</v>
      </c>
      <c r="G426" s="1">
        <v>2</v>
      </c>
      <c r="H426" s="1">
        <v>0</v>
      </c>
      <c r="I426" s="1">
        <v>2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>
        <v>0.5</v>
      </c>
      <c r="R426" s="1">
        <v>1</v>
      </c>
      <c r="S426" s="1"/>
      <c r="T426" s="1"/>
      <c r="U426" s="1"/>
      <c r="V426" s="1"/>
      <c r="W426" s="1"/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1</v>
      </c>
      <c r="AF426" s="1">
        <v>0</v>
      </c>
      <c r="AG426" s="1">
        <v>2</v>
      </c>
      <c r="AI426" t="s">
        <v>220</v>
      </c>
    </row>
    <row r="427" spans="1:35">
      <c r="A427" s="1" t="s">
        <v>83</v>
      </c>
      <c r="B427" s="1" t="s">
        <v>251</v>
      </c>
      <c r="C427" s="1" t="s">
        <v>239</v>
      </c>
      <c r="D427" s="1">
        <v>0.25</v>
      </c>
      <c r="E427" s="1">
        <v>4</v>
      </c>
      <c r="F427" s="1">
        <v>4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0.25</v>
      </c>
      <c r="R427" s="1">
        <v>0.25</v>
      </c>
      <c r="S427" s="1"/>
      <c r="T427" s="1"/>
      <c r="U427" s="1"/>
      <c r="V427" s="1"/>
      <c r="W427" s="1"/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</v>
      </c>
      <c r="AG427" s="1">
        <v>3</v>
      </c>
      <c r="AI427" t="s">
        <v>220</v>
      </c>
    </row>
    <row r="428" spans="1:35">
      <c r="A428" s="1" t="s">
        <v>112</v>
      </c>
      <c r="B428" s="12">
        <v>45886</v>
      </c>
      <c r="C428" s="1" t="s">
        <v>239</v>
      </c>
      <c r="D428" s="1">
        <v>0</v>
      </c>
      <c r="E428" s="1">
        <v>4</v>
      </c>
      <c r="F428" s="1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/>
      <c r="T428" s="1"/>
      <c r="U428" s="1"/>
      <c r="V428" s="1"/>
      <c r="W428" s="1"/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4</v>
      </c>
      <c r="AI428" t="s">
        <v>220</v>
      </c>
    </row>
    <row r="429" spans="1:35">
      <c r="A429" s="1" t="s">
        <v>104</v>
      </c>
      <c r="B429" s="12">
        <v>45886</v>
      </c>
      <c r="C429" s="1" t="s">
        <v>239</v>
      </c>
      <c r="D429" s="1">
        <v>0</v>
      </c>
      <c r="E429" s="1">
        <v>4</v>
      </c>
      <c r="F429" s="1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/>
      <c r="T429" s="1"/>
      <c r="U429" s="1"/>
      <c r="V429" s="1"/>
      <c r="W429" s="1"/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4</v>
      </c>
      <c r="AF429" s="1">
        <v>0</v>
      </c>
      <c r="AG429" s="1">
        <v>4</v>
      </c>
      <c r="AI429" t="s">
        <v>220</v>
      </c>
    </row>
    <row r="430" spans="1:35">
      <c r="A430" s="1" t="s">
        <v>126</v>
      </c>
      <c r="B430" s="12">
        <v>45886</v>
      </c>
      <c r="C430" s="1" t="s">
        <v>239</v>
      </c>
      <c r="D430" s="1">
        <v>0.25</v>
      </c>
      <c r="E430" s="1">
        <v>4</v>
      </c>
      <c r="F430" s="1">
        <v>4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0.25</v>
      </c>
      <c r="R430" s="1">
        <v>0.5</v>
      </c>
      <c r="S430" s="1"/>
      <c r="T430" s="1"/>
      <c r="U430" s="1"/>
      <c r="V430" s="1"/>
      <c r="W430" s="1"/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4</v>
      </c>
      <c r="AF430" s="1">
        <v>1</v>
      </c>
      <c r="AG430" s="1">
        <v>3</v>
      </c>
      <c r="AI430" t="s">
        <v>220</v>
      </c>
    </row>
    <row r="431" spans="1:35">
      <c r="A431" s="1" t="s">
        <v>115</v>
      </c>
      <c r="B431" s="12">
        <v>45886</v>
      </c>
      <c r="C431" s="1" t="s">
        <v>239</v>
      </c>
      <c r="D431" s="1">
        <v>0</v>
      </c>
      <c r="E431" s="1">
        <v>4</v>
      </c>
      <c r="F431" s="1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2</v>
      </c>
      <c r="Q431" s="1">
        <v>0</v>
      </c>
      <c r="R431" s="1">
        <v>0</v>
      </c>
      <c r="S431" s="1"/>
      <c r="T431" s="1"/>
      <c r="U431" s="1"/>
      <c r="V431" s="1"/>
      <c r="W431" s="1"/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1</v>
      </c>
      <c r="AG431" s="1">
        <v>4</v>
      </c>
      <c r="AI431" t="s">
        <v>220</v>
      </c>
    </row>
    <row r="432" spans="1:35">
      <c r="A432" s="1" t="s">
        <v>107</v>
      </c>
      <c r="B432" s="12">
        <v>45886</v>
      </c>
      <c r="C432" s="1" t="s">
        <v>239</v>
      </c>
      <c r="D432" s="1">
        <v>0.33300000000000002</v>
      </c>
      <c r="E432" s="1">
        <v>3</v>
      </c>
      <c r="F432" s="1">
        <v>3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1</v>
      </c>
      <c r="Q432" s="1">
        <v>0.33300000000000002</v>
      </c>
      <c r="R432" s="1">
        <v>0.33300000000000002</v>
      </c>
      <c r="S432" s="1"/>
      <c r="T432" s="1"/>
      <c r="U432" s="1"/>
      <c r="V432" s="1"/>
      <c r="W432" s="1"/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12</v>
      </c>
      <c r="AF432" s="1">
        <v>0</v>
      </c>
      <c r="AG432" s="1">
        <v>2</v>
      </c>
      <c r="AI432" t="s">
        <v>220</v>
      </c>
    </row>
    <row r="433" spans="1:35">
      <c r="A433" s="1" t="s">
        <v>121</v>
      </c>
      <c r="B433" s="12">
        <v>45886</v>
      </c>
      <c r="C433" s="1" t="s">
        <v>239</v>
      </c>
      <c r="D433" s="1">
        <v>0</v>
      </c>
      <c r="E433" s="1">
        <v>3</v>
      </c>
      <c r="F433" s="1">
        <v>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/>
      <c r="T433" s="1"/>
      <c r="U433" s="1"/>
      <c r="V433" s="1"/>
      <c r="W433" s="1"/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3</v>
      </c>
      <c r="AI433" t="s">
        <v>220</v>
      </c>
    </row>
    <row r="434" spans="1:35">
      <c r="A434" s="1" t="s">
        <v>96</v>
      </c>
      <c r="B434" s="12">
        <v>45886</v>
      </c>
      <c r="C434" s="1" t="s">
        <v>239</v>
      </c>
      <c r="D434" s="1">
        <v>0.33300000000000002</v>
      </c>
      <c r="E434" s="1">
        <v>3</v>
      </c>
      <c r="F434" s="1">
        <v>3</v>
      </c>
      <c r="G434" s="1">
        <v>1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1</v>
      </c>
      <c r="Q434" s="1">
        <v>0.33300000000000002</v>
      </c>
      <c r="R434" s="1">
        <v>0.66700000000000004</v>
      </c>
      <c r="S434" s="1"/>
      <c r="T434" s="1"/>
      <c r="U434" s="1"/>
      <c r="V434" s="1"/>
      <c r="W434" s="1"/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2</v>
      </c>
      <c r="AI434" t="s">
        <v>220</v>
      </c>
    </row>
    <row r="435" spans="1:35">
      <c r="A435" s="1" t="s">
        <v>134</v>
      </c>
      <c r="B435" s="12">
        <v>45886</v>
      </c>
      <c r="C435" s="1" t="s">
        <v>240</v>
      </c>
      <c r="D435" s="1">
        <v>0</v>
      </c>
      <c r="E435" s="1"/>
      <c r="F435" s="1"/>
      <c r="G435" s="1"/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>
        <v>0</v>
      </c>
      <c r="R435" s="1">
        <v>0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>
        <v>1</v>
      </c>
      <c r="AG435" s="1">
        <v>0</v>
      </c>
      <c r="AI435" t="s">
        <v>220</v>
      </c>
    </row>
    <row r="436" spans="1:35">
      <c r="A436" s="1" t="s">
        <v>268</v>
      </c>
      <c r="B436" s="12">
        <v>45886</v>
      </c>
      <c r="C436" s="1" t="s">
        <v>239</v>
      </c>
      <c r="D436" s="1">
        <v>0</v>
      </c>
      <c r="E436" s="1">
        <v>5</v>
      </c>
      <c r="F436" s="1">
        <v>5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4</v>
      </c>
      <c r="Q436" s="1">
        <v>0</v>
      </c>
      <c r="R436" s="1">
        <v>0</v>
      </c>
      <c r="S436" s="1"/>
      <c r="T436" s="1"/>
      <c r="U436" s="1"/>
      <c r="V436" s="1"/>
      <c r="W436" s="1"/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/>
      <c r="AE436" s="1"/>
      <c r="AF436" s="1"/>
      <c r="AG436" s="1">
        <v>5</v>
      </c>
      <c r="AI436" t="s">
        <v>220</v>
      </c>
    </row>
    <row r="437" spans="1:35">
      <c r="A437" s="1" t="s">
        <v>108</v>
      </c>
      <c r="B437" s="12">
        <v>45886</v>
      </c>
      <c r="C437" s="1" t="s">
        <v>239</v>
      </c>
      <c r="D437" s="1">
        <v>0.25</v>
      </c>
      <c r="E437" s="1">
        <v>4</v>
      </c>
      <c r="F437" s="1">
        <v>4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0.25</v>
      </c>
      <c r="R437" s="1">
        <v>0.25</v>
      </c>
      <c r="S437" s="1"/>
      <c r="T437" s="1"/>
      <c r="U437" s="1"/>
      <c r="V437" s="1"/>
      <c r="W437" s="1"/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/>
      <c r="AE437" s="1"/>
      <c r="AF437" s="1"/>
      <c r="AG437" s="1">
        <v>3</v>
      </c>
      <c r="AI437" t="s">
        <v>220</v>
      </c>
    </row>
    <row r="438" spans="1:35">
      <c r="A438" s="1" t="s">
        <v>105</v>
      </c>
      <c r="B438" s="12">
        <v>45886</v>
      </c>
      <c r="C438" s="1" t="s">
        <v>239</v>
      </c>
      <c r="D438" s="1">
        <v>0.25</v>
      </c>
      <c r="E438" s="1">
        <v>4</v>
      </c>
      <c r="F438" s="1">
        <v>4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0.25</v>
      </c>
      <c r="R438" s="1">
        <v>0.5</v>
      </c>
      <c r="S438" s="1"/>
      <c r="T438" s="1"/>
      <c r="U438" s="1"/>
      <c r="V438" s="1"/>
      <c r="W438" s="1"/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/>
      <c r="AE438" s="1"/>
      <c r="AF438" s="1"/>
      <c r="AG438" s="1">
        <v>3</v>
      </c>
      <c r="AI438" t="s">
        <v>220</v>
      </c>
    </row>
    <row r="439" spans="1:35">
      <c r="A439" s="1" t="s">
        <v>137</v>
      </c>
      <c r="B439" s="12">
        <v>45886</v>
      </c>
      <c r="C439" s="1" t="s">
        <v>239</v>
      </c>
      <c r="D439" s="1">
        <v>0.25</v>
      </c>
      <c r="E439" s="1">
        <v>4</v>
      </c>
      <c r="F439" s="1">
        <v>4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1</v>
      </c>
      <c r="Q439" s="1">
        <v>0.25</v>
      </c>
      <c r="R439" s="1">
        <v>0.25</v>
      </c>
      <c r="S439" s="1"/>
      <c r="T439" s="1"/>
      <c r="U439" s="1"/>
      <c r="V439" s="1"/>
      <c r="W439" s="1"/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/>
      <c r="AE439" s="1"/>
      <c r="AF439" s="1"/>
      <c r="AG439" s="1">
        <v>3</v>
      </c>
      <c r="AI439" t="s">
        <v>220</v>
      </c>
    </row>
    <row r="440" spans="1:35">
      <c r="A440" s="1" t="s">
        <v>82</v>
      </c>
      <c r="B440" s="12">
        <v>45886</v>
      </c>
      <c r="C440" s="1" t="s">
        <v>239</v>
      </c>
      <c r="D440" s="1">
        <v>0</v>
      </c>
      <c r="E440" s="1">
        <v>4</v>
      </c>
      <c r="F440" s="1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2</v>
      </c>
      <c r="Q440" s="1">
        <v>0</v>
      </c>
      <c r="R440" s="1">
        <v>0</v>
      </c>
      <c r="S440" s="1"/>
      <c r="T440" s="1"/>
      <c r="U440" s="1"/>
      <c r="V440" s="1"/>
      <c r="W440" s="1"/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/>
      <c r="AE440" s="1"/>
      <c r="AF440" s="1"/>
      <c r="AG440" s="1">
        <v>4</v>
      </c>
      <c r="AI440" t="s">
        <v>220</v>
      </c>
    </row>
    <row r="441" spans="1:35">
      <c r="A441" s="1" t="s">
        <v>91</v>
      </c>
      <c r="B441" s="12">
        <v>45886</v>
      </c>
      <c r="C441" s="1" t="s">
        <v>239</v>
      </c>
      <c r="D441" s="1">
        <v>0.25</v>
      </c>
      <c r="E441" s="1">
        <v>4</v>
      </c>
      <c r="F441" s="1">
        <v>4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1</v>
      </c>
      <c r="Q441" s="1">
        <v>0.25</v>
      </c>
      <c r="R441" s="1">
        <v>0.25</v>
      </c>
      <c r="S441" s="1"/>
      <c r="T441" s="1"/>
      <c r="U441" s="1"/>
      <c r="V441" s="1"/>
      <c r="W441" s="1"/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/>
      <c r="AE441" s="1"/>
      <c r="AF441" s="1"/>
      <c r="AG441" s="1">
        <v>3</v>
      </c>
      <c r="AI441" t="s">
        <v>220</v>
      </c>
    </row>
    <row r="442" spans="1:35">
      <c r="A442" s="1" t="s">
        <v>103</v>
      </c>
      <c r="B442" s="12">
        <v>45886</v>
      </c>
      <c r="C442" s="1" t="s">
        <v>239</v>
      </c>
      <c r="D442" s="1">
        <v>0</v>
      </c>
      <c r="E442" s="1">
        <v>4</v>
      </c>
      <c r="F442" s="1">
        <v>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1</v>
      </c>
      <c r="Q442" s="1">
        <v>0.25</v>
      </c>
      <c r="R442" s="1">
        <v>0</v>
      </c>
      <c r="S442" s="1"/>
      <c r="T442" s="1"/>
      <c r="U442" s="1"/>
      <c r="V442" s="1"/>
      <c r="W442" s="1"/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/>
      <c r="AE442" s="1"/>
      <c r="AF442" s="1"/>
      <c r="AG442" s="1">
        <v>3</v>
      </c>
      <c r="AI442" t="s">
        <v>220</v>
      </c>
    </row>
    <row r="443" spans="1:35">
      <c r="A443" s="1" t="s">
        <v>95</v>
      </c>
      <c r="B443" s="12">
        <v>45886</v>
      </c>
      <c r="C443" s="1" t="s">
        <v>239</v>
      </c>
      <c r="D443" s="1">
        <v>0.25</v>
      </c>
      <c r="E443" s="1">
        <v>4</v>
      </c>
      <c r="F443" s="1">
        <v>4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0</v>
      </c>
      <c r="P443" s="1">
        <v>1</v>
      </c>
      <c r="Q443" s="1">
        <v>0.25</v>
      </c>
      <c r="R443" s="1">
        <v>0.5</v>
      </c>
      <c r="S443" s="1"/>
      <c r="T443" s="1"/>
      <c r="U443" s="1"/>
      <c r="V443" s="1"/>
      <c r="W443" s="1"/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/>
      <c r="AE443" s="1"/>
      <c r="AF443" s="1"/>
      <c r="AG443" s="1">
        <v>3</v>
      </c>
      <c r="AI443" t="s">
        <v>220</v>
      </c>
    </row>
    <row r="444" spans="1:35">
      <c r="A444" s="1" t="s">
        <v>140</v>
      </c>
      <c r="B444" s="12">
        <v>45886</v>
      </c>
      <c r="C444" s="1" t="s">
        <v>239</v>
      </c>
      <c r="D444" s="1">
        <v>0.5</v>
      </c>
      <c r="E444" s="1">
        <v>5</v>
      </c>
      <c r="F444" s="1">
        <v>4</v>
      </c>
      <c r="G444" s="1">
        <v>2</v>
      </c>
      <c r="H444" s="1">
        <v>2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0</v>
      </c>
      <c r="P444" s="1">
        <v>0</v>
      </c>
      <c r="Q444" s="1">
        <v>0.6</v>
      </c>
      <c r="R444" s="1">
        <v>0.5</v>
      </c>
      <c r="S444" s="1"/>
      <c r="T444" s="1"/>
      <c r="U444" s="1"/>
      <c r="V444" s="1"/>
      <c r="W444" s="1"/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/>
      <c r="AE444" s="1"/>
      <c r="AF444" s="1"/>
      <c r="AG444" s="1">
        <v>2</v>
      </c>
      <c r="AI444" t="s">
        <v>220</v>
      </c>
    </row>
    <row r="445" spans="1:35">
      <c r="A445" s="1" t="s">
        <v>118</v>
      </c>
      <c r="B445" s="12">
        <v>45886</v>
      </c>
      <c r="C445" s="1" t="s">
        <v>239</v>
      </c>
      <c r="D445" s="1">
        <v>0.25</v>
      </c>
      <c r="E445" s="1">
        <v>4</v>
      </c>
      <c r="F445" s="1">
        <v>4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0.25</v>
      </c>
      <c r="R445" s="1">
        <v>0.5</v>
      </c>
      <c r="S445" s="1"/>
      <c r="T445" s="1"/>
      <c r="U445" s="1"/>
      <c r="V445" s="1"/>
      <c r="W445" s="1"/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/>
      <c r="AE445" s="1"/>
      <c r="AF445" s="1"/>
      <c r="AG445" s="1">
        <v>3</v>
      </c>
      <c r="AI445" t="s">
        <v>220</v>
      </c>
    </row>
    <row r="446" spans="1:35">
      <c r="A446" s="1" t="s">
        <v>116</v>
      </c>
      <c r="B446" s="12">
        <v>45886</v>
      </c>
      <c r="C446" s="1" t="s">
        <v>239</v>
      </c>
      <c r="D446" s="1">
        <v>0.5</v>
      </c>
      <c r="E446" s="1">
        <v>4</v>
      </c>
      <c r="F446" s="1">
        <v>4</v>
      </c>
      <c r="G446" s="1">
        <v>2</v>
      </c>
      <c r="H446" s="1">
        <v>0</v>
      </c>
      <c r="I446" s="1">
        <v>0</v>
      </c>
      <c r="J446" s="1">
        <v>0</v>
      </c>
      <c r="K446" s="1">
        <v>2</v>
      </c>
      <c r="L446" s="1">
        <v>4</v>
      </c>
      <c r="M446" s="1">
        <v>2</v>
      </c>
      <c r="N446" s="1">
        <v>0</v>
      </c>
      <c r="O446" s="1">
        <v>0</v>
      </c>
      <c r="P446" s="1">
        <v>0</v>
      </c>
      <c r="Q446" s="1">
        <v>0.5</v>
      </c>
      <c r="R446" s="1">
        <v>2</v>
      </c>
      <c r="S446" s="1"/>
      <c r="T446" s="1"/>
      <c r="U446" s="1"/>
      <c r="V446" s="1"/>
      <c r="W446" s="1"/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/>
      <c r="AE446" s="1"/>
      <c r="AF446" s="1"/>
      <c r="AG446" s="1">
        <v>2</v>
      </c>
      <c r="AI446" t="s">
        <v>220</v>
      </c>
    </row>
    <row r="447" spans="1:35">
      <c r="A447" s="1" t="s">
        <v>138</v>
      </c>
      <c r="B447" s="12">
        <v>45886</v>
      </c>
      <c r="C447" s="1" t="s">
        <v>239</v>
      </c>
      <c r="D447" s="1">
        <v>0</v>
      </c>
      <c r="E447" s="1">
        <v>4</v>
      </c>
      <c r="F447" s="1">
        <v>4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/>
      <c r="T447" s="1"/>
      <c r="U447" s="1"/>
      <c r="V447" s="1"/>
      <c r="W447" s="1"/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/>
      <c r="AE447" s="1"/>
      <c r="AF447" s="1"/>
      <c r="AG447" s="1">
        <v>4</v>
      </c>
      <c r="AI447" t="s">
        <v>220</v>
      </c>
    </row>
    <row r="448" spans="1:35">
      <c r="A448" s="1" t="s">
        <v>110</v>
      </c>
      <c r="B448" s="12">
        <v>45886</v>
      </c>
      <c r="C448" s="1" t="s">
        <v>239</v>
      </c>
      <c r="D448" s="1">
        <v>0.25</v>
      </c>
      <c r="E448" s="1">
        <v>4</v>
      </c>
      <c r="F448" s="1">
        <v>4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>
        <v>2</v>
      </c>
      <c r="Q448" s="1">
        <v>0.25</v>
      </c>
      <c r="R448" s="1">
        <v>0.25</v>
      </c>
      <c r="S448" s="1"/>
      <c r="T448" s="1"/>
      <c r="U448" s="1"/>
      <c r="V448" s="1"/>
      <c r="W448" s="1"/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1</v>
      </c>
      <c r="AD448" s="1"/>
      <c r="AE448" s="1"/>
      <c r="AF448" s="1"/>
      <c r="AG448" s="1">
        <v>4</v>
      </c>
      <c r="AI448" t="s">
        <v>220</v>
      </c>
    </row>
    <row r="449" spans="1:35">
      <c r="A449" s="1" t="s">
        <v>139</v>
      </c>
      <c r="B449" s="12">
        <v>45886</v>
      </c>
      <c r="C449" s="1" t="s">
        <v>239</v>
      </c>
      <c r="D449" s="1">
        <v>0</v>
      </c>
      <c r="E449" s="1">
        <v>4</v>
      </c>
      <c r="F449" s="1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/>
      <c r="T449" s="1"/>
      <c r="U449" s="1"/>
      <c r="V449" s="1"/>
      <c r="W449" s="1"/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/>
      <c r="AE449" s="1"/>
      <c r="AF449" s="1"/>
      <c r="AG449" s="1">
        <v>4</v>
      </c>
      <c r="AI449" t="s">
        <v>220</v>
      </c>
    </row>
    <row r="450" spans="1:35">
      <c r="A450" s="1" t="s">
        <v>124</v>
      </c>
      <c r="B450" s="12">
        <v>45886</v>
      </c>
      <c r="C450" s="1" t="s">
        <v>239</v>
      </c>
      <c r="D450" s="1">
        <v>0.66700000000000004</v>
      </c>
      <c r="E450" s="1">
        <v>4</v>
      </c>
      <c r="F450" s="1">
        <v>3</v>
      </c>
      <c r="G450" s="1">
        <v>2</v>
      </c>
      <c r="H450" s="1">
        <v>1</v>
      </c>
      <c r="I450" s="1">
        <v>0</v>
      </c>
      <c r="J450" s="1">
        <v>0</v>
      </c>
      <c r="K450" s="1">
        <v>1</v>
      </c>
      <c r="L450" s="1">
        <v>1</v>
      </c>
      <c r="M450" s="1">
        <v>2</v>
      </c>
      <c r="N450" s="1">
        <v>0</v>
      </c>
      <c r="O450" s="1">
        <v>0</v>
      </c>
      <c r="P450" s="1">
        <v>0</v>
      </c>
      <c r="Q450" s="1">
        <v>0.75</v>
      </c>
      <c r="R450" s="1">
        <v>1.667</v>
      </c>
      <c r="S450" s="1"/>
      <c r="T450" s="1"/>
      <c r="U450" s="1"/>
      <c r="V450" s="1"/>
      <c r="W450" s="1"/>
      <c r="X450" s="1">
        <v>0</v>
      </c>
      <c r="Y450" s="1">
        <v>1</v>
      </c>
      <c r="Z450" s="1">
        <v>0</v>
      </c>
      <c r="AA450" s="1">
        <v>0</v>
      </c>
      <c r="AB450" s="1">
        <v>0</v>
      </c>
      <c r="AC450" s="1">
        <v>1</v>
      </c>
      <c r="AD450" s="1"/>
      <c r="AE450" s="1"/>
      <c r="AF450" s="1"/>
      <c r="AG450" s="1">
        <v>2</v>
      </c>
      <c r="AI450" t="s">
        <v>220</v>
      </c>
    </row>
    <row r="451" spans="1:35">
      <c r="A451" s="1" t="s">
        <v>117</v>
      </c>
      <c r="B451" s="12">
        <v>45886</v>
      </c>
      <c r="C451" s="1" t="s">
        <v>239</v>
      </c>
      <c r="D451" s="1">
        <v>0.5</v>
      </c>
      <c r="E451" s="1">
        <v>4</v>
      </c>
      <c r="F451" s="1">
        <v>4</v>
      </c>
      <c r="G451" s="1">
        <v>2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2</v>
      </c>
      <c r="O451" s="1">
        <v>0</v>
      </c>
      <c r="P451" s="1">
        <v>0</v>
      </c>
      <c r="Q451" s="1">
        <v>0.5</v>
      </c>
      <c r="R451" s="1">
        <v>0.5</v>
      </c>
      <c r="S451" s="1"/>
      <c r="T451" s="1"/>
      <c r="U451" s="1"/>
      <c r="V451" s="1"/>
      <c r="W451" s="1"/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/>
      <c r="AE451" s="1"/>
      <c r="AF451" s="1"/>
      <c r="AG451" s="1">
        <v>2</v>
      </c>
      <c r="AI451" t="s">
        <v>220</v>
      </c>
    </row>
    <row r="452" spans="1:35">
      <c r="A452" s="1" t="s">
        <v>252</v>
      </c>
      <c r="B452" s="12">
        <v>45886</v>
      </c>
      <c r="C452" s="1" t="s">
        <v>239</v>
      </c>
      <c r="D452" s="1">
        <v>0.66700000000000004</v>
      </c>
      <c r="E452" s="1">
        <v>4</v>
      </c>
      <c r="F452" s="1">
        <v>3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0</v>
      </c>
      <c r="P452" s="1">
        <v>0</v>
      </c>
      <c r="Q452" s="1">
        <v>0.75</v>
      </c>
      <c r="R452" s="1">
        <v>1.333</v>
      </c>
      <c r="S452" s="1"/>
      <c r="T452" s="1"/>
      <c r="U452" s="1"/>
      <c r="V452" s="1"/>
      <c r="W452" s="1"/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/>
      <c r="AE452" s="1"/>
      <c r="AF452" s="1"/>
      <c r="AG452" s="1">
        <v>1</v>
      </c>
      <c r="AI452" t="s">
        <v>220</v>
      </c>
    </row>
    <row r="453" spans="1:35">
      <c r="A453" s="1" t="s">
        <v>140</v>
      </c>
      <c r="B453" s="22">
        <v>45891</v>
      </c>
      <c r="C453" s="1" t="s">
        <v>239</v>
      </c>
      <c r="D453" s="1">
        <v>0</v>
      </c>
      <c r="E453" s="1">
        <v>4</v>
      </c>
      <c r="F453" s="1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/>
      <c r="T453" s="1"/>
      <c r="U453" s="1"/>
      <c r="V453" s="1"/>
      <c r="W453" s="1"/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1</v>
      </c>
      <c r="AG453" s="1">
        <v>4</v>
      </c>
      <c r="AI453" t="s">
        <v>220</v>
      </c>
    </row>
    <row r="454" spans="1:35">
      <c r="A454" s="1" t="s">
        <v>118</v>
      </c>
      <c r="B454" s="22">
        <v>45891</v>
      </c>
      <c r="C454" s="1" t="s">
        <v>239</v>
      </c>
      <c r="D454" s="1">
        <v>0.25</v>
      </c>
      <c r="E454" s="1">
        <v>4</v>
      </c>
      <c r="F454" s="1">
        <v>4</v>
      </c>
      <c r="G454" s="1">
        <v>1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0.25</v>
      </c>
      <c r="R454" s="1">
        <v>0.25</v>
      </c>
      <c r="S454" s="1"/>
      <c r="T454" s="1"/>
      <c r="U454" s="1"/>
      <c r="V454" s="1"/>
      <c r="W454" s="1"/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5</v>
      </c>
      <c r="AF454" s="1">
        <v>5</v>
      </c>
      <c r="AG454" s="1">
        <v>3</v>
      </c>
      <c r="AI454" t="s">
        <v>220</v>
      </c>
    </row>
    <row r="455" spans="1:35">
      <c r="A455" s="1" t="s">
        <v>116</v>
      </c>
      <c r="B455" s="22">
        <v>45891</v>
      </c>
      <c r="C455" s="1" t="s">
        <v>239</v>
      </c>
      <c r="D455" s="1">
        <v>0.5</v>
      </c>
      <c r="E455" s="1">
        <v>4</v>
      </c>
      <c r="F455" s="1">
        <v>4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0.5</v>
      </c>
      <c r="R455" s="1">
        <v>0.5</v>
      </c>
      <c r="S455" s="1"/>
      <c r="T455" s="1"/>
      <c r="U455" s="1"/>
      <c r="V455" s="1"/>
      <c r="W455" s="1"/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4</v>
      </c>
      <c r="AF455" s="1">
        <v>2</v>
      </c>
      <c r="AG455" s="1">
        <v>2</v>
      </c>
      <c r="AI455" t="s">
        <v>220</v>
      </c>
    </row>
    <row r="456" spans="1:35">
      <c r="A456" s="1" t="s">
        <v>117</v>
      </c>
      <c r="B456" s="22">
        <v>45891</v>
      </c>
      <c r="C456" s="1" t="s">
        <v>239</v>
      </c>
      <c r="D456" s="1">
        <v>0</v>
      </c>
      <c r="E456" s="1">
        <v>4</v>
      </c>
      <c r="F456" s="1">
        <v>3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/>
      <c r="T456" s="1"/>
      <c r="U456" s="1"/>
      <c r="V456" s="1"/>
      <c r="W456" s="1"/>
      <c r="X456" s="1">
        <v>0</v>
      </c>
      <c r="Y456" s="1">
        <v>0</v>
      </c>
      <c r="Z456" s="1">
        <v>1</v>
      </c>
      <c r="AA456" s="1">
        <v>0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5</v>
      </c>
      <c r="AI456" t="s">
        <v>220</v>
      </c>
    </row>
    <row r="457" spans="1:35">
      <c r="A457" s="1" t="s">
        <v>138</v>
      </c>
      <c r="B457" s="22">
        <v>45891</v>
      </c>
      <c r="C457" s="1" t="s">
        <v>239</v>
      </c>
      <c r="D457" s="1">
        <v>0.25</v>
      </c>
      <c r="E457" s="1">
        <v>4</v>
      </c>
      <c r="F457" s="1">
        <v>4</v>
      </c>
      <c r="G457" s="1">
        <v>1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0.25</v>
      </c>
      <c r="R457" s="1">
        <v>0.25</v>
      </c>
      <c r="S457" s="1"/>
      <c r="T457" s="1"/>
      <c r="U457" s="1"/>
      <c r="V457" s="1"/>
      <c r="W457" s="1"/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10</v>
      </c>
      <c r="AF457" s="1">
        <v>0</v>
      </c>
      <c r="AG457" s="1">
        <v>3</v>
      </c>
      <c r="AI457" t="s">
        <v>220</v>
      </c>
    </row>
    <row r="458" spans="1:35">
      <c r="A458" s="1" t="s">
        <v>139</v>
      </c>
      <c r="B458" s="22">
        <v>45891</v>
      </c>
      <c r="C458" s="1" t="s">
        <v>239</v>
      </c>
      <c r="D458" s="1">
        <v>0.25</v>
      </c>
      <c r="E458" s="1">
        <v>4</v>
      </c>
      <c r="F458" s="1">
        <v>4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1</v>
      </c>
      <c r="Q458" s="1">
        <v>0.25</v>
      </c>
      <c r="R458" s="1">
        <v>0.25</v>
      </c>
      <c r="S458" s="1"/>
      <c r="T458" s="1"/>
      <c r="U458" s="1"/>
      <c r="V458" s="1"/>
      <c r="W458" s="1"/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2</v>
      </c>
      <c r="AF458" s="1">
        <v>0</v>
      </c>
      <c r="AG458" s="1">
        <v>3</v>
      </c>
      <c r="AI458" t="s">
        <v>220</v>
      </c>
    </row>
    <row r="459" spans="1:35">
      <c r="A459" s="1" t="s">
        <v>110</v>
      </c>
      <c r="B459" s="22">
        <v>45891</v>
      </c>
      <c r="C459" s="1" t="s">
        <v>239</v>
      </c>
      <c r="D459" s="1">
        <v>0</v>
      </c>
      <c r="E459" s="1">
        <v>4</v>
      </c>
      <c r="F459" s="1">
        <v>4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/>
      <c r="T459" s="1"/>
      <c r="U459" s="1"/>
      <c r="V459" s="1"/>
      <c r="W459" s="1"/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4</v>
      </c>
      <c r="AI459" t="s">
        <v>220</v>
      </c>
    </row>
    <row r="460" spans="1:35">
      <c r="A460" s="1" t="s">
        <v>252</v>
      </c>
      <c r="B460" s="22">
        <v>45891</v>
      </c>
      <c r="C460" s="1" t="s">
        <v>239</v>
      </c>
      <c r="D460" s="1">
        <v>0.25</v>
      </c>
      <c r="E460" s="1">
        <v>4</v>
      </c>
      <c r="F460" s="1">
        <v>4</v>
      </c>
      <c r="G460" s="1">
        <v>1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0.25</v>
      </c>
      <c r="R460" s="1">
        <v>0.25</v>
      </c>
      <c r="S460" s="1"/>
      <c r="T460" s="1"/>
      <c r="U460" s="1"/>
      <c r="V460" s="1"/>
      <c r="W460" s="1"/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4</v>
      </c>
      <c r="AE460" s="1">
        <v>1</v>
      </c>
      <c r="AF460" s="1">
        <v>0</v>
      </c>
      <c r="AG460" s="1">
        <v>3</v>
      </c>
      <c r="AI460" t="s">
        <v>220</v>
      </c>
    </row>
    <row r="461" spans="1:35">
      <c r="A461" s="1" t="s">
        <v>83</v>
      </c>
      <c r="B461" s="1" t="s">
        <v>277</v>
      </c>
      <c r="C461" s="1" t="s">
        <v>239</v>
      </c>
      <c r="D461" s="1">
        <v>0</v>
      </c>
      <c r="E461" s="1">
        <v>4</v>
      </c>
      <c r="F461" s="1">
        <v>3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1</v>
      </c>
      <c r="Q461" s="1">
        <v>0.25</v>
      </c>
      <c r="R461" s="1">
        <v>0</v>
      </c>
      <c r="S461" s="1"/>
      <c r="T461" s="1"/>
      <c r="U461" s="1"/>
      <c r="V461" s="1"/>
      <c r="W461" s="1"/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3</v>
      </c>
      <c r="AI461" t="s">
        <v>220</v>
      </c>
    </row>
    <row r="462" spans="1:35">
      <c r="A462" s="1" t="s">
        <v>126</v>
      </c>
      <c r="B462" s="22">
        <v>45891</v>
      </c>
      <c r="C462" s="1" t="s">
        <v>239</v>
      </c>
      <c r="D462" s="1">
        <v>0.25</v>
      </c>
      <c r="E462" s="1">
        <v>4</v>
      </c>
      <c r="F462" s="1">
        <v>4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1</v>
      </c>
      <c r="Q462" s="1">
        <v>0.25</v>
      </c>
      <c r="R462" s="1">
        <v>0.25</v>
      </c>
      <c r="S462" s="1"/>
      <c r="T462" s="1"/>
      <c r="U462" s="1"/>
      <c r="V462" s="1"/>
      <c r="W462" s="1"/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1</v>
      </c>
      <c r="AF462" s="1">
        <v>6</v>
      </c>
      <c r="AG462" s="1">
        <v>3</v>
      </c>
      <c r="AI462" t="s">
        <v>220</v>
      </c>
    </row>
    <row r="463" spans="1:35">
      <c r="A463" s="1" t="s">
        <v>115</v>
      </c>
      <c r="B463" s="22">
        <v>45891</v>
      </c>
      <c r="C463" s="1" t="s">
        <v>239</v>
      </c>
      <c r="D463" s="1">
        <v>0</v>
      </c>
      <c r="E463" s="1">
        <v>4</v>
      </c>
      <c r="F463" s="1">
        <v>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1</v>
      </c>
      <c r="Q463" s="1">
        <v>0.25</v>
      </c>
      <c r="R463" s="1">
        <v>0</v>
      </c>
      <c r="S463" s="1"/>
      <c r="T463" s="1"/>
      <c r="U463" s="1"/>
      <c r="V463" s="1"/>
      <c r="W463" s="1"/>
      <c r="X463" s="1">
        <v>0</v>
      </c>
      <c r="Y463" s="1">
        <v>1</v>
      </c>
      <c r="Z463" s="1">
        <v>0</v>
      </c>
      <c r="AA463" s="1">
        <v>0</v>
      </c>
      <c r="AB463" s="1">
        <v>0</v>
      </c>
      <c r="AC463" s="1">
        <v>1</v>
      </c>
      <c r="AD463" s="1">
        <v>0</v>
      </c>
      <c r="AE463" s="1">
        <v>0</v>
      </c>
      <c r="AF463" s="1">
        <v>1</v>
      </c>
      <c r="AG463" s="1">
        <v>4</v>
      </c>
      <c r="AI463" t="s">
        <v>220</v>
      </c>
    </row>
    <row r="464" spans="1:35">
      <c r="A464" s="1" t="s">
        <v>104</v>
      </c>
      <c r="B464" s="22">
        <v>45891</v>
      </c>
      <c r="C464" s="1" t="s">
        <v>239</v>
      </c>
      <c r="D464" s="1">
        <v>0.25</v>
      </c>
      <c r="E464" s="1">
        <v>4</v>
      </c>
      <c r="F464" s="1">
        <v>4</v>
      </c>
      <c r="G464" s="1">
        <v>1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  <c r="M464" s="1">
        <v>1</v>
      </c>
      <c r="N464" s="1">
        <v>0</v>
      </c>
      <c r="O464" s="1">
        <v>0</v>
      </c>
      <c r="P464" s="1">
        <v>0</v>
      </c>
      <c r="Q464" s="1">
        <v>0.25</v>
      </c>
      <c r="R464" s="1">
        <v>0.5</v>
      </c>
      <c r="S464" s="1"/>
      <c r="T464" s="1"/>
      <c r="U464" s="1"/>
      <c r="V464" s="1"/>
      <c r="W464" s="1"/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1</v>
      </c>
      <c r="AG464" s="1">
        <v>3</v>
      </c>
      <c r="AI464" t="s">
        <v>220</v>
      </c>
    </row>
    <row r="465" spans="1:35">
      <c r="A465" s="1" t="s">
        <v>112</v>
      </c>
      <c r="B465" s="22">
        <v>45891</v>
      </c>
      <c r="C465" s="1" t="s">
        <v>239</v>
      </c>
      <c r="D465" s="1">
        <v>0.33300000000000002</v>
      </c>
      <c r="E465" s="1">
        <v>3</v>
      </c>
      <c r="F465" s="1">
        <v>3</v>
      </c>
      <c r="G465" s="1">
        <v>1</v>
      </c>
      <c r="H465" s="1">
        <v>0</v>
      </c>
      <c r="I465" s="1">
        <v>0</v>
      </c>
      <c r="J465" s="1">
        <v>0</v>
      </c>
      <c r="K465" s="1">
        <v>1</v>
      </c>
      <c r="L465" s="1">
        <v>2</v>
      </c>
      <c r="M465" s="1">
        <v>1</v>
      </c>
      <c r="N465" s="1">
        <v>0</v>
      </c>
      <c r="O465" s="1">
        <v>0</v>
      </c>
      <c r="P465" s="1">
        <v>1</v>
      </c>
      <c r="Q465" s="1">
        <v>0.33300000000000002</v>
      </c>
      <c r="R465" s="1">
        <v>1.333</v>
      </c>
      <c r="S465" s="1"/>
      <c r="T465" s="1"/>
      <c r="U465" s="1"/>
      <c r="V465" s="1"/>
      <c r="W465" s="1"/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2</v>
      </c>
      <c r="AF465" s="1">
        <v>0</v>
      </c>
      <c r="AG465" s="1">
        <v>2</v>
      </c>
      <c r="AI465" t="s">
        <v>220</v>
      </c>
    </row>
    <row r="466" spans="1:35">
      <c r="A466" s="1" t="s">
        <v>119</v>
      </c>
      <c r="B466" s="22">
        <v>45891</v>
      </c>
      <c r="C466" s="1" t="s">
        <v>239</v>
      </c>
      <c r="D466" s="1">
        <v>0</v>
      </c>
      <c r="E466" s="1">
        <v>3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/>
      <c r="T466" s="1"/>
      <c r="U466" s="1"/>
      <c r="V466" s="1"/>
      <c r="W466" s="1"/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1</v>
      </c>
      <c r="AF466" s="1">
        <v>2</v>
      </c>
      <c r="AG466" s="1">
        <v>3</v>
      </c>
      <c r="AI466" t="s">
        <v>220</v>
      </c>
    </row>
    <row r="467" spans="1:35">
      <c r="A467" s="1" t="s">
        <v>121</v>
      </c>
      <c r="B467" s="22">
        <v>45891</v>
      </c>
      <c r="C467" s="1" t="s">
        <v>239</v>
      </c>
      <c r="D467" s="1">
        <v>0</v>
      </c>
      <c r="E467" s="1">
        <v>3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2</v>
      </c>
      <c r="Q467" s="1">
        <v>0</v>
      </c>
      <c r="R467" s="1">
        <v>0</v>
      </c>
      <c r="S467" s="1"/>
      <c r="T467" s="1"/>
      <c r="U467" s="1"/>
      <c r="V467" s="1"/>
      <c r="W467" s="1"/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9</v>
      </c>
      <c r="AF467" s="1">
        <v>2</v>
      </c>
      <c r="AG467" s="1">
        <v>3</v>
      </c>
      <c r="AI467" t="s">
        <v>220</v>
      </c>
    </row>
    <row r="468" spans="1:35">
      <c r="A468" s="1" t="s">
        <v>107</v>
      </c>
      <c r="B468" s="22">
        <v>45891</v>
      </c>
      <c r="C468" s="1" t="s">
        <v>239</v>
      </c>
      <c r="D468" s="1">
        <v>0</v>
      </c>
      <c r="E468" s="1">
        <v>2</v>
      </c>
      <c r="F468" s="1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/>
      <c r="T468" s="1"/>
      <c r="U468" s="1"/>
      <c r="V468" s="1"/>
      <c r="W468" s="1"/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8</v>
      </c>
      <c r="AF468" s="1">
        <v>0</v>
      </c>
      <c r="AG468" s="1">
        <v>2</v>
      </c>
      <c r="AI468" t="s">
        <v>220</v>
      </c>
    </row>
    <row r="469" spans="1:35">
      <c r="A469" s="1" t="s">
        <v>131</v>
      </c>
      <c r="B469" s="22">
        <v>45891</v>
      </c>
      <c r="C469" s="1" t="s">
        <v>239</v>
      </c>
      <c r="D469" s="1">
        <v>0</v>
      </c>
      <c r="E469" s="1">
        <v>1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/>
      <c r="T469" s="1"/>
      <c r="U469" s="1"/>
      <c r="V469" s="1"/>
      <c r="W469" s="1"/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5</v>
      </c>
      <c r="AF469" s="1">
        <v>0</v>
      </c>
      <c r="AG469" s="1">
        <v>1</v>
      </c>
      <c r="AI469" t="s">
        <v>220</v>
      </c>
    </row>
    <row r="470" spans="1:35">
      <c r="A470" s="1" t="s">
        <v>96</v>
      </c>
      <c r="B470" s="22">
        <v>45891</v>
      </c>
      <c r="C470" s="1" t="s">
        <v>239</v>
      </c>
      <c r="D470" s="1">
        <v>0</v>
      </c>
      <c r="E470" s="1">
        <v>3</v>
      </c>
      <c r="F470" s="1">
        <v>3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/>
      <c r="T470" s="1"/>
      <c r="U470" s="1"/>
      <c r="V470" s="1"/>
      <c r="W470" s="1"/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3</v>
      </c>
      <c r="AI470" t="s">
        <v>220</v>
      </c>
    </row>
    <row r="471" spans="1:35">
      <c r="A471" s="1" t="s">
        <v>103</v>
      </c>
      <c r="B471" s="22">
        <v>45891</v>
      </c>
      <c r="C471" s="1" t="s">
        <v>239</v>
      </c>
      <c r="D471" s="1">
        <v>0</v>
      </c>
      <c r="E471" s="1">
        <v>4</v>
      </c>
      <c r="F471" s="1">
        <v>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1</v>
      </c>
      <c r="Q471" s="1">
        <v>0.5</v>
      </c>
      <c r="R471" s="1">
        <v>0</v>
      </c>
      <c r="S471" s="1"/>
      <c r="T471" s="1"/>
      <c r="U471" s="1"/>
      <c r="V471" s="1"/>
      <c r="W471" s="1"/>
      <c r="X471" s="1">
        <v>0</v>
      </c>
      <c r="Y471" s="1">
        <v>2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3</v>
      </c>
      <c r="AG471" s="1">
        <v>2</v>
      </c>
      <c r="AI471" t="s">
        <v>220</v>
      </c>
    </row>
    <row r="472" spans="1:35">
      <c r="A472" s="1" t="s">
        <v>82</v>
      </c>
      <c r="B472" s="22">
        <v>45891</v>
      </c>
      <c r="C472" s="1" t="s">
        <v>239</v>
      </c>
      <c r="D472" s="1">
        <v>0.33300000000000002</v>
      </c>
      <c r="E472" s="1">
        <v>4</v>
      </c>
      <c r="F472" s="1">
        <v>3</v>
      </c>
      <c r="G472" s="1">
        <v>1</v>
      </c>
      <c r="H472" s="1">
        <v>0</v>
      </c>
      <c r="I472" s="1">
        <v>0</v>
      </c>
      <c r="J472" s="1">
        <v>1</v>
      </c>
      <c r="K472" s="1">
        <v>0</v>
      </c>
      <c r="L472" s="1">
        <v>1</v>
      </c>
      <c r="M472" s="1">
        <v>0</v>
      </c>
      <c r="N472" s="1">
        <v>0</v>
      </c>
      <c r="O472" s="1">
        <v>0</v>
      </c>
      <c r="P472" s="1">
        <v>1</v>
      </c>
      <c r="Q472" s="1">
        <v>0.25</v>
      </c>
      <c r="R472" s="1">
        <v>1</v>
      </c>
      <c r="S472" s="1"/>
      <c r="T472" s="1"/>
      <c r="U472" s="1"/>
      <c r="V472" s="1"/>
      <c r="W472" s="1"/>
      <c r="X472" s="1">
        <v>0</v>
      </c>
      <c r="Y472" s="1">
        <v>0</v>
      </c>
      <c r="Z472" s="1">
        <v>0</v>
      </c>
      <c r="AA472" s="1">
        <v>1</v>
      </c>
      <c r="AB472" s="1">
        <v>0</v>
      </c>
      <c r="AC472" s="1">
        <v>0</v>
      </c>
      <c r="AD472" s="1">
        <v>2</v>
      </c>
      <c r="AE472" s="1">
        <v>7</v>
      </c>
      <c r="AF472" s="1">
        <v>1</v>
      </c>
      <c r="AG472" s="1">
        <v>3</v>
      </c>
      <c r="AI472" t="s">
        <v>220</v>
      </c>
    </row>
    <row r="473" spans="1:35">
      <c r="A473" s="1" t="s">
        <v>91</v>
      </c>
      <c r="B473" s="22">
        <v>45891</v>
      </c>
      <c r="C473" s="1" t="s">
        <v>239</v>
      </c>
      <c r="D473" s="1">
        <v>0.25</v>
      </c>
      <c r="E473" s="1">
        <v>4</v>
      </c>
      <c r="F473" s="1">
        <v>4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0.25</v>
      </c>
      <c r="R473" s="1">
        <v>0.25</v>
      </c>
      <c r="S473" s="1"/>
      <c r="T473" s="1"/>
      <c r="U473" s="1"/>
      <c r="V473" s="1"/>
      <c r="W473" s="1"/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3</v>
      </c>
      <c r="AF473" s="1">
        <v>0</v>
      </c>
      <c r="AG473" s="1">
        <v>3</v>
      </c>
      <c r="AI473" t="s">
        <v>220</v>
      </c>
    </row>
    <row r="474" spans="1:35">
      <c r="A474" s="1" t="s">
        <v>108</v>
      </c>
      <c r="B474" s="22">
        <v>45891</v>
      </c>
      <c r="C474" s="1" t="s">
        <v>239</v>
      </c>
      <c r="D474" s="1">
        <v>0.25</v>
      </c>
      <c r="E474" s="1">
        <v>4</v>
      </c>
      <c r="F474" s="1">
        <v>4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2</v>
      </c>
      <c r="Q474" s="1">
        <v>0.25</v>
      </c>
      <c r="R474" s="1">
        <v>0.5</v>
      </c>
      <c r="S474" s="1"/>
      <c r="T474" s="1"/>
      <c r="U474" s="1"/>
      <c r="V474" s="1"/>
      <c r="W474" s="1"/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1</v>
      </c>
      <c r="AF474" s="1">
        <v>2</v>
      </c>
      <c r="AG474" s="1">
        <v>3</v>
      </c>
      <c r="AI474" t="s">
        <v>220</v>
      </c>
    </row>
    <row r="475" spans="1:35">
      <c r="A475" s="1" t="s">
        <v>100</v>
      </c>
      <c r="B475" s="22">
        <v>45891</v>
      </c>
      <c r="C475" s="1" t="s">
        <v>239</v>
      </c>
      <c r="D475" s="1">
        <v>0</v>
      </c>
      <c r="E475" s="1">
        <v>4</v>
      </c>
      <c r="F475" s="1">
        <v>4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/>
      <c r="T475" s="1"/>
      <c r="U475" s="1"/>
      <c r="V475" s="1"/>
      <c r="W475" s="1"/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8</v>
      </c>
      <c r="AF475" s="1">
        <v>2</v>
      </c>
      <c r="AG475" s="1">
        <v>4</v>
      </c>
      <c r="AI475" t="s">
        <v>220</v>
      </c>
    </row>
    <row r="476" spans="1:35">
      <c r="A476" s="1" t="s">
        <v>137</v>
      </c>
      <c r="B476" s="22">
        <v>45891</v>
      </c>
      <c r="C476" s="1" t="s">
        <v>239</v>
      </c>
      <c r="D476" s="1">
        <v>0</v>
      </c>
      <c r="E476" s="1">
        <v>4</v>
      </c>
      <c r="F476" s="1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/>
      <c r="T476" s="1"/>
      <c r="U476" s="1"/>
      <c r="V476" s="1"/>
      <c r="W476" s="1"/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2</v>
      </c>
      <c r="AF476" s="1">
        <v>1</v>
      </c>
      <c r="AG476" s="1">
        <v>4</v>
      </c>
      <c r="AI476" t="s">
        <v>220</v>
      </c>
    </row>
    <row r="477" spans="1:35">
      <c r="A477" s="1" t="s">
        <v>95</v>
      </c>
      <c r="B477" s="22">
        <v>45891</v>
      </c>
      <c r="C477" s="1" t="s">
        <v>239</v>
      </c>
      <c r="D477" s="1">
        <v>0.5</v>
      </c>
      <c r="E477" s="1">
        <v>4</v>
      </c>
      <c r="F477" s="1">
        <v>4</v>
      </c>
      <c r="G477" s="1">
        <v>2</v>
      </c>
      <c r="H477" s="1">
        <v>0</v>
      </c>
      <c r="I477" s="1">
        <v>1</v>
      </c>
      <c r="J477" s="1">
        <v>0</v>
      </c>
      <c r="K477" s="1">
        <v>1</v>
      </c>
      <c r="L477" s="1">
        <v>1</v>
      </c>
      <c r="M477" s="1">
        <v>2</v>
      </c>
      <c r="N477" s="1">
        <v>1</v>
      </c>
      <c r="O477" s="1">
        <v>0</v>
      </c>
      <c r="P477" s="1">
        <v>0</v>
      </c>
      <c r="Q477" s="1">
        <v>0.5</v>
      </c>
      <c r="R477" s="1">
        <v>1.5</v>
      </c>
      <c r="S477" s="1"/>
      <c r="T477" s="1"/>
      <c r="U477" s="1"/>
      <c r="V477" s="1"/>
      <c r="W477" s="1"/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3</v>
      </c>
      <c r="AF477" s="1">
        <v>0</v>
      </c>
      <c r="AG477" s="1">
        <v>2</v>
      </c>
      <c r="AI477" t="s">
        <v>220</v>
      </c>
    </row>
    <row r="478" spans="1:35">
      <c r="A478" s="1" t="s">
        <v>105</v>
      </c>
      <c r="B478" s="22">
        <v>45891</v>
      </c>
      <c r="C478" s="1" t="s">
        <v>239</v>
      </c>
      <c r="D478" s="1">
        <v>0.33300000000000002</v>
      </c>
      <c r="E478" s="1">
        <v>3</v>
      </c>
      <c r="F478" s="1">
        <v>3</v>
      </c>
      <c r="G478" s="1">
        <v>1</v>
      </c>
      <c r="H478" s="1">
        <v>0</v>
      </c>
      <c r="I478" s="1">
        <v>0</v>
      </c>
      <c r="J478" s="1">
        <v>1</v>
      </c>
      <c r="K478" s="1">
        <v>0</v>
      </c>
      <c r="L478" s="1">
        <v>1</v>
      </c>
      <c r="M478" s="1">
        <v>1</v>
      </c>
      <c r="N478" s="1">
        <v>0</v>
      </c>
      <c r="O478" s="1">
        <v>0</v>
      </c>
      <c r="P478" s="1">
        <v>1</v>
      </c>
      <c r="Q478" s="1">
        <v>0.33300000000000002</v>
      </c>
      <c r="R478" s="1">
        <v>1</v>
      </c>
      <c r="S478" s="1"/>
      <c r="T478" s="1"/>
      <c r="U478" s="1"/>
      <c r="V478" s="1"/>
      <c r="W478" s="1"/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2</v>
      </c>
      <c r="AI478" t="s">
        <v>220</v>
      </c>
    </row>
    <row r="479" spans="1:35">
      <c r="A479" s="1" t="s">
        <v>125</v>
      </c>
      <c r="B479" s="22">
        <v>45891</v>
      </c>
      <c r="C479" s="1" t="s">
        <v>239</v>
      </c>
      <c r="D479" s="1">
        <v>0</v>
      </c>
      <c r="E479" s="1">
        <v>3</v>
      </c>
      <c r="F479" s="1">
        <v>3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1</v>
      </c>
      <c r="Q479" s="1">
        <v>0</v>
      </c>
      <c r="R479" s="1">
        <v>0</v>
      </c>
      <c r="S479" s="1"/>
      <c r="T479" s="1"/>
      <c r="U479" s="1"/>
      <c r="V479" s="1"/>
      <c r="W479" s="1"/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3</v>
      </c>
      <c r="AI479" t="s">
        <v>220</v>
      </c>
    </row>
    <row r="480" spans="1:35">
      <c r="A480" s="1" t="s">
        <v>87</v>
      </c>
      <c r="B480" s="22">
        <v>45891</v>
      </c>
      <c r="C480" s="1" t="s">
        <v>239</v>
      </c>
      <c r="D480" s="1">
        <v>0.33300000000000002</v>
      </c>
      <c r="E480" s="1">
        <v>4</v>
      </c>
      <c r="F480" s="1">
        <v>3</v>
      </c>
      <c r="G480" s="1">
        <v>1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0.33300000000000002</v>
      </c>
      <c r="R480" s="1">
        <v>0.33300000000000002</v>
      </c>
      <c r="S480" s="1"/>
      <c r="T480" s="1"/>
      <c r="U480" s="1"/>
      <c r="V480" s="1"/>
      <c r="W480" s="1"/>
      <c r="X480" s="1">
        <v>0</v>
      </c>
      <c r="Y480" s="1">
        <v>0</v>
      </c>
      <c r="Z480" s="1">
        <v>1</v>
      </c>
      <c r="AA480" s="1">
        <v>0</v>
      </c>
      <c r="AB480" s="1">
        <v>0</v>
      </c>
      <c r="AC480" s="1">
        <v>0</v>
      </c>
      <c r="AD480" s="1">
        <v>0</v>
      </c>
      <c r="AE480" s="1">
        <v>7</v>
      </c>
      <c r="AF480" s="1">
        <v>1</v>
      </c>
      <c r="AG480" s="1">
        <v>3</v>
      </c>
      <c r="AI480" t="s">
        <v>220</v>
      </c>
    </row>
    <row r="481" spans="1:35">
      <c r="A481" s="1" t="s">
        <v>113</v>
      </c>
      <c r="B481" s="22">
        <v>45891</v>
      </c>
      <c r="C481" s="1" t="s">
        <v>239</v>
      </c>
      <c r="D481" s="1">
        <v>0</v>
      </c>
      <c r="E481" s="1">
        <v>4</v>
      </c>
      <c r="F481" s="1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/>
      <c r="T481" s="1"/>
      <c r="U481" s="1"/>
      <c r="V481" s="1"/>
      <c r="W481" s="1"/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4</v>
      </c>
      <c r="AI481" t="s">
        <v>220</v>
      </c>
    </row>
    <row r="482" spans="1:35">
      <c r="A482" s="1" t="s">
        <v>93</v>
      </c>
      <c r="B482" s="22">
        <v>45891</v>
      </c>
      <c r="C482" s="1" t="s">
        <v>239</v>
      </c>
      <c r="D482" s="1">
        <v>0.25</v>
      </c>
      <c r="E482" s="1">
        <v>4</v>
      </c>
      <c r="F482" s="1">
        <v>4</v>
      </c>
      <c r="G482" s="1">
        <v>1</v>
      </c>
      <c r="H482" s="1">
        <v>0</v>
      </c>
      <c r="I482" s="1">
        <v>0</v>
      </c>
      <c r="J482" s="1">
        <v>0</v>
      </c>
      <c r="K482" s="1">
        <v>1</v>
      </c>
      <c r="L482" s="1">
        <v>2</v>
      </c>
      <c r="M482" s="1">
        <v>1</v>
      </c>
      <c r="N482" s="1">
        <v>0</v>
      </c>
      <c r="O482" s="1">
        <v>0</v>
      </c>
      <c r="P482" s="1">
        <v>0</v>
      </c>
      <c r="Q482" s="1">
        <v>0.25</v>
      </c>
      <c r="R482" s="1">
        <v>1</v>
      </c>
      <c r="S482" s="1"/>
      <c r="T482" s="1"/>
      <c r="U482" s="1"/>
      <c r="V482" s="1"/>
      <c r="W482" s="1"/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8</v>
      </c>
      <c r="AF482" s="1">
        <v>0</v>
      </c>
      <c r="AG482" s="1">
        <v>3</v>
      </c>
      <c r="AI482" t="s">
        <v>220</v>
      </c>
    </row>
    <row r="483" spans="1:35">
      <c r="A483" s="1" t="s">
        <v>114</v>
      </c>
      <c r="B483" s="22">
        <v>45891</v>
      </c>
      <c r="C483" s="1" t="s">
        <v>239</v>
      </c>
      <c r="D483" s="1">
        <v>0.25</v>
      </c>
      <c r="E483" s="1">
        <v>4</v>
      </c>
      <c r="F483" s="1">
        <v>4</v>
      </c>
      <c r="G483" s="1">
        <v>1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1</v>
      </c>
      <c r="N483" s="1">
        <v>0</v>
      </c>
      <c r="O483" s="1">
        <v>0</v>
      </c>
      <c r="P483" s="1">
        <v>0</v>
      </c>
      <c r="Q483" s="1">
        <v>0.25</v>
      </c>
      <c r="R483" s="1">
        <v>0.5</v>
      </c>
      <c r="S483" s="1"/>
      <c r="T483" s="1"/>
      <c r="U483" s="1"/>
      <c r="V483" s="1"/>
      <c r="W483" s="1"/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7</v>
      </c>
      <c r="AF483" s="1">
        <v>0</v>
      </c>
      <c r="AG483" s="1">
        <v>3</v>
      </c>
      <c r="AI483" t="s">
        <v>220</v>
      </c>
    </row>
    <row r="484" spans="1:35">
      <c r="A484" s="1" t="s">
        <v>97</v>
      </c>
      <c r="B484" s="22">
        <v>45891</v>
      </c>
      <c r="C484" s="1" t="s">
        <v>239</v>
      </c>
      <c r="D484" s="1">
        <v>0</v>
      </c>
      <c r="E484" s="1">
        <v>4</v>
      </c>
      <c r="F484" s="1">
        <v>4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/>
      <c r="T484" s="1"/>
      <c r="U484" s="1"/>
      <c r="V484" s="1"/>
      <c r="W484" s="1"/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1</v>
      </c>
      <c r="AF484" s="1">
        <v>1</v>
      </c>
      <c r="AG484" s="1">
        <v>4</v>
      </c>
      <c r="AI484" t="s">
        <v>220</v>
      </c>
    </row>
    <row r="485" spans="1:35">
      <c r="A485" s="1" t="s">
        <v>98</v>
      </c>
      <c r="B485" s="22">
        <v>45891</v>
      </c>
      <c r="C485" s="1" t="s">
        <v>239</v>
      </c>
      <c r="D485" s="1">
        <v>0</v>
      </c>
      <c r="E485" s="1">
        <v>4</v>
      </c>
      <c r="F485" s="1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/>
      <c r="T485" s="1"/>
      <c r="U485" s="1"/>
      <c r="V485" s="1"/>
      <c r="W485" s="1"/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4</v>
      </c>
      <c r="AI485" t="s">
        <v>220</v>
      </c>
    </row>
    <row r="486" spans="1:35">
      <c r="A486" s="1" t="s">
        <v>129</v>
      </c>
      <c r="B486" s="22">
        <v>45891</v>
      </c>
      <c r="C486" s="1" t="s">
        <v>239</v>
      </c>
      <c r="D486" s="1">
        <v>0.33300000000000002</v>
      </c>
      <c r="E486" s="1">
        <v>3</v>
      </c>
      <c r="F486" s="1">
        <v>3</v>
      </c>
      <c r="G486" s="1">
        <v>1</v>
      </c>
      <c r="H486" s="1">
        <v>1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0</v>
      </c>
      <c r="P486" s="1">
        <v>1</v>
      </c>
      <c r="Q486" s="1">
        <v>0.33300000000000002</v>
      </c>
      <c r="R486" s="1">
        <v>0.33300000000000002</v>
      </c>
      <c r="S486" s="1"/>
      <c r="T486" s="1"/>
      <c r="U486" s="1"/>
      <c r="V486" s="1"/>
      <c r="W486" s="1"/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1</v>
      </c>
      <c r="AG486" s="1">
        <v>2</v>
      </c>
      <c r="AI486" t="s">
        <v>220</v>
      </c>
    </row>
    <row r="487" spans="1:35">
      <c r="A487" s="1" t="s">
        <v>145</v>
      </c>
      <c r="B487" s="22">
        <v>45891</v>
      </c>
      <c r="C487" s="1" t="s">
        <v>239</v>
      </c>
      <c r="D487" s="1">
        <v>0</v>
      </c>
      <c r="E487" s="1">
        <v>3</v>
      </c>
      <c r="F487" s="1">
        <v>3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  <c r="R487" s="1">
        <v>0</v>
      </c>
      <c r="S487" s="1"/>
      <c r="T487" s="1"/>
      <c r="U487" s="1"/>
      <c r="V487" s="1"/>
      <c r="W487" s="1"/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2</v>
      </c>
      <c r="AF487" s="1">
        <v>1</v>
      </c>
      <c r="AG487" s="1">
        <v>3</v>
      </c>
      <c r="AI487" t="s">
        <v>220</v>
      </c>
    </row>
    <row r="488" spans="1:35">
      <c r="A488" s="1" t="s">
        <v>278</v>
      </c>
      <c r="B488" s="22">
        <v>45891</v>
      </c>
      <c r="C488" s="1" t="s">
        <v>239</v>
      </c>
      <c r="D488" s="1">
        <v>0.33300000000000002</v>
      </c>
      <c r="E488" s="1">
        <v>3</v>
      </c>
      <c r="F488" s="1">
        <v>3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0</v>
      </c>
      <c r="O488" s="1">
        <v>0</v>
      </c>
      <c r="P488" s="1">
        <v>1</v>
      </c>
      <c r="Q488" s="1">
        <v>0.33300000000000002</v>
      </c>
      <c r="R488" s="1">
        <v>0.33300000000000002</v>
      </c>
      <c r="S488" s="1"/>
      <c r="T488" s="1"/>
      <c r="U488" s="1"/>
      <c r="V488" s="1"/>
      <c r="W488" s="1"/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2</v>
      </c>
      <c r="AF488" s="1">
        <v>0</v>
      </c>
      <c r="AG488" s="1">
        <v>2</v>
      </c>
      <c r="AI488" t="s">
        <v>220</v>
      </c>
    </row>
    <row r="489" spans="1:35">
      <c r="A489" s="1" t="s">
        <v>84</v>
      </c>
      <c r="B489" s="22">
        <v>45892</v>
      </c>
      <c r="C489" s="1" t="s">
        <v>239</v>
      </c>
      <c r="D489" s="1">
        <v>0.25</v>
      </c>
      <c r="E489" s="1">
        <v>4</v>
      </c>
      <c r="F489" s="1">
        <v>4</v>
      </c>
      <c r="G489" s="1">
        <v>1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0</v>
      </c>
      <c r="P489" s="1">
        <v>0</v>
      </c>
      <c r="Q489" s="1">
        <v>0.25</v>
      </c>
      <c r="R489" s="1">
        <v>0.5</v>
      </c>
      <c r="S489" s="1"/>
      <c r="T489" s="1"/>
      <c r="U489" s="1"/>
      <c r="V489" s="1"/>
      <c r="W489" s="1"/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1</v>
      </c>
      <c r="AF489" s="1">
        <v>1</v>
      </c>
      <c r="AG489" s="1">
        <v>3</v>
      </c>
      <c r="AI489" t="s">
        <v>220</v>
      </c>
    </row>
    <row r="490" spans="1:35">
      <c r="A490" s="1" t="s">
        <v>88</v>
      </c>
      <c r="B490" s="22">
        <v>45892</v>
      </c>
      <c r="C490" s="1" t="s">
        <v>239</v>
      </c>
      <c r="D490" s="1">
        <v>0.5</v>
      </c>
      <c r="E490" s="1">
        <v>4</v>
      </c>
      <c r="F490" s="1">
        <v>4</v>
      </c>
      <c r="G490" s="1">
        <v>2</v>
      </c>
      <c r="H490" s="1">
        <v>1</v>
      </c>
      <c r="I490" s="1">
        <v>1</v>
      </c>
      <c r="J490" s="1">
        <v>0</v>
      </c>
      <c r="K490" s="1">
        <v>0</v>
      </c>
      <c r="L490" s="1">
        <v>1</v>
      </c>
      <c r="M490" s="1">
        <v>1</v>
      </c>
      <c r="N490" s="1">
        <v>0</v>
      </c>
      <c r="O490" s="1">
        <v>0</v>
      </c>
      <c r="P490" s="1">
        <v>1</v>
      </c>
      <c r="Q490" s="1">
        <v>0.5</v>
      </c>
      <c r="R490" s="1">
        <v>0.75</v>
      </c>
      <c r="S490" s="1"/>
      <c r="T490" s="1"/>
      <c r="U490" s="1"/>
      <c r="V490" s="1"/>
      <c r="W490" s="1"/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4</v>
      </c>
      <c r="AF490" s="1">
        <v>1</v>
      </c>
      <c r="AG490" s="1">
        <v>2</v>
      </c>
      <c r="AI490" t="s">
        <v>220</v>
      </c>
    </row>
    <row r="491" spans="1:35">
      <c r="A491" s="1" t="s">
        <v>85</v>
      </c>
      <c r="B491" s="22">
        <v>45892</v>
      </c>
      <c r="C491" s="1" t="s">
        <v>239</v>
      </c>
      <c r="D491" s="1">
        <v>0.25</v>
      </c>
      <c r="E491" s="1">
        <v>4</v>
      </c>
      <c r="F491" s="1">
        <v>4</v>
      </c>
      <c r="G491" s="1">
        <v>1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0.25</v>
      </c>
      <c r="R491" s="1">
        <v>0.25</v>
      </c>
      <c r="S491" s="1"/>
      <c r="T491" s="1"/>
      <c r="U491" s="1"/>
      <c r="V491" s="1"/>
      <c r="W491" s="1"/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7</v>
      </c>
      <c r="AF491" s="1">
        <v>0</v>
      </c>
      <c r="AG491" s="1">
        <v>3</v>
      </c>
      <c r="AI491" t="s">
        <v>220</v>
      </c>
    </row>
    <row r="492" spans="1:35">
      <c r="A492" s="1" t="s">
        <v>86</v>
      </c>
      <c r="B492" s="1" t="s">
        <v>279</v>
      </c>
      <c r="C492" s="1" t="s">
        <v>239</v>
      </c>
      <c r="D492" s="1">
        <v>0.75</v>
      </c>
      <c r="E492" s="1">
        <v>4</v>
      </c>
      <c r="F492" s="1">
        <v>4</v>
      </c>
      <c r="G492" s="1">
        <v>3</v>
      </c>
      <c r="H492" s="1">
        <v>1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0</v>
      </c>
      <c r="P492" s="1">
        <v>0</v>
      </c>
      <c r="Q492" s="1">
        <v>0.75</v>
      </c>
      <c r="R492" s="1">
        <v>1.25</v>
      </c>
      <c r="S492" s="1"/>
      <c r="T492" s="1"/>
      <c r="U492" s="1"/>
      <c r="V492" s="1"/>
      <c r="W492" s="1"/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9</v>
      </c>
      <c r="AF492" s="1">
        <v>0</v>
      </c>
      <c r="AG492" s="1">
        <v>1</v>
      </c>
      <c r="AI492" t="s">
        <v>220</v>
      </c>
    </row>
    <row r="493" spans="1:35">
      <c r="A493" s="1" t="s">
        <v>89</v>
      </c>
      <c r="B493" s="22">
        <v>45892</v>
      </c>
      <c r="C493" s="1" t="s">
        <v>239</v>
      </c>
      <c r="D493" s="1">
        <v>0</v>
      </c>
      <c r="E493" s="1">
        <v>3</v>
      </c>
      <c r="F493" s="1">
        <v>3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/>
      <c r="T493" s="1"/>
      <c r="U493" s="1"/>
      <c r="V493" s="1"/>
      <c r="W493" s="1"/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3</v>
      </c>
      <c r="AI493" t="s">
        <v>220</v>
      </c>
    </row>
    <row r="494" spans="1:35">
      <c r="A494" s="1" t="s">
        <v>101</v>
      </c>
      <c r="B494" s="22">
        <v>45892</v>
      </c>
      <c r="C494" s="1" t="s">
        <v>239</v>
      </c>
      <c r="D494" s="1">
        <v>0</v>
      </c>
      <c r="E494" s="1">
        <v>4</v>
      </c>
      <c r="F494" s="1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2</v>
      </c>
      <c r="Q494" s="1">
        <v>0</v>
      </c>
      <c r="R494" s="1">
        <v>0</v>
      </c>
      <c r="S494" s="1"/>
      <c r="T494" s="1"/>
      <c r="U494" s="1"/>
      <c r="V494" s="1"/>
      <c r="W494" s="1"/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2</v>
      </c>
      <c r="AF494" s="1">
        <v>1</v>
      </c>
      <c r="AG494" s="1">
        <v>4</v>
      </c>
      <c r="AI494" t="s">
        <v>220</v>
      </c>
    </row>
    <row r="495" spans="1:35">
      <c r="A495" s="1" t="s">
        <v>122</v>
      </c>
      <c r="B495" s="22">
        <v>45892</v>
      </c>
      <c r="C495" s="1" t="s">
        <v>239</v>
      </c>
      <c r="D495" s="1">
        <v>0</v>
      </c>
      <c r="E495" s="1">
        <v>4</v>
      </c>
      <c r="F495" s="1">
        <v>4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1</v>
      </c>
      <c r="Q495" s="1">
        <v>0</v>
      </c>
      <c r="R495" s="1">
        <v>0</v>
      </c>
      <c r="S495" s="1"/>
      <c r="T495" s="1"/>
      <c r="U495" s="1"/>
      <c r="V495" s="1"/>
      <c r="W495" s="1"/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3</v>
      </c>
      <c r="AF495" s="1">
        <v>2</v>
      </c>
      <c r="AG495" s="1">
        <v>4</v>
      </c>
      <c r="AI495" t="s">
        <v>220</v>
      </c>
    </row>
    <row r="496" spans="1:35">
      <c r="A496" s="1" t="s">
        <v>127</v>
      </c>
      <c r="B496" s="22">
        <v>45892</v>
      </c>
      <c r="C496" s="1" t="s">
        <v>239</v>
      </c>
      <c r="D496" s="1">
        <v>0.25</v>
      </c>
      <c r="E496" s="1">
        <v>4</v>
      </c>
      <c r="F496" s="1">
        <v>4</v>
      </c>
      <c r="G496" s="1">
        <v>1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0</v>
      </c>
      <c r="P496" s="1">
        <v>1</v>
      </c>
      <c r="Q496" s="1">
        <v>0.25</v>
      </c>
      <c r="R496" s="1">
        <v>0.25</v>
      </c>
      <c r="S496" s="1"/>
      <c r="T496" s="1"/>
      <c r="U496" s="1"/>
      <c r="V496" s="1"/>
      <c r="W496" s="1"/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3</v>
      </c>
      <c r="AI496" t="s">
        <v>220</v>
      </c>
    </row>
    <row r="497" spans="1:35">
      <c r="A497" s="1" t="s">
        <v>109</v>
      </c>
      <c r="B497" s="22">
        <v>45892</v>
      </c>
      <c r="C497" s="1" t="s">
        <v>239</v>
      </c>
      <c r="D497" s="1">
        <v>0.25</v>
      </c>
      <c r="E497" s="1">
        <v>4</v>
      </c>
      <c r="F497" s="1">
        <v>4</v>
      </c>
      <c r="G497" s="1">
        <v>1</v>
      </c>
      <c r="H497" s="1">
        <v>0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0.25</v>
      </c>
      <c r="R497" s="1">
        <v>0.5</v>
      </c>
      <c r="S497" s="1"/>
      <c r="T497" s="1"/>
      <c r="U497" s="1"/>
      <c r="V497" s="1"/>
      <c r="W497" s="1"/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1</v>
      </c>
      <c r="AF497" s="1">
        <v>0</v>
      </c>
      <c r="AG497" s="1">
        <v>3</v>
      </c>
      <c r="AI497" t="s">
        <v>220</v>
      </c>
    </row>
    <row r="498" spans="1:35">
      <c r="A498" s="1" t="s">
        <v>100</v>
      </c>
      <c r="B498" s="22">
        <v>45892</v>
      </c>
      <c r="C498" s="1" t="s">
        <v>239</v>
      </c>
      <c r="D498" s="1">
        <v>0.5</v>
      </c>
      <c r="E498" s="1">
        <v>4</v>
      </c>
      <c r="F498" s="1">
        <v>4</v>
      </c>
      <c r="G498" s="1">
        <v>2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0</v>
      </c>
      <c r="P498" s="1">
        <v>0</v>
      </c>
      <c r="Q498" s="1">
        <v>0.5</v>
      </c>
      <c r="R498" s="1">
        <v>0.75</v>
      </c>
      <c r="S498" s="1"/>
      <c r="T498" s="1"/>
      <c r="U498" s="1"/>
      <c r="V498" s="1"/>
      <c r="W498" s="1"/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5</v>
      </c>
      <c r="AF498" s="1">
        <v>1</v>
      </c>
      <c r="AG498" s="1">
        <v>2</v>
      </c>
      <c r="AI498" t="s">
        <v>220</v>
      </c>
    </row>
    <row r="499" spans="1:35">
      <c r="A499" s="1" t="s">
        <v>103</v>
      </c>
      <c r="B499" s="22">
        <v>45892</v>
      </c>
      <c r="C499" s="1" t="s">
        <v>239</v>
      </c>
      <c r="D499" s="1">
        <v>0.25</v>
      </c>
      <c r="E499" s="1">
        <v>4</v>
      </c>
      <c r="F499" s="1">
        <v>4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0</v>
      </c>
      <c r="P499" s="1">
        <v>2</v>
      </c>
      <c r="Q499" s="1">
        <v>0.25</v>
      </c>
      <c r="R499" s="1">
        <v>0.25</v>
      </c>
      <c r="S499" s="1"/>
      <c r="T499" s="1"/>
      <c r="U499" s="1"/>
      <c r="V499" s="1"/>
      <c r="W499" s="1"/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1</v>
      </c>
      <c r="AF499" s="1">
        <v>1</v>
      </c>
      <c r="AG499" s="1">
        <v>3</v>
      </c>
      <c r="AI499" t="s">
        <v>220</v>
      </c>
    </row>
    <row r="500" spans="1:35">
      <c r="A500" s="1" t="s">
        <v>91</v>
      </c>
      <c r="B500" s="22">
        <v>45892</v>
      </c>
      <c r="C500" s="1" t="s">
        <v>239</v>
      </c>
      <c r="D500" s="1">
        <v>0.5</v>
      </c>
      <c r="E500" s="1">
        <v>4</v>
      </c>
      <c r="F500" s="1">
        <v>4</v>
      </c>
      <c r="G500" s="1">
        <v>2</v>
      </c>
      <c r="H500" s="1">
        <v>0</v>
      </c>
      <c r="I500" s="1">
        <v>2</v>
      </c>
      <c r="J500" s="1">
        <v>0</v>
      </c>
      <c r="K500" s="1">
        <v>0</v>
      </c>
      <c r="L500" s="1">
        <v>0</v>
      </c>
      <c r="M500" s="1">
        <v>1</v>
      </c>
      <c r="N500" s="1">
        <v>0</v>
      </c>
      <c r="O500" s="1">
        <v>0</v>
      </c>
      <c r="P500" s="1">
        <v>0</v>
      </c>
      <c r="Q500" s="1">
        <v>0.5</v>
      </c>
      <c r="R500" s="1">
        <v>1</v>
      </c>
      <c r="S500" s="1"/>
      <c r="T500" s="1"/>
      <c r="U500" s="1"/>
      <c r="V500" s="1"/>
      <c r="W500" s="1"/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2</v>
      </c>
      <c r="AF500" s="1">
        <v>0</v>
      </c>
      <c r="AG500" s="1">
        <v>2</v>
      </c>
      <c r="AI500" t="s">
        <v>220</v>
      </c>
    </row>
    <row r="501" spans="1:35">
      <c r="A501" s="1" t="s">
        <v>82</v>
      </c>
      <c r="B501" s="22">
        <v>45892</v>
      </c>
      <c r="C501" s="1" t="s">
        <v>239</v>
      </c>
      <c r="D501" s="1">
        <v>0.25</v>
      </c>
      <c r="E501" s="1">
        <v>4</v>
      </c>
      <c r="F501" s="1">
        <v>4</v>
      </c>
      <c r="G501" s="1">
        <v>1</v>
      </c>
      <c r="H501" s="1">
        <v>0</v>
      </c>
      <c r="I501" s="1">
        <v>1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0.25</v>
      </c>
      <c r="R501" s="1">
        <v>0.5</v>
      </c>
      <c r="S501" s="1"/>
      <c r="T501" s="1"/>
      <c r="U501" s="1"/>
      <c r="V501" s="1"/>
      <c r="W501" s="1"/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4</v>
      </c>
      <c r="AF501" s="1">
        <v>1</v>
      </c>
      <c r="AG501" s="1">
        <v>3</v>
      </c>
      <c r="AI501" t="s">
        <v>220</v>
      </c>
    </row>
    <row r="502" spans="1:35">
      <c r="A502" s="1" t="s">
        <v>95</v>
      </c>
      <c r="B502" s="22">
        <v>45892</v>
      </c>
      <c r="C502" s="1" t="s">
        <v>239</v>
      </c>
      <c r="D502" s="1">
        <v>0</v>
      </c>
      <c r="E502" s="1">
        <v>4</v>
      </c>
      <c r="F502" s="1">
        <v>4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/>
      <c r="T502" s="1"/>
      <c r="U502" s="1"/>
      <c r="V502" s="1"/>
      <c r="W502" s="1"/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1</v>
      </c>
      <c r="AF502" s="1">
        <v>4</v>
      </c>
      <c r="AG502" s="1">
        <v>4</v>
      </c>
      <c r="AI502" t="s">
        <v>220</v>
      </c>
    </row>
    <row r="503" spans="1:35">
      <c r="A503" s="1" t="s">
        <v>105</v>
      </c>
      <c r="B503" s="22">
        <v>45892</v>
      </c>
      <c r="C503" s="1" t="s">
        <v>239</v>
      </c>
      <c r="D503" s="1">
        <v>0</v>
      </c>
      <c r="E503" s="1">
        <v>4</v>
      </c>
      <c r="F503" s="1">
        <v>3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</v>
      </c>
      <c r="P503" s="1">
        <v>0</v>
      </c>
      <c r="Q503" s="1">
        <v>0.25</v>
      </c>
      <c r="R503" s="1">
        <v>0</v>
      </c>
      <c r="S503" s="1"/>
      <c r="T503" s="1"/>
      <c r="U503" s="1"/>
      <c r="V503" s="1"/>
      <c r="W503" s="1"/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1</v>
      </c>
      <c r="AD503" s="1">
        <v>0</v>
      </c>
      <c r="AE503" s="1">
        <v>13</v>
      </c>
      <c r="AF503" s="1">
        <v>0</v>
      </c>
      <c r="AG503" s="1">
        <v>4</v>
      </c>
      <c r="AI503" t="s">
        <v>220</v>
      </c>
    </row>
    <row r="504" spans="1:35">
      <c r="A504" s="1" t="s">
        <v>137</v>
      </c>
      <c r="B504" s="22">
        <v>45892</v>
      </c>
      <c r="C504" s="1" t="s">
        <v>239</v>
      </c>
      <c r="D504" s="1">
        <v>0</v>
      </c>
      <c r="E504" s="1">
        <v>4</v>
      </c>
      <c r="F504" s="1">
        <v>3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1</v>
      </c>
      <c r="Q504" s="1">
        <v>0.25</v>
      </c>
      <c r="R504" s="1">
        <v>0</v>
      </c>
      <c r="S504" s="1"/>
      <c r="T504" s="1"/>
      <c r="U504" s="1"/>
      <c r="V504" s="1"/>
      <c r="W504" s="1"/>
      <c r="X504" s="1">
        <v>0</v>
      </c>
      <c r="Y504" s="1">
        <v>1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1</v>
      </c>
      <c r="AF504" s="1">
        <v>0</v>
      </c>
      <c r="AG504" s="1">
        <v>3</v>
      </c>
      <c r="AI504" t="s">
        <v>220</v>
      </c>
    </row>
    <row r="505" spans="1:35">
      <c r="A505" s="1" t="s">
        <v>125</v>
      </c>
      <c r="B505" s="22">
        <v>45892</v>
      </c>
      <c r="C505" s="1" t="s">
        <v>239</v>
      </c>
      <c r="D505" s="1">
        <v>0</v>
      </c>
      <c r="E505" s="1">
        <v>3</v>
      </c>
      <c r="F505" s="1">
        <v>3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/>
      <c r="T505" s="1"/>
      <c r="U505" s="1"/>
      <c r="V505" s="1"/>
      <c r="W505" s="1"/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3</v>
      </c>
      <c r="AG505" s="1">
        <v>3</v>
      </c>
      <c r="AI505" t="s">
        <v>220</v>
      </c>
    </row>
    <row r="506" spans="1:35">
      <c r="A506" s="1" t="s">
        <v>133</v>
      </c>
      <c r="B506" s="22">
        <v>45892</v>
      </c>
      <c r="C506" s="1" t="s">
        <v>239</v>
      </c>
      <c r="D506" s="1">
        <v>0</v>
      </c>
      <c r="E506" s="1">
        <v>3</v>
      </c>
      <c r="F506" s="1">
        <v>3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1</v>
      </c>
      <c r="Q506" s="1">
        <v>0</v>
      </c>
      <c r="R506" s="1">
        <v>0</v>
      </c>
      <c r="S506" s="1"/>
      <c r="T506" s="1"/>
      <c r="U506" s="1"/>
      <c r="V506" s="1"/>
      <c r="W506" s="1"/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3</v>
      </c>
      <c r="AI506" t="s">
        <v>220</v>
      </c>
    </row>
    <row r="507" spans="1:35">
      <c r="A507" s="1" t="s">
        <v>117</v>
      </c>
      <c r="B507" s="22">
        <v>45892</v>
      </c>
      <c r="C507" s="1" t="s">
        <v>239</v>
      </c>
      <c r="D507" s="1">
        <v>0.2</v>
      </c>
      <c r="E507" s="1">
        <v>5</v>
      </c>
      <c r="F507" s="1">
        <v>5</v>
      </c>
      <c r="G507" s="1">
        <v>1</v>
      </c>
      <c r="H507" s="1">
        <v>1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3</v>
      </c>
      <c r="O507" s="1">
        <v>0</v>
      </c>
      <c r="P507" s="1">
        <v>0</v>
      </c>
      <c r="Q507" s="1">
        <v>0.2</v>
      </c>
      <c r="R507" s="1">
        <v>0.2</v>
      </c>
      <c r="S507" s="1"/>
      <c r="T507" s="1"/>
      <c r="U507" s="1"/>
      <c r="V507" s="1"/>
      <c r="W507" s="1"/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5</v>
      </c>
      <c r="AF507" s="1">
        <v>0</v>
      </c>
      <c r="AG507" s="1">
        <v>4</v>
      </c>
      <c r="AI507" t="s">
        <v>220</v>
      </c>
    </row>
    <row r="508" spans="1:35">
      <c r="A508" s="1" t="s">
        <v>110</v>
      </c>
      <c r="B508" s="22">
        <v>45892</v>
      </c>
      <c r="C508" s="1" t="s">
        <v>239</v>
      </c>
      <c r="D508" s="1">
        <v>0.4</v>
      </c>
      <c r="E508" s="1">
        <v>5</v>
      </c>
      <c r="F508" s="1">
        <v>5</v>
      </c>
      <c r="G508" s="1">
        <v>2</v>
      </c>
      <c r="H508" s="1">
        <v>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3</v>
      </c>
      <c r="O508" s="1">
        <v>0</v>
      </c>
      <c r="P508" s="1">
        <v>0</v>
      </c>
      <c r="Q508" s="1">
        <v>0.4</v>
      </c>
      <c r="R508" s="1">
        <v>0.4</v>
      </c>
      <c r="S508" s="1"/>
      <c r="T508" s="1"/>
      <c r="U508" s="1"/>
      <c r="V508" s="1"/>
      <c r="W508" s="1"/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1</v>
      </c>
      <c r="AD508" s="1">
        <v>0</v>
      </c>
      <c r="AE508" s="1">
        <v>5</v>
      </c>
      <c r="AF508" s="1">
        <v>2</v>
      </c>
      <c r="AG508" s="1">
        <v>4</v>
      </c>
      <c r="AI508" t="s">
        <v>220</v>
      </c>
    </row>
    <row r="509" spans="1:35">
      <c r="A509" s="1" t="s">
        <v>116</v>
      </c>
      <c r="B509" s="22">
        <v>45892</v>
      </c>
      <c r="C509" s="1" t="s">
        <v>239</v>
      </c>
      <c r="D509" s="1">
        <v>0</v>
      </c>
      <c r="E509" s="1">
        <v>5</v>
      </c>
      <c r="F509" s="1">
        <v>4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</v>
      </c>
      <c r="M509" s="1">
        <v>0</v>
      </c>
      <c r="N509" s="1">
        <v>0</v>
      </c>
      <c r="O509" s="1">
        <v>0</v>
      </c>
      <c r="P509" s="1">
        <v>0</v>
      </c>
      <c r="Q509" s="1">
        <v>0.2</v>
      </c>
      <c r="R509" s="1">
        <v>0</v>
      </c>
      <c r="S509" s="1"/>
      <c r="T509" s="1"/>
      <c r="U509" s="1"/>
      <c r="V509" s="1"/>
      <c r="W509" s="1"/>
      <c r="X509" s="1">
        <v>0</v>
      </c>
      <c r="Y509" s="1">
        <v>1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4</v>
      </c>
      <c r="AF509" s="1">
        <v>3</v>
      </c>
      <c r="AG509" s="1">
        <v>4</v>
      </c>
      <c r="AI509" t="s">
        <v>220</v>
      </c>
    </row>
    <row r="510" spans="1:35">
      <c r="A510" s="1" t="s">
        <v>138</v>
      </c>
      <c r="B510" s="22">
        <v>45892</v>
      </c>
      <c r="C510" s="1" t="s">
        <v>239</v>
      </c>
      <c r="D510" s="1">
        <v>0.66700000000000004</v>
      </c>
      <c r="E510" s="1">
        <v>4</v>
      </c>
      <c r="F510" s="1">
        <v>3</v>
      </c>
      <c r="G510" s="1">
        <v>2</v>
      </c>
      <c r="H510" s="1">
        <v>0</v>
      </c>
      <c r="I510" s="1">
        <v>2</v>
      </c>
      <c r="J510" s="1">
        <v>0</v>
      </c>
      <c r="K510" s="1">
        <v>0</v>
      </c>
      <c r="L510" s="1">
        <v>0</v>
      </c>
      <c r="M510" s="1">
        <v>1</v>
      </c>
      <c r="N510" s="1">
        <v>0</v>
      </c>
      <c r="O510" s="1">
        <v>0</v>
      </c>
      <c r="P510" s="1">
        <v>0</v>
      </c>
      <c r="Q510" s="1">
        <v>0.75</v>
      </c>
      <c r="R510" s="1">
        <v>1.333</v>
      </c>
      <c r="S510" s="1"/>
      <c r="T510" s="1"/>
      <c r="U510" s="1"/>
      <c r="V510" s="1"/>
      <c r="W510" s="1"/>
      <c r="X510" s="1">
        <v>0</v>
      </c>
      <c r="Y510" s="1">
        <v>1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1</v>
      </c>
      <c r="AF510" s="1">
        <v>1</v>
      </c>
      <c r="AG510" s="1">
        <v>1</v>
      </c>
      <c r="AI510" t="s">
        <v>220</v>
      </c>
    </row>
    <row r="511" spans="1:35">
      <c r="A511" s="1" t="s">
        <v>280</v>
      </c>
      <c r="B511" s="22">
        <v>45892</v>
      </c>
      <c r="C511" s="1" t="s">
        <v>239</v>
      </c>
      <c r="D511" s="1">
        <v>0.25</v>
      </c>
      <c r="E511" s="1">
        <v>4</v>
      </c>
      <c r="F511" s="1">
        <v>4</v>
      </c>
      <c r="G511" s="1">
        <v>1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0.25</v>
      </c>
      <c r="R511" s="1">
        <v>0.25</v>
      </c>
      <c r="S511" s="1"/>
      <c r="T511" s="1"/>
      <c r="U511" s="1"/>
      <c r="V511" s="1"/>
      <c r="W511" s="1"/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3</v>
      </c>
      <c r="AI511" t="s">
        <v>220</v>
      </c>
    </row>
    <row r="512" spans="1:35">
      <c r="A512" s="1" t="s">
        <v>118</v>
      </c>
      <c r="B512" s="22">
        <v>45892</v>
      </c>
      <c r="C512" s="1" t="s">
        <v>239</v>
      </c>
      <c r="D512" s="1">
        <v>0.33300000000000002</v>
      </c>
      <c r="E512" s="1">
        <v>4</v>
      </c>
      <c r="F512" s="1">
        <v>3</v>
      </c>
      <c r="G512" s="1">
        <v>1</v>
      </c>
      <c r="H512" s="1">
        <v>0</v>
      </c>
      <c r="I512" s="1">
        <v>1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0</v>
      </c>
      <c r="P512" s="1">
        <v>0</v>
      </c>
      <c r="Q512" s="1">
        <v>0.5</v>
      </c>
      <c r="R512" s="1">
        <v>0.66700000000000004</v>
      </c>
      <c r="S512" s="1"/>
      <c r="T512" s="1"/>
      <c r="U512" s="1"/>
      <c r="V512" s="1"/>
      <c r="W512" s="1"/>
      <c r="X512" s="1">
        <v>0</v>
      </c>
      <c r="Y512" s="1">
        <v>1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4</v>
      </c>
      <c r="AF512" s="1">
        <v>3</v>
      </c>
      <c r="AG512" s="1">
        <v>2</v>
      </c>
      <c r="AI512" t="s">
        <v>220</v>
      </c>
    </row>
    <row r="513" spans="1:35">
      <c r="A513" s="1" t="s">
        <v>128</v>
      </c>
      <c r="B513" s="22">
        <v>45892</v>
      </c>
      <c r="C513" s="1" t="s">
        <v>239</v>
      </c>
      <c r="D513" s="1">
        <v>0</v>
      </c>
      <c r="E513" s="1">
        <v>4</v>
      </c>
      <c r="F513" s="1">
        <v>4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0</v>
      </c>
      <c r="P513" s="1">
        <v>0</v>
      </c>
      <c r="Q513" s="1">
        <v>0</v>
      </c>
      <c r="R513" s="1">
        <v>0</v>
      </c>
      <c r="S513" s="1"/>
      <c r="T513" s="1"/>
      <c r="U513" s="1"/>
      <c r="V513" s="1"/>
      <c r="W513" s="1"/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1</v>
      </c>
      <c r="AF513" s="1">
        <v>0</v>
      </c>
      <c r="AG513" s="1">
        <v>4</v>
      </c>
      <c r="AI513" t="s">
        <v>220</v>
      </c>
    </row>
    <row r="514" spans="1:35">
      <c r="A514" s="1" t="s">
        <v>124</v>
      </c>
      <c r="B514" s="22">
        <v>45892</v>
      </c>
      <c r="C514" s="1" t="s">
        <v>239</v>
      </c>
      <c r="D514" s="1">
        <v>0.33300000000000002</v>
      </c>
      <c r="E514" s="1">
        <v>3</v>
      </c>
      <c r="F514" s="1">
        <v>3</v>
      </c>
      <c r="G514" s="1">
        <v>1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0</v>
      </c>
      <c r="P514" s="1">
        <v>0</v>
      </c>
      <c r="Q514" s="1">
        <v>0.33300000000000002</v>
      </c>
      <c r="R514" s="1">
        <v>0.33300000000000002</v>
      </c>
      <c r="S514" s="1"/>
      <c r="T514" s="1"/>
      <c r="U514" s="1"/>
      <c r="V514" s="1"/>
      <c r="W514" s="1"/>
      <c r="X514" s="1">
        <v>0</v>
      </c>
      <c r="Y514" s="1">
        <v>0</v>
      </c>
      <c r="Z514" s="1">
        <v>0</v>
      </c>
      <c r="AA514" s="1">
        <v>0</v>
      </c>
      <c r="AB514" s="1">
        <v>1</v>
      </c>
      <c r="AC514" s="1">
        <v>0</v>
      </c>
      <c r="AD514" s="1">
        <v>1</v>
      </c>
      <c r="AE514" s="1">
        <v>10</v>
      </c>
      <c r="AF514" s="1">
        <v>0</v>
      </c>
      <c r="AG514" s="1">
        <v>3</v>
      </c>
      <c r="AI514" t="s">
        <v>220</v>
      </c>
    </row>
    <row r="515" spans="1:35">
      <c r="A515" s="1" t="s">
        <v>252</v>
      </c>
      <c r="B515" s="22">
        <v>45892</v>
      </c>
      <c r="C515" s="1" t="s">
        <v>239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/>
      <c r="T515" s="1"/>
      <c r="U515" s="1"/>
      <c r="V515" s="1"/>
      <c r="W515" s="1"/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1</v>
      </c>
      <c r="AE515" s="1">
        <v>0</v>
      </c>
      <c r="AF515" s="1">
        <v>0</v>
      </c>
      <c r="AG515" s="1">
        <v>1</v>
      </c>
      <c r="AI515" t="s">
        <v>220</v>
      </c>
    </row>
    <row r="516" spans="1:35">
      <c r="A516" s="1" t="s">
        <v>139</v>
      </c>
      <c r="B516" s="22">
        <v>45892</v>
      </c>
      <c r="C516" s="1" t="s">
        <v>239</v>
      </c>
      <c r="D516" s="1">
        <v>0.25</v>
      </c>
      <c r="E516" s="1">
        <v>4</v>
      </c>
      <c r="F516" s="1">
        <v>4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0.25</v>
      </c>
      <c r="R516" s="1">
        <v>0.25</v>
      </c>
      <c r="S516" s="1"/>
      <c r="T516" s="1"/>
      <c r="U516" s="1"/>
      <c r="V516" s="1"/>
      <c r="W516" s="1"/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3</v>
      </c>
      <c r="AI516" t="s">
        <v>220</v>
      </c>
    </row>
    <row r="517" spans="1:35">
      <c r="A517" s="1" t="s">
        <v>92</v>
      </c>
      <c r="B517" s="22">
        <v>45892</v>
      </c>
      <c r="C517" s="1" t="s">
        <v>239</v>
      </c>
      <c r="D517" s="1">
        <v>0.25</v>
      </c>
      <c r="E517" s="1">
        <v>4</v>
      </c>
      <c r="F517" s="1">
        <v>4</v>
      </c>
      <c r="G517" s="1">
        <v>1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0.25</v>
      </c>
      <c r="R517" s="1">
        <v>0.25</v>
      </c>
      <c r="S517" s="1"/>
      <c r="T517" s="1"/>
      <c r="U517" s="1"/>
      <c r="V517" s="1"/>
      <c r="W517" s="1"/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6</v>
      </c>
      <c r="AF517" s="1">
        <v>3</v>
      </c>
      <c r="AG517" s="1">
        <v>3</v>
      </c>
      <c r="AI517" t="s">
        <v>220</v>
      </c>
    </row>
    <row r="518" spans="1:35">
      <c r="A518" s="1" t="s">
        <v>102</v>
      </c>
      <c r="B518" s="22">
        <v>45892</v>
      </c>
      <c r="C518" s="1" t="s">
        <v>239</v>
      </c>
      <c r="D518" s="1">
        <v>0.25</v>
      </c>
      <c r="E518" s="1">
        <v>4</v>
      </c>
      <c r="F518" s="1">
        <v>4</v>
      </c>
      <c r="G518" s="1">
        <v>1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1</v>
      </c>
      <c r="Q518" s="1">
        <v>0.25</v>
      </c>
      <c r="R518" s="1">
        <v>0.5</v>
      </c>
      <c r="S518" s="1"/>
      <c r="T518" s="1"/>
      <c r="U518" s="1"/>
      <c r="V518" s="1"/>
      <c r="W518" s="1"/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4</v>
      </c>
      <c r="AI518" t="s">
        <v>220</v>
      </c>
    </row>
    <row r="519" spans="1:35">
      <c r="A519" s="1" t="s">
        <v>132</v>
      </c>
      <c r="B519" s="22">
        <v>45892</v>
      </c>
      <c r="C519" s="1" t="s">
        <v>239</v>
      </c>
      <c r="D519" s="1">
        <v>0.5</v>
      </c>
      <c r="E519" s="1">
        <v>2</v>
      </c>
      <c r="F519" s="1">
        <v>2</v>
      </c>
      <c r="G519" s="1">
        <v>1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0.5</v>
      </c>
      <c r="R519" s="1">
        <v>0.5</v>
      </c>
      <c r="S519" s="1"/>
      <c r="T519" s="1"/>
      <c r="U519" s="1"/>
      <c r="V519" s="1"/>
      <c r="W519" s="1"/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8</v>
      </c>
      <c r="AF519" s="1">
        <v>2</v>
      </c>
      <c r="AG519" s="1">
        <v>1</v>
      </c>
      <c r="AI519" t="s">
        <v>220</v>
      </c>
    </row>
    <row r="520" spans="1:35">
      <c r="A520" s="1" t="s">
        <v>99</v>
      </c>
      <c r="B520" s="22">
        <v>45892</v>
      </c>
      <c r="C520" s="1" t="s">
        <v>239</v>
      </c>
      <c r="D520" s="1">
        <v>0</v>
      </c>
      <c r="E520" s="1">
        <v>2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1</v>
      </c>
      <c r="Q520" s="1">
        <v>0</v>
      </c>
      <c r="R520" s="1">
        <v>0</v>
      </c>
      <c r="S520" s="1"/>
      <c r="T520" s="1"/>
      <c r="U520" s="1"/>
      <c r="V520" s="1"/>
      <c r="W520" s="1"/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7</v>
      </c>
      <c r="AF520" s="1">
        <v>2</v>
      </c>
      <c r="AG520" s="1">
        <v>2</v>
      </c>
      <c r="AI520" t="s">
        <v>220</v>
      </c>
    </row>
    <row r="521" spans="1:35">
      <c r="A521" s="1" t="s">
        <v>90</v>
      </c>
      <c r="B521" s="22">
        <v>45892</v>
      </c>
      <c r="C521" s="1" t="s">
        <v>239</v>
      </c>
      <c r="D521" s="1">
        <v>0.75</v>
      </c>
      <c r="E521" s="1">
        <v>4</v>
      </c>
      <c r="F521" s="1">
        <v>4</v>
      </c>
      <c r="G521" s="1">
        <v>3</v>
      </c>
      <c r="H521" s="1">
        <v>1</v>
      </c>
      <c r="I521" s="1">
        <v>1</v>
      </c>
      <c r="J521" s="1">
        <v>0</v>
      </c>
      <c r="K521" s="1">
        <v>1</v>
      </c>
      <c r="L521" s="1">
        <v>2</v>
      </c>
      <c r="M521" s="1">
        <v>2</v>
      </c>
      <c r="N521" s="1">
        <v>1</v>
      </c>
      <c r="O521" s="1">
        <v>0</v>
      </c>
      <c r="P521" s="1">
        <v>0</v>
      </c>
      <c r="Q521" s="1">
        <v>0.75</v>
      </c>
      <c r="R521" s="1">
        <v>1.75</v>
      </c>
      <c r="S521" s="1"/>
      <c r="T521" s="1"/>
      <c r="U521" s="1"/>
      <c r="V521" s="1"/>
      <c r="W521" s="1"/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1</v>
      </c>
      <c r="AF521" s="1">
        <v>0</v>
      </c>
      <c r="AG521" s="1">
        <v>1</v>
      </c>
      <c r="AI521" t="s">
        <v>220</v>
      </c>
    </row>
    <row r="522" spans="1:35">
      <c r="A522" s="1" t="s">
        <v>106</v>
      </c>
      <c r="B522" s="22">
        <v>45892</v>
      </c>
      <c r="C522" s="1" t="s">
        <v>239</v>
      </c>
      <c r="D522" s="1">
        <v>0</v>
      </c>
      <c r="E522" s="1">
        <v>4</v>
      </c>
      <c r="F522" s="1">
        <v>4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1</v>
      </c>
      <c r="O522" s="1">
        <v>0</v>
      </c>
      <c r="P522" s="1">
        <v>0</v>
      </c>
      <c r="Q522" s="1">
        <v>0</v>
      </c>
      <c r="R522" s="1">
        <v>0</v>
      </c>
      <c r="S522" s="1"/>
      <c r="T522" s="1"/>
      <c r="U522" s="1"/>
      <c r="V522" s="1"/>
      <c r="W522" s="1"/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3</v>
      </c>
      <c r="AF522" s="1">
        <v>3</v>
      </c>
      <c r="AG522" s="1">
        <v>4</v>
      </c>
      <c r="AI522" t="s">
        <v>220</v>
      </c>
    </row>
    <row r="523" spans="1:35">
      <c r="A523" s="1" t="s">
        <v>94</v>
      </c>
      <c r="B523" s="22">
        <v>45892</v>
      </c>
      <c r="C523" s="1" t="s">
        <v>239</v>
      </c>
      <c r="D523" s="1">
        <v>0.25</v>
      </c>
      <c r="E523" s="1">
        <v>4</v>
      </c>
      <c r="F523" s="1">
        <v>4</v>
      </c>
      <c r="G523" s="1">
        <v>1</v>
      </c>
      <c r="H523" s="1">
        <v>0</v>
      </c>
      <c r="I523" s="1">
        <v>1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1</v>
      </c>
      <c r="Q523" s="1">
        <v>0.25</v>
      </c>
      <c r="R523" s="1">
        <v>0.5</v>
      </c>
      <c r="S523" s="1"/>
      <c r="T523" s="1"/>
      <c r="U523" s="1"/>
      <c r="V523" s="1"/>
      <c r="W523" s="1"/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1</v>
      </c>
      <c r="AE523" s="1">
        <v>2</v>
      </c>
      <c r="AF523" s="1">
        <v>1</v>
      </c>
      <c r="AG523" s="1">
        <v>3</v>
      </c>
      <c r="AI523" t="s">
        <v>220</v>
      </c>
    </row>
    <row r="524" spans="1:35">
      <c r="A524" s="1" t="s">
        <v>111</v>
      </c>
      <c r="B524" s="22">
        <v>45892</v>
      </c>
      <c r="C524" s="1" t="s">
        <v>239</v>
      </c>
      <c r="D524" s="1">
        <v>0</v>
      </c>
      <c r="E524" s="1">
        <v>4</v>
      </c>
      <c r="F524" s="1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1</v>
      </c>
      <c r="Q524" s="1">
        <v>0</v>
      </c>
      <c r="R524" s="1">
        <v>0</v>
      </c>
      <c r="S524" s="1"/>
      <c r="T524" s="1"/>
      <c r="U524" s="1"/>
      <c r="V524" s="1"/>
      <c r="W524" s="1"/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2</v>
      </c>
      <c r="AF524" s="1">
        <v>2</v>
      </c>
      <c r="AG524" s="1">
        <v>4</v>
      </c>
      <c r="AI524" t="s">
        <v>220</v>
      </c>
    </row>
    <row r="525" spans="1:35">
      <c r="A525" s="1" t="s">
        <v>143</v>
      </c>
      <c r="B525" s="22">
        <v>45892</v>
      </c>
      <c r="C525" s="1" t="s">
        <v>239</v>
      </c>
      <c r="D525" s="1">
        <v>0.5</v>
      </c>
      <c r="E525" s="1">
        <v>4</v>
      </c>
      <c r="F525" s="1">
        <v>4</v>
      </c>
      <c r="G525" s="1">
        <v>2</v>
      </c>
      <c r="H525" s="1">
        <v>2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0.5</v>
      </c>
      <c r="R525" s="1">
        <v>0.5</v>
      </c>
      <c r="S525" s="1"/>
      <c r="T525" s="1"/>
      <c r="U525" s="1"/>
      <c r="V525" s="1"/>
      <c r="W525" s="1"/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2</v>
      </c>
      <c r="AI525" t="s">
        <v>220</v>
      </c>
    </row>
    <row r="526" spans="1:35">
      <c r="A526" s="1" t="s">
        <v>146</v>
      </c>
      <c r="B526" s="22">
        <v>45892</v>
      </c>
      <c r="C526" s="1" t="s">
        <v>239</v>
      </c>
      <c r="D526" s="1">
        <v>0</v>
      </c>
      <c r="E526" s="1">
        <v>3</v>
      </c>
      <c r="F526" s="1">
        <v>3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/>
      <c r="T526" s="1"/>
      <c r="U526" s="1"/>
      <c r="V526" s="1"/>
      <c r="W526" s="1"/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1</v>
      </c>
      <c r="AF526" s="1">
        <v>0</v>
      </c>
      <c r="AG526" s="1">
        <v>3</v>
      </c>
      <c r="AI526" t="s">
        <v>220</v>
      </c>
    </row>
    <row r="527" spans="1:35">
      <c r="A527" s="1" t="s">
        <v>92</v>
      </c>
      <c r="B527" s="22">
        <v>45893</v>
      </c>
      <c r="C527" s="1" t="s">
        <v>239</v>
      </c>
      <c r="D527" s="1">
        <v>0</v>
      </c>
      <c r="E527" s="1">
        <v>3</v>
      </c>
      <c r="F527" s="1">
        <v>3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/>
      <c r="T527" s="1"/>
      <c r="U527" s="1"/>
      <c r="V527" s="1"/>
      <c r="W527" s="1"/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4</v>
      </c>
      <c r="AF527" s="1">
        <v>2</v>
      </c>
      <c r="AG527" s="1">
        <v>3</v>
      </c>
      <c r="AI527" t="s">
        <v>220</v>
      </c>
    </row>
    <row r="528" spans="1:35">
      <c r="A528" s="1" t="s">
        <v>99</v>
      </c>
      <c r="B528" s="22">
        <v>45893</v>
      </c>
      <c r="C528" s="1" t="s">
        <v>239</v>
      </c>
      <c r="D528" s="1">
        <v>0.33300000000000002</v>
      </c>
      <c r="E528" s="1">
        <v>3</v>
      </c>
      <c r="F528" s="1">
        <v>3</v>
      </c>
      <c r="G528" s="1">
        <v>1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0</v>
      </c>
      <c r="P528" s="1">
        <v>0</v>
      </c>
      <c r="Q528" s="1">
        <v>0.33300000000000002</v>
      </c>
      <c r="R528" s="1">
        <v>0.33300000000000002</v>
      </c>
      <c r="S528" s="1"/>
      <c r="T528" s="1"/>
      <c r="U528" s="1"/>
      <c r="V528" s="1"/>
      <c r="W528" s="1"/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2</v>
      </c>
      <c r="AF528" s="1">
        <v>0</v>
      </c>
      <c r="AG528" s="1">
        <v>2</v>
      </c>
      <c r="AI528" t="s">
        <v>220</v>
      </c>
    </row>
    <row r="529" spans="1:35">
      <c r="A529" s="1" t="s">
        <v>132</v>
      </c>
      <c r="B529" s="22">
        <v>45893</v>
      </c>
      <c r="C529" s="1" t="s">
        <v>239</v>
      </c>
      <c r="D529" s="1">
        <v>0.5</v>
      </c>
      <c r="E529" s="1">
        <v>2</v>
      </c>
      <c r="F529" s="1">
        <v>2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0.5</v>
      </c>
      <c r="R529" s="1">
        <v>0.5</v>
      </c>
      <c r="S529" s="1"/>
      <c r="T529" s="1"/>
      <c r="U529" s="1"/>
      <c r="V529" s="1"/>
      <c r="W529" s="1"/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4</v>
      </c>
      <c r="AF529" s="1">
        <v>0</v>
      </c>
      <c r="AG529" s="1">
        <v>1</v>
      </c>
      <c r="AI529" t="s">
        <v>220</v>
      </c>
    </row>
    <row r="530" spans="1:35">
      <c r="A530" s="1" t="s">
        <v>143</v>
      </c>
      <c r="B530" s="22">
        <v>45893</v>
      </c>
      <c r="C530" s="1" t="s">
        <v>239</v>
      </c>
      <c r="D530" s="1">
        <v>0</v>
      </c>
      <c r="E530" s="1">
        <v>1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/>
      <c r="T530" s="1"/>
      <c r="U530" s="1"/>
      <c r="V530" s="1"/>
      <c r="W530" s="1"/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2</v>
      </c>
      <c r="AF530" s="1">
        <v>0</v>
      </c>
      <c r="AG530" s="1">
        <v>1</v>
      </c>
      <c r="AI530" t="s">
        <v>220</v>
      </c>
    </row>
    <row r="531" spans="1:35">
      <c r="A531" s="1" t="s">
        <v>90</v>
      </c>
      <c r="B531" s="22">
        <v>45893</v>
      </c>
      <c r="C531" s="1" t="s">
        <v>239</v>
      </c>
      <c r="D531" s="1">
        <v>0</v>
      </c>
      <c r="E531" s="1">
        <v>3</v>
      </c>
      <c r="F531" s="1">
        <v>3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/>
      <c r="T531" s="1"/>
      <c r="U531" s="1"/>
      <c r="V531" s="1"/>
      <c r="W531" s="1"/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3</v>
      </c>
      <c r="AI531" t="s">
        <v>220</v>
      </c>
    </row>
    <row r="532" spans="1:35">
      <c r="A532" s="1" t="s">
        <v>106</v>
      </c>
      <c r="B532" s="22">
        <v>45893</v>
      </c>
      <c r="C532" s="1" t="s">
        <v>239</v>
      </c>
      <c r="D532" s="1">
        <v>0.33300000000000002</v>
      </c>
      <c r="E532" s="1">
        <v>3</v>
      </c>
      <c r="F532" s="1">
        <v>3</v>
      </c>
      <c r="G532" s="1">
        <v>1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0.33300000000000002</v>
      </c>
      <c r="R532" s="1">
        <v>0.66700000000000004</v>
      </c>
      <c r="S532" s="1"/>
      <c r="T532" s="1"/>
      <c r="U532" s="1"/>
      <c r="V532" s="1"/>
      <c r="W532" s="1"/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1</v>
      </c>
      <c r="AD532" s="1">
        <v>0</v>
      </c>
      <c r="AE532" s="1">
        <v>5</v>
      </c>
      <c r="AF532" s="1">
        <v>2</v>
      </c>
      <c r="AG532" s="1">
        <v>3</v>
      </c>
      <c r="AI532" t="s">
        <v>220</v>
      </c>
    </row>
    <row r="533" spans="1:35">
      <c r="A533" s="1" t="s">
        <v>94</v>
      </c>
      <c r="B533" s="22">
        <v>45893</v>
      </c>
      <c r="C533" s="1" t="s">
        <v>239</v>
      </c>
      <c r="D533" s="1">
        <v>0</v>
      </c>
      <c r="E533" s="1">
        <v>2</v>
      </c>
      <c r="F533" s="1">
        <v>2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/>
      <c r="T533" s="1"/>
      <c r="U533" s="1"/>
      <c r="V533" s="1"/>
      <c r="W533" s="1"/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1</v>
      </c>
      <c r="AG533" s="1">
        <v>2</v>
      </c>
      <c r="AI533" t="s">
        <v>220</v>
      </c>
    </row>
    <row r="534" spans="1:35">
      <c r="A534" s="1" t="s">
        <v>111</v>
      </c>
      <c r="B534" s="22">
        <v>45893</v>
      </c>
      <c r="C534" s="1" t="s">
        <v>239</v>
      </c>
      <c r="D534" s="1">
        <v>0</v>
      </c>
      <c r="E534" s="1">
        <v>2</v>
      </c>
      <c r="F534" s="1">
        <v>2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1</v>
      </c>
      <c r="Q534" s="1">
        <v>0</v>
      </c>
      <c r="R534" s="1">
        <v>0</v>
      </c>
      <c r="S534" s="1"/>
      <c r="T534" s="1"/>
      <c r="U534" s="1"/>
      <c r="V534" s="1"/>
      <c r="W534" s="1"/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1</v>
      </c>
      <c r="AF534" s="1">
        <v>0</v>
      </c>
      <c r="AG534" s="1">
        <v>2</v>
      </c>
      <c r="AI534" t="s">
        <v>220</v>
      </c>
    </row>
    <row r="535" spans="1:35">
      <c r="A535" s="1" t="s">
        <v>102</v>
      </c>
      <c r="B535" s="22">
        <v>45893</v>
      </c>
      <c r="C535" s="1" t="s">
        <v>239</v>
      </c>
      <c r="D535" s="1">
        <v>0</v>
      </c>
      <c r="E535" s="1">
        <v>2</v>
      </c>
      <c r="F535" s="1">
        <v>2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/>
      <c r="T535" s="1"/>
      <c r="U535" s="1"/>
      <c r="V535" s="1"/>
      <c r="W535" s="1"/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2</v>
      </c>
      <c r="AI535" t="s">
        <v>220</v>
      </c>
    </row>
    <row r="536" spans="1:35">
      <c r="A536" s="1" t="s">
        <v>146</v>
      </c>
      <c r="B536" s="22">
        <v>45893</v>
      </c>
      <c r="C536" s="1" t="s">
        <v>239</v>
      </c>
      <c r="D536" s="1">
        <v>0</v>
      </c>
      <c r="E536" s="1">
        <v>2</v>
      </c>
      <c r="F536" s="1">
        <v>2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2</v>
      </c>
      <c r="Q536" s="1">
        <v>0</v>
      </c>
      <c r="R536" s="1">
        <v>0</v>
      </c>
      <c r="S536" s="1"/>
      <c r="T536" s="1"/>
      <c r="U536" s="1"/>
      <c r="V536" s="1"/>
      <c r="W536" s="1"/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2</v>
      </c>
      <c r="AI536" t="s">
        <v>220</v>
      </c>
    </row>
    <row r="537" spans="1:35">
      <c r="A537" s="1" t="s">
        <v>84</v>
      </c>
      <c r="B537" s="22">
        <v>45893</v>
      </c>
      <c r="C537" s="1" t="s">
        <v>239</v>
      </c>
      <c r="D537" s="1">
        <v>0.25</v>
      </c>
      <c r="E537" s="1">
        <v>4</v>
      </c>
      <c r="F537" s="1">
        <v>4</v>
      </c>
      <c r="G537" s="1">
        <v>1</v>
      </c>
      <c r="H537" s="1">
        <v>0</v>
      </c>
      <c r="I537" s="1">
        <v>0</v>
      </c>
      <c r="J537" s="1">
        <v>0</v>
      </c>
      <c r="K537" s="1">
        <v>1</v>
      </c>
      <c r="L537" s="1">
        <v>1</v>
      </c>
      <c r="M537" s="1">
        <v>1</v>
      </c>
      <c r="N537" s="1">
        <v>0</v>
      </c>
      <c r="O537" s="1">
        <v>0</v>
      </c>
      <c r="P537" s="1">
        <v>0</v>
      </c>
      <c r="Q537" s="1">
        <v>0.25</v>
      </c>
      <c r="R537" s="1">
        <v>1</v>
      </c>
      <c r="S537" s="1"/>
      <c r="T537" s="1"/>
      <c r="U537" s="1"/>
      <c r="V537" s="1"/>
      <c r="W537" s="1"/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10</v>
      </c>
      <c r="AF537" s="1">
        <v>0</v>
      </c>
      <c r="AG537" s="1">
        <v>3</v>
      </c>
      <c r="AI537" t="s">
        <v>220</v>
      </c>
    </row>
    <row r="538" spans="1:35">
      <c r="A538" s="1" t="s">
        <v>88</v>
      </c>
      <c r="B538" s="22">
        <v>45893</v>
      </c>
      <c r="C538" s="1" t="s">
        <v>239</v>
      </c>
      <c r="D538" s="1">
        <v>0.66700000000000004</v>
      </c>
      <c r="E538" s="1">
        <v>4</v>
      </c>
      <c r="F538" s="1">
        <v>3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3</v>
      </c>
      <c r="M538" s="1">
        <v>1</v>
      </c>
      <c r="N538" s="1">
        <v>2</v>
      </c>
      <c r="O538" s="1">
        <v>1</v>
      </c>
      <c r="P538" s="1">
        <v>0</v>
      </c>
      <c r="Q538" s="1">
        <v>0.75</v>
      </c>
      <c r="R538" s="1">
        <v>1.333</v>
      </c>
      <c r="S538" s="1"/>
      <c r="T538" s="1"/>
      <c r="U538" s="1"/>
      <c r="V538" s="1"/>
      <c r="W538" s="1"/>
      <c r="X538" s="1">
        <v>1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3</v>
      </c>
      <c r="AF538" s="1">
        <v>0</v>
      </c>
      <c r="AG538" s="1">
        <v>1</v>
      </c>
      <c r="AI538" t="s">
        <v>220</v>
      </c>
    </row>
    <row r="539" spans="1:35">
      <c r="A539" s="1" t="s">
        <v>85</v>
      </c>
      <c r="B539" s="22">
        <v>45893</v>
      </c>
      <c r="C539" s="1" t="s">
        <v>239</v>
      </c>
      <c r="D539" s="1">
        <v>0.5</v>
      </c>
      <c r="E539" s="1">
        <v>4</v>
      </c>
      <c r="F539" s="1">
        <v>4</v>
      </c>
      <c r="G539" s="1">
        <v>2</v>
      </c>
      <c r="H539" s="1">
        <v>1</v>
      </c>
      <c r="I539" s="1">
        <v>0</v>
      </c>
      <c r="J539" s="1">
        <v>0</v>
      </c>
      <c r="K539" s="1">
        <v>1</v>
      </c>
      <c r="L539" s="1">
        <v>3</v>
      </c>
      <c r="M539" s="1">
        <v>1</v>
      </c>
      <c r="N539" s="1">
        <v>0</v>
      </c>
      <c r="O539" s="1">
        <v>0</v>
      </c>
      <c r="P539" s="1">
        <v>0</v>
      </c>
      <c r="Q539" s="1">
        <v>0.5</v>
      </c>
      <c r="R539" s="1">
        <v>1.25</v>
      </c>
      <c r="S539" s="1"/>
      <c r="T539" s="1"/>
      <c r="U539" s="1"/>
      <c r="V539" s="1"/>
      <c r="W539" s="1"/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1</v>
      </c>
      <c r="AF539" s="1">
        <v>0</v>
      </c>
      <c r="AG539" s="1">
        <v>2</v>
      </c>
      <c r="AI539" t="s">
        <v>220</v>
      </c>
    </row>
    <row r="540" spans="1:35">
      <c r="A540" s="1" t="s">
        <v>86</v>
      </c>
      <c r="B540" s="1" t="s">
        <v>281</v>
      </c>
      <c r="C540" s="1" t="s">
        <v>239</v>
      </c>
      <c r="D540" s="1">
        <v>0.25</v>
      </c>
      <c r="E540" s="1">
        <v>4</v>
      </c>
      <c r="F540" s="1">
        <v>4</v>
      </c>
      <c r="G540" s="1">
        <v>1</v>
      </c>
      <c r="H540" s="1">
        <v>0</v>
      </c>
      <c r="I540" s="1">
        <v>1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0.25</v>
      </c>
      <c r="R540" s="1">
        <v>0.5</v>
      </c>
      <c r="S540" s="1"/>
      <c r="T540" s="1"/>
      <c r="U540" s="1"/>
      <c r="V540" s="1"/>
      <c r="W540" s="1"/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1</v>
      </c>
      <c r="AG540" s="1">
        <v>3</v>
      </c>
      <c r="AI540" t="s">
        <v>220</v>
      </c>
    </row>
    <row r="541" spans="1:35">
      <c r="A541" s="1" t="s">
        <v>89</v>
      </c>
      <c r="B541" s="22">
        <v>45893</v>
      </c>
      <c r="C541" s="1" t="s">
        <v>239</v>
      </c>
      <c r="D541" s="1">
        <v>0</v>
      </c>
      <c r="E541" s="1">
        <v>3</v>
      </c>
      <c r="F541" s="1">
        <v>3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/>
      <c r="T541" s="1"/>
      <c r="U541" s="1"/>
      <c r="V541" s="1"/>
      <c r="W541" s="1"/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1</v>
      </c>
      <c r="AF541" s="1">
        <v>3</v>
      </c>
      <c r="AG541" s="1">
        <v>3</v>
      </c>
      <c r="AI541" t="s">
        <v>220</v>
      </c>
    </row>
    <row r="542" spans="1:35">
      <c r="A542" s="1" t="s">
        <v>101</v>
      </c>
      <c r="B542" s="22">
        <v>45893</v>
      </c>
      <c r="C542" s="1" t="s">
        <v>239</v>
      </c>
      <c r="D542" s="1">
        <v>0.33300000000000002</v>
      </c>
      <c r="E542" s="1">
        <v>3</v>
      </c>
      <c r="F542" s="1">
        <v>3</v>
      </c>
      <c r="G542" s="1">
        <v>1</v>
      </c>
      <c r="H542" s="1">
        <v>1</v>
      </c>
      <c r="I542" s="1">
        <v>0</v>
      </c>
      <c r="J542" s="1">
        <v>0</v>
      </c>
      <c r="K542" s="1">
        <v>0</v>
      </c>
      <c r="L542" s="1">
        <v>0</v>
      </c>
      <c r="M542" s="1">
        <v>1</v>
      </c>
      <c r="N542" s="1">
        <v>1</v>
      </c>
      <c r="O542" s="1">
        <v>0</v>
      </c>
      <c r="P542" s="1">
        <v>0</v>
      </c>
      <c r="Q542" s="1">
        <v>0.33300000000000002</v>
      </c>
      <c r="R542" s="1">
        <v>0.33300000000000002</v>
      </c>
      <c r="S542" s="1"/>
      <c r="T542" s="1"/>
      <c r="U542" s="1"/>
      <c r="V542" s="1"/>
      <c r="W542" s="1"/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3</v>
      </c>
      <c r="AF542" s="1">
        <v>2</v>
      </c>
      <c r="AG542" s="1">
        <v>2</v>
      </c>
      <c r="AI542" t="s">
        <v>220</v>
      </c>
    </row>
    <row r="543" spans="1:35">
      <c r="A543" s="1" t="s">
        <v>122</v>
      </c>
      <c r="B543" s="22">
        <v>45893</v>
      </c>
      <c r="C543" s="1" t="s">
        <v>239</v>
      </c>
      <c r="D543" s="1">
        <v>0.66700000000000004</v>
      </c>
      <c r="E543" s="1">
        <v>3</v>
      </c>
      <c r="F543" s="1">
        <v>3</v>
      </c>
      <c r="G543" s="1">
        <v>2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2</v>
      </c>
      <c r="N543" s="1">
        <v>1</v>
      </c>
      <c r="O543" s="1">
        <v>0</v>
      </c>
      <c r="P543" s="1">
        <v>0</v>
      </c>
      <c r="Q543" s="1">
        <v>0.66700000000000004</v>
      </c>
      <c r="R543" s="1">
        <v>0.66700000000000004</v>
      </c>
      <c r="S543" s="1"/>
      <c r="T543" s="1"/>
      <c r="U543" s="1"/>
      <c r="V543" s="1"/>
      <c r="W543" s="1"/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3</v>
      </c>
      <c r="AF543" s="1">
        <v>2</v>
      </c>
      <c r="AG543" s="1">
        <v>1</v>
      </c>
      <c r="AI543" t="s">
        <v>220</v>
      </c>
    </row>
    <row r="544" spans="1:35">
      <c r="A544" s="1" t="s">
        <v>135</v>
      </c>
      <c r="B544" s="22">
        <v>45893</v>
      </c>
      <c r="C544" s="1" t="s">
        <v>239</v>
      </c>
      <c r="D544" s="1">
        <v>0</v>
      </c>
      <c r="E544" s="1">
        <v>3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1</v>
      </c>
      <c r="O544" s="1">
        <v>0</v>
      </c>
      <c r="P544" s="1">
        <v>0</v>
      </c>
      <c r="Q544" s="1">
        <v>1</v>
      </c>
      <c r="R544" s="1">
        <v>0</v>
      </c>
      <c r="S544" s="1"/>
      <c r="T544" s="1"/>
      <c r="U544" s="1"/>
      <c r="V544" s="1"/>
      <c r="W544" s="1"/>
      <c r="X544" s="1">
        <v>0</v>
      </c>
      <c r="Y544" s="1">
        <v>3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I544" t="s">
        <v>220</v>
      </c>
    </row>
    <row r="545" spans="1:35">
      <c r="A545" s="1" t="s">
        <v>109</v>
      </c>
      <c r="B545" s="22">
        <v>45893</v>
      </c>
      <c r="C545" s="1" t="s">
        <v>239</v>
      </c>
      <c r="D545" s="1">
        <v>0</v>
      </c>
      <c r="E545" s="1">
        <v>3</v>
      </c>
      <c r="F545" s="1">
        <v>3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1</v>
      </c>
      <c r="M545" s="1">
        <v>2</v>
      </c>
      <c r="N545" s="1">
        <v>1</v>
      </c>
      <c r="O545" s="1">
        <v>0</v>
      </c>
      <c r="P545" s="1">
        <v>0</v>
      </c>
      <c r="Q545" s="1">
        <v>0</v>
      </c>
      <c r="R545" s="1">
        <v>0</v>
      </c>
      <c r="S545" s="1"/>
      <c r="T545" s="1"/>
      <c r="U545" s="1"/>
      <c r="V545" s="1"/>
      <c r="W545" s="1"/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3</v>
      </c>
      <c r="AI545" t="s">
        <v>220</v>
      </c>
    </row>
    <row r="546" spans="1:35">
      <c r="A546" s="1" t="s">
        <v>83</v>
      </c>
      <c r="B546" s="1" t="s">
        <v>281</v>
      </c>
      <c r="C546" s="1" t="s">
        <v>239</v>
      </c>
      <c r="D546" s="1">
        <v>0</v>
      </c>
      <c r="E546" s="1">
        <v>4</v>
      </c>
      <c r="F546" s="1">
        <v>4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2</v>
      </c>
      <c r="Q546" s="1">
        <v>0</v>
      </c>
      <c r="R546" s="1">
        <v>0</v>
      </c>
      <c r="S546" s="1"/>
      <c r="T546" s="1"/>
      <c r="U546" s="1"/>
      <c r="V546" s="1"/>
      <c r="W546" s="1"/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2</v>
      </c>
      <c r="AF546" s="1">
        <v>0</v>
      </c>
      <c r="AG546" s="1">
        <v>4</v>
      </c>
      <c r="AI546" t="s">
        <v>220</v>
      </c>
    </row>
    <row r="547" spans="1:35">
      <c r="A547" s="1" t="s">
        <v>126</v>
      </c>
      <c r="B547" s="22">
        <v>45893</v>
      </c>
      <c r="C547" s="1" t="s">
        <v>239</v>
      </c>
      <c r="D547" s="1">
        <v>0.66700000000000004</v>
      </c>
      <c r="E547" s="1">
        <v>3</v>
      </c>
      <c r="F547" s="1">
        <v>3</v>
      </c>
      <c r="G547" s="1">
        <v>2</v>
      </c>
      <c r="H547" s="1">
        <v>0</v>
      </c>
      <c r="I547" s="1">
        <v>2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0</v>
      </c>
      <c r="P547" s="1">
        <v>0</v>
      </c>
      <c r="Q547" s="1">
        <v>0.66700000000000004</v>
      </c>
      <c r="R547" s="1">
        <v>1.333</v>
      </c>
      <c r="S547" s="1"/>
      <c r="T547" s="1"/>
      <c r="U547" s="1"/>
      <c r="V547" s="1"/>
      <c r="W547" s="1"/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5</v>
      </c>
      <c r="AF547" s="1">
        <v>3</v>
      </c>
      <c r="AG547" s="1">
        <v>1</v>
      </c>
      <c r="AI547" t="s">
        <v>220</v>
      </c>
    </row>
    <row r="548" spans="1:35">
      <c r="A548" s="1" t="s">
        <v>115</v>
      </c>
      <c r="B548" s="22">
        <v>45893</v>
      </c>
      <c r="C548" s="1" t="s">
        <v>239</v>
      </c>
      <c r="D548" s="1">
        <v>0.33300000000000002</v>
      </c>
      <c r="E548" s="1">
        <v>3</v>
      </c>
      <c r="F548" s="1">
        <v>3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0</v>
      </c>
      <c r="P548" s="1">
        <v>1</v>
      </c>
      <c r="Q548" s="1">
        <v>0.33300000000000002</v>
      </c>
      <c r="R548" s="1">
        <v>0.33300000000000002</v>
      </c>
      <c r="S548" s="1"/>
      <c r="T548" s="1"/>
      <c r="U548" s="1"/>
      <c r="V548" s="1"/>
      <c r="W548" s="1"/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2</v>
      </c>
      <c r="AG548" s="1">
        <v>2</v>
      </c>
      <c r="AI548" t="s">
        <v>220</v>
      </c>
    </row>
    <row r="549" spans="1:35">
      <c r="A549" s="1" t="s">
        <v>112</v>
      </c>
      <c r="B549" s="22">
        <v>45893</v>
      </c>
      <c r="C549" s="1" t="s">
        <v>239</v>
      </c>
      <c r="D549" s="1">
        <v>0</v>
      </c>
      <c r="E549" s="1">
        <v>3</v>
      </c>
      <c r="F549" s="1">
        <v>3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3</v>
      </c>
      <c r="Q549" s="1">
        <v>0</v>
      </c>
      <c r="R549" s="1">
        <v>0</v>
      </c>
      <c r="S549" s="1"/>
      <c r="T549" s="1"/>
      <c r="U549" s="1"/>
      <c r="V549" s="1"/>
      <c r="W549" s="1"/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2</v>
      </c>
      <c r="AF549" s="1">
        <v>2</v>
      </c>
      <c r="AG549" s="1">
        <v>3</v>
      </c>
      <c r="AI549" t="s">
        <v>220</v>
      </c>
    </row>
    <row r="550" spans="1:35">
      <c r="A550" s="1" t="s">
        <v>119</v>
      </c>
      <c r="B550" s="22">
        <v>45893</v>
      </c>
      <c r="C550" s="1" t="s">
        <v>239</v>
      </c>
      <c r="D550" s="1">
        <v>0</v>
      </c>
      <c r="E550" s="1">
        <v>3</v>
      </c>
      <c r="F550" s="1">
        <v>3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/>
      <c r="T550" s="1"/>
      <c r="U550" s="1"/>
      <c r="V550" s="1"/>
      <c r="W550" s="1"/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3</v>
      </c>
      <c r="AI550" t="s">
        <v>220</v>
      </c>
    </row>
    <row r="551" spans="1:35">
      <c r="A551" s="1" t="s">
        <v>121</v>
      </c>
      <c r="B551" s="22">
        <v>45893</v>
      </c>
      <c r="C551" s="1" t="s">
        <v>239</v>
      </c>
      <c r="D551" s="1">
        <v>0</v>
      </c>
      <c r="E551" s="1">
        <v>3</v>
      </c>
      <c r="F551" s="1">
        <v>3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1</v>
      </c>
      <c r="Q551" s="1">
        <v>0</v>
      </c>
      <c r="R551" s="1">
        <v>0</v>
      </c>
      <c r="S551" s="1"/>
      <c r="T551" s="1"/>
      <c r="U551" s="1"/>
      <c r="V551" s="1"/>
      <c r="W551" s="1"/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3</v>
      </c>
      <c r="AF551" s="1">
        <v>0</v>
      </c>
      <c r="AG551" s="1">
        <v>3</v>
      </c>
      <c r="AI551" t="s">
        <v>220</v>
      </c>
    </row>
    <row r="552" spans="1:35">
      <c r="A552" s="1" t="s">
        <v>131</v>
      </c>
      <c r="B552" s="22">
        <v>45893</v>
      </c>
      <c r="C552" s="1" t="s">
        <v>239</v>
      </c>
      <c r="D552" s="1">
        <v>0.66700000000000004</v>
      </c>
      <c r="E552" s="1">
        <v>3</v>
      </c>
      <c r="F552" s="1">
        <v>3</v>
      </c>
      <c r="G552" s="1">
        <v>2</v>
      </c>
      <c r="H552" s="1">
        <v>2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0.66700000000000004</v>
      </c>
      <c r="R552" s="1">
        <v>0.66700000000000004</v>
      </c>
      <c r="S552" s="1"/>
      <c r="T552" s="1"/>
      <c r="U552" s="1"/>
      <c r="V552" s="1"/>
      <c r="W552" s="1"/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2</v>
      </c>
      <c r="AF552" s="1">
        <v>2</v>
      </c>
      <c r="AG552" s="1">
        <v>1</v>
      </c>
      <c r="AI552" t="s">
        <v>220</v>
      </c>
    </row>
    <row r="553" spans="1:35">
      <c r="A553" s="1" t="s">
        <v>107</v>
      </c>
      <c r="B553" s="22">
        <v>45893</v>
      </c>
      <c r="C553" s="1" t="s">
        <v>239</v>
      </c>
      <c r="D553" s="1">
        <v>0</v>
      </c>
      <c r="E553" s="1">
        <v>3</v>
      </c>
      <c r="F553" s="1">
        <v>3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/>
      <c r="T553" s="1"/>
      <c r="U553" s="1"/>
      <c r="V553" s="1"/>
      <c r="W553" s="1"/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7</v>
      </c>
      <c r="AF553" s="1">
        <v>0</v>
      </c>
      <c r="AG553" s="1">
        <v>3</v>
      </c>
      <c r="AI553" t="s">
        <v>220</v>
      </c>
    </row>
    <row r="554" spans="1:35">
      <c r="A554" s="1" t="s">
        <v>96</v>
      </c>
      <c r="B554" s="22">
        <v>45893</v>
      </c>
      <c r="C554" s="1" t="s">
        <v>239</v>
      </c>
      <c r="D554" s="1">
        <v>0</v>
      </c>
      <c r="E554" s="1">
        <v>3</v>
      </c>
      <c r="F554" s="1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0</v>
      </c>
      <c r="P554" s="1">
        <v>1</v>
      </c>
      <c r="Q554" s="1">
        <v>0.33300000000000002</v>
      </c>
      <c r="R554" s="1">
        <v>0</v>
      </c>
      <c r="S554" s="1"/>
      <c r="T554" s="1"/>
      <c r="U554" s="1"/>
      <c r="V554" s="1"/>
      <c r="W554" s="1"/>
      <c r="X554" s="1">
        <v>0</v>
      </c>
      <c r="Y554" s="1">
        <v>1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2</v>
      </c>
      <c r="AI554" t="s">
        <v>220</v>
      </c>
    </row>
    <row r="555" spans="1:35">
      <c r="A555" s="1" t="s">
        <v>130</v>
      </c>
      <c r="B555" s="1" t="s">
        <v>281</v>
      </c>
      <c r="C555" s="1" t="s">
        <v>239</v>
      </c>
      <c r="D555" s="1">
        <v>0.33300000000000002</v>
      </c>
      <c r="E555" s="1">
        <v>3</v>
      </c>
      <c r="F555" s="1">
        <v>3</v>
      </c>
      <c r="G555" s="1">
        <v>1</v>
      </c>
      <c r="H555" s="1">
        <v>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2</v>
      </c>
      <c r="Q555" s="1">
        <v>0.33300000000000002</v>
      </c>
      <c r="R555" s="1">
        <v>0.33300000000000002</v>
      </c>
      <c r="S555" s="1"/>
      <c r="T555" s="1"/>
      <c r="U555" s="1"/>
      <c r="V555" s="1"/>
      <c r="W555" s="1"/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2</v>
      </c>
      <c r="AI555" t="s">
        <v>220</v>
      </c>
    </row>
    <row r="556" spans="1:35">
      <c r="A556" s="1" t="s">
        <v>87</v>
      </c>
      <c r="B556" s="22">
        <v>45893</v>
      </c>
      <c r="C556" s="1" t="s">
        <v>239</v>
      </c>
      <c r="D556" s="1">
        <v>0</v>
      </c>
      <c r="E556" s="1">
        <v>3</v>
      </c>
      <c r="F556" s="1">
        <v>3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1</v>
      </c>
      <c r="Q556" s="1">
        <v>0</v>
      </c>
      <c r="R556" s="1">
        <v>0</v>
      </c>
      <c r="S556" s="1"/>
      <c r="T556" s="1"/>
      <c r="U556" s="1"/>
      <c r="V556" s="1"/>
      <c r="W556" s="1"/>
      <c r="X556" s="1">
        <v>0</v>
      </c>
      <c r="Y556" s="1">
        <v>0</v>
      </c>
      <c r="Z556" s="1">
        <v>0</v>
      </c>
      <c r="AA556" s="1">
        <v>0</v>
      </c>
      <c r="AB556" s="1">
        <v>1</v>
      </c>
      <c r="AC556" s="1">
        <v>0</v>
      </c>
      <c r="AD556" s="1">
        <v>0</v>
      </c>
      <c r="AE556" s="1">
        <v>2</v>
      </c>
      <c r="AF556" s="1">
        <v>1</v>
      </c>
      <c r="AG556" s="1">
        <v>4</v>
      </c>
      <c r="AI556" t="s">
        <v>220</v>
      </c>
    </row>
    <row r="557" spans="1:35">
      <c r="A557" s="1" t="s">
        <v>120</v>
      </c>
      <c r="B557" s="22">
        <v>45893</v>
      </c>
      <c r="C557" s="1" t="s">
        <v>239</v>
      </c>
      <c r="D557" s="1">
        <v>0</v>
      </c>
      <c r="E557" s="1">
        <v>3</v>
      </c>
      <c r="F557" s="1">
        <v>3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/>
      <c r="T557" s="1"/>
      <c r="U557" s="1"/>
      <c r="V557" s="1"/>
      <c r="W557" s="1"/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10</v>
      </c>
      <c r="AF557" s="1">
        <v>0</v>
      </c>
      <c r="AG557" s="1">
        <v>3</v>
      </c>
      <c r="AI557" t="s">
        <v>220</v>
      </c>
    </row>
    <row r="558" spans="1:35">
      <c r="A558" s="1" t="s">
        <v>93</v>
      </c>
      <c r="B558" s="22">
        <v>45893</v>
      </c>
      <c r="C558" s="1" t="s">
        <v>239</v>
      </c>
      <c r="D558" s="1">
        <v>0</v>
      </c>
      <c r="E558" s="1">
        <v>3</v>
      </c>
      <c r="F558" s="1">
        <v>3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/>
      <c r="T558" s="1"/>
      <c r="U558" s="1"/>
      <c r="V558" s="1"/>
      <c r="W558" s="1"/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3</v>
      </c>
      <c r="AF558" s="1">
        <v>0</v>
      </c>
      <c r="AG558" s="1">
        <v>3</v>
      </c>
      <c r="AI558" t="s">
        <v>220</v>
      </c>
    </row>
    <row r="559" spans="1:35">
      <c r="A559" s="1" t="s">
        <v>113</v>
      </c>
      <c r="B559" s="22">
        <v>45893</v>
      </c>
      <c r="C559" s="1" t="s">
        <v>239</v>
      </c>
      <c r="D559" s="1">
        <v>0</v>
      </c>
      <c r="E559" s="1">
        <v>3</v>
      </c>
      <c r="F559" s="1">
        <v>3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/>
      <c r="T559" s="1"/>
      <c r="U559" s="1"/>
      <c r="V559" s="1"/>
      <c r="W559" s="1"/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3</v>
      </c>
      <c r="AI559" t="s">
        <v>220</v>
      </c>
    </row>
    <row r="560" spans="1:35">
      <c r="A560" s="1" t="s">
        <v>97</v>
      </c>
      <c r="B560" s="22">
        <v>45893</v>
      </c>
      <c r="C560" s="1" t="s">
        <v>239</v>
      </c>
      <c r="D560" s="1">
        <v>0</v>
      </c>
      <c r="E560" s="1">
        <v>2</v>
      </c>
      <c r="F560" s="1">
        <v>2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1</v>
      </c>
      <c r="Q560" s="1">
        <v>0</v>
      </c>
      <c r="R560" s="1">
        <v>0</v>
      </c>
      <c r="S560" s="1"/>
      <c r="T560" s="1"/>
      <c r="U560" s="1"/>
      <c r="V560" s="1"/>
      <c r="W560" s="1"/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5</v>
      </c>
      <c r="AF560" s="1">
        <v>0</v>
      </c>
      <c r="AG560" s="1">
        <v>2</v>
      </c>
      <c r="AI560" t="s">
        <v>220</v>
      </c>
    </row>
    <row r="561" spans="1:35">
      <c r="A561" s="1" t="s">
        <v>98</v>
      </c>
      <c r="B561" s="22">
        <v>45893</v>
      </c>
      <c r="C561" s="1" t="s">
        <v>239</v>
      </c>
      <c r="D561" s="1">
        <v>0</v>
      </c>
      <c r="E561" s="1">
        <v>2</v>
      </c>
      <c r="F561" s="1">
        <v>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/>
      <c r="T561" s="1"/>
      <c r="U561" s="1"/>
      <c r="V561" s="1"/>
      <c r="W561" s="1"/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2</v>
      </c>
      <c r="AI561" t="s">
        <v>220</v>
      </c>
    </row>
    <row r="562" spans="1:35">
      <c r="A562" s="1" t="s">
        <v>123</v>
      </c>
      <c r="B562" s="22">
        <v>45893</v>
      </c>
      <c r="C562" s="1" t="s">
        <v>239</v>
      </c>
      <c r="D562" s="1">
        <v>0</v>
      </c>
      <c r="E562" s="1">
        <v>2</v>
      </c>
      <c r="F562" s="1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/>
      <c r="T562" s="1"/>
      <c r="U562" s="1"/>
      <c r="V562" s="1"/>
      <c r="W562" s="1"/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1</v>
      </c>
      <c r="AF562" s="1">
        <v>3</v>
      </c>
      <c r="AG562" s="1">
        <v>2</v>
      </c>
      <c r="AI562" t="s">
        <v>220</v>
      </c>
    </row>
    <row r="563" spans="1:35">
      <c r="A563" s="1" t="s">
        <v>129</v>
      </c>
      <c r="B563" s="22">
        <v>45893</v>
      </c>
      <c r="C563" s="1" t="s">
        <v>239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1</v>
      </c>
      <c r="R563" s="1">
        <v>1</v>
      </c>
      <c r="S563" s="1"/>
      <c r="T563" s="1"/>
      <c r="U563" s="1"/>
      <c r="V563" s="1"/>
      <c r="W563" s="1"/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2</v>
      </c>
      <c r="AG563" s="1">
        <v>0</v>
      </c>
      <c r="AI563" t="s">
        <v>220</v>
      </c>
    </row>
    <row r="564" spans="1:35">
      <c r="A564" s="1" t="s">
        <v>114</v>
      </c>
      <c r="B564" s="22">
        <v>45893</v>
      </c>
      <c r="C564" s="1" t="s">
        <v>239</v>
      </c>
      <c r="D564" s="1">
        <v>0</v>
      </c>
      <c r="E564" s="1">
        <v>1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1</v>
      </c>
      <c r="R564" s="1">
        <v>0</v>
      </c>
      <c r="S564" s="1"/>
      <c r="T564" s="1"/>
      <c r="U564" s="1"/>
      <c r="V564" s="1"/>
      <c r="W564" s="1"/>
      <c r="X564" s="1">
        <v>0</v>
      </c>
      <c r="Y564" s="1">
        <v>1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I564" t="s">
        <v>220</v>
      </c>
    </row>
    <row r="565" spans="1:35" s="30" customFormat="1" ht="15.75" customHeight="1">
      <c r="A565" s="24" t="s">
        <v>94</v>
      </c>
      <c r="B565" s="25">
        <v>45779</v>
      </c>
      <c r="C565" s="24" t="s">
        <v>239</v>
      </c>
      <c r="D565" s="26">
        <f t="shared" ref="D565:D780" si="0">IFERROR(G565/F565, 0)</f>
        <v>0.4</v>
      </c>
      <c r="E565" s="27">
        <v>5</v>
      </c>
      <c r="F565" s="27">
        <v>5</v>
      </c>
      <c r="G565" s="27">
        <v>2</v>
      </c>
      <c r="H565" s="28">
        <f t="shared" ref="H565:H819" si="1">G565-I565-J565-K565</f>
        <v>1</v>
      </c>
      <c r="I565" s="27">
        <v>1</v>
      </c>
      <c r="J565" s="27">
        <v>0</v>
      </c>
      <c r="K565" s="27">
        <v>0</v>
      </c>
      <c r="L565" s="27">
        <v>0</v>
      </c>
      <c r="M565" s="27">
        <v>1</v>
      </c>
      <c r="N565" s="27">
        <v>0</v>
      </c>
      <c r="O565" s="27">
        <v>0</v>
      </c>
      <c r="P565" s="27">
        <v>2</v>
      </c>
      <c r="Q565" s="26">
        <f t="shared" ref="Q565:Q628" si="2">IFERROR((G565+O565+U565+Y565)/(F565+O565+Y565+AA565),0)</f>
        <v>0.4</v>
      </c>
      <c r="R565" s="26">
        <f t="shared" ref="R565:R780" si="3">IFERROR((H565+I565*2+J565*3+K565*4)/F565,0)</f>
        <v>0.6</v>
      </c>
      <c r="T565" s="24"/>
      <c r="U565" s="24"/>
      <c r="V565" s="24"/>
      <c r="X565" s="27">
        <v>0</v>
      </c>
      <c r="Y565" s="27">
        <v>0</v>
      </c>
      <c r="Z565" s="27">
        <v>0</v>
      </c>
      <c r="AA565" s="27">
        <v>0</v>
      </c>
      <c r="AB565" s="27">
        <v>0</v>
      </c>
      <c r="AC565" s="27">
        <v>0</v>
      </c>
      <c r="AD565" s="27">
        <v>1</v>
      </c>
      <c r="AE565" s="27"/>
      <c r="AF565" s="27"/>
      <c r="AG565" s="29">
        <f t="shared" ref="AG565:AG628" si="4">(E565-(G565+O565+Y565))+AB565+AC565</f>
        <v>3</v>
      </c>
      <c r="AI565" s="30" t="s">
        <v>298</v>
      </c>
    </row>
    <row r="566" spans="1:35" s="30" customFormat="1" ht="15.75" customHeight="1">
      <c r="A566" s="24" t="s">
        <v>125</v>
      </c>
      <c r="B566" s="25">
        <v>45779</v>
      </c>
      <c r="C566" s="24" t="s">
        <v>239</v>
      </c>
      <c r="D566" s="26">
        <f t="shared" si="0"/>
        <v>0</v>
      </c>
      <c r="E566" s="27">
        <v>5</v>
      </c>
      <c r="F566" s="27">
        <v>4</v>
      </c>
      <c r="G566" s="27">
        <v>0</v>
      </c>
      <c r="H566" s="28">
        <f t="shared" si="1"/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1</v>
      </c>
      <c r="N566" s="27">
        <v>2</v>
      </c>
      <c r="O566" s="27">
        <v>0</v>
      </c>
      <c r="P566" s="27">
        <v>3</v>
      </c>
      <c r="Q566" s="26">
        <f t="shared" si="2"/>
        <v>0.2</v>
      </c>
      <c r="R566" s="26">
        <f t="shared" si="3"/>
        <v>0</v>
      </c>
      <c r="T566" s="24"/>
      <c r="U566" s="24"/>
      <c r="V566" s="24"/>
      <c r="X566" s="27">
        <v>0</v>
      </c>
      <c r="Y566" s="27">
        <v>1</v>
      </c>
      <c r="Z566" s="27">
        <v>0</v>
      </c>
      <c r="AA566" s="27">
        <v>0</v>
      </c>
      <c r="AB566" s="27">
        <v>0</v>
      </c>
      <c r="AC566" s="27">
        <v>0</v>
      </c>
      <c r="AD566" s="27">
        <v>0</v>
      </c>
      <c r="AE566" s="27"/>
      <c r="AF566" s="27"/>
      <c r="AG566" s="29">
        <f t="shared" si="4"/>
        <v>4</v>
      </c>
      <c r="AI566" s="30" t="s">
        <v>298</v>
      </c>
    </row>
    <row r="567" spans="1:35" s="30" customFormat="1" ht="15.75" customHeight="1">
      <c r="A567" s="24" t="s">
        <v>119</v>
      </c>
      <c r="B567" s="25">
        <v>45779</v>
      </c>
      <c r="C567" s="24" t="s">
        <v>239</v>
      </c>
      <c r="D567" s="26">
        <f t="shared" si="0"/>
        <v>0.2</v>
      </c>
      <c r="E567" s="27">
        <v>5</v>
      </c>
      <c r="F567" s="27">
        <v>5</v>
      </c>
      <c r="G567" s="27">
        <v>1</v>
      </c>
      <c r="H567" s="28">
        <f t="shared" si="1"/>
        <v>1</v>
      </c>
      <c r="I567" s="27">
        <v>0</v>
      </c>
      <c r="J567" s="27">
        <v>0</v>
      </c>
      <c r="K567" s="27">
        <v>0</v>
      </c>
      <c r="L567" s="27">
        <v>1</v>
      </c>
      <c r="M567" s="27">
        <v>1</v>
      </c>
      <c r="N567" s="27">
        <v>1</v>
      </c>
      <c r="O567" s="27">
        <v>0</v>
      </c>
      <c r="P567" s="27">
        <v>3</v>
      </c>
      <c r="Q567" s="26">
        <f t="shared" si="2"/>
        <v>0.2</v>
      </c>
      <c r="R567" s="26">
        <f t="shared" si="3"/>
        <v>0.2</v>
      </c>
      <c r="T567" s="24"/>
      <c r="U567" s="24"/>
      <c r="V567" s="24"/>
      <c r="X567" s="27">
        <v>0</v>
      </c>
      <c r="Y567" s="27">
        <v>0</v>
      </c>
      <c r="Z567" s="27">
        <v>0</v>
      </c>
      <c r="AA567" s="27">
        <v>0</v>
      </c>
      <c r="AB567" s="27">
        <v>0</v>
      </c>
      <c r="AC567" s="27">
        <v>0</v>
      </c>
      <c r="AD567" s="27">
        <v>0</v>
      </c>
      <c r="AE567" s="27"/>
      <c r="AF567" s="27"/>
      <c r="AG567" s="29">
        <f t="shared" si="4"/>
        <v>4</v>
      </c>
      <c r="AI567" s="30" t="s">
        <v>299</v>
      </c>
    </row>
    <row r="568" spans="1:35" s="30" customFormat="1" ht="15.75" customHeight="1">
      <c r="A568" s="24" t="s">
        <v>85</v>
      </c>
      <c r="B568" s="25">
        <v>45779</v>
      </c>
      <c r="C568" s="24" t="s">
        <v>239</v>
      </c>
      <c r="D568" s="26">
        <f t="shared" si="0"/>
        <v>0.4</v>
      </c>
      <c r="E568" s="27">
        <v>5</v>
      </c>
      <c r="F568" s="27">
        <v>5</v>
      </c>
      <c r="G568" s="27">
        <v>2</v>
      </c>
      <c r="H568" s="28">
        <f t="shared" si="1"/>
        <v>1</v>
      </c>
      <c r="I568" s="27">
        <v>0</v>
      </c>
      <c r="J568" s="27">
        <v>0</v>
      </c>
      <c r="K568" s="27">
        <v>1</v>
      </c>
      <c r="L568" s="27">
        <v>2</v>
      </c>
      <c r="M568" s="27">
        <v>2</v>
      </c>
      <c r="N568" s="27">
        <v>1</v>
      </c>
      <c r="O568" s="27">
        <v>0</v>
      </c>
      <c r="P568" s="27">
        <v>2</v>
      </c>
      <c r="Q568" s="26">
        <f t="shared" si="2"/>
        <v>0.4</v>
      </c>
      <c r="R568" s="26">
        <f t="shared" si="3"/>
        <v>1</v>
      </c>
      <c r="T568" s="24"/>
      <c r="U568" s="24"/>
      <c r="V568" s="24"/>
      <c r="X568" s="27">
        <v>0</v>
      </c>
      <c r="Y568" s="27">
        <v>0</v>
      </c>
      <c r="Z568" s="27">
        <v>0</v>
      </c>
      <c r="AA568" s="27">
        <v>0</v>
      </c>
      <c r="AB568" s="27">
        <v>0</v>
      </c>
      <c r="AC568" s="27">
        <v>0</v>
      </c>
      <c r="AD568" s="27">
        <v>0</v>
      </c>
      <c r="AE568" s="27"/>
      <c r="AF568" s="27"/>
      <c r="AG568" s="29">
        <f t="shared" si="4"/>
        <v>3</v>
      </c>
      <c r="AI568" s="30" t="s">
        <v>299</v>
      </c>
    </row>
    <row r="569" spans="1:35" s="30" customFormat="1" ht="15.75" customHeight="1">
      <c r="A569" s="24" t="s">
        <v>108</v>
      </c>
      <c r="B569" s="25">
        <v>45779</v>
      </c>
      <c r="C569" s="24" t="s">
        <v>239</v>
      </c>
      <c r="D569" s="26">
        <f t="shared" si="0"/>
        <v>0.5</v>
      </c>
      <c r="E569" s="27">
        <v>4</v>
      </c>
      <c r="F569" s="27">
        <v>4</v>
      </c>
      <c r="G569" s="27">
        <v>2</v>
      </c>
      <c r="H569" s="28">
        <f t="shared" si="1"/>
        <v>2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1</v>
      </c>
      <c r="O569" s="27">
        <v>0</v>
      </c>
      <c r="P569" s="27">
        <v>2</v>
      </c>
      <c r="Q569" s="26">
        <f t="shared" si="2"/>
        <v>0.5</v>
      </c>
      <c r="R569" s="26">
        <f t="shared" si="3"/>
        <v>0.5</v>
      </c>
      <c r="T569" s="24"/>
      <c r="U569" s="24"/>
      <c r="V569" s="24"/>
      <c r="X569" s="27">
        <v>0</v>
      </c>
      <c r="Y569" s="27">
        <v>0</v>
      </c>
      <c r="Z569" s="27">
        <v>0</v>
      </c>
      <c r="AA569" s="27">
        <v>0</v>
      </c>
      <c r="AB569" s="27">
        <v>0</v>
      </c>
      <c r="AC569" s="27">
        <v>0</v>
      </c>
      <c r="AD569" s="27">
        <v>0</v>
      </c>
      <c r="AE569" s="27"/>
      <c r="AF569" s="27"/>
      <c r="AG569" s="29">
        <f t="shared" si="4"/>
        <v>2</v>
      </c>
      <c r="AI569" s="30" t="s">
        <v>299</v>
      </c>
    </row>
    <row r="570" spans="1:35" s="30" customFormat="1" ht="15.75" customHeight="1">
      <c r="A570" s="24" t="s">
        <v>82</v>
      </c>
      <c r="B570" s="25">
        <v>45779</v>
      </c>
      <c r="C570" s="24" t="s">
        <v>239</v>
      </c>
      <c r="D570" s="26">
        <f t="shared" si="0"/>
        <v>0.33333333333333331</v>
      </c>
      <c r="E570" s="27">
        <v>4</v>
      </c>
      <c r="F570" s="27">
        <v>3</v>
      </c>
      <c r="G570" s="27">
        <v>1</v>
      </c>
      <c r="H570" s="28">
        <f t="shared" si="1"/>
        <v>1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1</v>
      </c>
      <c r="O570" s="27">
        <v>0</v>
      </c>
      <c r="P570" s="27">
        <v>1</v>
      </c>
      <c r="Q570" s="26">
        <f t="shared" si="2"/>
        <v>0.5</v>
      </c>
      <c r="R570" s="26">
        <f t="shared" si="3"/>
        <v>0.33333333333333331</v>
      </c>
      <c r="T570" s="24"/>
      <c r="U570" s="24"/>
      <c r="V570" s="24"/>
      <c r="X570" s="27">
        <v>0</v>
      </c>
      <c r="Y570" s="27">
        <v>1</v>
      </c>
      <c r="Z570" s="27">
        <v>0</v>
      </c>
      <c r="AA570" s="27">
        <v>0</v>
      </c>
      <c r="AB570" s="27">
        <v>0</v>
      </c>
      <c r="AC570" s="27">
        <v>0</v>
      </c>
      <c r="AD570" s="27">
        <v>0</v>
      </c>
      <c r="AE570" s="27"/>
      <c r="AF570" s="27"/>
      <c r="AG570" s="29">
        <f t="shared" si="4"/>
        <v>2</v>
      </c>
      <c r="AI570" s="30" t="s">
        <v>299</v>
      </c>
    </row>
    <row r="571" spans="1:35" s="30" customFormat="1" ht="15.75" customHeight="1">
      <c r="A571" s="24" t="s">
        <v>95</v>
      </c>
      <c r="B571" s="25">
        <v>45779</v>
      </c>
      <c r="C571" s="24" t="s">
        <v>239</v>
      </c>
      <c r="D571" s="26">
        <f t="shared" si="0"/>
        <v>0</v>
      </c>
      <c r="E571" s="27">
        <v>4</v>
      </c>
      <c r="F571" s="27">
        <v>4</v>
      </c>
      <c r="G571" s="27">
        <v>0</v>
      </c>
      <c r="H571" s="28">
        <f t="shared" si="1"/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3</v>
      </c>
      <c r="Q571" s="26">
        <f t="shared" si="2"/>
        <v>0</v>
      </c>
      <c r="R571" s="26">
        <f t="shared" si="3"/>
        <v>0</v>
      </c>
      <c r="T571" s="24"/>
      <c r="U571" s="24"/>
      <c r="V571" s="24"/>
      <c r="X571" s="27">
        <v>0</v>
      </c>
      <c r="Y571" s="27">
        <v>0</v>
      </c>
      <c r="Z571" s="27">
        <v>0</v>
      </c>
      <c r="AA571" s="27">
        <v>0</v>
      </c>
      <c r="AB571" s="27">
        <v>0</v>
      </c>
      <c r="AC571" s="27">
        <v>0</v>
      </c>
      <c r="AD571" s="27">
        <v>0</v>
      </c>
      <c r="AE571" s="27"/>
      <c r="AF571" s="27"/>
      <c r="AG571" s="29">
        <f t="shared" si="4"/>
        <v>4</v>
      </c>
      <c r="AI571" s="30" t="s">
        <v>299</v>
      </c>
    </row>
    <row r="572" spans="1:35" s="30" customFormat="1" ht="15.75" customHeight="1">
      <c r="A572" s="24" t="s">
        <v>283</v>
      </c>
      <c r="B572" s="25">
        <v>45779</v>
      </c>
      <c r="C572" s="24" t="s">
        <v>239</v>
      </c>
      <c r="D572" s="26">
        <f t="shared" si="0"/>
        <v>0.25</v>
      </c>
      <c r="E572" s="27">
        <v>4</v>
      </c>
      <c r="F572" s="27">
        <v>4</v>
      </c>
      <c r="G572" s="27">
        <v>1</v>
      </c>
      <c r="H572" s="28">
        <f t="shared" si="1"/>
        <v>1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2</v>
      </c>
      <c r="Q572" s="26">
        <f t="shared" si="2"/>
        <v>0.25</v>
      </c>
      <c r="R572" s="26">
        <f t="shared" si="3"/>
        <v>0.25</v>
      </c>
      <c r="T572" s="24"/>
      <c r="U572" s="24"/>
      <c r="V572" s="24"/>
      <c r="X572" s="27">
        <v>0</v>
      </c>
      <c r="Y572" s="27">
        <v>0</v>
      </c>
      <c r="Z572" s="27">
        <v>0</v>
      </c>
      <c r="AA572" s="27">
        <v>0</v>
      </c>
      <c r="AB572" s="27">
        <v>0</v>
      </c>
      <c r="AC572" s="27">
        <v>0</v>
      </c>
      <c r="AD572" s="27">
        <v>0</v>
      </c>
      <c r="AE572" s="27"/>
      <c r="AF572" s="27"/>
      <c r="AG572" s="29">
        <f t="shared" si="4"/>
        <v>3</v>
      </c>
      <c r="AI572" s="30" t="s">
        <v>299</v>
      </c>
    </row>
    <row r="573" spans="1:35" s="30" customFormat="1" ht="15.75" customHeight="1">
      <c r="A573" s="24" t="s">
        <v>191</v>
      </c>
      <c r="B573" s="25">
        <v>45779</v>
      </c>
      <c r="C573" s="24" t="s">
        <v>239</v>
      </c>
      <c r="D573" s="26">
        <f t="shared" si="0"/>
        <v>0.25</v>
      </c>
      <c r="E573" s="27">
        <v>4</v>
      </c>
      <c r="F573" s="27">
        <v>4</v>
      </c>
      <c r="G573" s="27">
        <v>1</v>
      </c>
      <c r="H573" s="28">
        <f t="shared" si="1"/>
        <v>1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1</v>
      </c>
      <c r="Q573" s="26">
        <f t="shared" si="2"/>
        <v>0.25</v>
      </c>
      <c r="R573" s="26">
        <f t="shared" si="3"/>
        <v>0.25</v>
      </c>
      <c r="T573" s="24"/>
      <c r="U573" s="24"/>
      <c r="V573" s="24"/>
      <c r="X573" s="27">
        <v>0</v>
      </c>
      <c r="Y573" s="27">
        <v>0</v>
      </c>
      <c r="Z573" s="27">
        <v>0</v>
      </c>
      <c r="AA573" s="27">
        <v>0</v>
      </c>
      <c r="AB573" s="27">
        <v>0</v>
      </c>
      <c r="AC573" s="27">
        <v>0</v>
      </c>
      <c r="AD573" s="27">
        <v>0</v>
      </c>
      <c r="AE573" s="27"/>
      <c r="AF573" s="27"/>
      <c r="AG573" s="29">
        <f t="shared" si="4"/>
        <v>3</v>
      </c>
      <c r="AI573" s="30" t="s">
        <v>299</v>
      </c>
    </row>
    <row r="574" spans="1:35" s="30" customFormat="1" ht="15.75" customHeight="1">
      <c r="A574" s="24" t="s">
        <v>90</v>
      </c>
      <c r="B574" s="25">
        <v>45779</v>
      </c>
      <c r="C574" s="24" t="s">
        <v>239</v>
      </c>
      <c r="D574" s="26">
        <f t="shared" si="0"/>
        <v>0</v>
      </c>
      <c r="E574" s="27">
        <v>3</v>
      </c>
      <c r="F574" s="27">
        <v>3</v>
      </c>
      <c r="G574" s="27">
        <v>0</v>
      </c>
      <c r="H574" s="28">
        <f t="shared" si="1"/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2</v>
      </c>
      <c r="Q574" s="26">
        <f t="shared" si="2"/>
        <v>0</v>
      </c>
      <c r="R574" s="26">
        <f t="shared" si="3"/>
        <v>0</v>
      </c>
      <c r="T574" s="24"/>
      <c r="U574" s="24"/>
      <c r="V574" s="24"/>
      <c r="X574" s="27">
        <v>0</v>
      </c>
      <c r="Y574" s="27">
        <v>0</v>
      </c>
      <c r="Z574" s="27">
        <v>0</v>
      </c>
      <c r="AA574" s="27">
        <v>0</v>
      </c>
      <c r="AB574" s="27">
        <v>0</v>
      </c>
      <c r="AC574" s="27">
        <v>0</v>
      </c>
      <c r="AD574" s="27">
        <v>1</v>
      </c>
      <c r="AE574" s="27"/>
      <c r="AF574" s="27"/>
      <c r="AG574" s="29">
        <f t="shared" si="4"/>
        <v>3</v>
      </c>
      <c r="AI574" s="30" t="s">
        <v>299</v>
      </c>
    </row>
    <row r="575" spans="1:35" s="30" customFormat="1" ht="15.75" customHeight="1">
      <c r="A575" s="24" t="s">
        <v>91</v>
      </c>
      <c r="B575" s="25">
        <v>45779</v>
      </c>
      <c r="C575" s="24" t="s">
        <v>239</v>
      </c>
      <c r="D575" s="26">
        <f t="shared" si="0"/>
        <v>0</v>
      </c>
      <c r="E575" s="27">
        <v>4</v>
      </c>
      <c r="F575" s="27">
        <v>3</v>
      </c>
      <c r="G575" s="27">
        <v>0</v>
      </c>
      <c r="H575" s="28">
        <f t="shared" si="1"/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2</v>
      </c>
      <c r="Q575" s="26">
        <f t="shared" si="2"/>
        <v>0.25</v>
      </c>
      <c r="R575" s="26">
        <f t="shared" si="3"/>
        <v>0</v>
      </c>
      <c r="T575" s="24"/>
      <c r="U575" s="24"/>
      <c r="V575" s="24"/>
      <c r="X575" s="27">
        <v>0</v>
      </c>
      <c r="Y575" s="27">
        <v>1</v>
      </c>
      <c r="Z575" s="27">
        <v>0</v>
      </c>
      <c r="AA575" s="27">
        <v>0</v>
      </c>
      <c r="AB575" s="27">
        <v>0</v>
      </c>
      <c r="AC575" s="27">
        <v>0</v>
      </c>
      <c r="AD575" s="27">
        <v>0</v>
      </c>
      <c r="AE575" s="27"/>
      <c r="AF575" s="27"/>
      <c r="AG575" s="29">
        <f t="shared" si="4"/>
        <v>3</v>
      </c>
      <c r="AI575" s="30" t="s">
        <v>299</v>
      </c>
    </row>
    <row r="576" spans="1:35" s="30" customFormat="1" ht="15.75" customHeight="1">
      <c r="A576" s="24" t="s">
        <v>88</v>
      </c>
      <c r="B576" s="25">
        <v>45779</v>
      </c>
      <c r="C576" s="24" t="s">
        <v>239</v>
      </c>
      <c r="D576" s="26">
        <f t="shared" si="0"/>
        <v>0.33333333333333331</v>
      </c>
      <c r="E576" s="27">
        <v>4</v>
      </c>
      <c r="F576" s="27">
        <v>3</v>
      </c>
      <c r="G576" s="27">
        <v>1</v>
      </c>
      <c r="H576" s="28">
        <f t="shared" si="1"/>
        <v>1</v>
      </c>
      <c r="I576" s="27">
        <v>0</v>
      </c>
      <c r="J576" s="27">
        <v>0</v>
      </c>
      <c r="K576" s="27">
        <v>0</v>
      </c>
      <c r="L576" s="27">
        <v>0</v>
      </c>
      <c r="M576" s="27">
        <v>1</v>
      </c>
      <c r="N576" s="27">
        <v>1</v>
      </c>
      <c r="O576" s="27">
        <v>0</v>
      </c>
      <c r="P576" s="27">
        <v>1</v>
      </c>
      <c r="Q576" s="26">
        <f t="shared" si="2"/>
        <v>0.5</v>
      </c>
      <c r="R576" s="26">
        <f t="shared" si="3"/>
        <v>0.33333333333333331</v>
      </c>
      <c r="T576" s="24"/>
      <c r="U576" s="24"/>
      <c r="V576" s="24"/>
      <c r="X576" s="27">
        <v>0</v>
      </c>
      <c r="Y576" s="27">
        <v>1</v>
      </c>
      <c r="Z576" s="27">
        <v>0</v>
      </c>
      <c r="AA576" s="27">
        <v>0</v>
      </c>
      <c r="AB576" s="27">
        <v>0</v>
      </c>
      <c r="AC576" s="27">
        <v>0</v>
      </c>
      <c r="AD576" s="27">
        <v>0</v>
      </c>
      <c r="AE576" s="27"/>
      <c r="AF576" s="27"/>
      <c r="AG576" s="29">
        <f t="shared" si="4"/>
        <v>2</v>
      </c>
      <c r="AI576" s="30" t="s">
        <v>299</v>
      </c>
    </row>
    <row r="577" spans="1:35" s="30" customFormat="1" ht="15.75" customHeight="1">
      <c r="A577" s="24" t="s">
        <v>103</v>
      </c>
      <c r="B577" s="25">
        <v>45779</v>
      </c>
      <c r="C577" s="24" t="s">
        <v>239</v>
      </c>
      <c r="D577" s="26">
        <f t="shared" si="0"/>
        <v>0.25</v>
      </c>
      <c r="E577" s="27">
        <v>4</v>
      </c>
      <c r="F577" s="27">
        <v>4</v>
      </c>
      <c r="G577" s="27">
        <v>1</v>
      </c>
      <c r="H577" s="28">
        <f t="shared" si="1"/>
        <v>1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1</v>
      </c>
      <c r="O577" s="27">
        <v>0</v>
      </c>
      <c r="P577" s="27">
        <v>0</v>
      </c>
      <c r="Q577" s="26">
        <f t="shared" si="2"/>
        <v>0.25</v>
      </c>
      <c r="R577" s="26">
        <f t="shared" si="3"/>
        <v>0.25</v>
      </c>
      <c r="T577" s="24"/>
      <c r="U577" s="24"/>
      <c r="V577" s="24"/>
      <c r="X577" s="27">
        <v>0</v>
      </c>
      <c r="Y577" s="27">
        <v>0</v>
      </c>
      <c r="Z577" s="27">
        <v>0</v>
      </c>
      <c r="AA577" s="27">
        <v>0</v>
      </c>
      <c r="AB577" s="27">
        <v>0</v>
      </c>
      <c r="AC577" s="27">
        <v>0</v>
      </c>
      <c r="AD577" s="27">
        <v>0</v>
      </c>
      <c r="AE577" s="27"/>
      <c r="AF577" s="27"/>
      <c r="AG577" s="29">
        <f t="shared" si="4"/>
        <v>3</v>
      </c>
      <c r="AI577" s="30" t="s">
        <v>299</v>
      </c>
    </row>
    <row r="578" spans="1:35" s="30" customFormat="1" ht="15.75" customHeight="1">
      <c r="A578" s="31" t="s">
        <v>115</v>
      </c>
      <c r="B578" s="25">
        <v>45779</v>
      </c>
      <c r="C578" s="24" t="s">
        <v>239</v>
      </c>
      <c r="D578" s="26">
        <f t="shared" si="0"/>
        <v>0</v>
      </c>
      <c r="E578" s="27">
        <v>3</v>
      </c>
      <c r="F578" s="27">
        <v>2</v>
      </c>
      <c r="G578" s="27">
        <v>0</v>
      </c>
      <c r="H578" s="28">
        <f t="shared" si="1"/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1</v>
      </c>
      <c r="Q578" s="26">
        <f t="shared" si="2"/>
        <v>0.33333333333333331</v>
      </c>
      <c r="R578" s="26">
        <f t="shared" si="3"/>
        <v>0</v>
      </c>
      <c r="T578" s="24"/>
      <c r="U578" s="24"/>
      <c r="V578" s="24"/>
      <c r="X578" s="27">
        <v>0</v>
      </c>
      <c r="Y578" s="27">
        <v>1</v>
      </c>
      <c r="Z578" s="27">
        <v>0</v>
      </c>
      <c r="AA578" s="27">
        <v>0</v>
      </c>
      <c r="AB578" s="27">
        <v>0</v>
      </c>
      <c r="AC578" s="27">
        <v>0</v>
      </c>
      <c r="AD578" s="27">
        <v>0</v>
      </c>
      <c r="AE578" s="27"/>
      <c r="AF578" s="27"/>
      <c r="AG578" s="29">
        <f t="shared" si="4"/>
        <v>2</v>
      </c>
      <c r="AI578" s="30" t="s">
        <v>299</v>
      </c>
    </row>
    <row r="579" spans="1:35" s="30" customFormat="1" ht="15.75" customHeight="1">
      <c r="A579" s="24" t="s">
        <v>192</v>
      </c>
      <c r="B579" s="25">
        <v>45779</v>
      </c>
      <c r="C579" s="24" t="s">
        <v>239</v>
      </c>
      <c r="D579" s="26">
        <f t="shared" si="0"/>
        <v>0</v>
      </c>
      <c r="E579" s="27">
        <v>1</v>
      </c>
      <c r="F579" s="27">
        <v>1</v>
      </c>
      <c r="G579" s="27">
        <v>0</v>
      </c>
      <c r="H579" s="28">
        <f t="shared" si="1"/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6">
        <f t="shared" si="2"/>
        <v>0</v>
      </c>
      <c r="R579" s="26">
        <f t="shared" si="3"/>
        <v>0</v>
      </c>
      <c r="T579" s="24"/>
      <c r="U579" s="24"/>
      <c r="V579" s="24"/>
      <c r="X579" s="27">
        <v>0</v>
      </c>
      <c r="Y579" s="27">
        <v>0</v>
      </c>
      <c r="Z579" s="27">
        <v>0</v>
      </c>
      <c r="AA579" s="27">
        <v>0</v>
      </c>
      <c r="AB579" s="27">
        <v>1</v>
      </c>
      <c r="AC579" s="27">
        <v>0</v>
      </c>
      <c r="AD579" s="27">
        <v>0</v>
      </c>
      <c r="AE579" s="27"/>
      <c r="AF579" s="27"/>
      <c r="AG579" s="29">
        <f t="shared" si="4"/>
        <v>2</v>
      </c>
      <c r="AI579" s="30" t="s">
        <v>299</v>
      </c>
    </row>
    <row r="580" spans="1:35" s="30" customFormat="1" ht="15.75" customHeight="1">
      <c r="A580" s="24" t="s">
        <v>104</v>
      </c>
      <c r="B580" s="25">
        <v>45779</v>
      </c>
      <c r="C580" s="24" t="s">
        <v>239</v>
      </c>
      <c r="D580" s="26">
        <f t="shared" si="0"/>
        <v>0.25</v>
      </c>
      <c r="E580" s="27">
        <v>4</v>
      </c>
      <c r="F580" s="27">
        <v>4</v>
      </c>
      <c r="G580" s="27">
        <v>1</v>
      </c>
      <c r="H580" s="28">
        <f t="shared" si="1"/>
        <v>1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3</v>
      </c>
      <c r="Q580" s="26">
        <f t="shared" si="2"/>
        <v>0.25</v>
      </c>
      <c r="R580" s="26">
        <f t="shared" si="3"/>
        <v>0.25</v>
      </c>
      <c r="T580" s="24"/>
      <c r="U580" s="24"/>
      <c r="V580" s="24"/>
      <c r="X580" s="27">
        <v>0</v>
      </c>
      <c r="Y580" s="27">
        <v>0</v>
      </c>
      <c r="Z580" s="27">
        <v>0</v>
      </c>
      <c r="AA580" s="27">
        <v>0</v>
      </c>
      <c r="AB580" s="27">
        <v>0</v>
      </c>
      <c r="AC580" s="27">
        <v>0</v>
      </c>
      <c r="AD580" s="27">
        <v>0</v>
      </c>
      <c r="AE580" s="27"/>
      <c r="AF580" s="27"/>
      <c r="AG580" s="29">
        <f t="shared" si="4"/>
        <v>3</v>
      </c>
      <c r="AI580" s="30" t="s">
        <v>299</v>
      </c>
    </row>
    <row r="581" spans="1:35" s="30" customFormat="1" ht="15.75" customHeight="1">
      <c r="A581" s="24" t="s">
        <v>284</v>
      </c>
      <c r="B581" s="25">
        <v>45779</v>
      </c>
      <c r="C581" s="24" t="s">
        <v>239</v>
      </c>
      <c r="D581" s="26">
        <f t="shared" si="0"/>
        <v>0</v>
      </c>
      <c r="E581" s="27">
        <v>3</v>
      </c>
      <c r="F581" s="27">
        <v>3</v>
      </c>
      <c r="G581" s="27">
        <v>0</v>
      </c>
      <c r="H581" s="28">
        <f t="shared" si="1"/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3</v>
      </c>
      <c r="Q581" s="26">
        <f t="shared" si="2"/>
        <v>0</v>
      </c>
      <c r="R581" s="26">
        <f t="shared" si="3"/>
        <v>0</v>
      </c>
      <c r="T581" s="24"/>
      <c r="U581" s="24"/>
      <c r="V581" s="24"/>
      <c r="X581" s="27">
        <v>0</v>
      </c>
      <c r="Y581" s="27">
        <v>0</v>
      </c>
      <c r="Z581" s="27">
        <v>0</v>
      </c>
      <c r="AA581" s="27">
        <v>0</v>
      </c>
      <c r="AB581" s="27">
        <v>0</v>
      </c>
      <c r="AC581" s="27">
        <v>0</v>
      </c>
      <c r="AD581" s="27">
        <v>0</v>
      </c>
      <c r="AE581" s="27"/>
      <c r="AF581" s="27"/>
      <c r="AG581" s="29">
        <f t="shared" si="4"/>
        <v>3</v>
      </c>
      <c r="AI581" s="30" t="s">
        <v>299</v>
      </c>
    </row>
    <row r="582" spans="1:35" s="30" customFormat="1" ht="15.75" customHeight="1">
      <c r="A582" s="24" t="s">
        <v>193</v>
      </c>
      <c r="B582" s="25">
        <v>45779</v>
      </c>
      <c r="C582" s="24" t="s">
        <v>239</v>
      </c>
      <c r="D582" s="26">
        <f t="shared" si="0"/>
        <v>0</v>
      </c>
      <c r="E582" s="27">
        <v>3</v>
      </c>
      <c r="F582" s="27">
        <v>3</v>
      </c>
      <c r="G582" s="27">
        <v>0</v>
      </c>
      <c r="H582" s="28">
        <f t="shared" si="1"/>
        <v>0</v>
      </c>
      <c r="I582" s="27">
        <v>0</v>
      </c>
      <c r="J582" s="27">
        <v>0</v>
      </c>
      <c r="K582" s="27">
        <v>0</v>
      </c>
      <c r="L582" s="27">
        <v>0</v>
      </c>
      <c r="M582" s="27">
        <v>0</v>
      </c>
      <c r="N582" s="27">
        <v>0</v>
      </c>
      <c r="O582" s="27">
        <v>0</v>
      </c>
      <c r="P582" s="27">
        <v>1</v>
      </c>
      <c r="Q582" s="26">
        <f t="shared" si="2"/>
        <v>0</v>
      </c>
      <c r="R582" s="26">
        <f t="shared" si="3"/>
        <v>0</v>
      </c>
      <c r="T582" s="24"/>
      <c r="U582" s="24"/>
      <c r="V582" s="24"/>
      <c r="X582" s="27">
        <v>0</v>
      </c>
      <c r="Y582" s="27">
        <v>0</v>
      </c>
      <c r="Z582" s="27">
        <v>0</v>
      </c>
      <c r="AA582" s="27">
        <v>0</v>
      </c>
      <c r="AB582" s="27">
        <v>0</v>
      </c>
      <c r="AC582" s="27">
        <v>0</v>
      </c>
      <c r="AD582" s="27">
        <v>0</v>
      </c>
      <c r="AE582" s="27"/>
      <c r="AF582" s="27"/>
      <c r="AG582" s="29">
        <f t="shared" si="4"/>
        <v>3</v>
      </c>
      <c r="AI582" s="30" t="s">
        <v>299</v>
      </c>
    </row>
    <row r="583" spans="1:35" s="30" customFormat="1" ht="15.75" customHeight="1">
      <c r="A583" s="24" t="s">
        <v>126</v>
      </c>
      <c r="B583" s="25">
        <v>45779</v>
      </c>
      <c r="C583" s="24" t="s">
        <v>239</v>
      </c>
      <c r="D583" s="26">
        <f t="shared" si="0"/>
        <v>0</v>
      </c>
      <c r="E583" s="27">
        <v>3</v>
      </c>
      <c r="F583" s="27">
        <v>3</v>
      </c>
      <c r="G583" s="27">
        <v>0</v>
      </c>
      <c r="H583" s="28">
        <f t="shared" si="1"/>
        <v>0</v>
      </c>
      <c r="I583" s="27">
        <v>0</v>
      </c>
      <c r="J583" s="27">
        <v>0</v>
      </c>
      <c r="K583" s="27">
        <v>0</v>
      </c>
      <c r="L583" s="27">
        <v>0</v>
      </c>
      <c r="M583" s="27">
        <v>0</v>
      </c>
      <c r="N583" s="27">
        <v>0</v>
      </c>
      <c r="O583" s="27">
        <v>0</v>
      </c>
      <c r="P583" s="27">
        <v>0</v>
      </c>
      <c r="Q583" s="26">
        <f t="shared" si="2"/>
        <v>0</v>
      </c>
      <c r="R583" s="26">
        <f t="shared" si="3"/>
        <v>0</v>
      </c>
      <c r="T583" s="24"/>
      <c r="U583" s="24"/>
      <c r="V583" s="24"/>
      <c r="X583" s="27">
        <v>0</v>
      </c>
      <c r="Y583" s="27">
        <v>0</v>
      </c>
      <c r="Z583" s="27">
        <v>0</v>
      </c>
      <c r="AA583" s="27">
        <v>0</v>
      </c>
      <c r="AB583" s="27">
        <v>0</v>
      </c>
      <c r="AC583" s="27">
        <v>0</v>
      </c>
      <c r="AD583" s="27">
        <v>1</v>
      </c>
      <c r="AE583" s="27"/>
      <c r="AF583" s="27"/>
      <c r="AG583" s="29">
        <f t="shared" si="4"/>
        <v>3</v>
      </c>
      <c r="AI583" s="30" t="s">
        <v>299</v>
      </c>
    </row>
    <row r="584" spans="1:35" s="30" customFormat="1" ht="15.75" customHeight="1">
      <c r="A584" s="24" t="s">
        <v>103</v>
      </c>
      <c r="B584" s="25">
        <v>45787</v>
      </c>
      <c r="C584" s="24" t="s">
        <v>239</v>
      </c>
      <c r="D584" s="26">
        <f t="shared" si="0"/>
        <v>0.25</v>
      </c>
      <c r="E584" s="27">
        <v>4</v>
      </c>
      <c r="F584" s="27">
        <v>4</v>
      </c>
      <c r="G584" s="27">
        <v>1</v>
      </c>
      <c r="H584" s="28">
        <f t="shared" si="1"/>
        <v>0</v>
      </c>
      <c r="I584" s="27">
        <v>1</v>
      </c>
      <c r="J584" s="27">
        <v>0</v>
      </c>
      <c r="K584" s="27">
        <v>0</v>
      </c>
      <c r="L584" s="27">
        <v>1</v>
      </c>
      <c r="M584" s="27">
        <v>2</v>
      </c>
      <c r="N584" s="27">
        <v>0</v>
      </c>
      <c r="O584" s="27">
        <v>0</v>
      </c>
      <c r="P584" s="27">
        <v>0</v>
      </c>
      <c r="Q584" s="26">
        <f t="shared" si="2"/>
        <v>0.25</v>
      </c>
      <c r="R584" s="26">
        <f t="shared" si="3"/>
        <v>0.5</v>
      </c>
      <c r="T584" s="24"/>
      <c r="U584" s="24"/>
      <c r="V584" s="24"/>
      <c r="X584" s="27">
        <v>0</v>
      </c>
      <c r="Y584" s="27">
        <v>0</v>
      </c>
      <c r="Z584" s="27">
        <v>0</v>
      </c>
      <c r="AA584" s="27">
        <v>0</v>
      </c>
      <c r="AB584" s="27">
        <v>0</v>
      </c>
      <c r="AC584" s="27">
        <v>0</v>
      </c>
      <c r="AD584" s="27">
        <v>0</v>
      </c>
      <c r="AE584" s="27"/>
      <c r="AF584" s="27"/>
      <c r="AG584" s="29">
        <f t="shared" si="4"/>
        <v>3</v>
      </c>
      <c r="AI584" s="30" t="s">
        <v>299</v>
      </c>
    </row>
    <row r="585" spans="1:35" s="30" customFormat="1" ht="15.75" customHeight="1">
      <c r="A585" s="24" t="s">
        <v>91</v>
      </c>
      <c r="B585" s="25">
        <v>45787</v>
      </c>
      <c r="C585" s="24" t="s">
        <v>239</v>
      </c>
      <c r="D585" s="26">
        <f t="shared" si="0"/>
        <v>0.5</v>
      </c>
      <c r="E585" s="27">
        <v>4</v>
      </c>
      <c r="F585" s="27">
        <v>4</v>
      </c>
      <c r="G585" s="27">
        <v>2</v>
      </c>
      <c r="H585" s="28">
        <f t="shared" si="1"/>
        <v>2</v>
      </c>
      <c r="I585" s="27">
        <v>0</v>
      </c>
      <c r="J585" s="27">
        <v>0</v>
      </c>
      <c r="K585" s="27">
        <v>0</v>
      </c>
      <c r="L585" s="27">
        <v>0</v>
      </c>
      <c r="M585" s="27">
        <v>1</v>
      </c>
      <c r="N585" s="27">
        <v>0</v>
      </c>
      <c r="O585" s="27">
        <v>0</v>
      </c>
      <c r="P585" s="27">
        <v>1</v>
      </c>
      <c r="Q585" s="26">
        <f t="shared" si="2"/>
        <v>0.5</v>
      </c>
      <c r="R585" s="26">
        <f t="shared" si="3"/>
        <v>0.5</v>
      </c>
      <c r="T585" s="24"/>
      <c r="U585" s="24"/>
      <c r="V585" s="24"/>
      <c r="X585" s="27">
        <v>0</v>
      </c>
      <c r="Y585" s="27">
        <v>0</v>
      </c>
      <c r="Z585" s="27">
        <v>0</v>
      </c>
      <c r="AA585" s="27">
        <v>0</v>
      </c>
      <c r="AB585" s="27">
        <v>0</v>
      </c>
      <c r="AC585" s="27">
        <v>0</v>
      </c>
      <c r="AD585" s="27">
        <v>0</v>
      </c>
      <c r="AE585" s="27"/>
      <c r="AF585" s="27"/>
      <c r="AG585" s="29">
        <f t="shared" si="4"/>
        <v>2</v>
      </c>
      <c r="AI585" s="30" t="s">
        <v>299</v>
      </c>
    </row>
    <row r="586" spans="1:35" s="30" customFormat="1" ht="15.75" customHeight="1">
      <c r="A586" s="24" t="s">
        <v>88</v>
      </c>
      <c r="B586" s="25">
        <v>45787</v>
      </c>
      <c r="C586" s="24" t="s">
        <v>239</v>
      </c>
      <c r="D586" s="26">
        <f t="shared" si="0"/>
        <v>0.5</v>
      </c>
      <c r="E586" s="27">
        <v>4</v>
      </c>
      <c r="F586" s="27">
        <v>4</v>
      </c>
      <c r="G586" s="27">
        <v>2</v>
      </c>
      <c r="H586" s="28">
        <f t="shared" si="1"/>
        <v>1</v>
      </c>
      <c r="I586" s="27">
        <v>0</v>
      </c>
      <c r="J586" s="27">
        <v>1</v>
      </c>
      <c r="K586" s="27">
        <v>0</v>
      </c>
      <c r="L586" s="27">
        <v>2</v>
      </c>
      <c r="M586" s="27">
        <v>3</v>
      </c>
      <c r="N586" s="27">
        <v>2</v>
      </c>
      <c r="O586" s="27">
        <v>0</v>
      </c>
      <c r="P586" s="27">
        <v>0</v>
      </c>
      <c r="Q586" s="26">
        <f t="shared" si="2"/>
        <v>0.5</v>
      </c>
      <c r="R586" s="26">
        <f t="shared" si="3"/>
        <v>1</v>
      </c>
      <c r="T586" s="24"/>
      <c r="U586" s="24"/>
      <c r="V586" s="24"/>
      <c r="X586" s="27">
        <v>0</v>
      </c>
      <c r="Y586" s="27">
        <v>0</v>
      </c>
      <c r="Z586" s="27">
        <v>0</v>
      </c>
      <c r="AA586" s="27">
        <v>0</v>
      </c>
      <c r="AB586" s="27">
        <v>0</v>
      </c>
      <c r="AC586" s="27">
        <v>0</v>
      </c>
      <c r="AD586" s="27">
        <v>1</v>
      </c>
      <c r="AE586" s="27"/>
      <c r="AF586" s="27"/>
      <c r="AG586" s="29">
        <f t="shared" si="4"/>
        <v>2</v>
      </c>
      <c r="AI586" s="30" t="s">
        <v>299</v>
      </c>
    </row>
    <row r="587" spans="1:35" s="30" customFormat="1" ht="15.75" customHeight="1">
      <c r="A587" s="31" t="s">
        <v>115</v>
      </c>
      <c r="B587" s="25">
        <v>45787</v>
      </c>
      <c r="C587" s="24" t="s">
        <v>239</v>
      </c>
      <c r="D587" s="26">
        <f t="shared" si="0"/>
        <v>0.75</v>
      </c>
      <c r="E587" s="27">
        <v>4</v>
      </c>
      <c r="F587" s="27">
        <v>4</v>
      </c>
      <c r="G587" s="27">
        <v>3</v>
      </c>
      <c r="H587" s="28">
        <f t="shared" si="1"/>
        <v>0</v>
      </c>
      <c r="I587" s="27">
        <v>3</v>
      </c>
      <c r="J587" s="27">
        <v>0</v>
      </c>
      <c r="K587" s="27">
        <v>0</v>
      </c>
      <c r="L587" s="27">
        <v>4</v>
      </c>
      <c r="M587" s="27">
        <v>3</v>
      </c>
      <c r="N587" s="27">
        <v>0</v>
      </c>
      <c r="O587" s="27">
        <v>0</v>
      </c>
      <c r="P587" s="27">
        <v>0</v>
      </c>
      <c r="Q587" s="26">
        <f t="shared" si="2"/>
        <v>0.75</v>
      </c>
      <c r="R587" s="26">
        <f t="shared" si="3"/>
        <v>1.5</v>
      </c>
      <c r="T587" s="24"/>
      <c r="U587" s="24"/>
      <c r="V587" s="24"/>
      <c r="X587" s="27">
        <v>0</v>
      </c>
      <c r="Y587" s="27">
        <v>0</v>
      </c>
      <c r="Z587" s="27">
        <v>0</v>
      </c>
      <c r="AA587" s="27">
        <v>0</v>
      </c>
      <c r="AB587" s="27">
        <v>0</v>
      </c>
      <c r="AC587" s="27">
        <v>0</v>
      </c>
      <c r="AD587" s="27">
        <v>0</v>
      </c>
      <c r="AE587" s="27"/>
      <c r="AF587" s="27"/>
      <c r="AG587" s="29">
        <f t="shared" si="4"/>
        <v>1</v>
      </c>
      <c r="AI587" s="30" t="s">
        <v>299</v>
      </c>
    </row>
    <row r="588" spans="1:35" s="30" customFormat="1" ht="15.75" customHeight="1">
      <c r="A588" s="24" t="s">
        <v>119</v>
      </c>
      <c r="B588" s="25">
        <v>45787</v>
      </c>
      <c r="C588" s="24" t="s">
        <v>239</v>
      </c>
      <c r="D588" s="26">
        <f t="shared" si="0"/>
        <v>0.5</v>
      </c>
      <c r="E588" s="27">
        <v>4</v>
      </c>
      <c r="F588" s="27">
        <v>4</v>
      </c>
      <c r="G588" s="27">
        <v>2</v>
      </c>
      <c r="H588" s="28">
        <f t="shared" si="1"/>
        <v>1</v>
      </c>
      <c r="I588" s="27">
        <v>1</v>
      </c>
      <c r="J588" s="27">
        <v>0</v>
      </c>
      <c r="K588" s="27">
        <v>0</v>
      </c>
      <c r="L588" s="27">
        <v>2</v>
      </c>
      <c r="M588" s="27">
        <v>1</v>
      </c>
      <c r="N588" s="27">
        <v>0</v>
      </c>
      <c r="O588" s="27">
        <v>0</v>
      </c>
      <c r="P588" s="27">
        <v>2</v>
      </c>
      <c r="Q588" s="26">
        <f t="shared" si="2"/>
        <v>0.5</v>
      </c>
      <c r="R588" s="26">
        <f t="shared" si="3"/>
        <v>0.75</v>
      </c>
      <c r="T588" s="24"/>
      <c r="U588" s="24"/>
      <c r="V588" s="24"/>
      <c r="X588" s="27">
        <v>0</v>
      </c>
      <c r="Y588" s="27">
        <v>0</v>
      </c>
      <c r="Z588" s="27">
        <v>0</v>
      </c>
      <c r="AA588" s="27">
        <v>0</v>
      </c>
      <c r="AB588" s="27">
        <v>0</v>
      </c>
      <c r="AC588" s="27">
        <v>0</v>
      </c>
      <c r="AD588" s="27">
        <v>0</v>
      </c>
      <c r="AE588" s="27"/>
      <c r="AF588" s="27"/>
      <c r="AG588" s="29">
        <f t="shared" si="4"/>
        <v>2</v>
      </c>
      <c r="AI588" s="30" t="s">
        <v>299</v>
      </c>
    </row>
    <row r="589" spans="1:35" s="30" customFormat="1" ht="15.75" customHeight="1">
      <c r="A589" s="24" t="s">
        <v>82</v>
      </c>
      <c r="B589" s="25">
        <v>45787</v>
      </c>
      <c r="C589" s="24" t="s">
        <v>239</v>
      </c>
      <c r="D589" s="26">
        <f t="shared" si="0"/>
        <v>0.25</v>
      </c>
      <c r="E589" s="27">
        <v>4</v>
      </c>
      <c r="F589" s="27">
        <v>4</v>
      </c>
      <c r="G589" s="27">
        <v>1</v>
      </c>
      <c r="H589" s="28">
        <f t="shared" si="1"/>
        <v>1</v>
      </c>
      <c r="I589" s="27">
        <v>0</v>
      </c>
      <c r="J589" s="27">
        <v>0</v>
      </c>
      <c r="K589" s="27">
        <v>0</v>
      </c>
      <c r="L589" s="27">
        <v>0</v>
      </c>
      <c r="M589" s="27">
        <v>1</v>
      </c>
      <c r="N589" s="27">
        <v>1</v>
      </c>
      <c r="O589" s="27">
        <v>0</v>
      </c>
      <c r="P589" s="27">
        <v>0</v>
      </c>
      <c r="Q589" s="26">
        <f t="shared" si="2"/>
        <v>0.25</v>
      </c>
      <c r="R589" s="26">
        <f t="shared" si="3"/>
        <v>0.25</v>
      </c>
      <c r="T589" s="24"/>
      <c r="U589" s="24"/>
      <c r="V589" s="24"/>
      <c r="X589" s="27">
        <v>0</v>
      </c>
      <c r="Y589" s="27">
        <v>0</v>
      </c>
      <c r="Z589" s="27">
        <v>0</v>
      </c>
      <c r="AA589" s="27">
        <v>0</v>
      </c>
      <c r="AB589" s="27">
        <v>0</v>
      </c>
      <c r="AC589" s="27">
        <v>0</v>
      </c>
      <c r="AD589" s="27">
        <v>0</v>
      </c>
      <c r="AE589" s="27"/>
      <c r="AF589" s="27"/>
      <c r="AG589" s="29">
        <f t="shared" si="4"/>
        <v>3</v>
      </c>
      <c r="AI589" s="30" t="s">
        <v>299</v>
      </c>
    </row>
    <row r="590" spans="1:35" s="30" customFormat="1" ht="15.75" customHeight="1">
      <c r="A590" s="24" t="s">
        <v>191</v>
      </c>
      <c r="B590" s="25">
        <v>45787</v>
      </c>
      <c r="C590" s="24" t="s">
        <v>239</v>
      </c>
      <c r="D590" s="26">
        <f t="shared" si="0"/>
        <v>0</v>
      </c>
      <c r="E590" s="27">
        <v>3</v>
      </c>
      <c r="F590" s="27">
        <v>3</v>
      </c>
      <c r="G590" s="27">
        <v>0</v>
      </c>
      <c r="H590" s="28">
        <f t="shared" si="1"/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1</v>
      </c>
      <c r="N590" s="27">
        <v>0</v>
      </c>
      <c r="O590" s="27">
        <v>0</v>
      </c>
      <c r="P590" s="27">
        <v>0</v>
      </c>
      <c r="Q590" s="26">
        <f t="shared" si="2"/>
        <v>0</v>
      </c>
      <c r="R590" s="26">
        <f t="shared" si="3"/>
        <v>0</v>
      </c>
      <c r="T590" s="24"/>
      <c r="U590" s="24"/>
      <c r="V590" s="24"/>
      <c r="X590" s="27">
        <v>0</v>
      </c>
      <c r="Y590" s="27">
        <v>0</v>
      </c>
      <c r="Z590" s="27">
        <v>0</v>
      </c>
      <c r="AA590" s="27">
        <v>0</v>
      </c>
      <c r="AB590" s="27">
        <v>0</v>
      </c>
      <c r="AC590" s="27">
        <v>1</v>
      </c>
      <c r="AD590" s="27">
        <v>1</v>
      </c>
      <c r="AE590" s="27"/>
      <c r="AF590" s="27"/>
      <c r="AG590" s="29">
        <f t="shared" si="4"/>
        <v>4</v>
      </c>
      <c r="AI590" s="30" t="s">
        <v>299</v>
      </c>
    </row>
    <row r="591" spans="1:35" s="30" customFormat="1" ht="15.75" customHeight="1">
      <c r="A591" s="24" t="s">
        <v>99</v>
      </c>
      <c r="B591" s="25">
        <v>45787</v>
      </c>
      <c r="C591" s="24" t="s">
        <v>239</v>
      </c>
      <c r="D591" s="26">
        <f t="shared" si="0"/>
        <v>0</v>
      </c>
      <c r="E591" s="27">
        <v>3</v>
      </c>
      <c r="F591" s="27">
        <v>3</v>
      </c>
      <c r="G591" s="27">
        <v>0</v>
      </c>
      <c r="H591" s="28">
        <f t="shared" si="1"/>
        <v>0</v>
      </c>
      <c r="I591" s="27">
        <v>0</v>
      </c>
      <c r="J591" s="27">
        <v>0</v>
      </c>
      <c r="K591" s="27">
        <v>0</v>
      </c>
      <c r="L591" s="27">
        <v>0</v>
      </c>
      <c r="M591" s="27">
        <v>0</v>
      </c>
      <c r="N591" s="27">
        <v>0</v>
      </c>
      <c r="O591" s="27">
        <v>0</v>
      </c>
      <c r="P591" s="27">
        <v>2</v>
      </c>
      <c r="Q591" s="26">
        <f t="shared" si="2"/>
        <v>0</v>
      </c>
      <c r="R591" s="26">
        <f t="shared" si="3"/>
        <v>0</v>
      </c>
      <c r="T591" s="24"/>
      <c r="U591" s="24"/>
      <c r="V591" s="24"/>
      <c r="X591" s="27">
        <v>0</v>
      </c>
      <c r="Y591" s="27">
        <v>0</v>
      </c>
      <c r="Z591" s="27">
        <v>0</v>
      </c>
      <c r="AA591" s="27">
        <v>0</v>
      </c>
      <c r="AB591" s="27">
        <v>0</v>
      </c>
      <c r="AC591" s="27">
        <v>0</v>
      </c>
      <c r="AD591" s="27">
        <v>0</v>
      </c>
      <c r="AE591" s="27"/>
      <c r="AF591" s="27"/>
      <c r="AG591" s="29">
        <f t="shared" si="4"/>
        <v>3</v>
      </c>
      <c r="AI591" s="30" t="s">
        <v>299</v>
      </c>
    </row>
    <row r="592" spans="1:35" s="30" customFormat="1" ht="15.75" customHeight="1">
      <c r="A592" s="24" t="s">
        <v>95</v>
      </c>
      <c r="B592" s="25">
        <v>45787</v>
      </c>
      <c r="C592" s="24" t="s">
        <v>239</v>
      </c>
      <c r="D592" s="26">
        <f t="shared" si="0"/>
        <v>0</v>
      </c>
      <c r="E592" s="27">
        <v>3</v>
      </c>
      <c r="F592" s="27">
        <v>3</v>
      </c>
      <c r="G592" s="27">
        <v>0</v>
      </c>
      <c r="H592" s="28">
        <f t="shared" si="1"/>
        <v>0</v>
      </c>
      <c r="I592" s="27">
        <v>0</v>
      </c>
      <c r="J592" s="27">
        <v>0</v>
      </c>
      <c r="K592" s="27">
        <v>0</v>
      </c>
      <c r="L592" s="27">
        <v>0</v>
      </c>
      <c r="M592" s="27">
        <v>0</v>
      </c>
      <c r="N592" s="27">
        <v>0</v>
      </c>
      <c r="O592" s="27">
        <v>0</v>
      </c>
      <c r="P592" s="27">
        <v>1</v>
      </c>
      <c r="Q592" s="26">
        <f t="shared" si="2"/>
        <v>0</v>
      </c>
      <c r="R592" s="26">
        <f t="shared" si="3"/>
        <v>0</v>
      </c>
      <c r="T592" s="24"/>
      <c r="U592" s="24"/>
      <c r="V592" s="24"/>
      <c r="X592" s="27">
        <v>0</v>
      </c>
      <c r="Y592" s="27">
        <v>0</v>
      </c>
      <c r="Z592" s="27">
        <v>0</v>
      </c>
      <c r="AA592" s="27">
        <v>0</v>
      </c>
      <c r="AB592" s="27">
        <v>0</v>
      </c>
      <c r="AC592" s="27">
        <v>0</v>
      </c>
      <c r="AD592" s="27">
        <v>1</v>
      </c>
      <c r="AE592" s="27"/>
      <c r="AF592" s="27"/>
      <c r="AG592" s="29">
        <f t="shared" si="4"/>
        <v>3</v>
      </c>
      <c r="AI592" s="30" t="s">
        <v>299</v>
      </c>
    </row>
    <row r="593" spans="1:35" s="30" customFormat="1" ht="15.75" customHeight="1">
      <c r="A593" s="24" t="s">
        <v>193</v>
      </c>
      <c r="B593" s="25">
        <v>45787</v>
      </c>
      <c r="C593" s="24" t="s">
        <v>239</v>
      </c>
      <c r="D593" s="26">
        <f t="shared" si="0"/>
        <v>0.33333333333333331</v>
      </c>
      <c r="E593" s="27">
        <v>3</v>
      </c>
      <c r="F593" s="27">
        <v>3</v>
      </c>
      <c r="G593" s="27">
        <v>1</v>
      </c>
      <c r="H593" s="28">
        <f t="shared" si="1"/>
        <v>1</v>
      </c>
      <c r="I593" s="27">
        <v>0</v>
      </c>
      <c r="J593" s="27">
        <v>0</v>
      </c>
      <c r="K593" s="27">
        <v>0</v>
      </c>
      <c r="L593" s="27">
        <v>0</v>
      </c>
      <c r="M593" s="27">
        <v>2</v>
      </c>
      <c r="N593" s="27">
        <v>2</v>
      </c>
      <c r="O593" s="27">
        <v>0</v>
      </c>
      <c r="P593" s="27">
        <v>1</v>
      </c>
      <c r="Q593" s="26">
        <f t="shared" si="2"/>
        <v>0.33333333333333331</v>
      </c>
      <c r="R593" s="26">
        <f t="shared" si="3"/>
        <v>0.33333333333333331</v>
      </c>
      <c r="T593" s="24"/>
      <c r="U593" s="24"/>
      <c r="V593" s="24"/>
      <c r="X593" s="27">
        <v>0</v>
      </c>
      <c r="Y593" s="27">
        <v>0</v>
      </c>
      <c r="Z593" s="27">
        <v>0</v>
      </c>
      <c r="AA593" s="27">
        <v>0</v>
      </c>
      <c r="AB593" s="27">
        <v>0</v>
      </c>
      <c r="AC593" s="27">
        <v>0</v>
      </c>
      <c r="AD593" s="27">
        <v>2</v>
      </c>
      <c r="AE593" s="27"/>
      <c r="AF593" s="27"/>
      <c r="AG593" s="29">
        <f t="shared" si="4"/>
        <v>2</v>
      </c>
      <c r="AI593" s="30" t="s">
        <v>299</v>
      </c>
    </row>
    <row r="594" spans="1:35" s="30" customFormat="1" ht="15.75" customHeight="1">
      <c r="A594" s="24" t="s">
        <v>94</v>
      </c>
      <c r="B594" s="25">
        <v>45787</v>
      </c>
      <c r="C594" s="24" t="s">
        <v>239</v>
      </c>
      <c r="D594" s="26">
        <f t="shared" si="0"/>
        <v>0.33333333333333331</v>
      </c>
      <c r="E594" s="27">
        <v>3</v>
      </c>
      <c r="F594" s="27">
        <v>3</v>
      </c>
      <c r="G594" s="27">
        <v>1</v>
      </c>
      <c r="H594" s="28">
        <f t="shared" si="1"/>
        <v>1</v>
      </c>
      <c r="I594" s="27">
        <v>0</v>
      </c>
      <c r="J594" s="27">
        <v>0</v>
      </c>
      <c r="K594" s="27">
        <v>0</v>
      </c>
      <c r="L594" s="27">
        <v>1</v>
      </c>
      <c r="M594" s="27">
        <v>0</v>
      </c>
      <c r="N594" s="27">
        <v>0</v>
      </c>
      <c r="O594" s="27">
        <v>0</v>
      </c>
      <c r="P594" s="27">
        <v>0</v>
      </c>
      <c r="Q594" s="26">
        <f t="shared" si="2"/>
        <v>0.33333333333333331</v>
      </c>
      <c r="R594" s="26">
        <f t="shared" si="3"/>
        <v>0.33333333333333331</v>
      </c>
      <c r="T594" s="24"/>
      <c r="U594" s="24"/>
      <c r="V594" s="24"/>
      <c r="X594" s="27">
        <v>0</v>
      </c>
      <c r="Y594" s="27">
        <v>0</v>
      </c>
      <c r="Z594" s="27">
        <v>0</v>
      </c>
      <c r="AA594" s="27">
        <v>0</v>
      </c>
      <c r="AB594" s="27">
        <v>0</v>
      </c>
      <c r="AC594" s="27">
        <v>0</v>
      </c>
      <c r="AD594" s="27">
        <v>0</v>
      </c>
      <c r="AE594" s="27"/>
      <c r="AF594" s="27"/>
      <c r="AG594" s="29">
        <f t="shared" si="4"/>
        <v>2</v>
      </c>
      <c r="AI594" s="30" t="s">
        <v>299</v>
      </c>
    </row>
    <row r="595" spans="1:35" s="30" customFormat="1" ht="15.75" customHeight="1">
      <c r="A595" s="24" t="s">
        <v>194</v>
      </c>
      <c r="B595" s="25">
        <v>45787</v>
      </c>
      <c r="C595" s="24" t="s">
        <v>239</v>
      </c>
      <c r="D595" s="26">
        <f t="shared" si="0"/>
        <v>0.5</v>
      </c>
      <c r="E595" s="27">
        <v>2</v>
      </c>
      <c r="F595" s="27">
        <v>2</v>
      </c>
      <c r="G595" s="27">
        <v>1</v>
      </c>
      <c r="H595" s="28">
        <f t="shared" si="1"/>
        <v>1</v>
      </c>
      <c r="I595" s="27">
        <v>0</v>
      </c>
      <c r="J595" s="27">
        <v>0</v>
      </c>
      <c r="K595" s="27">
        <v>0</v>
      </c>
      <c r="L595" s="27">
        <v>1</v>
      </c>
      <c r="M595" s="27">
        <v>0</v>
      </c>
      <c r="N595" s="27">
        <v>0</v>
      </c>
      <c r="O595" s="27">
        <v>0</v>
      </c>
      <c r="P595" s="27">
        <v>1</v>
      </c>
      <c r="Q595" s="26">
        <f t="shared" si="2"/>
        <v>0.5</v>
      </c>
      <c r="R595" s="26">
        <f t="shared" si="3"/>
        <v>0.5</v>
      </c>
      <c r="T595" s="24"/>
      <c r="U595" s="24"/>
      <c r="V595" s="24"/>
      <c r="X595" s="27">
        <v>0</v>
      </c>
      <c r="Y595" s="27">
        <v>0</v>
      </c>
      <c r="Z595" s="27">
        <v>0</v>
      </c>
      <c r="AA595" s="27">
        <v>0</v>
      </c>
      <c r="AB595" s="27">
        <v>0</v>
      </c>
      <c r="AC595" s="27">
        <v>0</v>
      </c>
      <c r="AD595" s="27">
        <v>0</v>
      </c>
      <c r="AE595" s="27"/>
      <c r="AF595" s="27"/>
      <c r="AG595" s="29">
        <f t="shared" si="4"/>
        <v>1</v>
      </c>
      <c r="AI595" s="30" t="s">
        <v>299</v>
      </c>
    </row>
    <row r="596" spans="1:35" s="30" customFormat="1" ht="15.75" customHeight="1">
      <c r="A596" s="24" t="s">
        <v>106</v>
      </c>
      <c r="B596" s="25">
        <v>45787</v>
      </c>
      <c r="C596" s="24" t="s">
        <v>239</v>
      </c>
      <c r="D596" s="26">
        <f t="shared" si="0"/>
        <v>0</v>
      </c>
      <c r="E596" s="27">
        <v>2</v>
      </c>
      <c r="F596" s="27">
        <v>2</v>
      </c>
      <c r="G596" s="27">
        <v>0</v>
      </c>
      <c r="H596" s="28">
        <f t="shared" si="1"/>
        <v>0</v>
      </c>
      <c r="I596" s="27">
        <v>0</v>
      </c>
      <c r="J596" s="27">
        <v>0</v>
      </c>
      <c r="K596" s="27">
        <v>0</v>
      </c>
      <c r="L596" s="27">
        <v>0</v>
      </c>
      <c r="M596" s="27">
        <v>0</v>
      </c>
      <c r="N596" s="27">
        <v>0</v>
      </c>
      <c r="O596" s="27">
        <v>0</v>
      </c>
      <c r="P596" s="27">
        <v>0</v>
      </c>
      <c r="Q596" s="26">
        <f t="shared" si="2"/>
        <v>0</v>
      </c>
      <c r="R596" s="26">
        <f t="shared" si="3"/>
        <v>0</v>
      </c>
      <c r="T596" s="24"/>
      <c r="U596" s="24"/>
      <c r="V596" s="24"/>
      <c r="X596" s="27">
        <v>0</v>
      </c>
      <c r="Y596" s="27">
        <v>0</v>
      </c>
      <c r="Z596" s="27">
        <v>0</v>
      </c>
      <c r="AA596" s="27">
        <v>0</v>
      </c>
      <c r="AB596" s="27">
        <v>0</v>
      </c>
      <c r="AC596" s="27">
        <v>0</v>
      </c>
      <c r="AD596" s="27">
        <v>1</v>
      </c>
      <c r="AE596" s="27"/>
      <c r="AF596" s="27"/>
      <c r="AG596" s="29">
        <f t="shared" si="4"/>
        <v>2</v>
      </c>
      <c r="AI596" s="30" t="s">
        <v>299</v>
      </c>
    </row>
    <row r="597" spans="1:35" s="30" customFormat="1" ht="15.75" customHeight="1">
      <c r="A597" s="24" t="s">
        <v>192</v>
      </c>
      <c r="B597" s="25">
        <v>45787</v>
      </c>
      <c r="C597" s="24" t="s">
        <v>239</v>
      </c>
      <c r="D597" s="26">
        <f t="shared" si="0"/>
        <v>0</v>
      </c>
      <c r="E597" s="27">
        <v>2</v>
      </c>
      <c r="F597" s="27">
        <v>2</v>
      </c>
      <c r="G597" s="27">
        <v>0</v>
      </c>
      <c r="H597" s="28">
        <f t="shared" si="1"/>
        <v>0</v>
      </c>
      <c r="I597" s="27">
        <v>0</v>
      </c>
      <c r="J597" s="27">
        <v>0</v>
      </c>
      <c r="K597" s="27">
        <v>0</v>
      </c>
      <c r="L597" s="27">
        <v>0</v>
      </c>
      <c r="M597" s="27">
        <v>0</v>
      </c>
      <c r="N597" s="27">
        <v>0</v>
      </c>
      <c r="O597" s="27">
        <v>0</v>
      </c>
      <c r="P597" s="27">
        <v>2</v>
      </c>
      <c r="Q597" s="26">
        <f t="shared" si="2"/>
        <v>0</v>
      </c>
      <c r="R597" s="26">
        <f t="shared" si="3"/>
        <v>0</v>
      </c>
      <c r="T597" s="24"/>
      <c r="U597" s="24"/>
      <c r="V597" s="24"/>
      <c r="X597" s="27">
        <v>0</v>
      </c>
      <c r="Y597" s="27">
        <v>0</v>
      </c>
      <c r="Z597" s="27">
        <v>0</v>
      </c>
      <c r="AA597" s="27">
        <v>0</v>
      </c>
      <c r="AB597" s="27">
        <v>0</v>
      </c>
      <c r="AC597" s="27">
        <v>0</v>
      </c>
      <c r="AD597" s="27">
        <v>0</v>
      </c>
      <c r="AE597" s="27"/>
      <c r="AF597" s="27"/>
      <c r="AG597" s="29">
        <f t="shared" si="4"/>
        <v>2</v>
      </c>
      <c r="AI597" s="30" t="s">
        <v>299</v>
      </c>
    </row>
    <row r="598" spans="1:35" s="30" customFormat="1" ht="15.75" customHeight="1">
      <c r="A598" s="24" t="s">
        <v>108</v>
      </c>
      <c r="B598" s="25">
        <v>45787</v>
      </c>
      <c r="C598" s="24" t="s">
        <v>239</v>
      </c>
      <c r="D598" s="26">
        <f t="shared" si="0"/>
        <v>0</v>
      </c>
      <c r="E598" s="27">
        <v>2</v>
      </c>
      <c r="F598" s="27">
        <v>2</v>
      </c>
      <c r="G598" s="27">
        <v>0</v>
      </c>
      <c r="H598" s="28">
        <f t="shared" si="1"/>
        <v>0</v>
      </c>
      <c r="I598" s="27">
        <v>0</v>
      </c>
      <c r="J598" s="27">
        <v>0</v>
      </c>
      <c r="K598" s="27">
        <v>0</v>
      </c>
      <c r="L598" s="27">
        <v>0</v>
      </c>
      <c r="M598" s="27">
        <v>0</v>
      </c>
      <c r="N598" s="27">
        <v>0</v>
      </c>
      <c r="O598" s="27">
        <v>0</v>
      </c>
      <c r="P598" s="27">
        <v>0</v>
      </c>
      <c r="Q598" s="26">
        <f t="shared" si="2"/>
        <v>0</v>
      </c>
      <c r="R598" s="26">
        <f t="shared" si="3"/>
        <v>0</v>
      </c>
      <c r="T598" s="24"/>
      <c r="U598" s="24"/>
      <c r="V598" s="24"/>
      <c r="X598" s="27">
        <v>0</v>
      </c>
      <c r="Y598" s="27">
        <v>0</v>
      </c>
      <c r="Z598" s="27">
        <v>0</v>
      </c>
      <c r="AA598" s="27">
        <v>0</v>
      </c>
      <c r="AB598" s="27">
        <v>0</v>
      </c>
      <c r="AC598" s="27">
        <v>0</v>
      </c>
      <c r="AD598" s="27">
        <v>1</v>
      </c>
      <c r="AE598" s="27"/>
      <c r="AF598" s="27"/>
      <c r="AG598" s="29">
        <f t="shared" si="4"/>
        <v>2</v>
      </c>
      <c r="AI598" s="30" t="s">
        <v>299</v>
      </c>
    </row>
    <row r="599" spans="1:35" s="30" customFormat="1" ht="15.75" customHeight="1">
      <c r="A599" s="24" t="s">
        <v>126</v>
      </c>
      <c r="B599" s="25">
        <v>45787</v>
      </c>
      <c r="C599" s="24" t="s">
        <v>239</v>
      </c>
      <c r="D599" s="26">
        <f t="shared" si="0"/>
        <v>0</v>
      </c>
      <c r="E599" s="27">
        <v>2</v>
      </c>
      <c r="F599" s="27">
        <v>2</v>
      </c>
      <c r="G599" s="27">
        <v>0</v>
      </c>
      <c r="H599" s="28">
        <f t="shared" si="1"/>
        <v>0</v>
      </c>
      <c r="I599" s="27">
        <v>0</v>
      </c>
      <c r="J599" s="27">
        <v>0</v>
      </c>
      <c r="K599" s="27">
        <v>0</v>
      </c>
      <c r="L599" s="27">
        <v>0</v>
      </c>
      <c r="M599" s="27">
        <v>0</v>
      </c>
      <c r="N599" s="27">
        <v>0</v>
      </c>
      <c r="O599" s="27">
        <v>0</v>
      </c>
      <c r="P599" s="27">
        <v>1</v>
      </c>
      <c r="Q599" s="26">
        <f t="shared" si="2"/>
        <v>0</v>
      </c>
      <c r="R599" s="26">
        <f t="shared" si="3"/>
        <v>0</v>
      </c>
      <c r="T599" s="24"/>
      <c r="U599" s="24"/>
      <c r="V599" s="24"/>
      <c r="X599" s="27">
        <v>0</v>
      </c>
      <c r="Y599" s="27">
        <v>0</v>
      </c>
      <c r="Z599" s="27">
        <v>0</v>
      </c>
      <c r="AA599" s="27">
        <v>0</v>
      </c>
      <c r="AB599" s="27">
        <v>0</v>
      </c>
      <c r="AC599" s="27">
        <v>0</v>
      </c>
      <c r="AD599" s="27">
        <v>1</v>
      </c>
      <c r="AE599" s="27"/>
      <c r="AF599" s="27"/>
      <c r="AG599" s="29">
        <f t="shared" si="4"/>
        <v>2</v>
      </c>
      <c r="AI599" s="30" t="s">
        <v>299</v>
      </c>
    </row>
    <row r="600" spans="1:35" s="30" customFormat="1" ht="15.75" customHeight="1">
      <c r="A600" s="24" t="s">
        <v>108</v>
      </c>
      <c r="B600" s="25">
        <v>45793</v>
      </c>
      <c r="C600" s="24" t="s">
        <v>239</v>
      </c>
      <c r="D600" s="26">
        <f t="shared" si="0"/>
        <v>0</v>
      </c>
      <c r="E600" s="27">
        <v>4</v>
      </c>
      <c r="F600" s="27">
        <v>4</v>
      </c>
      <c r="G600" s="27">
        <v>0</v>
      </c>
      <c r="H600" s="28">
        <f t="shared" si="1"/>
        <v>0</v>
      </c>
      <c r="I600" s="27">
        <v>0</v>
      </c>
      <c r="J600" s="27">
        <v>0</v>
      </c>
      <c r="K600" s="27">
        <v>0</v>
      </c>
      <c r="L600" s="27">
        <v>0</v>
      </c>
      <c r="M600" s="27">
        <v>0</v>
      </c>
      <c r="N600" s="27">
        <v>0</v>
      </c>
      <c r="O600" s="27">
        <v>0</v>
      </c>
      <c r="P600" s="27">
        <v>1</v>
      </c>
      <c r="Q600" s="26">
        <f t="shared" si="2"/>
        <v>0</v>
      </c>
      <c r="R600" s="26">
        <f t="shared" si="3"/>
        <v>0</v>
      </c>
      <c r="T600" s="24"/>
      <c r="U600" s="24"/>
      <c r="V600" s="24"/>
      <c r="X600" s="27">
        <v>0</v>
      </c>
      <c r="Y600" s="27">
        <v>0</v>
      </c>
      <c r="Z600" s="27">
        <v>0</v>
      </c>
      <c r="AA600" s="27">
        <v>0</v>
      </c>
      <c r="AB600" s="27">
        <v>0</v>
      </c>
      <c r="AC600" s="27">
        <v>0</v>
      </c>
      <c r="AD600" s="27">
        <v>0</v>
      </c>
      <c r="AE600" s="27"/>
      <c r="AF600" s="27"/>
      <c r="AG600" s="29">
        <f t="shared" si="4"/>
        <v>4</v>
      </c>
      <c r="AI600" s="30" t="s">
        <v>299</v>
      </c>
    </row>
    <row r="601" spans="1:35" s="30" customFormat="1" ht="15.75" customHeight="1">
      <c r="A601" s="24" t="s">
        <v>106</v>
      </c>
      <c r="B601" s="25">
        <v>45793</v>
      </c>
      <c r="C601" s="24" t="s">
        <v>239</v>
      </c>
      <c r="D601" s="26">
        <f t="shared" si="0"/>
        <v>0</v>
      </c>
      <c r="E601" s="27">
        <v>4</v>
      </c>
      <c r="F601" s="27">
        <v>3</v>
      </c>
      <c r="G601" s="27">
        <v>0</v>
      </c>
      <c r="H601" s="28">
        <f t="shared" si="1"/>
        <v>0</v>
      </c>
      <c r="I601" s="27">
        <v>0</v>
      </c>
      <c r="J601" s="27">
        <v>0</v>
      </c>
      <c r="K601" s="27">
        <v>0</v>
      </c>
      <c r="L601" s="27">
        <v>0</v>
      </c>
      <c r="M601" s="27">
        <v>1</v>
      </c>
      <c r="N601" s="27">
        <v>1</v>
      </c>
      <c r="O601" s="27">
        <v>0</v>
      </c>
      <c r="P601" s="27">
        <v>1</v>
      </c>
      <c r="Q601" s="26">
        <f t="shared" si="2"/>
        <v>0.25</v>
      </c>
      <c r="R601" s="26">
        <f t="shared" si="3"/>
        <v>0</v>
      </c>
      <c r="T601" s="24"/>
      <c r="U601" s="24"/>
      <c r="V601" s="24"/>
      <c r="X601" s="27">
        <v>0</v>
      </c>
      <c r="Y601" s="27">
        <v>1</v>
      </c>
      <c r="Z601" s="27">
        <v>0</v>
      </c>
      <c r="AA601" s="27">
        <v>0</v>
      </c>
      <c r="AB601" s="27">
        <v>0</v>
      </c>
      <c r="AC601" s="27">
        <v>0</v>
      </c>
      <c r="AD601" s="27">
        <v>1</v>
      </c>
      <c r="AE601" s="27"/>
      <c r="AF601" s="27"/>
      <c r="AG601" s="29">
        <f t="shared" si="4"/>
        <v>3</v>
      </c>
      <c r="AI601" s="30" t="s">
        <v>299</v>
      </c>
    </row>
    <row r="602" spans="1:35" s="30" customFormat="1" ht="15.75" customHeight="1">
      <c r="A602" s="24" t="s">
        <v>88</v>
      </c>
      <c r="B602" s="25">
        <v>45793</v>
      </c>
      <c r="C602" s="24" t="s">
        <v>239</v>
      </c>
      <c r="D602" s="26">
        <f t="shared" si="0"/>
        <v>0</v>
      </c>
      <c r="E602" s="27">
        <v>4</v>
      </c>
      <c r="F602" s="27">
        <v>3</v>
      </c>
      <c r="G602" s="27">
        <v>0</v>
      </c>
      <c r="H602" s="28">
        <f t="shared" si="1"/>
        <v>0</v>
      </c>
      <c r="I602" s="27">
        <v>0</v>
      </c>
      <c r="J602" s="27">
        <v>0</v>
      </c>
      <c r="K602" s="27">
        <v>0</v>
      </c>
      <c r="L602" s="27">
        <v>0</v>
      </c>
      <c r="M602" s="27">
        <v>1</v>
      </c>
      <c r="N602" s="27">
        <v>0</v>
      </c>
      <c r="O602" s="27">
        <v>1</v>
      </c>
      <c r="P602" s="27">
        <v>1</v>
      </c>
      <c r="Q602" s="26">
        <f t="shared" si="2"/>
        <v>0.25</v>
      </c>
      <c r="R602" s="26">
        <f t="shared" si="3"/>
        <v>0</v>
      </c>
      <c r="T602" s="24"/>
      <c r="U602" s="24"/>
      <c r="V602" s="24"/>
      <c r="X602" s="27">
        <v>0</v>
      </c>
      <c r="Y602" s="27">
        <v>0</v>
      </c>
      <c r="Z602" s="27">
        <v>0</v>
      </c>
      <c r="AA602" s="27">
        <v>0</v>
      </c>
      <c r="AB602" s="27">
        <v>0</v>
      </c>
      <c r="AC602" s="27">
        <v>1</v>
      </c>
      <c r="AD602" s="27">
        <v>0</v>
      </c>
      <c r="AE602" s="27"/>
      <c r="AF602" s="27"/>
      <c r="AG602" s="29">
        <f t="shared" si="4"/>
        <v>4</v>
      </c>
      <c r="AI602" s="30" t="s">
        <v>299</v>
      </c>
    </row>
    <row r="603" spans="1:35" s="30" customFormat="1" ht="15.75" customHeight="1">
      <c r="A603" s="31" t="s">
        <v>115</v>
      </c>
      <c r="B603" s="25">
        <v>45793</v>
      </c>
      <c r="C603" s="24" t="s">
        <v>239</v>
      </c>
      <c r="D603" s="26">
        <f t="shared" si="0"/>
        <v>0.5</v>
      </c>
      <c r="E603" s="27">
        <v>4</v>
      </c>
      <c r="F603" s="27">
        <v>4</v>
      </c>
      <c r="G603" s="27">
        <v>2</v>
      </c>
      <c r="H603" s="28">
        <f t="shared" si="1"/>
        <v>0</v>
      </c>
      <c r="I603" s="27">
        <v>1</v>
      </c>
      <c r="J603" s="27">
        <v>0</v>
      </c>
      <c r="K603" s="27">
        <v>1</v>
      </c>
      <c r="L603" s="27">
        <v>3</v>
      </c>
      <c r="M603" s="27">
        <v>2</v>
      </c>
      <c r="N603" s="27">
        <v>1</v>
      </c>
      <c r="O603" s="27">
        <v>0</v>
      </c>
      <c r="P603" s="27">
        <v>1</v>
      </c>
      <c r="Q603" s="26">
        <f t="shared" si="2"/>
        <v>0.5</v>
      </c>
      <c r="R603" s="26">
        <f t="shared" si="3"/>
        <v>1.5</v>
      </c>
      <c r="T603" s="24"/>
      <c r="U603" s="24"/>
      <c r="V603" s="24"/>
      <c r="X603" s="27">
        <v>0</v>
      </c>
      <c r="Y603" s="27">
        <v>0</v>
      </c>
      <c r="Z603" s="27">
        <v>0</v>
      </c>
      <c r="AA603" s="27">
        <v>0</v>
      </c>
      <c r="AB603" s="27">
        <v>0</v>
      </c>
      <c r="AC603" s="27">
        <v>0</v>
      </c>
      <c r="AD603" s="27">
        <v>0</v>
      </c>
      <c r="AE603" s="27"/>
      <c r="AF603" s="27"/>
      <c r="AG603" s="29">
        <f t="shared" si="4"/>
        <v>2</v>
      </c>
      <c r="AI603" s="30" t="s">
        <v>299</v>
      </c>
    </row>
    <row r="604" spans="1:35" s="30" customFormat="1" ht="15.75" customHeight="1">
      <c r="A604" s="24" t="s">
        <v>126</v>
      </c>
      <c r="B604" s="25">
        <v>45793</v>
      </c>
      <c r="C604" s="24" t="s">
        <v>239</v>
      </c>
      <c r="D604" s="26">
        <f t="shared" si="0"/>
        <v>0.25</v>
      </c>
      <c r="E604" s="27">
        <v>4</v>
      </c>
      <c r="F604" s="27">
        <v>4</v>
      </c>
      <c r="G604" s="27">
        <v>1</v>
      </c>
      <c r="H604" s="28">
        <f t="shared" si="1"/>
        <v>0</v>
      </c>
      <c r="I604" s="27">
        <v>0</v>
      </c>
      <c r="J604" s="27">
        <v>0</v>
      </c>
      <c r="K604" s="27">
        <v>1</v>
      </c>
      <c r="L604" s="27">
        <v>1</v>
      </c>
      <c r="M604" s="27">
        <v>1</v>
      </c>
      <c r="N604" s="27">
        <v>0</v>
      </c>
      <c r="O604" s="27">
        <v>0</v>
      </c>
      <c r="P604" s="27">
        <v>1</v>
      </c>
      <c r="Q604" s="26">
        <f t="shared" si="2"/>
        <v>0.25</v>
      </c>
      <c r="R604" s="26">
        <f t="shared" si="3"/>
        <v>1</v>
      </c>
      <c r="T604" s="24"/>
      <c r="U604" s="24"/>
      <c r="V604" s="24"/>
      <c r="X604" s="27">
        <v>0</v>
      </c>
      <c r="Y604" s="27">
        <v>0</v>
      </c>
      <c r="Z604" s="27">
        <v>0</v>
      </c>
      <c r="AA604" s="27">
        <v>0</v>
      </c>
      <c r="AB604" s="27">
        <v>0</v>
      </c>
      <c r="AC604" s="27">
        <v>0</v>
      </c>
      <c r="AD604" s="27">
        <v>0</v>
      </c>
      <c r="AE604" s="27"/>
      <c r="AF604" s="27"/>
      <c r="AG604" s="29">
        <f t="shared" si="4"/>
        <v>3</v>
      </c>
      <c r="AI604" s="30" t="s">
        <v>299</v>
      </c>
    </row>
    <row r="605" spans="1:35" s="30" customFormat="1" ht="15.75" customHeight="1">
      <c r="A605" s="24" t="s">
        <v>91</v>
      </c>
      <c r="B605" s="25">
        <v>45793</v>
      </c>
      <c r="C605" s="24" t="s">
        <v>239</v>
      </c>
      <c r="D605" s="26">
        <f t="shared" si="0"/>
        <v>0</v>
      </c>
      <c r="E605" s="27">
        <v>4</v>
      </c>
      <c r="F605" s="27">
        <v>3</v>
      </c>
      <c r="G605" s="27">
        <v>0</v>
      </c>
      <c r="H605" s="28">
        <f t="shared" si="1"/>
        <v>0</v>
      </c>
      <c r="I605" s="27">
        <v>0</v>
      </c>
      <c r="J605" s="27">
        <v>0</v>
      </c>
      <c r="K605" s="27">
        <v>0</v>
      </c>
      <c r="L605" s="27">
        <v>0</v>
      </c>
      <c r="M605" s="27">
        <v>0</v>
      </c>
      <c r="N605" s="27">
        <v>1</v>
      </c>
      <c r="O605" s="27">
        <v>0</v>
      </c>
      <c r="P605" s="27">
        <v>2</v>
      </c>
      <c r="Q605" s="26">
        <f t="shared" si="2"/>
        <v>0.25</v>
      </c>
      <c r="R605" s="26">
        <f t="shared" si="3"/>
        <v>0</v>
      </c>
      <c r="T605" s="24"/>
      <c r="U605" s="24"/>
      <c r="V605" s="24"/>
      <c r="X605" s="27">
        <v>0</v>
      </c>
      <c r="Y605" s="27">
        <v>1</v>
      </c>
      <c r="Z605" s="27">
        <v>0</v>
      </c>
      <c r="AA605" s="27">
        <v>0</v>
      </c>
      <c r="AB605" s="27">
        <v>0</v>
      </c>
      <c r="AC605" s="27">
        <v>0</v>
      </c>
      <c r="AD605" s="27">
        <v>0</v>
      </c>
      <c r="AE605" s="27"/>
      <c r="AF605" s="27"/>
      <c r="AG605" s="29">
        <f t="shared" si="4"/>
        <v>3</v>
      </c>
      <c r="AI605" s="30" t="s">
        <v>299</v>
      </c>
    </row>
    <row r="606" spans="1:35" s="30" customFormat="1" ht="15.75" customHeight="1">
      <c r="A606" s="24" t="s">
        <v>89</v>
      </c>
      <c r="B606" s="25">
        <v>45793</v>
      </c>
      <c r="C606" s="24" t="s">
        <v>239</v>
      </c>
      <c r="D606" s="26">
        <f t="shared" si="0"/>
        <v>0.25</v>
      </c>
      <c r="E606" s="27">
        <v>4</v>
      </c>
      <c r="F606" s="27">
        <v>4</v>
      </c>
      <c r="G606" s="27">
        <v>1</v>
      </c>
      <c r="H606" s="28">
        <f t="shared" si="1"/>
        <v>1</v>
      </c>
      <c r="I606" s="27">
        <v>0</v>
      </c>
      <c r="J606" s="27">
        <v>0</v>
      </c>
      <c r="K606" s="27">
        <v>0</v>
      </c>
      <c r="L606" s="27">
        <v>0</v>
      </c>
      <c r="M606" s="27">
        <v>0</v>
      </c>
      <c r="N606" s="27">
        <v>0</v>
      </c>
      <c r="O606" s="27">
        <v>0</v>
      </c>
      <c r="P606" s="27">
        <v>1</v>
      </c>
      <c r="Q606" s="26">
        <f t="shared" si="2"/>
        <v>0.25</v>
      </c>
      <c r="R606" s="26">
        <f t="shared" si="3"/>
        <v>0.25</v>
      </c>
      <c r="T606" s="24"/>
      <c r="U606" s="24"/>
      <c r="V606" s="24"/>
      <c r="X606" s="27">
        <v>0</v>
      </c>
      <c r="Y606" s="27">
        <v>0</v>
      </c>
      <c r="Z606" s="27">
        <v>0</v>
      </c>
      <c r="AA606" s="27">
        <v>0</v>
      </c>
      <c r="AB606" s="27">
        <v>0</v>
      </c>
      <c r="AC606" s="27">
        <v>0</v>
      </c>
      <c r="AD606" s="27">
        <v>0</v>
      </c>
      <c r="AE606" s="27"/>
      <c r="AF606" s="27"/>
      <c r="AG606" s="29">
        <f t="shared" si="4"/>
        <v>3</v>
      </c>
      <c r="AI606" s="30" t="s">
        <v>299</v>
      </c>
    </row>
    <row r="607" spans="1:35" s="30" customFormat="1" ht="15.75" customHeight="1">
      <c r="A607" s="24" t="s">
        <v>104</v>
      </c>
      <c r="B607" s="25">
        <v>45793</v>
      </c>
      <c r="C607" s="24" t="s">
        <v>239</v>
      </c>
      <c r="D607" s="26">
        <f t="shared" si="0"/>
        <v>0.33333333333333331</v>
      </c>
      <c r="E607" s="27">
        <v>3</v>
      </c>
      <c r="F607" s="27">
        <v>3</v>
      </c>
      <c r="G607" s="27">
        <v>1</v>
      </c>
      <c r="H607" s="28">
        <f t="shared" si="1"/>
        <v>0</v>
      </c>
      <c r="I607" s="27">
        <v>1</v>
      </c>
      <c r="J607" s="27">
        <v>0</v>
      </c>
      <c r="K607" s="27">
        <v>0</v>
      </c>
      <c r="L607" s="27">
        <v>0</v>
      </c>
      <c r="M607" s="27">
        <v>0</v>
      </c>
      <c r="N607" s="27">
        <v>1</v>
      </c>
      <c r="O607" s="27">
        <v>0</v>
      </c>
      <c r="P607" s="27">
        <v>0</v>
      </c>
      <c r="Q607" s="26">
        <f t="shared" si="2"/>
        <v>0.33333333333333331</v>
      </c>
      <c r="R607" s="26">
        <f t="shared" si="3"/>
        <v>0.66666666666666663</v>
      </c>
      <c r="T607" s="24"/>
      <c r="U607" s="24"/>
      <c r="V607" s="24"/>
      <c r="X607" s="27">
        <v>0</v>
      </c>
      <c r="Y607" s="27">
        <v>0</v>
      </c>
      <c r="Z607" s="27">
        <v>0</v>
      </c>
      <c r="AA607" s="27">
        <v>0</v>
      </c>
      <c r="AB607" s="27">
        <v>0</v>
      </c>
      <c r="AC607" s="27">
        <v>1</v>
      </c>
      <c r="AD607" s="27">
        <v>0</v>
      </c>
      <c r="AE607" s="27"/>
      <c r="AF607" s="27"/>
      <c r="AG607" s="29">
        <f t="shared" si="4"/>
        <v>3</v>
      </c>
      <c r="AI607" s="30" t="s">
        <v>299</v>
      </c>
    </row>
    <row r="608" spans="1:35" s="30" customFormat="1" ht="15.75" customHeight="1">
      <c r="A608" s="24" t="s">
        <v>285</v>
      </c>
      <c r="B608" s="25">
        <v>45793</v>
      </c>
      <c r="C608" s="24" t="s">
        <v>239</v>
      </c>
      <c r="D608" s="26">
        <f t="shared" si="0"/>
        <v>0</v>
      </c>
      <c r="E608" s="27">
        <v>3</v>
      </c>
      <c r="F608" s="27">
        <v>3</v>
      </c>
      <c r="G608" s="27">
        <v>0</v>
      </c>
      <c r="H608" s="28">
        <f t="shared" si="1"/>
        <v>0</v>
      </c>
      <c r="I608" s="27">
        <v>0</v>
      </c>
      <c r="J608" s="27">
        <v>0</v>
      </c>
      <c r="K608" s="27">
        <v>0</v>
      </c>
      <c r="L608" s="27">
        <v>0</v>
      </c>
      <c r="M608" s="27">
        <v>0</v>
      </c>
      <c r="N608" s="27">
        <v>0</v>
      </c>
      <c r="O608" s="27">
        <v>0</v>
      </c>
      <c r="P608" s="27">
        <v>2</v>
      </c>
      <c r="Q608" s="26">
        <f t="shared" si="2"/>
        <v>0</v>
      </c>
      <c r="R608" s="26">
        <f t="shared" si="3"/>
        <v>0</v>
      </c>
      <c r="T608" s="24"/>
      <c r="U608" s="24"/>
      <c r="V608" s="24"/>
      <c r="X608" s="27">
        <v>0</v>
      </c>
      <c r="Y608" s="27">
        <v>0</v>
      </c>
      <c r="Z608" s="27">
        <v>0</v>
      </c>
      <c r="AA608" s="27">
        <v>0</v>
      </c>
      <c r="AB608" s="27">
        <v>0</v>
      </c>
      <c r="AC608" s="27">
        <v>0</v>
      </c>
      <c r="AD608" s="27">
        <v>0</v>
      </c>
      <c r="AE608" s="27"/>
      <c r="AF608" s="27"/>
      <c r="AG608" s="29">
        <f t="shared" si="4"/>
        <v>3</v>
      </c>
      <c r="AI608" s="30" t="s">
        <v>299</v>
      </c>
    </row>
    <row r="609" spans="1:35" s="30" customFormat="1" ht="15.75" customHeight="1">
      <c r="A609" s="24" t="s">
        <v>103</v>
      </c>
      <c r="B609" s="25">
        <v>45793</v>
      </c>
      <c r="C609" s="24" t="s">
        <v>239</v>
      </c>
      <c r="D609" s="26">
        <f t="shared" si="0"/>
        <v>0.5</v>
      </c>
      <c r="E609" s="27">
        <v>4</v>
      </c>
      <c r="F609" s="27">
        <v>4</v>
      </c>
      <c r="G609" s="27">
        <v>2</v>
      </c>
      <c r="H609" s="28">
        <f t="shared" si="1"/>
        <v>1</v>
      </c>
      <c r="I609" s="27">
        <v>1</v>
      </c>
      <c r="J609" s="27">
        <v>0</v>
      </c>
      <c r="K609" s="27">
        <v>0</v>
      </c>
      <c r="L609" s="27">
        <v>0</v>
      </c>
      <c r="M609" s="27">
        <v>2</v>
      </c>
      <c r="N609" s="27">
        <v>1</v>
      </c>
      <c r="O609" s="27">
        <v>0</v>
      </c>
      <c r="P609" s="27">
        <v>0</v>
      </c>
      <c r="Q609" s="26">
        <f t="shared" si="2"/>
        <v>0.5</v>
      </c>
      <c r="R609" s="26">
        <f t="shared" si="3"/>
        <v>0.75</v>
      </c>
      <c r="T609" s="24"/>
      <c r="U609" s="24"/>
      <c r="V609" s="24"/>
      <c r="X609" s="27">
        <v>0</v>
      </c>
      <c r="Y609" s="27">
        <v>0</v>
      </c>
      <c r="Z609" s="27">
        <v>0</v>
      </c>
      <c r="AA609" s="27">
        <v>0</v>
      </c>
      <c r="AB609" s="27">
        <v>0</v>
      </c>
      <c r="AC609" s="27">
        <v>0</v>
      </c>
      <c r="AD609" s="27">
        <v>0</v>
      </c>
      <c r="AE609" s="27"/>
      <c r="AF609" s="27"/>
      <c r="AG609" s="29">
        <f t="shared" si="4"/>
        <v>2</v>
      </c>
      <c r="AI609" s="30" t="s">
        <v>299</v>
      </c>
    </row>
    <row r="610" spans="1:35" s="30" customFormat="1" ht="15.75" customHeight="1">
      <c r="A610" s="24" t="s">
        <v>94</v>
      </c>
      <c r="B610" s="25">
        <v>45793</v>
      </c>
      <c r="C610" s="24" t="s">
        <v>239</v>
      </c>
      <c r="D610" s="26">
        <f t="shared" si="0"/>
        <v>0.25</v>
      </c>
      <c r="E610" s="27">
        <v>4</v>
      </c>
      <c r="F610" s="27">
        <v>4</v>
      </c>
      <c r="G610" s="27">
        <v>1</v>
      </c>
      <c r="H610" s="28">
        <f t="shared" si="1"/>
        <v>1</v>
      </c>
      <c r="I610" s="27">
        <v>0</v>
      </c>
      <c r="J610" s="27">
        <v>0</v>
      </c>
      <c r="K610" s="27">
        <v>0</v>
      </c>
      <c r="L610" s="27">
        <v>0</v>
      </c>
      <c r="M610" s="27">
        <v>0</v>
      </c>
      <c r="N610" s="27">
        <v>0</v>
      </c>
      <c r="O610" s="27">
        <v>0</v>
      </c>
      <c r="P610" s="27">
        <v>1</v>
      </c>
      <c r="Q610" s="26">
        <f t="shared" si="2"/>
        <v>0.25</v>
      </c>
      <c r="R610" s="26">
        <f t="shared" si="3"/>
        <v>0.25</v>
      </c>
      <c r="T610" s="24"/>
      <c r="U610" s="24"/>
      <c r="V610" s="24"/>
      <c r="X610" s="27">
        <v>0</v>
      </c>
      <c r="Y610" s="27">
        <v>0</v>
      </c>
      <c r="Z610" s="27">
        <v>0</v>
      </c>
      <c r="AA610" s="27">
        <v>0</v>
      </c>
      <c r="AB610" s="27">
        <v>0</v>
      </c>
      <c r="AC610" s="27">
        <v>0</v>
      </c>
      <c r="AD610" s="27">
        <v>0</v>
      </c>
      <c r="AE610" s="27"/>
      <c r="AF610" s="27"/>
      <c r="AG610" s="29">
        <f t="shared" si="4"/>
        <v>3</v>
      </c>
      <c r="AI610" s="30" t="s">
        <v>299</v>
      </c>
    </row>
    <row r="611" spans="1:35" s="30" customFormat="1" ht="15.75" customHeight="1">
      <c r="A611" s="24" t="s">
        <v>85</v>
      </c>
      <c r="B611" s="25">
        <v>45793</v>
      </c>
      <c r="C611" s="24" t="s">
        <v>239</v>
      </c>
      <c r="D611" s="26">
        <f t="shared" si="0"/>
        <v>0.75</v>
      </c>
      <c r="E611" s="27">
        <v>4</v>
      </c>
      <c r="F611" s="27">
        <v>4</v>
      </c>
      <c r="G611" s="27">
        <v>3</v>
      </c>
      <c r="H611" s="28">
        <f t="shared" si="1"/>
        <v>2</v>
      </c>
      <c r="I611" s="27">
        <v>1</v>
      </c>
      <c r="J611" s="27">
        <v>0</v>
      </c>
      <c r="K611" s="27">
        <v>0</v>
      </c>
      <c r="L611" s="27">
        <v>2</v>
      </c>
      <c r="M611" s="27">
        <v>1</v>
      </c>
      <c r="N611" s="27">
        <v>0</v>
      </c>
      <c r="O611" s="27">
        <v>0</v>
      </c>
      <c r="P611" s="27">
        <v>0</v>
      </c>
      <c r="Q611" s="26">
        <f t="shared" si="2"/>
        <v>0.75</v>
      </c>
      <c r="R611" s="26">
        <f t="shared" si="3"/>
        <v>1</v>
      </c>
      <c r="T611" s="24"/>
      <c r="U611" s="24"/>
      <c r="V611" s="24"/>
      <c r="X611" s="27">
        <v>0</v>
      </c>
      <c r="Y611" s="27">
        <v>0</v>
      </c>
      <c r="Z611" s="27">
        <v>0</v>
      </c>
      <c r="AA611" s="27">
        <v>0</v>
      </c>
      <c r="AB611" s="27">
        <v>0</v>
      </c>
      <c r="AC611" s="27">
        <v>0</v>
      </c>
      <c r="AD611" s="27">
        <v>0</v>
      </c>
      <c r="AE611" s="27"/>
      <c r="AF611" s="27"/>
      <c r="AG611" s="29">
        <f t="shared" si="4"/>
        <v>1</v>
      </c>
      <c r="AI611" s="30" t="s">
        <v>299</v>
      </c>
    </row>
    <row r="612" spans="1:35" s="30" customFormat="1" ht="15.75" customHeight="1">
      <c r="A612" s="24" t="s">
        <v>194</v>
      </c>
      <c r="B612" s="25">
        <v>45793</v>
      </c>
      <c r="C612" s="24" t="s">
        <v>239</v>
      </c>
      <c r="D612" s="26">
        <f t="shared" si="0"/>
        <v>0.5</v>
      </c>
      <c r="E612" s="27">
        <v>4</v>
      </c>
      <c r="F612" s="27">
        <v>4</v>
      </c>
      <c r="G612" s="27">
        <v>2</v>
      </c>
      <c r="H612" s="28">
        <f t="shared" si="1"/>
        <v>1</v>
      </c>
      <c r="I612" s="27">
        <v>1</v>
      </c>
      <c r="J612" s="27">
        <v>0</v>
      </c>
      <c r="K612" s="27">
        <v>0</v>
      </c>
      <c r="L612" s="27">
        <v>0</v>
      </c>
      <c r="M612" s="27">
        <v>0</v>
      </c>
      <c r="N612" s="27">
        <v>0</v>
      </c>
      <c r="O612" s="27">
        <v>0</v>
      </c>
      <c r="P612" s="27">
        <v>0</v>
      </c>
      <c r="Q612" s="26">
        <f t="shared" si="2"/>
        <v>0.5</v>
      </c>
      <c r="R612" s="26">
        <f t="shared" si="3"/>
        <v>0.75</v>
      </c>
      <c r="T612" s="24"/>
      <c r="U612" s="24"/>
      <c r="V612" s="24"/>
      <c r="X612" s="27">
        <v>0</v>
      </c>
      <c r="Y612" s="27">
        <v>0</v>
      </c>
      <c r="Z612" s="27">
        <v>0</v>
      </c>
      <c r="AA612" s="27">
        <v>0</v>
      </c>
      <c r="AB612" s="27">
        <v>0</v>
      </c>
      <c r="AC612" s="27">
        <v>0</v>
      </c>
      <c r="AD612" s="27">
        <v>0</v>
      </c>
      <c r="AE612" s="27"/>
      <c r="AF612" s="27"/>
      <c r="AG612" s="29">
        <f t="shared" si="4"/>
        <v>2</v>
      </c>
      <c r="AI612" s="30" t="s">
        <v>299</v>
      </c>
    </row>
    <row r="613" spans="1:35" s="30" customFormat="1" ht="15.75" customHeight="1">
      <c r="A613" s="24" t="s">
        <v>86</v>
      </c>
      <c r="B613" s="25">
        <v>45793</v>
      </c>
      <c r="C613" s="24" t="s">
        <v>239</v>
      </c>
      <c r="D613" s="26">
        <f t="shared" si="0"/>
        <v>0</v>
      </c>
      <c r="E613" s="27">
        <v>4</v>
      </c>
      <c r="F613" s="27">
        <v>4</v>
      </c>
      <c r="G613" s="27">
        <v>0</v>
      </c>
      <c r="H613" s="28">
        <f t="shared" si="1"/>
        <v>0</v>
      </c>
      <c r="I613" s="27">
        <v>0</v>
      </c>
      <c r="J613" s="27">
        <v>0</v>
      </c>
      <c r="K613" s="27">
        <v>0</v>
      </c>
      <c r="L613" s="27">
        <v>0</v>
      </c>
      <c r="M613" s="27">
        <v>0</v>
      </c>
      <c r="N613" s="27">
        <v>0</v>
      </c>
      <c r="O613" s="27">
        <v>0</v>
      </c>
      <c r="P613" s="27">
        <v>0</v>
      </c>
      <c r="Q613" s="26">
        <f t="shared" si="2"/>
        <v>0</v>
      </c>
      <c r="R613" s="26">
        <f t="shared" si="3"/>
        <v>0</v>
      </c>
      <c r="T613" s="24"/>
      <c r="U613" s="24"/>
      <c r="V613" s="24"/>
      <c r="X613" s="27">
        <v>0</v>
      </c>
      <c r="Y613" s="27">
        <v>0</v>
      </c>
      <c r="Z613" s="27">
        <v>0</v>
      </c>
      <c r="AA613" s="27">
        <v>0</v>
      </c>
      <c r="AB613" s="27">
        <v>0</v>
      </c>
      <c r="AC613" s="27">
        <v>0</v>
      </c>
      <c r="AD613" s="27">
        <v>0</v>
      </c>
      <c r="AE613" s="27"/>
      <c r="AF613" s="27"/>
      <c r="AG613" s="29">
        <f t="shared" si="4"/>
        <v>4</v>
      </c>
      <c r="AI613" s="30" t="s">
        <v>299</v>
      </c>
    </row>
    <row r="614" spans="1:35" s="30" customFormat="1" ht="15.75" customHeight="1">
      <c r="A614" s="24" t="s">
        <v>192</v>
      </c>
      <c r="B614" s="25">
        <v>45793</v>
      </c>
      <c r="C614" s="24" t="s">
        <v>239</v>
      </c>
      <c r="D614" s="26">
        <f t="shared" si="0"/>
        <v>0</v>
      </c>
      <c r="E614" s="27">
        <v>2</v>
      </c>
      <c r="F614" s="27">
        <v>2</v>
      </c>
      <c r="G614" s="27">
        <v>0</v>
      </c>
      <c r="H614" s="28">
        <f t="shared" si="1"/>
        <v>0</v>
      </c>
      <c r="I614" s="27">
        <v>0</v>
      </c>
      <c r="J614" s="27">
        <v>0</v>
      </c>
      <c r="K614" s="27">
        <v>0</v>
      </c>
      <c r="L614" s="27">
        <v>1</v>
      </c>
      <c r="M614" s="27">
        <v>0</v>
      </c>
      <c r="N614" s="27">
        <v>0</v>
      </c>
      <c r="O614" s="27">
        <v>0</v>
      </c>
      <c r="P614" s="27">
        <v>1</v>
      </c>
      <c r="Q614" s="26">
        <f t="shared" si="2"/>
        <v>0</v>
      </c>
      <c r="R614" s="26">
        <f t="shared" si="3"/>
        <v>0</v>
      </c>
      <c r="T614" s="24"/>
      <c r="U614" s="24"/>
      <c r="V614" s="24"/>
      <c r="X614" s="27">
        <v>0</v>
      </c>
      <c r="Y614" s="27">
        <v>0</v>
      </c>
      <c r="Z614" s="27">
        <v>0</v>
      </c>
      <c r="AA614" s="27">
        <v>0</v>
      </c>
      <c r="AB614" s="27">
        <v>0</v>
      </c>
      <c r="AC614" s="27">
        <v>0</v>
      </c>
      <c r="AD614" s="27">
        <v>0</v>
      </c>
      <c r="AE614" s="27"/>
      <c r="AF614" s="27"/>
      <c r="AG614" s="29">
        <f t="shared" si="4"/>
        <v>2</v>
      </c>
      <c r="AI614" s="30" t="s">
        <v>299</v>
      </c>
    </row>
    <row r="615" spans="1:35" s="30" customFormat="1" ht="15.75" customHeight="1">
      <c r="A615" s="24" t="s">
        <v>193</v>
      </c>
      <c r="B615" s="25">
        <v>45793</v>
      </c>
      <c r="C615" s="24" t="s">
        <v>239</v>
      </c>
      <c r="D615" s="26">
        <f t="shared" si="0"/>
        <v>0</v>
      </c>
      <c r="E615" s="27">
        <v>2</v>
      </c>
      <c r="F615" s="27">
        <v>2</v>
      </c>
      <c r="G615" s="27">
        <v>0</v>
      </c>
      <c r="H615" s="28">
        <f t="shared" si="1"/>
        <v>0</v>
      </c>
      <c r="I615" s="27">
        <v>0</v>
      </c>
      <c r="J615" s="27">
        <v>0</v>
      </c>
      <c r="K615" s="27">
        <v>0</v>
      </c>
      <c r="L615" s="27">
        <v>0</v>
      </c>
      <c r="M615" s="27">
        <v>0</v>
      </c>
      <c r="N615" s="27">
        <v>0</v>
      </c>
      <c r="O615" s="27">
        <v>0</v>
      </c>
      <c r="P615" s="27">
        <v>0</v>
      </c>
      <c r="Q615" s="26">
        <f t="shared" si="2"/>
        <v>0</v>
      </c>
      <c r="R615" s="26">
        <f t="shared" si="3"/>
        <v>0</v>
      </c>
      <c r="T615" s="24"/>
      <c r="U615" s="24"/>
      <c r="V615" s="24"/>
      <c r="X615" s="27">
        <v>0</v>
      </c>
      <c r="Y615" s="27">
        <v>0</v>
      </c>
      <c r="Z615" s="27">
        <v>0</v>
      </c>
      <c r="AA615" s="27">
        <v>0</v>
      </c>
      <c r="AB615" s="27">
        <v>0</v>
      </c>
      <c r="AC615" s="27">
        <v>0</v>
      </c>
      <c r="AD615" s="27">
        <v>0</v>
      </c>
      <c r="AE615" s="27"/>
      <c r="AF615" s="27"/>
      <c r="AG615" s="29">
        <f t="shared" si="4"/>
        <v>2</v>
      </c>
      <c r="AI615" s="30" t="s">
        <v>299</v>
      </c>
    </row>
    <row r="616" spans="1:35" s="30" customFormat="1" ht="15.75" customHeight="1">
      <c r="A616" s="24" t="s">
        <v>99</v>
      </c>
      <c r="B616" s="25">
        <v>45793</v>
      </c>
      <c r="C616" s="24" t="s">
        <v>239</v>
      </c>
      <c r="D616" s="26">
        <f t="shared" si="0"/>
        <v>0</v>
      </c>
      <c r="E616" s="27">
        <v>4</v>
      </c>
      <c r="F616" s="27">
        <v>4</v>
      </c>
      <c r="G616" s="27">
        <v>0</v>
      </c>
      <c r="H616" s="28">
        <f t="shared" si="1"/>
        <v>0</v>
      </c>
      <c r="I616" s="27">
        <v>0</v>
      </c>
      <c r="J616" s="27">
        <v>0</v>
      </c>
      <c r="K616" s="27">
        <v>0</v>
      </c>
      <c r="L616" s="27">
        <v>0</v>
      </c>
      <c r="M616" s="27">
        <v>0</v>
      </c>
      <c r="N616" s="27">
        <v>0</v>
      </c>
      <c r="O616" s="27">
        <v>0</v>
      </c>
      <c r="P616" s="27">
        <v>2</v>
      </c>
      <c r="Q616" s="26">
        <f t="shared" si="2"/>
        <v>0</v>
      </c>
      <c r="R616" s="26">
        <f t="shared" si="3"/>
        <v>0</v>
      </c>
      <c r="T616" s="24"/>
      <c r="U616" s="24"/>
      <c r="V616" s="24"/>
      <c r="X616" s="27">
        <v>0</v>
      </c>
      <c r="Y616" s="27">
        <v>0</v>
      </c>
      <c r="Z616" s="27">
        <v>0</v>
      </c>
      <c r="AA616" s="27">
        <v>0</v>
      </c>
      <c r="AB616" s="27">
        <v>0</v>
      </c>
      <c r="AC616" s="27">
        <v>0</v>
      </c>
      <c r="AD616" s="27">
        <v>0</v>
      </c>
      <c r="AE616" s="27"/>
      <c r="AF616" s="27"/>
      <c r="AG616" s="29">
        <f t="shared" si="4"/>
        <v>4</v>
      </c>
      <c r="AI616" s="30" t="s">
        <v>299</v>
      </c>
    </row>
    <row r="617" spans="1:35" s="30" customFormat="1">
      <c r="A617" s="24" t="s">
        <v>111</v>
      </c>
      <c r="B617" s="25">
        <v>45793</v>
      </c>
      <c r="C617" s="24" t="s">
        <v>239</v>
      </c>
      <c r="D617" s="26">
        <f t="shared" si="0"/>
        <v>0.25</v>
      </c>
      <c r="E617" s="27">
        <v>4</v>
      </c>
      <c r="F617" s="27">
        <v>4</v>
      </c>
      <c r="G617" s="27">
        <v>1</v>
      </c>
      <c r="H617" s="28">
        <f t="shared" si="1"/>
        <v>1</v>
      </c>
      <c r="I617" s="27">
        <v>0</v>
      </c>
      <c r="J617" s="27">
        <v>0</v>
      </c>
      <c r="K617" s="27">
        <v>0</v>
      </c>
      <c r="L617" s="27">
        <v>0</v>
      </c>
      <c r="M617" s="27">
        <v>0</v>
      </c>
      <c r="N617" s="27">
        <v>0</v>
      </c>
      <c r="O617" s="27">
        <v>0</v>
      </c>
      <c r="P617" s="27">
        <v>2</v>
      </c>
      <c r="Q617" s="26">
        <f t="shared" si="2"/>
        <v>0.25</v>
      </c>
      <c r="R617" s="26">
        <f t="shared" si="3"/>
        <v>0.25</v>
      </c>
      <c r="T617" s="24"/>
      <c r="U617" s="24"/>
      <c r="V617" s="24"/>
      <c r="X617" s="27">
        <v>0</v>
      </c>
      <c r="Y617" s="27">
        <v>0</v>
      </c>
      <c r="Z617" s="27">
        <v>0</v>
      </c>
      <c r="AA617" s="27">
        <v>0</v>
      </c>
      <c r="AB617" s="27">
        <v>0</v>
      </c>
      <c r="AC617" s="27">
        <v>0</v>
      </c>
      <c r="AD617" s="27">
        <v>0</v>
      </c>
      <c r="AE617" s="27"/>
      <c r="AF617" s="27"/>
      <c r="AG617" s="29">
        <f t="shared" si="4"/>
        <v>3</v>
      </c>
      <c r="AI617" s="30" t="s">
        <v>299</v>
      </c>
    </row>
    <row r="618" spans="1:35" s="30" customFormat="1">
      <c r="A618" s="24" t="s">
        <v>100</v>
      </c>
      <c r="B618" s="25">
        <v>45793</v>
      </c>
      <c r="C618" s="24" t="s">
        <v>239</v>
      </c>
      <c r="D618" s="26">
        <f t="shared" si="0"/>
        <v>0</v>
      </c>
      <c r="E618" s="27">
        <v>4</v>
      </c>
      <c r="F618" s="27">
        <v>4</v>
      </c>
      <c r="G618" s="27">
        <v>0</v>
      </c>
      <c r="H618" s="28">
        <f t="shared" si="1"/>
        <v>0</v>
      </c>
      <c r="I618" s="27">
        <v>0</v>
      </c>
      <c r="J618" s="27">
        <v>0</v>
      </c>
      <c r="K618" s="27">
        <v>0</v>
      </c>
      <c r="L618" s="27">
        <v>0</v>
      </c>
      <c r="M618" s="27">
        <v>0</v>
      </c>
      <c r="N618" s="27">
        <v>0</v>
      </c>
      <c r="O618" s="27">
        <v>0</v>
      </c>
      <c r="P618" s="27">
        <v>0</v>
      </c>
      <c r="Q618" s="26">
        <f t="shared" si="2"/>
        <v>0</v>
      </c>
      <c r="R618" s="26">
        <f t="shared" si="3"/>
        <v>0</v>
      </c>
      <c r="T618" s="24"/>
      <c r="U618" s="24"/>
      <c r="V618" s="24"/>
      <c r="X618" s="27">
        <v>0</v>
      </c>
      <c r="Y618" s="27">
        <v>0</v>
      </c>
      <c r="Z618" s="27">
        <v>0</v>
      </c>
      <c r="AA618" s="27">
        <v>0</v>
      </c>
      <c r="AB618" s="27">
        <v>0</v>
      </c>
      <c r="AC618" s="27">
        <v>0</v>
      </c>
      <c r="AD618" s="27">
        <v>0</v>
      </c>
      <c r="AE618" s="27"/>
      <c r="AF618" s="27"/>
      <c r="AG618" s="29">
        <f t="shared" si="4"/>
        <v>4</v>
      </c>
      <c r="AI618" s="30" t="s">
        <v>299</v>
      </c>
    </row>
    <row r="619" spans="1:35" s="30" customFormat="1">
      <c r="A619" s="24" t="s">
        <v>86</v>
      </c>
      <c r="B619" s="25">
        <v>45794</v>
      </c>
      <c r="C619" s="24" t="s">
        <v>239</v>
      </c>
      <c r="D619" s="26">
        <f t="shared" si="0"/>
        <v>0.4</v>
      </c>
      <c r="E619" s="27">
        <v>5</v>
      </c>
      <c r="F619" s="27">
        <v>5</v>
      </c>
      <c r="G619" s="27">
        <v>2</v>
      </c>
      <c r="H619" s="28">
        <f t="shared" si="1"/>
        <v>0</v>
      </c>
      <c r="I619" s="27">
        <v>0</v>
      </c>
      <c r="J619" s="27">
        <v>0</v>
      </c>
      <c r="K619" s="27">
        <v>2</v>
      </c>
      <c r="L619" s="27">
        <v>5</v>
      </c>
      <c r="M619" s="27">
        <v>2</v>
      </c>
      <c r="N619" s="27">
        <v>0</v>
      </c>
      <c r="O619" s="27">
        <v>0</v>
      </c>
      <c r="P619" s="27">
        <v>1</v>
      </c>
      <c r="Q619" s="26">
        <f t="shared" si="2"/>
        <v>0.4</v>
      </c>
      <c r="R619" s="26">
        <f t="shared" si="3"/>
        <v>1.6</v>
      </c>
      <c r="T619" s="24"/>
      <c r="U619" s="24"/>
      <c r="V619" s="24"/>
      <c r="X619" s="27">
        <v>0</v>
      </c>
      <c r="Y619" s="27">
        <v>0</v>
      </c>
      <c r="Z619" s="27">
        <v>0</v>
      </c>
      <c r="AA619" s="27">
        <v>0</v>
      </c>
      <c r="AB619" s="27">
        <v>0</v>
      </c>
      <c r="AC619" s="27">
        <v>0</v>
      </c>
      <c r="AD619" s="27">
        <v>0</v>
      </c>
      <c r="AE619" s="27"/>
      <c r="AF619" s="27"/>
      <c r="AG619" s="29">
        <f t="shared" si="4"/>
        <v>3</v>
      </c>
      <c r="AI619" s="30" t="s">
        <v>299</v>
      </c>
    </row>
    <row r="620" spans="1:35" s="30" customFormat="1">
      <c r="A620" s="24" t="s">
        <v>194</v>
      </c>
      <c r="B620" s="25">
        <v>45794</v>
      </c>
      <c r="C620" s="24" t="s">
        <v>239</v>
      </c>
      <c r="D620" s="26">
        <f t="shared" si="0"/>
        <v>0.75</v>
      </c>
      <c r="E620" s="27">
        <v>5</v>
      </c>
      <c r="F620" s="27">
        <v>4</v>
      </c>
      <c r="G620" s="27">
        <v>3</v>
      </c>
      <c r="H620" s="28">
        <f t="shared" si="1"/>
        <v>3</v>
      </c>
      <c r="I620" s="27">
        <v>0</v>
      </c>
      <c r="J620" s="27">
        <v>0</v>
      </c>
      <c r="K620" s="27">
        <v>0</v>
      </c>
      <c r="L620" s="27">
        <v>0</v>
      </c>
      <c r="M620" s="27">
        <v>2</v>
      </c>
      <c r="N620" s="27">
        <v>3</v>
      </c>
      <c r="O620" s="27">
        <v>0</v>
      </c>
      <c r="P620" s="27">
        <v>0</v>
      </c>
      <c r="Q620" s="26">
        <f t="shared" si="2"/>
        <v>0.8</v>
      </c>
      <c r="R620" s="26">
        <f t="shared" si="3"/>
        <v>0.75</v>
      </c>
      <c r="T620" s="24"/>
      <c r="U620" s="24"/>
      <c r="V620" s="24"/>
      <c r="X620" s="27">
        <v>0</v>
      </c>
      <c r="Y620" s="27">
        <v>1</v>
      </c>
      <c r="Z620" s="27">
        <v>0</v>
      </c>
      <c r="AA620" s="27">
        <v>0</v>
      </c>
      <c r="AB620" s="27">
        <v>0</v>
      </c>
      <c r="AC620" s="27">
        <v>0</v>
      </c>
      <c r="AD620" s="27">
        <v>0</v>
      </c>
      <c r="AE620" s="27"/>
      <c r="AF620" s="27"/>
      <c r="AG620" s="29">
        <f t="shared" si="4"/>
        <v>1</v>
      </c>
      <c r="AI620" s="30" t="s">
        <v>299</v>
      </c>
    </row>
    <row r="621" spans="1:35" s="30" customFormat="1">
      <c r="A621" s="24" t="s">
        <v>94</v>
      </c>
      <c r="B621" s="25">
        <v>45794</v>
      </c>
      <c r="C621" s="24" t="s">
        <v>239</v>
      </c>
      <c r="D621" s="26">
        <f t="shared" si="0"/>
        <v>0.2</v>
      </c>
      <c r="E621" s="27">
        <v>5</v>
      </c>
      <c r="F621" s="27">
        <v>5</v>
      </c>
      <c r="G621" s="27">
        <v>1</v>
      </c>
      <c r="H621" s="28">
        <f t="shared" si="1"/>
        <v>0</v>
      </c>
      <c r="I621" s="27">
        <v>1</v>
      </c>
      <c r="J621" s="27">
        <v>0</v>
      </c>
      <c r="K621" s="27">
        <v>0</v>
      </c>
      <c r="L621" s="27">
        <v>1</v>
      </c>
      <c r="M621" s="27">
        <v>1</v>
      </c>
      <c r="N621" s="27">
        <v>0</v>
      </c>
      <c r="O621" s="27">
        <v>0</v>
      </c>
      <c r="P621" s="27">
        <v>0</v>
      </c>
      <c r="Q621" s="26">
        <f t="shared" si="2"/>
        <v>0.2</v>
      </c>
      <c r="R621" s="26">
        <f t="shared" si="3"/>
        <v>0.4</v>
      </c>
      <c r="T621" s="24"/>
      <c r="U621" s="24"/>
      <c r="V621" s="24"/>
      <c r="X621" s="27">
        <v>0</v>
      </c>
      <c r="Y621" s="27">
        <v>0</v>
      </c>
      <c r="Z621" s="27">
        <v>0</v>
      </c>
      <c r="AA621" s="27">
        <v>0</v>
      </c>
      <c r="AB621" s="27">
        <v>0</v>
      </c>
      <c r="AC621" s="27">
        <v>0</v>
      </c>
      <c r="AD621" s="27">
        <v>0</v>
      </c>
      <c r="AE621" s="27"/>
      <c r="AF621" s="27"/>
      <c r="AG621" s="29">
        <f t="shared" si="4"/>
        <v>4</v>
      </c>
      <c r="AI621" s="30" t="s">
        <v>299</v>
      </c>
    </row>
    <row r="622" spans="1:35" s="30" customFormat="1">
      <c r="A622" s="24" t="s">
        <v>91</v>
      </c>
      <c r="B622" s="25">
        <v>45794</v>
      </c>
      <c r="C622" s="24" t="s">
        <v>239</v>
      </c>
      <c r="D622" s="26">
        <f t="shared" si="0"/>
        <v>0</v>
      </c>
      <c r="E622" s="27">
        <v>5</v>
      </c>
      <c r="F622" s="27">
        <v>4</v>
      </c>
      <c r="G622" s="27">
        <v>0</v>
      </c>
      <c r="H622" s="28">
        <f t="shared" si="1"/>
        <v>0</v>
      </c>
      <c r="I622" s="27">
        <v>0</v>
      </c>
      <c r="J622" s="27">
        <v>0</v>
      </c>
      <c r="K622" s="27">
        <v>0</v>
      </c>
      <c r="L622" s="27">
        <v>0</v>
      </c>
      <c r="M622" s="27">
        <v>0</v>
      </c>
      <c r="N622" s="27">
        <v>1</v>
      </c>
      <c r="O622" s="27">
        <v>0</v>
      </c>
      <c r="P622" s="27">
        <v>2</v>
      </c>
      <c r="Q622" s="26">
        <f t="shared" si="2"/>
        <v>0.2</v>
      </c>
      <c r="R622" s="26">
        <f t="shared" si="3"/>
        <v>0</v>
      </c>
      <c r="T622" s="24"/>
      <c r="U622" s="24"/>
      <c r="V622" s="24"/>
      <c r="X622" s="27">
        <v>0</v>
      </c>
      <c r="Y622" s="27">
        <v>1</v>
      </c>
      <c r="Z622" s="27">
        <v>0</v>
      </c>
      <c r="AA622" s="27">
        <v>0</v>
      </c>
      <c r="AB622" s="27">
        <v>0</v>
      </c>
      <c r="AC622" s="27">
        <v>0</v>
      </c>
      <c r="AD622" s="27">
        <v>0</v>
      </c>
      <c r="AE622" s="27"/>
      <c r="AF622" s="27"/>
      <c r="AG622" s="29">
        <f t="shared" si="4"/>
        <v>4</v>
      </c>
      <c r="AI622" s="30" t="s">
        <v>299</v>
      </c>
    </row>
    <row r="623" spans="1:35" s="30" customFormat="1">
      <c r="A623" s="24" t="s">
        <v>122</v>
      </c>
      <c r="B623" s="25">
        <v>45794</v>
      </c>
      <c r="C623" s="24" t="s">
        <v>239</v>
      </c>
      <c r="D623" s="26">
        <f t="shared" si="0"/>
        <v>0.2</v>
      </c>
      <c r="E623" s="27">
        <v>5</v>
      </c>
      <c r="F623" s="27">
        <v>5</v>
      </c>
      <c r="G623" s="27">
        <v>1</v>
      </c>
      <c r="H623" s="28">
        <f t="shared" si="1"/>
        <v>1</v>
      </c>
      <c r="I623" s="27">
        <v>0</v>
      </c>
      <c r="J623" s="27">
        <v>0</v>
      </c>
      <c r="K623" s="27">
        <v>0</v>
      </c>
      <c r="L623" s="27">
        <v>0</v>
      </c>
      <c r="M623" s="27">
        <v>1</v>
      </c>
      <c r="N623" s="27">
        <v>0</v>
      </c>
      <c r="O623" s="27">
        <v>0</v>
      </c>
      <c r="P623" s="27">
        <v>3</v>
      </c>
      <c r="Q623" s="26">
        <f t="shared" si="2"/>
        <v>0.2</v>
      </c>
      <c r="R623" s="26">
        <f t="shared" si="3"/>
        <v>0.2</v>
      </c>
      <c r="T623" s="24"/>
      <c r="U623" s="24"/>
      <c r="V623" s="24"/>
      <c r="X623" s="27">
        <v>0</v>
      </c>
      <c r="Y623" s="27">
        <v>0</v>
      </c>
      <c r="Z623" s="27">
        <v>0</v>
      </c>
      <c r="AA623" s="27">
        <v>0</v>
      </c>
      <c r="AB623" s="27">
        <v>0</v>
      </c>
      <c r="AC623" s="27">
        <v>0</v>
      </c>
      <c r="AD623" s="27">
        <v>0</v>
      </c>
      <c r="AE623" s="27"/>
      <c r="AF623" s="27"/>
      <c r="AG623" s="29">
        <f t="shared" si="4"/>
        <v>4</v>
      </c>
      <c r="AI623" s="30" t="s">
        <v>299</v>
      </c>
    </row>
    <row r="624" spans="1:35" s="30" customFormat="1">
      <c r="A624" s="24" t="s">
        <v>111</v>
      </c>
      <c r="B624" s="25">
        <v>45794</v>
      </c>
      <c r="C624" s="24" t="s">
        <v>239</v>
      </c>
      <c r="D624" s="26">
        <f t="shared" si="0"/>
        <v>0</v>
      </c>
      <c r="E624" s="27">
        <v>5</v>
      </c>
      <c r="F624" s="27">
        <v>5</v>
      </c>
      <c r="G624" s="27">
        <v>0</v>
      </c>
      <c r="H624" s="28">
        <f t="shared" si="1"/>
        <v>0</v>
      </c>
      <c r="I624" s="27">
        <v>0</v>
      </c>
      <c r="J624" s="27">
        <v>0</v>
      </c>
      <c r="K624" s="27">
        <v>0</v>
      </c>
      <c r="L624" s="27">
        <v>0</v>
      </c>
      <c r="M624" s="27">
        <v>1</v>
      </c>
      <c r="N624" s="27">
        <v>0</v>
      </c>
      <c r="O624" s="27">
        <v>0</v>
      </c>
      <c r="P624" s="27">
        <v>3</v>
      </c>
      <c r="Q624" s="26">
        <f t="shared" si="2"/>
        <v>0</v>
      </c>
      <c r="R624" s="26">
        <f t="shared" si="3"/>
        <v>0</v>
      </c>
      <c r="T624" s="24"/>
      <c r="U624" s="24"/>
      <c r="V624" s="24"/>
      <c r="X624" s="27">
        <v>0</v>
      </c>
      <c r="Y624" s="27">
        <v>0</v>
      </c>
      <c r="Z624" s="27">
        <v>0</v>
      </c>
      <c r="AA624" s="27">
        <v>0</v>
      </c>
      <c r="AB624" s="27">
        <v>0</v>
      </c>
      <c r="AC624" s="27">
        <v>0</v>
      </c>
      <c r="AD624" s="27">
        <v>0</v>
      </c>
      <c r="AE624" s="27"/>
      <c r="AF624" s="27"/>
      <c r="AG624" s="29">
        <f t="shared" si="4"/>
        <v>5</v>
      </c>
      <c r="AI624" s="30" t="s">
        <v>299</v>
      </c>
    </row>
    <row r="625" spans="1:35" s="30" customFormat="1">
      <c r="A625" s="24" t="s">
        <v>283</v>
      </c>
      <c r="B625" s="25">
        <v>45794</v>
      </c>
      <c r="C625" s="24" t="s">
        <v>239</v>
      </c>
      <c r="D625" s="26">
        <f t="shared" si="0"/>
        <v>0</v>
      </c>
      <c r="E625" s="27">
        <v>4</v>
      </c>
      <c r="F625" s="27">
        <v>4</v>
      </c>
      <c r="G625" s="27">
        <v>0</v>
      </c>
      <c r="H625" s="28">
        <f t="shared" si="1"/>
        <v>0</v>
      </c>
      <c r="I625" s="27">
        <v>0</v>
      </c>
      <c r="J625" s="27">
        <v>0</v>
      </c>
      <c r="K625" s="27">
        <v>0</v>
      </c>
      <c r="L625" s="27">
        <v>0</v>
      </c>
      <c r="M625" s="27">
        <v>0</v>
      </c>
      <c r="N625" s="27">
        <v>0</v>
      </c>
      <c r="O625" s="27">
        <v>0</v>
      </c>
      <c r="P625" s="27">
        <v>3</v>
      </c>
      <c r="Q625" s="26">
        <f t="shared" si="2"/>
        <v>0</v>
      </c>
      <c r="R625" s="26">
        <f t="shared" si="3"/>
        <v>0</v>
      </c>
      <c r="T625" s="24"/>
      <c r="U625" s="24"/>
      <c r="V625" s="24"/>
      <c r="X625" s="27">
        <v>0</v>
      </c>
      <c r="Y625" s="27">
        <v>0</v>
      </c>
      <c r="Z625" s="27">
        <v>0</v>
      </c>
      <c r="AA625" s="27">
        <v>0</v>
      </c>
      <c r="AB625" s="27">
        <v>0</v>
      </c>
      <c r="AC625" s="27">
        <v>0</v>
      </c>
      <c r="AD625" s="27">
        <v>0</v>
      </c>
      <c r="AE625" s="27"/>
      <c r="AF625" s="27"/>
      <c r="AG625" s="29">
        <f t="shared" si="4"/>
        <v>4</v>
      </c>
      <c r="AI625" s="30" t="s">
        <v>299</v>
      </c>
    </row>
    <row r="626" spans="1:35" s="30" customFormat="1">
      <c r="A626" s="24" t="s">
        <v>106</v>
      </c>
      <c r="B626" s="25">
        <v>45794</v>
      </c>
      <c r="C626" s="24" t="s">
        <v>239</v>
      </c>
      <c r="D626" s="26">
        <f t="shared" si="0"/>
        <v>0</v>
      </c>
      <c r="E626" s="27">
        <v>4</v>
      </c>
      <c r="F626" s="27">
        <v>4</v>
      </c>
      <c r="G626" s="27">
        <v>0</v>
      </c>
      <c r="H626" s="28">
        <f t="shared" si="1"/>
        <v>0</v>
      </c>
      <c r="I626" s="27">
        <v>0</v>
      </c>
      <c r="J626" s="27">
        <v>0</v>
      </c>
      <c r="K626" s="27">
        <v>0</v>
      </c>
      <c r="L626" s="27">
        <v>0</v>
      </c>
      <c r="M626" s="27">
        <v>1</v>
      </c>
      <c r="N626" s="27">
        <v>0</v>
      </c>
      <c r="O626" s="27">
        <v>0</v>
      </c>
      <c r="P626" s="27">
        <v>0</v>
      </c>
      <c r="Q626" s="26">
        <f t="shared" si="2"/>
        <v>0</v>
      </c>
      <c r="R626" s="26">
        <f t="shared" si="3"/>
        <v>0</v>
      </c>
      <c r="T626" s="24"/>
      <c r="U626" s="24"/>
      <c r="V626" s="24"/>
      <c r="X626" s="27">
        <v>0</v>
      </c>
      <c r="Y626" s="27">
        <v>0</v>
      </c>
      <c r="Z626" s="27">
        <v>0</v>
      </c>
      <c r="AA626" s="27">
        <v>0</v>
      </c>
      <c r="AB626" s="27">
        <v>0</v>
      </c>
      <c r="AC626" s="27">
        <v>0</v>
      </c>
      <c r="AD626" s="27">
        <v>0</v>
      </c>
      <c r="AE626" s="27"/>
      <c r="AF626" s="27"/>
      <c r="AG626" s="29">
        <f t="shared" si="4"/>
        <v>4</v>
      </c>
      <c r="AI626" s="30" t="s">
        <v>299</v>
      </c>
    </row>
    <row r="627" spans="1:35" s="30" customFormat="1">
      <c r="A627" s="24" t="s">
        <v>103</v>
      </c>
      <c r="B627" s="25">
        <v>45794</v>
      </c>
      <c r="C627" s="24" t="s">
        <v>239</v>
      </c>
      <c r="D627" s="26">
        <f t="shared" si="0"/>
        <v>0.75</v>
      </c>
      <c r="E627" s="27">
        <v>4</v>
      </c>
      <c r="F627" s="27">
        <v>4</v>
      </c>
      <c r="G627" s="27">
        <v>3</v>
      </c>
      <c r="H627" s="28">
        <f t="shared" si="1"/>
        <v>2</v>
      </c>
      <c r="I627" s="27">
        <v>1</v>
      </c>
      <c r="J627" s="27">
        <v>0</v>
      </c>
      <c r="K627" s="27">
        <v>0</v>
      </c>
      <c r="L627" s="27">
        <v>1</v>
      </c>
      <c r="M627" s="27">
        <v>0</v>
      </c>
      <c r="N627" s="27">
        <v>0</v>
      </c>
      <c r="O627" s="27">
        <v>0</v>
      </c>
      <c r="P627" s="27">
        <v>0</v>
      </c>
      <c r="Q627" s="26">
        <f t="shared" si="2"/>
        <v>0.75</v>
      </c>
      <c r="R627" s="26">
        <f t="shared" si="3"/>
        <v>1</v>
      </c>
      <c r="T627" s="24"/>
      <c r="U627" s="24"/>
      <c r="V627" s="24"/>
      <c r="X627" s="27">
        <v>0</v>
      </c>
      <c r="Y627" s="27">
        <v>0</v>
      </c>
      <c r="Z627" s="27">
        <v>0</v>
      </c>
      <c r="AA627" s="27">
        <v>0</v>
      </c>
      <c r="AB627" s="27">
        <v>0</v>
      </c>
      <c r="AC627" s="27">
        <v>1</v>
      </c>
      <c r="AD627" s="27">
        <v>1</v>
      </c>
      <c r="AE627" s="27"/>
      <c r="AF627" s="27"/>
      <c r="AG627" s="29">
        <f t="shared" si="4"/>
        <v>2</v>
      </c>
      <c r="AI627" s="30" t="s">
        <v>299</v>
      </c>
    </row>
    <row r="628" spans="1:35" s="30" customFormat="1">
      <c r="A628" s="24" t="s">
        <v>104</v>
      </c>
      <c r="B628" s="25">
        <v>45794</v>
      </c>
      <c r="C628" s="24" t="s">
        <v>239</v>
      </c>
      <c r="D628" s="26">
        <f t="shared" si="0"/>
        <v>0</v>
      </c>
      <c r="E628" s="27">
        <v>4</v>
      </c>
      <c r="F628" s="27">
        <v>4</v>
      </c>
      <c r="G628" s="27">
        <v>0</v>
      </c>
      <c r="H628" s="28">
        <f t="shared" si="1"/>
        <v>0</v>
      </c>
      <c r="I628" s="27">
        <v>0</v>
      </c>
      <c r="J628" s="27">
        <v>0</v>
      </c>
      <c r="K628" s="27">
        <v>0</v>
      </c>
      <c r="L628" s="27">
        <v>0</v>
      </c>
      <c r="M628" s="27">
        <v>0</v>
      </c>
      <c r="N628" s="27">
        <v>0</v>
      </c>
      <c r="O628" s="27">
        <v>0</v>
      </c>
      <c r="P628" s="27">
        <v>1</v>
      </c>
      <c r="Q628" s="26">
        <f t="shared" si="2"/>
        <v>0</v>
      </c>
      <c r="R628" s="26">
        <f t="shared" si="3"/>
        <v>0</v>
      </c>
      <c r="T628" s="24"/>
      <c r="U628" s="24"/>
      <c r="V628" s="24"/>
      <c r="X628" s="27">
        <v>0</v>
      </c>
      <c r="Y628" s="27">
        <v>0</v>
      </c>
      <c r="Z628" s="27">
        <v>0</v>
      </c>
      <c r="AA628" s="27">
        <v>0</v>
      </c>
      <c r="AB628" s="27">
        <v>0</v>
      </c>
      <c r="AC628" s="27">
        <v>0</v>
      </c>
      <c r="AD628" s="27">
        <v>0</v>
      </c>
      <c r="AE628" s="27"/>
      <c r="AF628" s="27"/>
      <c r="AG628" s="29">
        <f t="shared" si="4"/>
        <v>4</v>
      </c>
      <c r="AI628" s="30" t="s">
        <v>299</v>
      </c>
    </row>
    <row r="629" spans="1:35" s="30" customFormat="1">
      <c r="A629" s="24" t="s">
        <v>126</v>
      </c>
      <c r="B629" s="25">
        <v>45794</v>
      </c>
      <c r="C629" s="24" t="s">
        <v>239</v>
      </c>
      <c r="D629" s="26">
        <f t="shared" si="0"/>
        <v>0.5</v>
      </c>
      <c r="E629" s="27">
        <v>4</v>
      </c>
      <c r="F629" s="27">
        <v>4</v>
      </c>
      <c r="G629" s="27">
        <v>2</v>
      </c>
      <c r="H629" s="28">
        <f t="shared" si="1"/>
        <v>0</v>
      </c>
      <c r="I629" s="27">
        <v>1</v>
      </c>
      <c r="J629" s="27">
        <v>1</v>
      </c>
      <c r="K629" s="27">
        <v>0</v>
      </c>
      <c r="L629" s="27">
        <v>0</v>
      </c>
      <c r="M629" s="27">
        <v>0</v>
      </c>
      <c r="N629" s="27">
        <v>0</v>
      </c>
      <c r="O629" s="27">
        <v>0</v>
      </c>
      <c r="P629" s="27">
        <v>0</v>
      </c>
      <c r="Q629" s="26">
        <f t="shared" ref="Q629:Q692" si="5">IFERROR((G629+O629+U629+Y629)/(F629+O629+Y629+AA629),0)</f>
        <v>0.5</v>
      </c>
      <c r="R629" s="26">
        <f t="shared" si="3"/>
        <v>1.25</v>
      </c>
      <c r="T629" s="24"/>
      <c r="U629" s="24"/>
      <c r="V629" s="24"/>
      <c r="X629" s="27">
        <v>0</v>
      </c>
      <c r="Y629" s="27">
        <v>0</v>
      </c>
      <c r="Z629" s="27">
        <v>0</v>
      </c>
      <c r="AA629" s="27">
        <v>0</v>
      </c>
      <c r="AB629" s="27">
        <v>0</v>
      </c>
      <c r="AC629" s="27">
        <v>0</v>
      </c>
      <c r="AD629" s="27">
        <v>0</v>
      </c>
      <c r="AE629" s="27"/>
      <c r="AF629" s="27"/>
      <c r="AG629" s="29">
        <f t="shared" ref="AG629:AG692" si="6">(E629-(G629+O629+Y629))+AB629+AC629</f>
        <v>2</v>
      </c>
      <c r="AI629" s="30" t="s">
        <v>299</v>
      </c>
    </row>
    <row r="630" spans="1:35" s="30" customFormat="1">
      <c r="A630" s="24" t="s">
        <v>119</v>
      </c>
      <c r="B630" s="25">
        <v>45794</v>
      </c>
      <c r="C630" s="24" t="s">
        <v>239</v>
      </c>
      <c r="D630" s="26">
        <f t="shared" si="0"/>
        <v>0.25</v>
      </c>
      <c r="E630" s="27">
        <v>4</v>
      </c>
      <c r="F630" s="27">
        <v>4</v>
      </c>
      <c r="G630" s="27">
        <v>1</v>
      </c>
      <c r="H630" s="28">
        <f t="shared" si="1"/>
        <v>0</v>
      </c>
      <c r="I630" s="27">
        <v>1</v>
      </c>
      <c r="J630" s="27">
        <v>0</v>
      </c>
      <c r="K630" s="27">
        <v>0</v>
      </c>
      <c r="L630" s="27">
        <v>0</v>
      </c>
      <c r="M630" s="27">
        <v>0</v>
      </c>
      <c r="N630" s="27">
        <v>0</v>
      </c>
      <c r="O630" s="27">
        <v>0</v>
      </c>
      <c r="P630" s="27">
        <v>3</v>
      </c>
      <c r="Q630" s="26">
        <f t="shared" si="5"/>
        <v>0.25</v>
      </c>
      <c r="R630" s="26">
        <f t="shared" si="3"/>
        <v>0.5</v>
      </c>
      <c r="T630" s="24"/>
      <c r="U630" s="24"/>
      <c r="V630" s="24"/>
      <c r="X630" s="27">
        <v>0</v>
      </c>
      <c r="Y630" s="27">
        <v>0</v>
      </c>
      <c r="Z630" s="27">
        <v>0</v>
      </c>
      <c r="AA630" s="27">
        <v>0</v>
      </c>
      <c r="AB630" s="27">
        <v>0</v>
      </c>
      <c r="AC630" s="27">
        <v>0</v>
      </c>
      <c r="AD630" s="27">
        <v>0</v>
      </c>
      <c r="AE630" s="27"/>
      <c r="AF630" s="27"/>
      <c r="AG630" s="29">
        <f t="shared" si="6"/>
        <v>3</v>
      </c>
      <c r="AI630" s="30" t="s">
        <v>299</v>
      </c>
    </row>
    <row r="631" spans="1:35" s="30" customFormat="1">
      <c r="A631" s="24" t="s">
        <v>88</v>
      </c>
      <c r="B631" s="25">
        <v>45794</v>
      </c>
      <c r="C631" s="24" t="s">
        <v>239</v>
      </c>
      <c r="D631" s="26">
        <f t="shared" si="0"/>
        <v>0</v>
      </c>
      <c r="E631" s="27">
        <v>4</v>
      </c>
      <c r="F631" s="27">
        <v>4</v>
      </c>
      <c r="G631" s="27">
        <v>0</v>
      </c>
      <c r="H631" s="28">
        <f t="shared" si="1"/>
        <v>0</v>
      </c>
      <c r="I631" s="27">
        <v>0</v>
      </c>
      <c r="J631" s="27">
        <v>0</v>
      </c>
      <c r="K631" s="27">
        <v>0</v>
      </c>
      <c r="L631" s="27">
        <v>0</v>
      </c>
      <c r="M631" s="27">
        <v>0</v>
      </c>
      <c r="N631" s="27">
        <v>0</v>
      </c>
      <c r="O631" s="27">
        <v>0</v>
      </c>
      <c r="P631" s="27">
        <v>0</v>
      </c>
      <c r="Q631" s="26">
        <f t="shared" si="5"/>
        <v>0</v>
      </c>
      <c r="R631" s="26">
        <f t="shared" si="3"/>
        <v>0</v>
      </c>
      <c r="T631" s="24"/>
      <c r="U631" s="24"/>
      <c r="V631" s="24"/>
      <c r="X631" s="27">
        <v>0</v>
      </c>
      <c r="Y631" s="27">
        <v>0</v>
      </c>
      <c r="Z631" s="27">
        <v>0</v>
      </c>
      <c r="AA631" s="27">
        <v>0</v>
      </c>
      <c r="AB631" s="27">
        <v>0</v>
      </c>
      <c r="AC631" s="27">
        <v>0</v>
      </c>
      <c r="AD631" s="27">
        <v>0</v>
      </c>
      <c r="AE631" s="27"/>
      <c r="AF631" s="27"/>
      <c r="AG631" s="29">
        <f t="shared" si="6"/>
        <v>4</v>
      </c>
      <c r="AI631" s="30" t="s">
        <v>299</v>
      </c>
    </row>
    <row r="632" spans="1:35" s="30" customFormat="1">
      <c r="A632" s="24" t="s">
        <v>286</v>
      </c>
      <c r="B632" s="25">
        <v>45794</v>
      </c>
      <c r="C632" s="24" t="s">
        <v>239</v>
      </c>
      <c r="D632" s="26">
        <f t="shared" si="0"/>
        <v>0</v>
      </c>
      <c r="E632" s="27">
        <v>4</v>
      </c>
      <c r="F632" s="27">
        <v>4</v>
      </c>
      <c r="G632" s="27">
        <v>0</v>
      </c>
      <c r="H632" s="28">
        <f t="shared" si="1"/>
        <v>0</v>
      </c>
      <c r="I632" s="27">
        <v>0</v>
      </c>
      <c r="J632" s="27">
        <v>0</v>
      </c>
      <c r="K632" s="27">
        <v>0</v>
      </c>
      <c r="L632" s="27">
        <v>0</v>
      </c>
      <c r="M632" s="27">
        <v>0</v>
      </c>
      <c r="N632" s="27">
        <v>0</v>
      </c>
      <c r="O632" s="27">
        <v>0</v>
      </c>
      <c r="P632" s="27">
        <v>4</v>
      </c>
      <c r="Q632" s="26">
        <f t="shared" si="5"/>
        <v>0</v>
      </c>
      <c r="R632" s="26">
        <f t="shared" si="3"/>
        <v>0</v>
      </c>
      <c r="T632" s="24"/>
      <c r="U632" s="24"/>
      <c r="V632" s="24"/>
      <c r="X632" s="27">
        <v>0</v>
      </c>
      <c r="Y632" s="27">
        <v>0</v>
      </c>
      <c r="Z632" s="27">
        <v>0</v>
      </c>
      <c r="AA632" s="27">
        <v>0</v>
      </c>
      <c r="AB632" s="27">
        <v>0</v>
      </c>
      <c r="AC632" s="27">
        <v>0</v>
      </c>
      <c r="AD632" s="27">
        <v>0</v>
      </c>
      <c r="AE632" s="27"/>
      <c r="AF632" s="27"/>
      <c r="AG632" s="29">
        <f t="shared" si="6"/>
        <v>4</v>
      </c>
      <c r="AI632" s="30" t="s">
        <v>299</v>
      </c>
    </row>
    <row r="633" spans="1:35" s="30" customFormat="1">
      <c r="A633" s="24" t="s">
        <v>99</v>
      </c>
      <c r="B633" s="25">
        <v>45794</v>
      </c>
      <c r="C633" s="24" t="s">
        <v>239</v>
      </c>
      <c r="D633" s="26">
        <f t="shared" si="0"/>
        <v>0</v>
      </c>
      <c r="E633" s="27">
        <v>4</v>
      </c>
      <c r="F633" s="27">
        <v>3</v>
      </c>
      <c r="G633" s="27">
        <v>0</v>
      </c>
      <c r="H633" s="28">
        <f t="shared" si="1"/>
        <v>0</v>
      </c>
      <c r="I633" s="27">
        <v>0</v>
      </c>
      <c r="J633" s="27">
        <v>0</v>
      </c>
      <c r="K633" s="27">
        <v>0</v>
      </c>
      <c r="L633" s="27">
        <v>0</v>
      </c>
      <c r="M633" s="27">
        <v>0</v>
      </c>
      <c r="N633" s="27">
        <v>0</v>
      </c>
      <c r="O633" s="27">
        <v>0</v>
      </c>
      <c r="P633" s="27">
        <v>2</v>
      </c>
      <c r="Q633" s="26">
        <f t="shared" si="5"/>
        <v>0.25</v>
      </c>
      <c r="R633" s="26">
        <f t="shared" si="3"/>
        <v>0</v>
      </c>
      <c r="T633" s="24"/>
      <c r="U633" s="24"/>
      <c r="V633" s="24"/>
      <c r="X633" s="27">
        <v>0</v>
      </c>
      <c r="Y633" s="27">
        <v>1</v>
      </c>
      <c r="Z633" s="27">
        <v>0</v>
      </c>
      <c r="AA633" s="27">
        <v>0</v>
      </c>
      <c r="AB633" s="27">
        <v>0</v>
      </c>
      <c r="AC633" s="27">
        <v>0</v>
      </c>
      <c r="AD633" s="27">
        <v>0</v>
      </c>
      <c r="AE633" s="27"/>
      <c r="AF633" s="27"/>
      <c r="AG633" s="29">
        <f t="shared" si="6"/>
        <v>3</v>
      </c>
      <c r="AI633" s="30" t="s">
        <v>299</v>
      </c>
    </row>
    <row r="634" spans="1:35" s="30" customFormat="1">
      <c r="A634" s="24" t="s">
        <v>287</v>
      </c>
      <c r="B634" s="25">
        <v>45794</v>
      </c>
      <c r="C634" s="24" t="s">
        <v>239</v>
      </c>
      <c r="D634" s="26">
        <f t="shared" si="0"/>
        <v>0</v>
      </c>
      <c r="E634" s="27">
        <v>4</v>
      </c>
      <c r="F634" s="27">
        <v>4</v>
      </c>
      <c r="G634" s="27">
        <v>0</v>
      </c>
      <c r="H634" s="28">
        <f t="shared" si="1"/>
        <v>0</v>
      </c>
      <c r="I634" s="27">
        <v>0</v>
      </c>
      <c r="J634" s="27">
        <v>0</v>
      </c>
      <c r="K634" s="27">
        <v>0</v>
      </c>
      <c r="L634" s="27">
        <v>0</v>
      </c>
      <c r="M634" s="27">
        <v>0</v>
      </c>
      <c r="N634" s="27">
        <v>0</v>
      </c>
      <c r="O634" s="27">
        <v>0</v>
      </c>
      <c r="P634" s="27">
        <v>3</v>
      </c>
      <c r="Q634" s="26">
        <f t="shared" si="5"/>
        <v>0</v>
      </c>
      <c r="R634" s="26">
        <f t="shared" si="3"/>
        <v>0</v>
      </c>
      <c r="T634" s="24"/>
      <c r="U634" s="24"/>
      <c r="V634" s="24"/>
      <c r="X634" s="27">
        <v>0</v>
      </c>
      <c r="Y634" s="27">
        <v>0</v>
      </c>
      <c r="Z634" s="27">
        <v>0</v>
      </c>
      <c r="AA634" s="27">
        <v>0</v>
      </c>
      <c r="AB634" s="27">
        <v>0</v>
      </c>
      <c r="AC634" s="27">
        <v>0</v>
      </c>
      <c r="AD634" s="27">
        <v>0</v>
      </c>
      <c r="AE634" s="27"/>
      <c r="AF634" s="27"/>
      <c r="AG634" s="29">
        <f t="shared" si="6"/>
        <v>4</v>
      </c>
      <c r="AI634" s="30" t="s">
        <v>299</v>
      </c>
    </row>
    <row r="635" spans="1:35" s="30" customFormat="1">
      <c r="A635" s="24" t="s">
        <v>115</v>
      </c>
      <c r="B635" s="25">
        <v>45794</v>
      </c>
      <c r="C635" s="24" t="s">
        <v>239</v>
      </c>
      <c r="D635" s="26">
        <f t="shared" si="0"/>
        <v>0.66666666666666663</v>
      </c>
      <c r="E635" s="27">
        <v>3</v>
      </c>
      <c r="F635" s="27">
        <v>3</v>
      </c>
      <c r="G635" s="27">
        <v>2</v>
      </c>
      <c r="H635" s="28">
        <f t="shared" si="1"/>
        <v>0</v>
      </c>
      <c r="I635" s="27">
        <v>1</v>
      </c>
      <c r="J635" s="27">
        <v>0</v>
      </c>
      <c r="K635" s="27">
        <v>1</v>
      </c>
      <c r="L635" s="27">
        <v>1</v>
      </c>
      <c r="M635" s="27">
        <v>2</v>
      </c>
      <c r="N635" s="27">
        <v>0</v>
      </c>
      <c r="O635" s="27">
        <v>0</v>
      </c>
      <c r="P635" s="27">
        <v>1</v>
      </c>
      <c r="Q635" s="26">
        <f t="shared" si="5"/>
        <v>0.66666666666666663</v>
      </c>
      <c r="R635" s="26">
        <f t="shared" si="3"/>
        <v>2</v>
      </c>
      <c r="T635" s="24"/>
      <c r="U635" s="24"/>
      <c r="V635" s="24"/>
      <c r="X635" s="27">
        <v>0</v>
      </c>
      <c r="Y635" s="27">
        <v>0</v>
      </c>
      <c r="Z635" s="27">
        <v>0</v>
      </c>
      <c r="AA635" s="27">
        <v>0</v>
      </c>
      <c r="AB635" s="27">
        <v>0</v>
      </c>
      <c r="AC635" s="27">
        <v>0</v>
      </c>
      <c r="AD635" s="27">
        <v>1</v>
      </c>
      <c r="AE635" s="27"/>
      <c r="AF635" s="27"/>
      <c r="AG635" s="29">
        <f t="shared" si="6"/>
        <v>1</v>
      </c>
      <c r="AI635" s="30" t="s">
        <v>299</v>
      </c>
    </row>
    <row r="636" spans="1:35" s="30" customFormat="1">
      <c r="A636" s="24" t="s">
        <v>192</v>
      </c>
      <c r="B636" s="25">
        <v>45800</v>
      </c>
      <c r="C636" s="24" t="s">
        <v>239</v>
      </c>
      <c r="D636" s="26">
        <f t="shared" si="0"/>
        <v>0</v>
      </c>
      <c r="E636" s="27">
        <v>5</v>
      </c>
      <c r="F636" s="27">
        <v>4</v>
      </c>
      <c r="G636" s="27">
        <v>0</v>
      </c>
      <c r="H636" s="28">
        <f t="shared" si="1"/>
        <v>0</v>
      </c>
      <c r="I636" s="27">
        <v>0</v>
      </c>
      <c r="J636" s="27">
        <v>0</v>
      </c>
      <c r="K636" s="27">
        <v>0</v>
      </c>
      <c r="L636" s="27">
        <v>0</v>
      </c>
      <c r="M636" s="27">
        <v>0</v>
      </c>
      <c r="N636" s="27">
        <v>0</v>
      </c>
      <c r="O636" s="27">
        <v>0</v>
      </c>
      <c r="P636" s="27">
        <v>2</v>
      </c>
      <c r="Q636" s="26">
        <f t="shared" si="5"/>
        <v>0.2</v>
      </c>
      <c r="R636" s="26">
        <f t="shared" si="3"/>
        <v>0</v>
      </c>
      <c r="T636" s="24"/>
      <c r="U636" s="24"/>
      <c r="V636" s="24"/>
      <c r="X636" s="27">
        <v>0</v>
      </c>
      <c r="Y636" s="27">
        <v>1</v>
      </c>
      <c r="Z636" s="27">
        <v>0</v>
      </c>
      <c r="AA636" s="27">
        <v>0</v>
      </c>
      <c r="AB636" s="27">
        <v>0</v>
      </c>
      <c r="AC636" s="27">
        <v>1</v>
      </c>
      <c r="AD636" s="27">
        <v>0</v>
      </c>
      <c r="AE636" s="27"/>
      <c r="AF636" s="27"/>
      <c r="AG636" s="29">
        <f t="shared" si="6"/>
        <v>5</v>
      </c>
      <c r="AI636" s="30" t="s">
        <v>299</v>
      </c>
    </row>
    <row r="637" spans="1:35" s="30" customFormat="1">
      <c r="A637" s="24" t="s">
        <v>106</v>
      </c>
      <c r="B637" s="25">
        <v>45800</v>
      </c>
      <c r="C637" s="24" t="s">
        <v>239</v>
      </c>
      <c r="D637" s="26">
        <f t="shared" si="0"/>
        <v>0.25</v>
      </c>
      <c r="E637" s="27">
        <v>4</v>
      </c>
      <c r="F637" s="27">
        <v>4</v>
      </c>
      <c r="G637" s="27">
        <v>1</v>
      </c>
      <c r="H637" s="28">
        <f t="shared" si="1"/>
        <v>1</v>
      </c>
      <c r="I637" s="27">
        <v>0</v>
      </c>
      <c r="J637" s="27">
        <v>0</v>
      </c>
      <c r="K637" s="27">
        <v>0</v>
      </c>
      <c r="L637" s="27">
        <v>1</v>
      </c>
      <c r="M637" s="27">
        <v>0</v>
      </c>
      <c r="N637" s="27">
        <v>0</v>
      </c>
      <c r="O637" s="27">
        <v>0</v>
      </c>
      <c r="P637" s="27">
        <v>3</v>
      </c>
      <c r="Q637" s="26">
        <f t="shared" si="5"/>
        <v>0.25</v>
      </c>
      <c r="R637" s="26">
        <f t="shared" si="3"/>
        <v>0.25</v>
      </c>
      <c r="T637" s="24"/>
      <c r="U637" s="24"/>
      <c r="V637" s="24"/>
      <c r="X637" s="27">
        <v>0</v>
      </c>
      <c r="Y637" s="27">
        <v>0</v>
      </c>
      <c r="Z637" s="27">
        <v>0</v>
      </c>
      <c r="AA637" s="27">
        <v>0</v>
      </c>
      <c r="AB637" s="27">
        <v>0</v>
      </c>
      <c r="AC637" s="27">
        <v>0</v>
      </c>
      <c r="AD637" s="27">
        <v>0</v>
      </c>
      <c r="AE637" s="27"/>
      <c r="AF637" s="27"/>
      <c r="AG637" s="29">
        <f t="shared" si="6"/>
        <v>3</v>
      </c>
      <c r="AI637" s="30" t="s">
        <v>299</v>
      </c>
    </row>
    <row r="638" spans="1:35" s="30" customFormat="1">
      <c r="A638" s="24" t="s">
        <v>88</v>
      </c>
      <c r="B638" s="25">
        <v>45800</v>
      </c>
      <c r="C638" s="24" t="s">
        <v>239</v>
      </c>
      <c r="D638" s="26">
        <f t="shared" si="0"/>
        <v>0.5</v>
      </c>
      <c r="E638" s="27">
        <v>4</v>
      </c>
      <c r="F638" s="27">
        <v>4</v>
      </c>
      <c r="G638" s="27">
        <v>2</v>
      </c>
      <c r="H638" s="28">
        <f t="shared" si="1"/>
        <v>1</v>
      </c>
      <c r="I638" s="27">
        <v>0</v>
      </c>
      <c r="J638" s="27">
        <v>0</v>
      </c>
      <c r="K638" s="27">
        <v>1</v>
      </c>
      <c r="L638" s="27">
        <v>2</v>
      </c>
      <c r="M638" s="27">
        <v>1</v>
      </c>
      <c r="N638" s="27">
        <v>0</v>
      </c>
      <c r="O638" s="27">
        <v>0</v>
      </c>
      <c r="P638" s="27">
        <v>0</v>
      </c>
      <c r="Q638" s="26">
        <f t="shared" si="5"/>
        <v>0.5</v>
      </c>
      <c r="R638" s="26">
        <f t="shared" si="3"/>
        <v>1.25</v>
      </c>
      <c r="T638" s="24"/>
      <c r="U638" s="24"/>
      <c r="V638" s="24"/>
      <c r="X638" s="27">
        <v>0</v>
      </c>
      <c r="Y638" s="27">
        <v>0</v>
      </c>
      <c r="Z638" s="27">
        <v>0</v>
      </c>
      <c r="AA638" s="27">
        <v>0</v>
      </c>
      <c r="AB638" s="27">
        <v>0</v>
      </c>
      <c r="AC638" s="27">
        <v>0</v>
      </c>
      <c r="AD638" s="27">
        <v>0</v>
      </c>
      <c r="AE638" s="27"/>
      <c r="AF638" s="27"/>
      <c r="AG638" s="29">
        <f t="shared" si="6"/>
        <v>2</v>
      </c>
      <c r="AI638" s="30" t="s">
        <v>299</v>
      </c>
    </row>
    <row r="639" spans="1:35" s="30" customFormat="1">
      <c r="A639" s="24" t="s">
        <v>85</v>
      </c>
      <c r="B639" s="25">
        <v>45800</v>
      </c>
      <c r="C639" s="24" t="s">
        <v>239</v>
      </c>
      <c r="D639" s="26">
        <f t="shared" si="0"/>
        <v>0.25</v>
      </c>
      <c r="E639" s="27">
        <v>4</v>
      </c>
      <c r="F639" s="27">
        <v>4</v>
      </c>
      <c r="G639" s="27">
        <v>1</v>
      </c>
      <c r="H639" s="28">
        <f t="shared" si="1"/>
        <v>1</v>
      </c>
      <c r="I639" s="27">
        <v>0</v>
      </c>
      <c r="J639" s="27">
        <v>0</v>
      </c>
      <c r="K639" s="27">
        <v>0</v>
      </c>
      <c r="L639" s="27">
        <v>0</v>
      </c>
      <c r="M639" s="27">
        <v>0</v>
      </c>
      <c r="N639" s="27">
        <v>0</v>
      </c>
      <c r="O639" s="27">
        <v>0</v>
      </c>
      <c r="P639" s="27">
        <v>0</v>
      </c>
      <c r="Q639" s="26">
        <f t="shared" si="5"/>
        <v>0.25</v>
      </c>
      <c r="R639" s="26">
        <f t="shared" si="3"/>
        <v>0.25</v>
      </c>
      <c r="T639" s="24"/>
      <c r="U639" s="24"/>
      <c r="V639" s="24"/>
      <c r="X639" s="27">
        <v>0</v>
      </c>
      <c r="Y639" s="27">
        <v>0</v>
      </c>
      <c r="Z639" s="27">
        <v>0</v>
      </c>
      <c r="AA639" s="27">
        <v>0</v>
      </c>
      <c r="AB639" s="27">
        <v>0</v>
      </c>
      <c r="AC639" s="27">
        <v>0</v>
      </c>
      <c r="AD639" s="27">
        <v>0</v>
      </c>
      <c r="AE639" s="27"/>
      <c r="AF639" s="27"/>
      <c r="AG639" s="29">
        <f t="shared" si="6"/>
        <v>3</v>
      </c>
      <c r="AI639" s="30" t="s">
        <v>299</v>
      </c>
    </row>
    <row r="640" spans="1:35" s="30" customFormat="1">
      <c r="A640" s="24" t="s">
        <v>94</v>
      </c>
      <c r="B640" s="25">
        <v>45800</v>
      </c>
      <c r="C640" s="24" t="s">
        <v>239</v>
      </c>
      <c r="D640" s="26">
        <f t="shared" si="0"/>
        <v>0.5</v>
      </c>
      <c r="E640" s="27">
        <v>4</v>
      </c>
      <c r="F640" s="27">
        <v>4</v>
      </c>
      <c r="G640" s="27">
        <v>2</v>
      </c>
      <c r="H640" s="28">
        <f t="shared" si="1"/>
        <v>2</v>
      </c>
      <c r="I640" s="27">
        <v>0</v>
      </c>
      <c r="J640" s="27">
        <v>0</v>
      </c>
      <c r="K640" s="27">
        <v>0</v>
      </c>
      <c r="L640" s="27">
        <v>0</v>
      </c>
      <c r="M640" s="27">
        <v>0</v>
      </c>
      <c r="N640" s="27">
        <v>0</v>
      </c>
      <c r="O640" s="27">
        <v>0</v>
      </c>
      <c r="P640" s="27">
        <v>0</v>
      </c>
      <c r="Q640" s="26">
        <f t="shared" si="5"/>
        <v>0.5</v>
      </c>
      <c r="R640" s="26">
        <f t="shared" si="3"/>
        <v>0.5</v>
      </c>
      <c r="T640" s="24"/>
      <c r="U640" s="24"/>
      <c r="V640" s="24"/>
      <c r="X640" s="27">
        <v>0</v>
      </c>
      <c r="Y640" s="27">
        <v>0</v>
      </c>
      <c r="Z640" s="27">
        <v>0</v>
      </c>
      <c r="AA640" s="27">
        <v>0</v>
      </c>
      <c r="AB640" s="27">
        <v>0</v>
      </c>
      <c r="AC640" s="27">
        <v>0</v>
      </c>
      <c r="AD640" s="27">
        <v>0</v>
      </c>
      <c r="AE640" s="27"/>
      <c r="AF640" s="27"/>
      <c r="AG640" s="29">
        <f t="shared" si="6"/>
        <v>2</v>
      </c>
      <c r="AI640" s="30" t="s">
        <v>299</v>
      </c>
    </row>
    <row r="641" spans="1:35" s="30" customFormat="1">
      <c r="A641" s="24" t="s">
        <v>99</v>
      </c>
      <c r="B641" s="25">
        <v>45800</v>
      </c>
      <c r="C641" s="24" t="s">
        <v>239</v>
      </c>
      <c r="D641" s="26">
        <f t="shared" si="0"/>
        <v>0</v>
      </c>
      <c r="E641" s="27">
        <v>4</v>
      </c>
      <c r="F641" s="27">
        <v>4</v>
      </c>
      <c r="G641" s="27">
        <v>0</v>
      </c>
      <c r="H641" s="28">
        <f t="shared" si="1"/>
        <v>0</v>
      </c>
      <c r="I641" s="27">
        <v>0</v>
      </c>
      <c r="J641" s="27">
        <v>0</v>
      </c>
      <c r="K641" s="27">
        <v>0</v>
      </c>
      <c r="L641" s="27">
        <v>0</v>
      </c>
      <c r="M641" s="27">
        <v>0</v>
      </c>
      <c r="N641" s="27">
        <v>1</v>
      </c>
      <c r="O641" s="27">
        <v>0</v>
      </c>
      <c r="P641" s="27">
        <v>2</v>
      </c>
      <c r="Q641" s="26">
        <f t="shared" si="5"/>
        <v>0</v>
      </c>
      <c r="R641" s="26">
        <f t="shared" si="3"/>
        <v>0</v>
      </c>
      <c r="T641" s="24"/>
      <c r="U641" s="24"/>
      <c r="V641" s="24"/>
      <c r="X641" s="27">
        <v>0</v>
      </c>
      <c r="Y641" s="27">
        <v>0</v>
      </c>
      <c r="Z641" s="27">
        <v>0</v>
      </c>
      <c r="AA641" s="27">
        <v>0</v>
      </c>
      <c r="AB641" s="27">
        <v>0</v>
      </c>
      <c r="AC641" s="27">
        <v>0</v>
      </c>
      <c r="AD641" s="27">
        <v>0</v>
      </c>
      <c r="AE641" s="27"/>
      <c r="AF641" s="27"/>
      <c r="AG641" s="29">
        <f t="shared" si="6"/>
        <v>4</v>
      </c>
      <c r="AI641" s="30" t="s">
        <v>299</v>
      </c>
    </row>
    <row r="642" spans="1:35" s="30" customFormat="1">
      <c r="A642" s="24" t="s">
        <v>90</v>
      </c>
      <c r="B642" s="25">
        <v>45800</v>
      </c>
      <c r="C642" s="24" t="s">
        <v>239</v>
      </c>
      <c r="D642" s="26">
        <f t="shared" si="0"/>
        <v>0.25</v>
      </c>
      <c r="E642" s="27">
        <v>4</v>
      </c>
      <c r="F642" s="27">
        <v>4</v>
      </c>
      <c r="G642" s="27">
        <v>1</v>
      </c>
      <c r="H642" s="28">
        <f t="shared" si="1"/>
        <v>0</v>
      </c>
      <c r="I642" s="27">
        <v>1</v>
      </c>
      <c r="J642" s="27">
        <v>0</v>
      </c>
      <c r="K642" s="27">
        <v>0</v>
      </c>
      <c r="L642" s="27">
        <v>0</v>
      </c>
      <c r="M642" s="27">
        <v>1</v>
      </c>
      <c r="N642" s="27">
        <v>0</v>
      </c>
      <c r="O642" s="27">
        <v>0</v>
      </c>
      <c r="P642" s="27">
        <v>0</v>
      </c>
      <c r="Q642" s="26">
        <f t="shared" si="5"/>
        <v>0.25</v>
      </c>
      <c r="R642" s="26">
        <f t="shared" si="3"/>
        <v>0.5</v>
      </c>
      <c r="T642" s="24"/>
      <c r="U642" s="24"/>
      <c r="V642" s="24"/>
      <c r="X642" s="27">
        <v>0</v>
      </c>
      <c r="Y642" s="27">
        <v>0</v>
      </c>
      <c r="Z642" s="27">
        <v>0</v>
      </c>
      <c r="AA642" s="27">
        <v>0</v>
      </c>
      <c r="AB642" s="27">
        <v>0</v>
      </c>
      <c r="AC642" s="27">
        <v>0</v>
      </c>
      <c r="AD642" s="27">
        <v>0</v>
      </c>
      <c r="AE642" s="27"/>
      <c r="AF642" s="27"/>
      <c r="AG642" s="29">
        <f t="shared" si="6"/>
        <v>3</v>
      </c>
      <c r="AI642" s="30" t="s">
        <v>299</v>
      </c>
    </row>
    <row r="643" spans="1:35" s="30" customFormat="1">
      <c r="A643" s="24" t="s">
        <v>103</v>
      </c>
      <c r="B643" s="25">
        <v>45800</v>
      </c>
      <c r="C643" s="24" t="s">
        <v>239</v>
      </c>
      <c r="D643" s="26">
        <f t="shared" si="0"/>
        <v>0.33333333333333331</v>
      </c>
      <c r="E643" s="27">
        <v>4</v>
      </c>
      <c r="F643" s="27">
        <v>3</v>
      </c>
      <c r="G643" s="27">
        <v>1</v>
      </c>
      <c r="H643" s="28">
        <f t="shared" si="1"/>
        <v>1</v>
      </c>
      <c r="I643" s="27">
        <v>0</v>
      </c>
      <c r="J643" s="27">
        <v>0</v>
      </c>
      <c r="K643" s="27">
        <v>0</v>
      </c>
      <c r="L643" s="27">
        <v>1</v>
      </c>
      <c r="M643" s="27">
        <v>0</v>
      </c>
      <c r="N643" s="27">
        <v>0</v>
      </c>
      <c r="O643" s="27">
        <v>0</v>
      </c>
      <c r="P643" s="27">
        <v>0</v>
      </c>
      <c r="Q643" s="26">
        <f t="shared" si="5"/>
        <v>0.25</v>
      </c>
      <c r="R643" s="26">
        <f t="shared" si="3"/>
        <v>0.33333333333333331</v>
      </c>
      <c r="T643" s="24"/>
      <c r="U643" s="24"/>
      <c r="V643" s="24"/>
      <c r="X643" s="27">
        <v>0</v>
      </c>
      <c r="Y643" s="27">
        <v>0</v>
      </c>
      <c r="Z643" s="27">
        <v>0</v>
      </c>
      <c r="AA643" s="27">
        <v>1</v>
      </c>
      <c r="AB643" s="27">
        <v>0</v>
      </c>
      <c r="AC643" s="27">
        <v>0</v>
      </c>
      <c r="AD643" s="27">
        <v>0</v>
      </c>
      <c r="AE643" s="27"/>
      <c r="AF643" s="27"/>
      <c r="AG643" s="29">
        <f t="shared" si="6"/>
        <v>3</v>
      </c>
      <c r="AI643" s="30" t="s">
        <v>299</v>
      </c>
    </row>
    <row r="644" spans="1:35" s="30" customFormat="1">
      <c r="A644" s="24" t="s">
        <v>95</v>
      </c>
      <c r="B644" s="25">
        <v>45800</v>
      </c>
      <c r="C644" s="24" t="s">
        <v>239</v>
      </c>
      <c r="D644" s="26">
        <f t="shared" si="0"/>
        <v>0</v>
      </c>
      <c r="E644" s="27">
        <v>4</v>
      </c>
      <c r="F644" s="27">
        <v>3</v>
      </c>
      <c r="G644" s="27">
        <v>0</v>
      </c>
      <c r="H644" s="28">
        <f t="shared" si="1"/>
        <v>0</v>
      </c>
      <c r="I644" s="27">
        <v>0</v>
      </c>
      <c r="J644" s="27">
        <v>0</v>
      </c>
      <c r="K644" s="27">
        <v>0</v>
      </c>
      <c r="L644" s="27">
        <v>0</v>
      </c>
      <c r="M644" s="27">
        <v>2</v>
      </c>
      <c r="N644" s="27">
        <v>4</v>
      </c>
      <c r="O644" s="27">
        <v>1</v>
      </c>
      <c r="P644" s="27">
        <v>1</v>
      </c>
      <c r="Q644" s="26">
        <f t="shared" si="5"/>
        <v>0.25</v>
      </c>
      <c r="R644" s="26">
        <f t="shared" si="3"/>
        <v>0</v>
      </c>
      <c r="T644" s="24"/>
      <c r="U644" s="24"/>
      <c r="V644" s="24"/>
      <c r="X644" s="27">
        <v>0</v>
      </c>
      <c r="Y644" s="27">
        <v>0</v>
      </c>
      <c r="Z644" s="27">
        <v>0</v>
      </c>
      <c r="AA644" s="27">
        <v>0</v>
      </c>
      <c r="AB644" s="27">
        <v>0</v>
      </c>
      <c r="AC644" s="27">
        <v>0</v>
      </c>
      <c r="AD644" s="27">
        <v>0</v>
      </c>
      <c r="AE644" s="27"/>
      <c r="AF644" s="27"/>
      <c r="AG644" s="29">
        <f t="shared" si="6"/>
        <v>3</v>
      </c>
      <c r="AI644" s="30" t="s">
        <v>299</v>
      </c>
    </row>
    <row r="645" spans="1:35" s="30" customFormat="1">
      <c r="A645" s="24" t="s">
        <v>108</v>
      </c>
      <c r="B645" s="25">
        <v>45800</v>
      </c>
      <c r="C645" s="24" t="s">
        <v>239</v>
      </c>
      <c r="D645" s="26">
        <f t="shared" si="0"/>
        <v>0.5</v>
      </c>
      <c r="E645" s="27">
        <v>4</v>
      </c>
      <c r="F645" s="27">
        <v>4</v>
      </c>
      <c r="G645" s="27">
        <v>2</v>
      </c>
      <c r="H645" s="28">
        <f t="shared" si="1"/>
        <v>1</v>
      </c>
      <c r="I645" s="27">
        <v>1</v>
      </c>
      <c r="J645" s="27">
        <v>0</v>
      </c>
      <c r="K645" s="27">
        <v>0</v>
      </c>
      <c r="L645" s="27">
        <v>0</v>
      </c>
      <c r="M645" s="27">
        <v>1</v>
      </c>
      <c r="N645" s="27">
        <v>0</v>
      </c>
      <c r="O645" s="27">
        <v>0</v>
      </c>
      <c r="P645" s="27">
        <v>1</v>
      </c>
      <c r="Q645" s="26">
        <f t="shared" si="5"/>
        <v>0.5</v>
      </c>
      <c r="R645" s="26">
        <f t="shared" si="3"/>
        <v>0.75</v>
      </c>
      <c r="T645" s="24"/>
      <c r="U645" s="24"/>
      <c r="V645" s="24"/>
      <c r="X645" s="27">
        <v>0</v>
      </c>
      <c r="Y645" s="27">
        <v>0</v>
      </c>
      <c r="Z645" s="27">
        <v>0</v>
      </c>
      <c r="AA645" s="27">
        <v>0</v>
      </c>
      <c r="AB645" s="27">
        <v>0</v>
      </c>
      <c r="AC645" s="27">
        <v>0</v>
      </c>
      <c r="AD645" s="27">
        <v>0</v>
      </c>
      <c r="AE645" s="27"/>
      <c r="AF645" s="27"/>
      <c r="AG645" s="29">
        <f t="shared" si="6"/>
        <v>2</v>
      </c>
      <c r="AI645" s="30" t="s">
        <v>299</v>
      </c>
    </row>
    <row r="646" spans="1:35" s="30" customFormat="1">
      <c r="A646" s="24" t="s">
        <v>86</v>
      </c>
      <c r="B646" s="25">
        <v>45800</v>
      </c>
      <c r="C646" s="24" t="s">
        <v>239</v>
      </c>
      <c r="D646" s="26">
        <f t="shared" si="0"/>
        <v>0</v>
      </c>
      <c r="E646" s="27">
        <v>4</v>
      </c>
      <c r="F646" s="27">
        <v>4</v>
      </c>
      <c r="G646" s="27">
        <v>0</v>
      </c>
      <c r="H646" s="28">
        <f t="shared" si="1"/>
        <v>0</v>
      </c>
      <c r="I646" s="27">
        <v>0</v>
      </c>
      <c r="J646" s="27">
        <v>0</v>
      </c>
      <c r="K646" s="27">
        <v>0</v>
      </c>
      <c r="L646" s="27">
        <v>0</v>
      </c>
      <c r="M646" s="27">
        <v>0</v>
      </c>
      <c r="N646" s="27">
        <v>0</v>
      </c>
      <c r="O646" s="27">
        <v>0</v>
      </c>
      <c r="P646" s="27">
        <v>1</v>
      </c>
      <c r="Q646" s="26">
        <f t="shared" si="5"/>
        <v>0</v>
      </c>
      <c r="R646" s="26">
        <f t="shared" si="3"/>
        <v>0</v>
      </c>
      <c r="T646" s="24"/>
      <c r="U646" s="24"/>
      <c r="V646" s="24"/>
      <c r="X646" s="27">
        <v>0</v>
      </c>
      <c r="Y646" s="27">
        <v>0</v>
      </c>
      <c r="Z646" s="27">
        <v>0</v>
      </c>
      <c r="AA646" s="27">
        <v>0</v>
      </c>
      <c r="AB646" s="27">
        <v>0</v>
      </c>
      <c r="AC646" s="27">
        <v>0</v>
      </c>
      <c r="AD646" s="27">
        <v>1</v>
      </c>
      <c r="AE646" s="27"/>
      <c r="AF646" s="27"/>
      <c r="AG646" s="29">
        <f t="shared" si="6"/>
        <v>4</v>
      </c>
      <c r="AI646" s="30" t="s">
        <v>299</v>
      </c>
    </row>
    <row r="647" spans="1:35" s="30" customFormat="1">
      <c r="A647" s="24" t="s">
        <v>126</v>
      </c>
      <c r="B647" s="25">
        <v>45800</v>
      </c>
      <c r="C647" s="24" t="s">
        <v>239</v>
      </c>
      <c r="D647" s="26">
        <f t="shared" si="0"/>
        <v>0</v>
      </c>
      <c r="E647" s="27">
        <v>3</v>
      </c>
      <c r="F647" s="27">
        <v>3</v>
      </c>
      <c r="G647" s="27">
        <v>0</v>
      </c>
      <c r="H647" s="28">
        <f t="shared" si="1"/>
        <v>0</v>
      </c>
      <c r="I647" s="27">
        <v>0</v>
      </c>
      <c r="J647" s="27">
        <v>0</v>
      </c>
      <c r="K647" s="27">
        <v>0</v>
      </c>
      <c r="L647" s="27">
        <v>1</v>
      </c>
      <c r="M647" s="27">
        <v>0</v>
      </c>
      <c r="N647" s="27">
        <v>0</v>
      </c>
      <c r="O647" s="27">
        <v>0</v>
      </c>
      <c r="P647" s="27">
        <v>0</v>
      </c>
      <c r="Q647" s="26">
        <f t="shared" si="5"/>
        <v>0</v>
      </c>
      <c r="R647" s="26">
        <f t="shared" si="3"/>
        <v>0</v>
      </c>
      <c r="T647" s="24"/>
      <c r="U647" s="24"/>
      <c r="V647" s="24"/>
      <c r="X647" s="27">
        <v>0</v>
      </c>
      <c r="Y647" s="27">
        <v>0</v>
      </c>
      <c r="Z647" s="27">
        <v>0</v>
      </c>
      <c r="AA647" s="27">
        <v>0</v>
      </c>
      <c r="AB647" s="27">
        <v>0</v>
      </c>
      <c r="AC647" s="27">
        <v>0</v>
      </c>
      <c r="AD647" s="27">
        <v>0</v>
      </c>
      <c r="AE647" s="27"/>
      <c r="AF647" s="27"/>
      <c r="AG647" s="29">
        <f t="shared" si="6"/>
        <v>3</v>
      </c>
      <c r="AI647" s="30" t="s">
        <v>299</v>
      </c>
    </row>
    <row r="648" spans="1:35" s="30" customFormat="1">
      <c r="A648" s="24" t="s">
        <v>104</v>
      </c>
      <c r="B648" s="25">
        <v>45800</v>
      </c>
      <c r="C648" s="24" t="s">
        <v>239</v>
      </c>
      <c r="D648" s="26">
        <f t="shared" si="0"/>
        <v>0</v>
      </c>
      <c r="E648" s="27">
        <v>1</v>
      </c>
      <c r="F648" s="27">
        <v>1</v>
      </c>
      <c r="G648" s="27">
        <v>0</v>
      </c>
      <c r="H648" s="28">
        <f t="shared" si="1"/>
        <v>0</v>
      </c>
      <c r="I648" s="27">
        <v>0</v>
      </c>
      <c r="J648" s="27">
        <v>0</v>
      </c>
      <c r="K648" s="27">
        <v>0</v>
      </c>
      <c r="L648" s="27">
        <v>0</v>
      </c>
      <c r="M648" s="27">
        <v>0</v>
      </c>
      <c r="N648" s="27">
        <v>0</v>
      </c>
      <c r="O648" s="27">
        <v>0</v>
      </c>
      <c r="P648" s="27">
        <v>1</v>
      </c>
      <c r="Q648" s="26">
        <f t="shared" si="5"/>
        <v>0</v>
      </c>
      <c r="R648" s="26">
        <f t="shared" si="3"/>
        <v>0</v>
      </c>
      <c r="T648" s="24"/>
      <c r="U648" s="24"/>
      <c r="V648" s="24"/>
      <c r="X648" s="27">
        <v>0</v>
      </c>
      <c r="Y648" s="27">
        <v>0</v>
      </c>
      <c r="Z648" s="27">
        <v>0</v>
      </c>
      <c r="AA648" s="27">
        <v>0</v>
      </c>
      <c r="AB648" s="27">
        <v>0</v>
      </c>
      <c r="AC648" s="27">
        <v>0</v>
      </c>
      <c r="AD648" s="27">
        <v>0</v>
      </c>
      <c r="AE648" s="27"/>
      <c r="AF648" s="27"/>
      <c r="AG648" s="29">
        <f t="shared" si="6"/>
        <v>1</v>
      </c>
      <c r="AI648" s="30" t="s">
        <v>299</v>
      </c>
    </row>
    <row r="649" spans="1:35" s="30" customFormat="1">
      <c r="A649" s="24" t="s">
        <v>115</v>
      </c>
      <c r="B649" s="25">
        <v>45800</v>
      </c>
      <c r="C649" s="24" t="s">
        <v>239</v>
      </c>
      <c r="D649" s="26">
        <f t="shared" si="0"/>
        <v>0.66666666666666663</v>
      </c>
      <c r="E649" s="27">
        <v>4</v>
      </c>
      <c r="F649" s="27">
        <v>3</v>
      </c>
      <c r="G649" s="27">
        <v>2</v>
      </c>
      <c r="H649" s="28">
        <f t="shared" si="1"/>
        <v>1</v>
      </c>
      <c r="I649" s="27">
        <v>0</v>
      </c>
      <c r="J649" s="27">
        <v>0</v>
      </c>
      <c r="K649" s="27">
        <v>1</v>
      </c>
      <c r="L649" s="27">
        <v>1</v>
      </c>
      <c r="M649" s="27">
        <v>2</v>
      </c>
      <c r="N649" s="27">
        <v>0</v>
      </c>
      <c r="O649" s="27">
        <v>0</v>
      </c>
      <c r="P649" s="27">
        <v>0</v>
      </c>
      <c r="Q649" s="26">
        <f t="shared" si="5"/>
        <v>0.75</v>
      </c>
      <c r="R649" s="26">
        <f t="shared" si="3"/>
        <v>1.6666666666666667</v>
      </c>
      <c r="T649" s="24"/>
      <c r="U649" s="24"/>
      <c r="V649" s="24"/>
      <c r="X649" s="27">
        <v>0</v>
      </c>
      <c r="Y649" s="27">
        <v>1</v>
      </c>
      <c r="Z649" s="27">
        <v>0</v>
      </c>
      <c r="AA649" s="27">
        <v>0</v>
      </c>
      <c r="AB649" s="27">
        <v>0</v>
      </c>
      <c r="AC649" s="27">
        <v>0</v>
      </c>
      <c r="AD649" s="27">
        <v>0</v>
      </c>
      <c r="AE649" s="27"/>
      <c r="AF649" s="27"/>
      <c r="AG649" s="29">
        <f t="shared" si="6"/>
        <v>1</v>
      </c>
      <c r="AI649" s="30" t="s">
        <v>299</v>
      </c>
    </row>
    <row r="650" spans="1:35" s="30" customFormat="1">
      <c r="A650" s="24" t="s">
        <v>194</v>
      </c>
      <c r="B650" s="25">
        <v>45800</v>
      </c>
      <c r="C650" s="24" t="s">
        <v>239</v>
      </c>
      <c r="D650" s="26">
        <f t="shared" si="0"/>
        <v>1</v>
      </c>
      <c r="E650" s="27">
        <v>4</v>
      </c>
      <c r="F650" s="27">
        <v>3</v>
      </c>
      <c r="G650" s="27">
        <v>3</v>
      </c>
      <c r="H650" s="28">
        <f t="shared" si="1"/>
        <v>3</v>
      </c>
      <c r="I650" s="27">
        <v>0</v>
      </c>
      <c r="J650" s="27">
        <v>0</v>
      </c>
      <c r="K650" s="27">
        <v>0</v>
      </c>
      <c r="L650" s="27">
        <v>0</v>
      </c>
      <c r="M650" s="27">
        <v>1</v>
      </c>
      <c r="N650" s="27">
        <v>1</v>
      </c>
      <c r="O650" s="27">
        <v>0</v>
      </c>
      <c r="P650" s="27">
        <v>0</v>
      </c>
      <c r="Q650" s="26">
        <f t="shared" si="5"/>
        <v>1</v>
      </c>
      <c r="R650" s="26">
        <f t="shared" si="3"/>
        <v>1</v>
      </c>
      <c r="T650" s="24"/>
      <c r="U650" s="24"/>
      <c r="V650" s="24"/>
      <c r="X650" s="27">
        <v>0</v>
      </c>
      <c r="Y650" s="27">
        <v>1</v>
      </c>
      <c r="Z650" s="27">
        <v>0</v>
      </c>
      <c r="AA650" s="27">
        <v>0</v>
      </c>
      <c r="AB650" s="27">
        <v>0</v>
      </c>
      <c r="AC650" s="27">
        <v>0</v>
      </c>
      <c r="AD650" s="27">
        <v>0</v>
      </c>
      <c r="AE650" s="27"/>
      <c r="AF650" s="27"/>
      <c r="AG650" s="29">
        <f t="shared" si="6"/>
        <v>0</v>
      </c>
      <c r="AI650" s="30" t="s">
        <v>299</v>
      </c>
    </row>
    <row r="651" spans="1:35" s="30" customFormat="1">
      <c r="A651" s="24" t="s">
        <v>119</v>
      </c>
      <c r="B651" s="25">
        <v>45800</v>
      </c>
      <c r="C651" s="24" t="s">
        <v>239</v>
      </c>
      <c r="D651" s="26">
        <f t="shared" si="0"/>
        <v>0.25</v>
      </c>
      <c r="E651" s="27">
        <v>4</v>
      </c>
      <c r="F651" s="27">
        <v>4</v>
      </c>
      <c r="G651" s="27">
        <v>1</v>
      </c>
      <c r="H651" s="28">
        <f t="shared" si="1"/>
        <v>1</v>
      </c>
      <c r="I651" s="27">
        <v>0</v>
      </c>
      <c r="J651" s="27">
        <v>0</v>
      </c>
      <c r="K651" s="27">
        <v>0</v>
      </c>
      <c r="L651" s="27">
        <v>0</v>
      </c>
      <c r="M651" s="27">
        <v>0</v>
      </c>
      <c r="N651" s="27">
        <v>0</v>
      </c>
      <c r="O651" s="27">
        <v>0</v>
      </c>
      <c r="P651" s="27">
        <v>0</v>
      </c>
      <c r="Q651" s="26">
        <f t="shared" si="5"/>
        <v>0.25</v>
      </c>
      <c r="R651" s="26">
        <f t="shared" si="3"/>
        <v>0.25</v>
      </c>
      <c r="T651" s="24"/>
      <c r="U651" s="24"/>
      <c r="V651" s="24"/>
      <c r="X651" s="27">
        <v>0</v>
      </c>
      <c r="Y651" s="27">
        <v>0</v>
      </c>
      <c r="Z651" s="27">
        <v>0</v>
      </c>
      <c r="AA651" s="27">
        <v>0</v>
      </c>
      <c r="AB651" s="27">
        <v>0</v>
      </c>
      <c r="AC651" s="27">
        <v>0</v>
      </c>
      <c r="AD651" s="27">
        <v>0</v>
      </c>
      <c r="AE651" s="27"/>
      <c r="AF651" s="27"/>
      <c r="AG651" s="29">
        <f t="shared" si="6"/>
        <v>3</v>
      </c>
      <c r="AI651" s="30" t="s">
        <v>299</v>
      </c>
    </row>
    <row r="652" spans="1:35" s="30" customFormat="1">
      <c r="A652" s="24" t="s">
        <v>91</v>
      </c>
      <c r="B652" s="25">
        <v>45800</v>
      </c>
      <c r="C652" s="24" t="s">
        <v>239</v>
      </c>
      <c r="D652" s="26">
        <f t="shared" si="0"/>
        <v>0.33333333333333331</v>
      </c>
      <c r="E652" s="27">
        <v>3</v>
      </c>
      <c r="F652" s="27">
        <v>3</v>
      </c>
      <c r="G652" s="27">
        <v>1</v>
      </c>
      <c r="H652" s="28">
        <f t="shared" si="1"/>
        <v>1</v>
      </c>
      <c r="I652" s="27">
        <v>0</v>
      </c>
      <c r="J652" s="27">
        <v>0</v>
      </c>
      <c r="K652" s="27">
        <v>0</v>
      </c>
      <c r="L652" s="27">
        <v>1</v>
      </c>
      <c r="M652" s="27">
        <v>1</v>
      </c>
      <c r="N652" s="27">
        <v>0</v>
      </c>
      <c r="O652" s="27">
        <v>0</v>
      </c>
      <c r="P652" s="27">
        <v>0</v>
      </c>
      <c r="Q652" s="26">
        <f t="shared" si="5"/>
        <v>0.33333333333333331</v>
      </c>
      <c r="R652" s="26">
        <f t="shared" si="3"/>
        <v>0.33333333333333331</v>
      </c>
      <c r="T652" s="24"/>
      <c r="U652" s="24"/>
      <c r="V652" s="24"/>
      <c r="X652" s="27">
        <v>0</v>
      </c>
      <c r="Y652" s="27">
        <v>0</v>
      </c>
      <c r="Z652" s="27">
        <v>0</v>
      </c>
      <c r="AA652" s="27">
        <v>0</v>
      </c>
      <c r="AB652" s="27">
        <v>0</v>
      </c>
      <c r="AC652" s="27">
        <v>0</v>
      </c>
      <c r="AD652" s="27">
        <v>0</v>
      </c>
      <c r="AE652" s="27"/>
      <c r="AF652" s="27"/>
      <c r="AG652" s="29">
        <f t="shared" si="6"/>
        <v>2</v>
      </c>
      <c r="AI652" s="30" t="s">
        <v>299</v>
      </c>
    </row>
    <row r="653" spans="1:35" s="30" customFormat="1">
      <c r="A653" s="24" t="s">
        <v>191</v>
      </c>
      <c r="B653" s="25">
        <v>45800</v>
      </c>
      <c r="C653" s="24" t="s">
        <v>239</v>
      </c>
      <c r="D653" s="26">
        <f t="shared" si="0"/>
        <v>0.33333333333333331</v>
      </c>
      <c r="E653" s="27">
        <v>3</v>
      </c>
      <c r="F653" s="27">
        <v>3</v>
      </c>
      <c r="G653" s="27">
        <v>1</v>
      </c>
      <c r="H653" s="28">
        <f t="shared" si="1"/>
        <v>1</v>
      </c>
      <c r="I653" s="27">
        <v>0</v>
      </c>
      <c r="J653" s="27">
        <v>0</v>
      </c>
      <c r="K653" s="27">
        <v>0</v>
      </c>
      <c r="L653" s="27">
        <v>2</v>
      </c>
      <c r="M653" s="27">
        <v>0</v>
      </c>
      <c r="N653" s="27">
        <v>1</v>
      </c>
      <c r="O653" s="27">
        <v>0</v>
      </c>
      <c r="P653" s="27">
        <v>0</v>
      </c>
      <c r="Q653" s="26">
        <f t="shared" si="5"/>
        <v>0.33333333333333331</v>
      </c>
      <c r="R653" s="26">
        <f t="shared" si="3"/>
        <v>0.33333333333333331</v>
      </c>
      <c r="T653" s="24"/>
      <c r="U653" s="24"/>
      <c r="V653" s="24"/>
      <c r="X653" s="27">
        <v>0</v>
      </c>
      <c r="Y653" s="27">
        <v>0</v>
      </c>
      <c r="Z653" s="27">
        <v>0</v>
      </c>
      <c r="AA653" s="27">
        <v>0</v>
      </c>
      <c r="AB653" s="27">
        <v>0</v>
      </c>
      <c r="AC653" s="27">
        <v>0</v>
      </c>
      <c r="AD653" s="27">
        <v>1</v>
      </c>
      <c r="AE653" s="27"/>
      <c r="AF653" s="27"/>
      <c r="AG653" s="29">
        <f t="shared" si="6"/>
        <v>2</v>
      </c>
      <c r="AI653" s="30" t="s">
        <v>299</v>
      </c>
    </row>
    <row r="654" spans="1:35" s="30" customFormat="1">
      <c r="A654" s="24" t="s">
        <v>89</v>
      </c>
      <c r="B654" s="25">
        <v>45800</v>
      </c>
      <c r="C654" s="24" t="s">
        <v>239</v>
      </c>
      <c r="D654" s="26">
        <f t="shared" si="0"/>
        <v>0</v>
      </c>
      <c r="E654" s="27">
        <v>3</v>
      </c>
      <c r="F654" s="27">
        <v>3</v>
      </c>
      <c r="G654" s="27">
        <v>0</v>
      </c>
      <c r="H654" s="28">
        <f t="shared" si="1"/>
        <v>0</v>
      </c>
      <c r="I654" s="27">
        <v>0</v>
      </c>
      <c r="J654" s="27">
        <v>0</v>
      </c>
      <c r="K654" s="27">
        <v>0</v>
      </c>
      <c r="L654" s="27">
        <v>0</v>
      </c>
      <c r="M654" s="27">
        <v>0</v>
      </c>
      <c r="N654" s="27">
        <v>0</v>
      </c>
      <c r="O654" s="27">
        <v>0</v>
      </c>
      <c r="P654" s="27">
        <v>1</v>
      </c>
      <c r="Q654" s="26">
        <f t="shared" si="5"/>
        <v>0</v>
      </c>
      <c r="R654" s="26">
        <f t="shared" si="3"/>
        <v>0</v>
      </c>
      <c r="T654" s="24"/>
      <c r="U654" s="24"/>
      <c r="V654" s="24"/>
      <c r="X654" s="27">
        <v>0</v>
      </c>
      <c r="Y654" s="27">
        <v>0</v>
      </c>
      <c r="Z654" s="27">
        <v>0</v>
      </c>
      <c r="AA654" s="27">
        <v>0</v>
      </c>
      <c r="AB654" s="27">
        <v>0</v>
      </c>
      <c r="AC654" s="27">
        <v>0</v>
      </c>
      <c r="AD654" s="27">
        <v>0</v>
      </c>
      <c r="AE654" s="27"/>
      <c r="AF654" s="27"/>
      <c r="AG654" s="29">
        <f t="shared" si="6"/>
        <v>3</v>
      </c>
      <c r="AI654" s="30" t="s">
        <v>299</v>
      </c>
    </row>
    <row r="655" spans="1:35" s="30" customFormat="1">
      <c r="A655" s="24" t="s">
        <v>283</v>
      </c>
      <c r="B655" s="25">
        <v>45801</v>
      </c>
      <c r="C655" s="24" t="s">
        <v>239</v>
      </c>
      <c r="D655" s="26">
        <f t="shared" si="0"/>
        <v>0.33333333333333331</v>
      </c>
      <c r="E655" s="27">
        <v>4</v>
      </c>
      <c r="F655" s="27">
        <v>3</v>
      </c>
      <c r="G655" s="27">
        <v>1</v>
      </c>
      <c r="H655" s="28">
        <f t="shared" si="1"/>
        <v>1</v>
      </c>
      <c r="I655" s="27">
        <v>0</v>
      </c>
      <c r="J655" s="27">
        <v>0</v>
      </c>
      <c r="K655" s="27">
        <v>0</v>
      </c>
      <c r="L655" s="27">
        <v>0</v>
      </c>
      <c r="M655" s="27">
        <v>0</v>
      </c>
      <c r="N655" s="27">
        <v>0</v>
      </c>
      <c r="O655" s="27">
        <v>1</v>
      </c>
      <c r="P655" s="27">
        <v>2</v>
      </c>
      <c r="Q655" s="26">
        <f t="shared" si="5"/>
        <v>0.5</v>
      </c>
      <c r="R655" s="26">
        <f t="shared" si="3"/>
        <v>0.33333333333333331</v>
      </c>
      <c r="T655" s="24"/>
      <c r="U655" s="24"/>
      <c r="V655" s="24"/>
      <c r="X655" s="27">
        <v>0</v>
      </c>
      <c r="Y655" s="27">
        <v>0</v>
      </c>
      <c r="Z655" s="27">
        <v>0</v>
      </c>
      <c r="AA655" s="27">
        <v>0</v>
      </c>
      <c r="AB655" s="27">
        <v>0</v>
      </c>
      <c r="AC655" s="27">
        <v>0</v>
      </c>
      <c r="AD655" s="27">
        <v>0</v>
      </c>
      <c r="AE655" s="27"/>
      <c r="AF655" s="27"/>
      <c r="AG655" s="29">
        <f t="shared" si="6"/>
        <v>2</v>
      </c>
      <c r="AI655" s="30" t="s">
        <v>299</v>
      </c>
    </row>
    <row r="656" spans="1:35" s="30" customFormat="1">
      <c r="A656" s="24" t="s">
        <v>126</v>
      </c>
      <c r="B656" s="25">
        <v>45801</v>
      </c>
      <c r="C656" s="24" t="s">
        <v>239</v>
      </c>
      <c r="D656" s="26">
        <f t="shared" si="0"/>
        <v>0.25</v>
      </c>
      <c r="E656" s="27">
        <v>4</v>
      </c>
      <c r="F656" s="27">
        <v>4</v>
      </c>
      <c r="G656" s="27">
        <v>1</v>
      </c>
      <c r="H656" s="28">
        <f t="shared" si="1"/>
        <v>1</v>
      </c>
      <c r="I656" s="27">
        <v>0</v>
      </c>
      <c r="J656" s="27">
        <v>0</v>
      </c>
      <c r="K656" s="27">
        <v>0</v>
      </c>
      <c r="L656" s="27">
        <v>0</v>
      </c>
      <c r="M656" s="27">
        <v>0</v>
      </c>
      <c r="N656" s="27">
        <v>0</v>
      </c>
      <c r="O656" s="27">
        <v>0</v>
      </c>
      <c r="P656" s="27">
        <v>2</v>
      </c>
      <c r="Q656" s="26">
        <f t="shared" si="5"/>
        <v>0.25</v>
      </c>
      <c r="R656" s="26">
        <f t="shared" si="3"/>
        <v>0.25</v>
      </c>
      <c r="T656" s="24"/>
      <c r="U656" s="24"/>
      <c r="V656" s="24"/>
      <c r="X656" s="27">
        <v>0</v>
      </c>
      <c r="Y656" s="27">
        <v>0</v>
      </c>
      <c r="Z656" s="27">
        <v>0</v>
      </c>
      <c r="AA656" s="27">
        <v>0</v>
      </c>
      <c r="AB656" s="27">
        <v>0</v>
      </c>
      <c r="AC656" s="27">
        <v>0</v>
      </c>
      <c r="AD656" s="27">
        <v>0</v>
      </c>
      <c r="AE656" s="27"/>
      <c r="AF656" s="27"/>
      <c r="AG656" s="29">
        <f t="shared" si="6"/>
        <v>3</v>
      </c>
      <c r="AI656" s="30" t="s">
        <v>299</v>
      </c>
    </row>
    <row r="657" spans="1:35" s="30" customFormat="1">
      <c r="A657" s="24" t="s">
        <v>119</v>
      </c>
      <c r="B657" s="25">
        <v>45801</v>
      </c>
      <c r="C657" s="24" t="s">
        <v>239</v>
      </c>
      <c r="D657" s="26">
        <f t="shared" si="0"/>
        <v>0</v>
      </c>
      <c r="E657" s="27">
        <v>4</v>
      </c>
      <c r="F657" s="27">
        <v>4</v>
      </c>
      <c r="G657" s="27">
        <v>0</v>
      </c>
      <c r="H657" s="28">
        <f t="shared" si="1"/>
        <v>0</v>
      </c>
      <c r="I657" s="27">
        <v>0</v>
      </c>
      <c r="J657" s="27">
        <v>0</v>
      </c>
      <c r="K657" s="27">
        <v>0</v>
      </c>
      <c r="L657" s="27">
        <v>0</v>
      </c>
      <c r="M657" s="27">
        <v>0</v>
      </c>
      <c r="N657" s="27">
        <v>0</v>
      </c>
      <c r="O657" s="27">
        <v>0</v>
      </c>
      <c r="P657" s="27">
        <v>2</v>
      </c>
      <c r="Q657" s="26">
        <f t="shared" si="5"/>
        <v>0</v>
      </c>
      <c r="R657" s="26">
        <f t="shared" si="3"/>
        <v>0</v>
      </c>
      <c r="T657" s="24"/>
      <c r="U657" s="24"/>
      <c r="V657" s="24"/>
      <c r="X657" s="27">
        <v>0</v>
      </c>
      <c r="Y657" s="27">
        <v>0</v>
      </c>
      <c r="Z657" s="27">
        <v>0</v>
      </c>
      <c r="AA657" s="27">
        <v>0</v>
      </c>
      <c r="AB657" s="27">
        <v>0</v>
      </c>
      <c r="AC657" s="27">
        <v>0</v>
      </c>
      <c r="AD657" s="27">
        <v>0</v>
      </c>
      <c r="AE657" s="27"/>
      <c r="AF657" s="27"/>
      <c r="AG657" s="29">
        <f t="shared" si="6"/>
        <v>4</v>
      </c>
      <c r="AI657" s="30" t="s">
        <v>299</v>
      </c>
    </row>
    <row r="658" spans="1:35" s="30" customFormat="1">
      <c r="A658" s="24" t="s">
        <v>94</v>
      </c>
      <c r="B658" s="25">
        <v>45801</v>
      </c>
      <c r="C658" s="24" t="s">
        <v>239</v>
      </c>
      <c r="D658" s="26">
        <f t="shared" si="0"/>
        <v>0</v>
      </c>
      <c r="E658" s="27">
        <v>4</v>
      </c>
      <c r="F658" s="27">
        <v>3</v>
      </c>
      <c r="G658" s="27">
        <v>0</v>
      </c>
      <c r="H658" s="28">
        <f t="shared" si="1"/>
        <v>0</v>
      </c>
      <c r="I658" s="27">
        <v>0</v>
      </c>
      <c r="J658" s="27">
        <v>0</v>
      </c>
      <c r="K658" s="27">
        <v>0</v>
      </c>
      <c r="L658" s="27">
        <v>0</v>
      </c>
      <c r="M658" s="27">
        <v>0</v>
      </c>
      <c r="N658" s="27">
        <v>0</v>
      </c>
      <c r="O658" s="27">
        <v>1</v>
      </c>
      <c r="P658" s="27">
        <v>1</v>
      </c>
      <c r="Q658" s="26">
        <f t="shared" si="5"/>
        <v>0.25</v>
      </c>
      <c r="R658" s="26">
        <f t="shared" si="3"/>
        <v>0</v>
      </c>
      <c r="T658" s="24"/>
      <c r="U658" s="24"/>
      <c r="V658" s="24"/>
      <c r="X658" s="27">
        <v>0</v>
      </c>
      <c r="Y658" s="27">
        <v>0</v>
      </c>
      <c r="Z658" s="27">
        <v>0</v>
      </c>
      <c r="AA658" s="27">
        <v>0</v>
      </c>
      <c r="AB658" s="27">
        <v>0</v>
      </c>
      <c r="AC658" s="27">
        <v>0</v>
      </c>
      <c r="AD658" s="27">
        <v>0</v>
      </c>
      <c r="AE658" s="27"/>
      <c r="AF658" s="27"/>
      <c r="AG658" s="29">
        <f t="shared" si="6"/>
        <v>3</v>
      </c>
      <c r="AI658" s="30" t="s">
        <v>299</v>
      </c>
    </row>
    <row r="659" spans="1:35" s="30" customFormat="1">
      <c r="A659" s="24" t="s">
        <v>103</v>
      </c>
      <c r="B659" s="25">
        <v>45801</v>
      </c>
      <c r="C659" s="24" t="s">
        <v>239</v>
      </c>
      <c r="D659" s="26">
        <f t="shared" si="0"/>
        <v>0</v>
      </c>
      <c r="E659" s="27">
        <v>4</v>
      </c>
      <c r="F659" s="27">
        <v>4</v>
      </c>
      <c r="G659" s="27">
        <v>0</v>
      </c>
      <c r="H659" s="28">
        <f t="shared" si="1"/>
        <v>0</v>
      </c>
      <c r="I659" s="27">
        <v>0</v>
      </c>
      <c r="J659" s="27">
        <v>0</v>
      </c>
      <c r="K659" s="27">
        <v>0</v>
      </c>
      <c r="L659" s="27">
        <v>0</v>
      </c>
      <c r="M659" s="27">
        <v>0</v>
      </c>
      <c r="N659" s="27">
        <v>0</v>
      </c>
      <c r="O659" s="27">
        <v>0</v>
      </c>
      <c r="P659" s="27">
        <v>2</v>
      </c>
      <c r="Q659" s="26">
        <f t="shared" si="5"/>
        <v>0</v>
      </c>
      <c r="R659" s="26">
        <f t="shared" si="3"/>
        <v>0</v>
      </c>
      <c r="T659" s="24"/>
      <c r="U659" s="24"/>
      <c r="V659" s="24"/>
      <c r="X659" s="27">
        <v>0</v>
      </c>
      <c r="Y659" s="27">
        <v>0</v>
      </c>
      <c r="Z659" s="27">
        <v>0</v>
      </c>
      <c r="AA659" s="27">
        <v>0</v>
      </c>
      <c r="AB659" s="27">
        <v>0</v>
      </c>
      <c r="AC659" s="27">
        <v>0</v>
      </c>
      <c r="AD659" s="27">
        <v>0</v>
      </c>
      <c r="AE659" s="27"/>
      <c r="AF659" s="27"/>
      <c r="AG659" s="29">
        <f t="shared" si="6"/>
        <v>4</v>
      </c>
      <c r="AI659" s="30" t="s">
        <v>299</v>
      </c>
    </row>
    <row r="660" spans="1:35" s="30" customFormat="1">
      <c r="A660" s="24" t="s">
        <v>108</v>
      </c>
      <c r="B660" s="25">
        <v>45801</v>
      </c>
      <c r="C660" s="24" t="s">
        <v>239</v>
      </c>
      <c r="D660" s="26">
        <f t="shared" si="0"/>
        <v>0.5</v>
      </c>
      <c r="E660" s="27">
        <v>4</v>
      </c>
      <c r="F660" s="27">
        <v>4</v>
      </c>
      <c r="G660" s="27">
        <v>2</v>
      </c>
      <c r="H660" s="28">
        <f t="shared" si="1"/>
        <v>1</v>
      </c>
      <c r="I660" s="27">
        <v>1</v>
      </c>
      <c r="J660" s="27">
        <v>0</v>
      </c>
      <c r="K660" s="27">
        <v>0</v>
      </c>
      <c r="L660" s="27">
        <v>0</v>
      </c>
      <c r="M660" s="27">
        <v>0</v>
      </c>
      <c r="N660" s="27">
        <v>0</v>
      </c>
      <c r="O660" s="27">
        <v>0</v>
      </c>
      <c r="P660" s="27">
        <v>2</v>
      </c>
      <c r="Q660" s="26">
        <f t="shared" si="5"/>
        <v>0.5</v>
      </c>
      <c r="R660" s="26">
        <f t="shared" si="3"/>
        <v>0.75</v>
      </c>
      <c r="T660" s="24"/>
      <c r="U660" s="24"/>
      <c r="V660" s="24"/>
      <c r="X660" s="27">
        <v>0</v>
      </c>
      <c r="Y660" s="27">
        <v>0</v>
      </c>
      <c r="Z660" s="27">
        <v>0</v>
      </c>
      <c r="AA660" s="27">
        <v>0</v>
      </c>
      <c r="AB660" s="27">
        <v>0</v>
      </c>
      <c r="AC660" s="27">
        <v>0</v>
      </c>
      <c r="AD660" s="27">
        <v>2</v>
      </c>
      <c r="AE660" s="27"/>
      <c r="AF660" s="27"/>
      <c r="AG660" s="29">
        <f t="shared" si="6"/>
        <v>2</v>
      </c>
      <c r="AI660" s="30" t="s">
        <v>299</v>
      </c>
    </row>
    <row r="661" spans="1:35" s="30" customFormat="1">
      <c r="A661" s="24" t="s">
        <v>91</v>
      </c>
      <c r="B661" s="25">
        <v>45801</v>
      </c>
      <c r="C661" s="24" t="s">
        <v>239</v>
      </c>
      <c r="D661" s="26">
        <f t="shared" si="0"/>
        <v>0.25</v>
      </c>
      <c r="E661" s="27">
        <v>4</v>
      </c>
      <c r="F661" s="27">
        <v>4</v>
      </c>
      <c r="G661" s="27">
        <v>1</v>
      </c>
      <c r="H661" s="28">
        <f t="shared" si="1"/>
        <v>0</v>
      </c>
      <c r="I661" s="27">
        <v>1</v>
      </c>
      <c r="J661" s="27">
        <v>0</v>
      </c>
      <c r="K661" s="27">
        <v>0</v>
      </c>
      <c r="L661" s="27">
        <v>0</v>
      </c>
      <c r="M661" s="27">
        <v>1</v>
      </c>
      <c r="N661" s="27">
        <v>0</v>
      </c>
      <c r="O661" s="27">
        <v>0</v>
      </c>
      <c r="P661" s="27">
        <v>2</v>
      </c>
      <c r="Q661" s="26">
        <f t="shared" si="5"/>
        <v>0.25</v>
      </c>
      <c r="R661" s="26">
        <f t="shared" si="3"/>
        <v>0.5</v>
      </c>
      <c r="T661" s="24"/>
      <c r="U661" s="24"/>
      <c r="V661" s="24"/>
      <c r="X661" s="27">
        <v>0</v>
      </c>
      <c r="Y661" s="27">
        <v>0</v>
      </c>
      <c r="Z661" s="27">
        <v>0</v>
      </c>
      <c r="AA661" s="27">
        <v>0</v>
      </c>
      <c r="AB661" s="27">
        <v>0</v>
      </c>
      <c r="AC661" s="27">
        <v>0</v>
      </c>
      <c r="AD661" s="27">
        <v>0</v>
      </c>
      <c r="AE661" s="27"/>
      <c r="AF661" s="27"/>
      <c r="AG661" s="29">
        <f t="shared" si="6"/>
        <v>3</v>
      </c>
      <c r="AI661" s="30" t="s">
        <v>299</v>
      </c>
    </row>
    <row r="662" spans="1:35" s="30" customFormat="1">
      <c r="A662" s="24" t="s">
        <v>192</v>
      </c>
      <c r="B662" s="25">
        <v>45801</v>
      </c>
      <c r="C662" s="24" t="s">
        <v>239</v>
      </c>
      <c r="D662" s="26">
        <f t="shared" si="0"/>
        <v>0.33333333333333331</v>
      </c>
      <c r="E662" s="27">
        <v>3</v>
      </c>
      <c r="F662" s="27">
        <v>3</v>
      </c>
      <c r="G662" s="27">
        <v>1</v>
      </c>
      <c r="H662" s="28">
        <f t="shared" si="1"/>
        <v>1</v>
      </c>
      <c r="I662" s="27">
        <v>0</v>
      </c>
      <c r="J662" s="27">
        <v>0</v>
      </c>
      <c r="K662" s="27">
        <v>0</v>
      </c>
      <c r="L662" s="27">
        <v>1</v>
      </c>
      <c r="M662" s="27">
        <v>0</v>
      </c>
      <c r="N662" s="27">
        <v>0</v>
      </c>
      <c r="O662" s="27">
        <v>0</v>
      </c>
      <c r="P662" s="27">
        <v>1</v>
      </c>
      <c r="Q662" s="26">
        <f t="shared" si="5"/>
        <v>0.33333333333333331</v>
      </c>
      <c r="R662" s="26">
        <f t="shared" si="3"/>
        <v>0.33333333333333331</v>
      </c>
      <c r="T662" s="24"/>
      <c r="U662" s="24"/>
      <c r="V662" s="24"/>
      <c r="X662" s="27">
        <v>0</v>
      </c>
      <c r="Y662" s="27">
        <v>0</v>
      </c>
      <c r="Z662" s="27">
        <v>0</v>
      </c>
      <c r="AA662" s="27">
        <v>0</v>
      </c>
      <c r="AB662" s="27">
        <v>0</v>
      </c>
      <c r="AC662" s="27">
        <v>0</v>
      </c>
      <c r="AD662" s="27">
        <v>0</v>
      </c>
      <c r="AE662" s="27"/>
      <c r="AF662" s="27"/>
      <c r="AG662" s="29">
        <f t="shared" si="6"/>
        <v>2</v>
      </c>
      <c r="AI662" s="30" t="s">
        <v>299</v>
      </c>
    </row>
    <row r="663" spans="1:35" s="30" customFormat="1">
      <c r="A663" s="24" t="s">
        <v>96</v>
      </c>
      <c r="B663" s="25">
        <v>45801</v>
      </c>
      <c r="C663" s="24" t="s">
        <v>239</v>
      </c>
      <c r="D663" s="26">
        <f t="shared" si="0"/>
        <v>0</v>
      </c>
      <c r="E663" s="27">
        <v>3</v>
      </c>
      <c r="F663" s="27">
        <v>2</v>
      </c>
      <c r="G663" s="27">
        <v>0</v>
      </c>
      <c r="H663" s="28">
        <f t="shared" si="1"/>
        <v>0</v>
      </c>
      <c r="I663" s="27">
        <v>0</v>
      </c>
      <c r="J663" s="27">
        <v>0</v>
      </c>
      <c r="K663" s="27">
        <v>0</v>
      </c>
      <c r="L663" s="27">
        <v>0</v>
      </c>
      <c r="M663" s="27">
        <v>0</v>
      </c>
      <c r="N663" s="27">
        <v>0</v>
      </c>
      <c r="O663" s="27">
        <v>1</v>
      </c>
      <c r="P663" s="27">
        <v>1</v>
      </c>
      <c r="Q663" s="26">
        <f t="shared" si="5"/>
        <v>0.33333333333333331</v>
      </c>
      <c r="R663" s="26">
        <f t="shared" si="3"/>
        <v>0</v>
      </c>
      <c r="T663" s="24"/>
      <c r="U663" s="24"/>
      <c r="V663" s="24"/>
      <c r="X663" s="27">
        <v>0</v>
      </c>
      <c r="Y663" s="27">
        <v>0</v>
      </c>
      <c r="Z663" s="27">
        <v>0</v>
      </c>
      <c r="AA663" s="27">
        <v>0</v>
      </c>
      <c r="AB663" s="27">
        <v>0</v>
      </c>
      <c r="AC663" s="27">
        <v>0</v>
      </c>
      <c r="AD663" s="27">
        <v>0</v>
      </c>
      <c r="AE663" s="27"/>
      <c r="AF663" s="27"/>
      <c r="AG663" s="29">
        <f t="shared" si="6"/>
        <v>2</v>
      </c>
      <c r="AI663" s="30" t="s">
        <v>299</v>
      </c>
    </row>
    <row r="664" spans="1:35" s="30" customFormat="1">
      <c r="A664" s="24" t="s">
        <v>99</v>
      </c>
      <c r="B664" s="25">
        <v>45801</v>
      </c>
      <c r="C664" s="24" t="s">
        <v>239</v>
      </c>
      <c r="D664" s="26">
        <f t="shared" si="0"/>
        <v>0</v>
      </c>
      <c r="E664" s="27">
        <v>5</v>
      </c>
      <c r="F664" s="27">
        <v>5</v>
      </c>
      <c r="G664" s="27">
        <v>0</v>
      </c>
      <c r="H664" s="28">
        <f t="shared" si="1"/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1</v>
      </c>
      <c r="O664" s="27">
        <v>0</v>
      </c>
      <c r="P664" s="27">
        <v>3</v>
      </c>
      <c r="Q664" s="26">
        <f t="shared" si="5"/>
        <v>0</v>
      </c>
      <c r="R664" s="26">
        <f t="shared" si="3"/>
        <v>0</v>
      </c>
      <c r="T664" s="24"/>
      <c r="U664" s="24"/>
      <c r="V664" s="24"/>
      <c r="X664" s="27">
        <v>0</v>
      </c>
      <c r="Y664" s="27">
        <v>0</v>
      </c>
      <c r="Z664" s="27">
        <v>0</v>
      </c>
      <c r="AA664" s="27">
        <v>0</v>
      </c>
      <c r="AB664" s="27">
        <v>0</v>
      </c>
      <c r="AC664" s="27">
        <v>0</v>
      </c>
      <c r="AD664" s="27">
        <v>0</v>
      </c>
      <c r="AE664" s="27"/>
      <c r="AF664" s="27"/>
      <c r="AG664" s="29">
        <f t="shared" si="6"/>
        <v>5</v>
      </c>
      <c r="AI664" s="30" t="s">
        <v>299</v>
      </c>
    </row>
    <row r="665" spans="1:35" s="30" customFormat="1">
      <c r="A665" s="24" t="s">
        <v>194</v>
      </c>
      <c r="B665" s="25">
        <v>45801</v>
      </c>
      <c r="C665" s="24" t="s">
        <v>239</v>
      </c>
      <c r="D665" s="26">
        <f t="shared" si="0"/>
        <v>0.66666666666666663</v>
      </c>
      <c r="E665" s="27">
        <v>4</v>
      </c>
      <c r="F665" s="27">
        <v>3</v>
      </c>
      <c r="G665" s="27">
        <v>2</v>
      </c>
      <c r="H665" s="28">
        <f t="shared" si="1"/>
        <v>2</v>
      </c>
      <c r="I665" s="27">
        <v>0</v>
      </c>
      <c r="J665" s="27">
        <v>0</v>
      </c>
      <c r="K665" s="27">
        <v>0</v>
      </c>
      <c r="L665" s="27">
        <v>0</v>
      </c>
      <c r="M665" s="27">
        <v>1</v>
      </c>
      <c r="N665" s="27">
        <v>1</v>
      </c>
      <c r="O665" s="27">
        <v>0</v>
      </c>
      <c r="P665" s="27">
        <v>0</v>
      </c>
      <c r="Q665" s="26">
        <f t="shared" si="5"/>
        <v>0.75</v>
      </c>
      <c r="R665" s="26">
        <f t="shared" si="3"/>
        <v>0.66666666666666663</v>
      </c>
      <c r="T665" s="24"/>
      <c r="U665" s="24"/>
      <c r="V665" s="24"/>
      <c r="X665" s="27">
        <v>0</v>
      </c>
      <c r="Y665" s="27">
        <v>1</v>
      </c>
      <c r="Z665" s="27">
        <v>0</v>
      </c>
      <c r="AA665" s="27">
        <v>0</v>
      </c>
      <c r="AB665" s="27">
        <v>0</v>
      </c>
      <c r="AC665" s="27">
        <v>0</v>
      </c>
      <c r="AD665" s="27">
        <v>0</v>
      </c>
      <c r="AE665" s="27"/>
      <c r="AF665" s="27"/>
      <c r="AG665" s="29">
        <f t="shared" si="6"/>
        <v>1</v>
      </c>
      <c r="AI665" s="30" t="s">
        <v>299</v>
      </c>
    </row>
    <row r="666" spans="1:35" s="30" customFormat="1">
      <c r="A666" s="24" t="s">
        <v>88</v>
      </c>
      <c r="B666" s="25">
        <v>45801</v>
      </c>
      <c r="C666" s="24" t="s">
        <v>239</v>
      </c>
      <c r="D666" s="26">
        <f t="shared" si="0"/>
        <v>0.5</v>
      </c>
      <c r="E666" s="27">
        <v>4</v>
      </c>
      <c r="F666" s="27">
        <v>4</v>
      </c>
      <c r="G666" s="27">
        <v>2</v>
      </c>
      <c r="H666" s="28">
        <f t="shared" si="1"/>
        <v>1</v>
      </c>
      <c r="I666" s="27">
        <v>1</v>
      </c>
      <c r="J666" s="27">
        <v>0</v>
      </c>
      <c r="K666" s="27">
        <v>0</v>
      </c>
      <c r="L666" s="27">
        <v>0</v>
      </c>
      <c r="M666" s="27">
        <v>2</v>
      </c>
      <c r="N666" s="27">
        <v>0</v>
      </c>
      <c r="O666" s="27">
        <v>0</v>
      </c>
      <c r="P666" s="27">
        <v>1</v>
      </c>
      <c r="Q666" s="26">
        <f t="shared" si="5"/>
        <v>0.5</v>
      </c>
      <c r="R666" s="26">
        <f t="shared" si="3"/>
        <v>0.75</v>
      </c>
      <c r="T666" s="24"/>
      <c r="U666" s="24"/>
      <c r="V666" s="24"/>
      <c r="X666" s="27">
        <v>0</v>
      </c>
      <c r="Y666" s="27">
        <v>0</v>
      </c>
      <c r="Z666" s="27">
        <v>0</v>
      </c>
      <c r="AA666" s="27">
        <v>0</v>
      </c>
      <c r="AB666" s="27">
        <v>0</v>
      </c>
      <c r="AC666" s="27">
        <v>0</v>
      </c>
      <c r="AD666" s="27">
        <v>0</v>
      </c>
      <c r="AE666" s="27"/>
      <c r="AF666" s="27"/>
      <c r="AG666" s="29">
        <f t="shared" si="6"/>
        <v>2</v>
      </c>
      <c r="AI666" s="30" t="s">
        <v>299</v>
      </c>
    </row>
    <row r="667" spans="1:35" s="30" customFormat="1">
      <c r="A667" s="24" t="s">
        <v>86</v>
      </c>
      <c r="B667" s="25">
        <v>45801</v>
      </c>
      <c r="C667" s="24" t="s">
        <v>239</v>
      </c>
      <c r="D667" s="26">
        <f t="shared" si="0"/>
        <v>0.33333333333333331</v>
      </c>
      <c r="E667" s="27">
        <v>4</v>
      </c>
      <c r="F667" s="27">
        <v>3</v>
      </c>
      <c r="G667" s="27">
        <v>1</v>
      </c>
      <c r="H667" s="28">
        <f t="shared" si="1"/>
        <v>1</v>
      </c>
      <c r="I667" s="27">
        <v>0</v>
      </c>
      <c r="J667" s="27">
        <v>0</v>
      </c>
      <c r="K667" s="27">
        <v>0</v>
      </c>
      <c r="L667" s="27">
        <v>1</v>
      </c>
      <c r="M667" s="27">
        <v>2</v>
      </c>
      <c r="N667" s="27">
        <v>0</v>
      </c>
      <c r="O667" s="27">
        <v>1</v>
      </c>
      <c r="P667" s="27">
        <v>0</v>
      </c>
      <c r="Q667" s="26">
        <f t="shared" si="5"/>
        <v>0.5</v>
      </c>
      <c r="R667" s="26">
        <f t="shared" si="3"/>
        <v>0.33333333333333331</v>
      </c>
      <c r="T667" s="24"/>
      <c r="U667" s="24"/>
      <c r="V667" s="24"/>
      <c r="X667" s="27">
        <v>0</v>
      </c>
      <c r="Y667" s="27">
        <v>0</v>
      </c>
      <c r="Z667" s="27">
        <v>0</v>
      </c>
      <c r="AA667" s="27">
        <v>0</v>
      </c>
      <c r="AB667" s="27">
        <v>0</v>
      </c>
      <c r="AC667" s="27">
        <v>0</v>
      </c>
      <c r="AD667" s="27">
        <v>0</v>
      </c>
      <c r="AE667" s="27"/>
      <c r="AF667" s="27"/>
      <c r="AG667" s="29">
        <f t="shared" si="6"/>
        <v>2</v>
      </c>
      <c r="AI667" s="30" t="s">
        <v>299</v>
      </c>
    </row>
    <row r="668" spans="1:35" s="30" customFormat="1">
      <c r="A668" s="24" t="s">
        <v>85</v>
      </c>
      <c r="B668" s="25">
        <v>45801</v>
      </c>
      <c r="C668" s="24" t="s">
        <v>239</v>
      </c>
      <c r="D668" s="26">
        <f t="shared" si="0"/>
        <v>0.75</v>
      </c>
      <c r="E668" s="27">
        <v>4</v>
      </c>
      <c r="F668" s="27">
        <v>4</v>
      </c>
      <c r="G668" s="27">
        <v>3</v>
      </c>
      <c r="H668" s="28">
        <f t="shared" si="1"/>
        <v>1</v>
      </c>
      <c r="I668" s="27">
        <v>0</v>
      </c>
      <c r="J668" s="27">
        <v>0</v>
      </c>
      <c r="K668" s="27">
        <v>2</v>
      </c>
      <c r="L668" s="27">
        <v>6</v>
      </c>
      <c r="M668" s="27">
        <v>2</v>
      </c>
      <c r="N668" s="27">
        <v>0</v>
      </c>
      <c r="O668" s="27">
        <v>0</v>
      </c>
      <c r="P668" s="27">
        <v>0</v>
      </c>
      <c r="Q668" s="26">
        <f t="shared" si="5"/>
        <v>0.75</v>
      </c>
      <c r="R668" s="26">
        <f t="shared" si="3"/>
        <v>2.25</v>
      </c>
      <c r="T668" s="24"/>
      <c r="U668" s="24"/>
      <c r="V668" s="24"/>
      <c r="X668" s="27">
        <v>0</v>
      </c>
      <c r="Y668" s="27">
        <v>0</v>
      </c>
      <c r="Z668" s="27">
        <v>0</v>
      </c>
      <c r="AA668" s="27">
        <v>0</v>
      </c>
      <c r="AB668" s="27">
        <v>0</v>
      </c>
      <c r="AC668" s="27">
        <v>0</v>
      </c>
      <c r="AD668" s="27">
        <v>1</v>
      </c>
      <c r="AE668" s="27"/>
      <c r="AF668" s="27"/>
      <c r="AG668" s="29">
        <f t="shared" si="6"/>
        <v>1</v>
      </c>
      <c r="AI668" s="30" t="s">
        <v>299</v>
      </c>
    </row>
    <row r="669" spans="1:35" s="30" customFormat="1">
      <c r="A669" s="24" t="s">
        <v>104</v>
      </c>
      <c r="B669" s="25">
        <v>45801</v>
      </c>
      <c r="C669" s="24" t="s">
        <v>239</v>
      </c>
      <c r="D669" s="26">
        <f t="shared" si="0"/>
        <v>0.25</v>
      </c>
      <c r="E669" s="27">
        <v>4</v>
      </c>
      <c r="F669" s="27">
        <v>4</v>
      </c>
      <c r="G669" s="27">
        <v>1</v>
      </c>
      <c r="H669" s="28">
        <f t="shared" si="1"/>
        <v>1</v>
      </c>
      <c r="I669" s="27">
        <v>0</v>
      </c>
      <c r="J669" s="27">
        <v>0</v>
      </c>
      <c r="K669" s="27">
        <v>0</v>
      </c>
      <c r="L669" s="27">
        <v>0</v>
      </c>
      <c r="M669" s="27">
        <v>0</v>
      </c>
      <c r="N669" s="27">
        <v>0</v>
      </c>
      <c r="O669" s="27">
        <v>0</v>
      </c>
      <c r="P669" s="27">
        <v>1</v>
      </c>
      <c r="Q669" s="26">
        <f t="shared" si="5"/>
        <v>0.25</v>
      </c>
      <c r="R669" s="26">
        <f t="shared" si="3"/>
        <v>0.25</v>
      </c>
      <c r="T669" s="24"/>
      <c r="U669" s="24"/>
      <c r="V669" s="24"/>
      <c r="X669" s="27">
        <v>0</v>
      </c>
      <c r="Y669" s="27">
        <v>0</v>
      </c>
      <c r="Z669" s="27">
        <v>0</v>
      </c>
      <c r="AA669" s="27">
        <v>0</v>
      </c>
      <c r="AB669" s="27">
        <v>0</v>
      </c>
      <c r="AC669" s="27">
        <v>0</v>
      </c>
      <c r="AD669" s="27">
        <v>0</v>
      </c>
      <c r="AE669" s="27"/>
      <c r="AF669" s="27"/>
      <c r="AG669" s="29">
        <f t="shared" si="6"/>
        <v>3</v>
      </c>
      <c r="AI669" s="30" t="s">
        <v>299</v>
      </c>
    </row>
    <row r="670" spans="1:35" s="30" customFormat="1">
      <c r="A670" s="24" t="s">
        <v>193</v>
      </c>
      <c r="B670" s="25">
        <v>45801</v>
      </c>
      <c r="C670" s="24" t="s">
        <v>239</v>
      </c>
      <c r="D670" s="26">
        <f t="shared" si="0"/>
        <v>0</v>
      </c>
      <c r="E670" s="27">
        <v>4</v>
      </c>
      <c r="F670" s="27">
        <v>4</v>
      </c>
      <c r="G670" s="27">
        <v>0</v>
      </c>
      <c r="H670" s="28">
        <f t="shared" si="1"/>
        <v>0</v>
      </c>
      <c r="I670" s="27">
        <v>0</v>
      </c>
      <c r="J670" s="27">
        <v>0</v>
      </c>
      <c r="K670" s="27">
        <v>0</v>
      </c>
      <c r="L670" s="27">
        <v>0</v>
      </c>
      <c r="M670" s="27">
        <v>1</v>
      </c>
      <c r="N670" s="27">
        <v>1</v>
      </c>
      <c r="O670" s="27">
        <v>0</v>
      </c>
      <c r="P670" s="27">
        <v>2</v>
      </c>
      <c r="Q670" s="26">
        <f t="shared" si="5"/>
        <v>0</v>
      </c>
      <c r="R670" s="26">
        <f t="shared" si="3"/>
        <v>0</v>
      </c>
      <c r="T670" s="24"/>
      <c r="U670" s="24"/>
      <c r="V670" s="24"/>
      <c r="X670" s="27">
        <v>0</v>
      </c>
      <c r="Y670" s="27">
        <v>0</v>
      </c>
      <c r="Z670" s="27">
        <v>0</v>
      </c>
      <c r="AA670" s="27">
        <v>0</v>
      </c>
      <c r="AB670" s="27">
        <v>0</v>
      </c>
      <c r="AC670" s="27">
        <v>0</v>
      </c>
      <c r="AD670" s="27">
        <v>0</v>
      </c>
      <c r="AE670" s="27"/>
      <c r="AF670" s="27"/>
      <c r="AG670" s="29">
        <f t="shared" si="6"/>
        <v>4</v>
      </c>
      <c r="AI670" s="30" t="s">
        <v>299</v>
      </c>
    </row>
    <row r="671" spans="1:35" s="30" customFormat="1">
      <c r="A671" s="24" t="s">
        <v>83</v>
      </c>
      <c r="B671" s="25">
        <v>45801</v>
      </c>
      <c r="C671" s="24" t="s">
        <v>239</v>
      </c>
      <c r="D671" s="26">
        <f t="shared" si="0"/>
        <v>0</v>
      </c>
      <c r="E671" s="27">
        <v>4</v>
      </c>
      <c r="F671" s="27">
        <v>4</v>
      </c>
      <c r="G671" s="27">
        <v>0</v>
      </c>
      <c r="H671" s="28">
        <f t="shared" si="1"/>
        <v>0</v>
      </c>
      <c r="I671" s="27">
        <v>0</v>
      </c>
      <c r="J671" s="27">
        <v>0</v>
      </c>
      <c r="K671" s="27">
        <v>0</v>
      </c>
      <c r="L671" s="27">
        <v>0</v>
      </c>
      <c r="M671" s="27">
        <v>0</v>
      </c>
      <c r="N671" s="27">
        <v>0</v>
      </c>
      <c r="O671" s="27">
        <v>0</v>
      </c>
      <c r="P671" s="27">
        <v>2</v>
      </c>
      <c r="Q671" s="26">
        <f t="shared" si="5"/>
        <v>0</v>
      </c>
      <c r="R671" s="26">
        <f t="shared" si="3"/>
        <v>0</v>
      </c>
      <c r="T671" s="24"/>
      <c r="U671" s="24"/>
      <c r="V671" s="24"/>
      <c r="X671" s="27">
        <v>0</v>
      </c>
      <c r="Y671" s="27">
        <v>0</v>
      </c>
      <c r="Z671" s="27">
        <v>0</v>
      </c>
      <c r="AA671" s="27">
        <v>0</v>
      </c>
      <c r="AB671" s="27">
        <v>0</v>
      </c>
      <c r="AC671" s="27">
        <v>0</v>
      </c>
      <c r="AD671" s="27">
        <v>0</v>
      </c>
      <c r="AE671" s="27"/>
      <c r="AF671" s="27"/>
      <c r="AG671" s="29">
        <f t="shared" si="6"/>
        <v>4</v>
      </c>
      <c r="AI671" s="30" t="s">
        <v>299</v>
      </c>
    </row>
    <row r="672" spans="1:35" s="30" customFormat="1">
      <c r="A672" s="24" t="s">
        <v>90</v>
      </c>
      <c r="B672" s="25">
        <v>45801</v>
      </c>
      <c r="C672" s="24" t="s">
        <v>239</v>
      </c>
      <c r="D672" s="26">
        <f t="shared" si="0"/>
        <v>0</v>
      </c>
      <c r="E672" s="27">
        <v>4</v>
      </c>
      <c r="F672" s="27">
        <v>4</v>
      </c>
      <c r="G672" s="27">
        <v>0</v>
      </c>
      <c r="H672" s="28">
        <f t="shared" si="1"/>
        <v>0</v>
      </c>
      <c r="I672" s="27">
        <v>0</v>
      </c>
      <c r="J672" s="27">
        <v>0</v>
      </c>
      <c r="K672" s="27">
        <v>0</v>
      </c>
      <c r="L672" s="27">
        <v>0</v>
      </c>
      <c r="M672" s="27">
        <v>0</v>
      </c>
      <c r="N672" s="27">
        <v>1</v>
      </c>
      <c r="O672" s="27">
        <v>0</v>
      </c>
      <c r="P672" s="27">
        <v>0</v>
      </c>
      <c r="Q672" s="26">
        <f t="shared" si="5"/>
        <v>0</v>
      </c>
      <c r="R672" s="26">
        <f t="shared" si="3"/>
        <v>0</v>
      </c>
      <c r="T672" s="24"/>
      <c r="U672" s="24"/>
      <c r="V672" s="24"/>
      <c r="X672" s="27">
        <v>0</v>
      </c>
      <c r="Y672" s="27">
        <v>0</v>
      </c>
      <c r="Z672" s="27">
        <v>0</v>
      </c>
      <c r="AA672" s="27">
        <v>0</v>
      </c>
      <c r="AB672" s="27">
        <v>0</v>
      </c>
      <c r="AC672" s="27">
        <v>0</v>
      </c>
      <c r="AD672" s="27">
        <v>0</v>
      </c>
      <c r="AE672" s="27"/>
      <c r="AF672" s="27"/>
      <c r="AG672" s="29">
        <f t="shared" si="6"/>
        <v>4</v>
      </c>
      <c r="AI672" s="30" t="s">
        <v>299</v>
      </c>
    </row>
    <row r="673" spans="1:35" s="30" customFormat="1">
      <c r="A673" s="24" t="s">
        <v>99</v>
      </c>
      <c r="B673" s="25">
        <v>45807</v>
      </c>
      <c r="C673" s="24" t="s">
        <v>239</v>
      </c>
      <c r="D673" s="26">
        <f t="shared" si="0"/>
        <v>0</v>
      </c>
      <c r="E673" s="27">
        <v>5</v>
      </c>
      <c r="F673" s="27">
        <v>5</v>
      </c>
      <c r="G673" s="27">
        <v>0</v>
      </c>
      <c r="H673" s="28">
        <f t="shared" si="1"/>
        <v>0</v>
      </c>
      <c r="I673" s="27">
        <v>0</v>
      </c>
      <c r="J673" s="27">
        <v>0</v>
      </c>
      <c r="K673" s="27">
        <v>0</v>
      </c>
      <c r="L673" s="27">
        <v>0</v>
      </c>
      <c r="M673" s="27">
        <v>0</v>
      </c>
      <c r="N673" s="27">
        <v>1</v>
      </c>
      <c r="O673" s="27">
        <v>0</v>
      </c>
      <c r="P673" s="27">
        <v>4</v>
      </c>
      <c r="Q673" s="26">
        <f t="shared" si="5"/>
        <v>0</v>
      </c>
      <c r="R673" s="26">
        <f t="shared" si="3"/>
        <v>0</v>
      </c>
      <c r="T673" s="24"/>
      <c r="U673" s="24"/>
      <c r="V673" s="24"/>
      <c r="X673" s="27">
        <v>0</v>
      </c>
      <c r="Y673" s="27">
        <v>0</v>
      </c>
      <c r="Z673" s="27">
        <v>0</v>
      </c>
      <c r="AA673" s="27">
        <v>0</v>
      </c>
      <c r="AB673" s="27">
        <v>0</v>
      </c>
      <c r="AC673" s="27">
        <v>0</v>
      </c>
      <c r="AD673" s="27">
        <v>1</v>
      </c>
      <c r="AE673" s="27"/>
      <c r="AF673" s="27"/>
      <c r="AG673" s="29">
        <f t="shared" si="6"/>
        <v>5</v>
      </c>
      <c r="AI673" s="30" t="s">
        <v>299</v>
      </c>
    </row>
    <row r="674" spans="1:35" s="30" customFormat="1">
      <c r="A674" s="24" t="s">
        <v>95</v>
      </c>
      <c r="B674" s="25">
        <v>45807</v>
      </c>
      <c r="C674" s="24" t="s">
        <v>239</v>
      </c>
      <c r="D674" s="26">
        <f t="shared" si="0"/>
        <v>0.2</v>
      </c>
      <c r="E674" s="27">
        <v>5</v>
      </c>
      <c r="F674" s="27">
        <v>5</v>
      </c>
      <c r="G674" s="27">
        <v>1</v>
      </c>
      <c r="H674" s="28">
        <f t="shared" si="1"/>
        <v>1</v>
      </c>
      <c r="I674" s="27">
        <v>0</v>
      </c>
      <c r="J674" s="27">
        <v>0</v>
      </c>
      <c r="K674" s="27">
        <v>0</v>
      </c>
      <c r="L674" s="27">
        <v>0</v>
      </c>
      <c r="M674" s="27">
        <v>1</v>
      </c>
      <c r="N674" s="27">
        <v>1</v>
      </c>
      <c r="O674" s="27">
        <v>0</v>
      </c>
      <c r="P674" s="27">
        <v>1</v>
      </c>
      <c r="Q674" s="26">
        <f t="shared" si="5"/>
        <v>0.2</v>
      </c>
      <c r="R674" s="26">
        <f t="shared" si="3"/>
        <v>0.2</v>
      </c>
      <c r="T674" s="24"/>
      <c r="U674" s="24"/>
      <c r="V674" s="24"/>
      <c r="X674" s="27">
        <v>0</v>
      </c>
      <c r="Y674" s="27">
        <v>0</v>
      </c>
      <c r="Z674" s="27">
        <v>0</v>
      </c>
      <c r="AA674" s="27">
        <v>0</v>
      </c>
      <c r="AB674" s="27">
        <v>0</v>
      </c>
      <c r="AC674" s="27">
        <v>0</v>
      </c>
      <c r="AD674" s="27">
        <v>0</v>
      </c>
      <c r="AE674" s="27"/>
      <c r="AF674" s="27"/>
      <c r="AG674" s="29">
        <f t="shared" si="6"/>
        <v>4</v>
      </c>
      <c r="AI674" s="30" t="s">
        <v>299</v>
      </c>
    </row>
    <row r="675" spans="1:35" s="30" customFormat="1">
      <c r="A675" s="24" t="s">
        <v>94</v>
      </c>
      <c r="B675" s="25">
        <v>45807</v>
      </c>
      <c r="C675" s="24" t="s">
        <v>239</v>
      </c>
      <c r="D675" s="26">
        <f t="shared" si="0"/>
        <v>0.5</v>
      </c>
      <c r="E675" s="27">
        <v>4</v>
      </c>
      <c r="F675" s="27">
        <v>4</v>
      </c>
      <c r="G675" s="27">
        <v>2</v>
      </c>
      <c r="H675" s="28">
        <f t="shared" si="1"/>
        <v>2</v>
      </c>
      <c r="I675" s="27">
        <v>0</v>
      </c>
      <c r="J675" s="27">
        <v>0</v>
      </c>
      <c r="K675" s="27">
        <v>0</v>
      </c>
      <c r="L675" s="27">
        <v>0</v>
      </c>
      <c r="M675" s="27">
        <v>0</v>
      </c>
      <c r="N675" s="27">
        <v>1</v>
      </c>
      <c r="O675" s="27">
        <v>0</v>
      </c>
      <c r="P675" s="27">
        <v>2</v>
      </c>
      <c r="Q675" s="26">
        <f t="shared" si="5"/>
        <v>0.5</v>
      </c>
      <c r="R675" s="26">
        <f t="shared" si="3"/>
        <v>0.5</v>
      </c>
      <c r="T675" s="24"/>
      <c r="U675" s="24"/>
      <c r="V675" s="24"/>
      <c r="X675" s="27">
        <v>0</v>
      </c>
      <c r="Y675" s="27">
        <v>0</v>
      </c>
      <c r="Z675" s="27">
        <v>0</v>
      </c>
      <c r="AA675" s="27">
        <v>0</v>
      </c>
      <c r="AB675" s="27">
        <v>0</v>
      </c>
      <c r="AC675" s="27">
        <v>0</v>
      </c>
      <c r="AD675" s="27">
        <v>0</v>
      </c>
      <c r="AE675" s="27"/>
      <c r="AF675" s="27"/>
      <c r="AG675" s="29">
        <f t="shared" si="6"/>
        <v>2</v>
      </c>
      <c r="AI675" s="30" t="s">
        <v>299</v>
      </c>
    </row>
    <row r="676" spans="1:35" s="30" customFormat="1">
      <c r="A676" s="24" t="s">
        <v>194</v>
      </c>
      <c r="B676" s="25">
        <v>45807</v>
      </c>
      <c r="C676" s="24" t="s">
        <v>239</v>
      </c>
      <c r="D676" s="26">
        <f t="shared" si="0"/>
        <v>0.5</v>
      </c>
      <c r="E676" s="27">
        <v>4</v>
      </c>
      <c r="F676" s="27">
        <v>4</v>
      </c>
      <c r="G676" s="27">
        <v>2</v>
      </c>
      <c r="H676" s="28">
        <f t="shared" si="1"/>
        <v>2</v>
      </c>
      <c r="I676" s="27">
        <v>0</v>
      </c>
      <c r="J676" s="27">
        <v>0</v>
      </c>
      <c r="K676" s="27">
        <v>0</v>
      </c>
      <c r="L676" s="27">
        <v>1</v>
      </c>
      <c r="M676" s="27">
        <v>0</v>
      </c>
      <c r="N676" s="27">
        <v>0</v>
      </c>
      <c r="O676" s="27">
        <v>0</v>
      </c>
      <c r="P676" s="27">
        <v>0</v>
      </c>
      <c r="Q676" s="26">
        <f t="shared" si="5"/>
        <v>0.5</v>
      </c>
      <c r="R676" s="26">
        <f t="shared" si="3"/>
        <v>0.5</v>
      </c>
      <c r="T676" s="24"/>
      <c r="U676" s="24"/>
      <c r="V676" s="24"/>
      <c r="X676" s="27">
        <v>0</v>
      </c>
      <c r="Y676" s="27">
        <v>0</v>
      </c>
      <c r="Z676" s="27">
        <v>0</v>
      </c>
      <c r="AA676" s="27">
        <v>0</v>
      </c>
      <c r="AB676" s="27">
        <v>0</v>
      </c>
      <c r="AC676" s="27">
        <v>0</v>
      </c>
      <c r="AD676" s="27">
        <v>0</v>
      </c>
      <c r="AE676" s="27"/>
      <c r="AF676" s="27"/>
      <c r="AG676" s="29">
        <f t="shared" si="6"/>
        <v>2</v>
      </c>
      <c r="AI676" s="30" t="s">
        <v>299</v>
      </c>
    </row>
    <row r="677" spans="1:35" s="30" customFormat="1">
      <c r="A677" s="24" t="s">
        <v>88</v>
      </c>
      <c r="B677" s="25">
        <v>45807</v>
      </c>
      <c r="C677" s="24" t="s">
        <v>239</v>
      </c>
      <c r="D677" s="26">
        <f t="shared" si="0"/>
        <v>0.25</v>
      </c>
      <c r="E677" s="27">
        <v>4</v>
      </c>
      <c r="F677" s="27">
        <v>4</v>
      </c>
      <c r="G677" s="27">
        <v>1</v>
      </c>
      <c r="H677" s="28">
        <f t="shared" si="1"/>
        <v>0</v>
      </c>
      <c r="I677" s="27">
        <v>1</v>
      </c>
      <c r="J677" s="27">
        <v>0</v>
      </c>
      <c r="K677" s="27">
        <v>0</v>
      </c>
      <c r="L677" s="27">
        <v>0</v>
      </c>
      <c r="M677" s="27">
        <v>0</v>
      </c>
      <c r="N677" s="27">
        <v>0</v>
      </c>
      <c r="O677" s="27">
        <v>0</v>
      </c>
      <c r="P677" s="27">
        <v>0</v>
      </c>
      <c r="Q677" s="26">
        <f t="shared" si="5"/>
        <v>0.25</v>
      </c>
      <c r="R677" s="26">
        <f t="shared" si="3"/>
        <v>0.5</v>
      </c>
      <c r="T677" s="24"/>
      <c r="U677" s="24"/>
      <c r="V677" s="24"/>
      <c r="X677" s="27">
        <v>0</v>
      </c>
      <c r="Y677" s="27">
        <v>0</v>
      </c>
      <c r="Z677" s="27">
        <v>0</v>
      </c>
      <c r="AA677" s="27">
        <v>0</v>
      </c>
      <c r="AB677" s="27">
        <v>0</v>
      </c>
      <c r="AC677" s="27">
        <v>1</v>
      </c>
      <c r="AD677" s="27">
        <v>0</v>
      </c>
      <c r="AE677" s="27"/>
      <c r="AF677" s="27"/>
      <c r="AG677" s="29">
        <f t="shared" si="6"/>
        <v>4</v>
      </c>
      <c r="AI677" s="30" t="s">
        <v>299</v>
      </c>
    </row>
    <row r="678" spans="1:35" s="30" customFormat="1">
      <c r="A678" s="24" t="s">
        <v>91</v>
      </c>
      <c r="B678" s="25">
        <v>45807</v>
      </c>
      <c r="C678" s="24" t="s">
        <v>239</v>
      </c>
      <c r="D678" s="26">
        <f t="shared" si="0"/>
        <v>0.25</v>
      </c>
      <c r="E678" s="27">
        <v>4</v>
      </c>
      <c r="F678" s="27">
        <v>4</v>
      </c>
      <c r="G678" s="27">
        <v>1</v>
      </c>
      <c r="H678" s="28">
        <f t="shared" si="1"/>
        <v>0</v>
      </c>
      <c r="I678" s="27">
        <v>1</v>
      </c>
      <c r="J678" s="27">
        <v>0</v>
      </c>
      <c r="K678" s="27">
        <v>0</v>
      </c>
      <c r="L678" s="27">
        <v>0</v>
      </c>
      <c r="M678" s="27">
        <v>1</v>
      </c>
      <c r="N678" s="27">
        <v>0</v>
      </c>
      <c r="O678" s="27">
        <v>0</v>
      </c>
      <c r="P678" s="27">
        <v>2</v>
      </c>
      <c r="Q678" s="26">
        <f t="shared" si="5"/>
        <v>0.25</v>
      </c>
      <c r="R678" s="26">
        <f t="shared" si="3"/>
        <v>0.5</v>
      </c>
      <c r="T678" s="24"/>
      <c r="U678" s="24"/>
      <c r="V678" s="24"/>
      <c r="X678" s="27">
        <v>0</v>
      </c>
      <c r="Y678" s="27">
        <v>0</v>
      </c>
      <c r="Z678" s="27">
        <v>0</v>
      </c>
      <c r="AA678" s="27">
        <v>0</v>
      </c>
      <c r="AB678" s="27">
        <v>0</v>
      </c>
      <c r="AC678" s="27">
        <v>0</v>
      </c>
      <c r="AD678" s="27">
        <v>0</v>
      </c>
      <c r="AE678" s="27"/>
      <c r="AF678" s="27"/>
      <c r="AG678" s="29">
        <f t="shared" si="6"/>
        <v>3</v>
      </c>
      <c r="AI678" s="30" t="s">
        <v>299</v>
      </c>
    </row>
    <row r="679" spans="1:35" s="30" customFormat="1">
      <c r="A679" s="24" t="s">
        <v>89</v>
      </c>
      <c r="B679" s="25">
        <v>45807</v>
      </c>
      <c r="C679" s="24" t="s">
        <v>239</v>
      </c>
      <c r="D679" s="26">
        <f t="shared" si="0"/>
        <v>0</v>
      </c>
      <c r="E679" s="27">
        <v>4</v>
      </c>
      <c r="F679" s="27">
        <v>4</v>
      </c>
      <c r="G679" s="27">
        <v>0</v>
      </c>
      <c r="H679" s="28">
        <f t="shared" si="1"/>
        <v>0</v>
      </c>
      <c r="I679" s="27">
        <v>0</v>
      </c>
      <c r="J679" s="27">
        <v>0</v>
      </c>
      <c r="K679" s="27">
        <v>0</v>
      </c>
      <c r="L679" s="27">
        <v>0</v>
      </c>
      <c r="M679" s="27">
        <v>0</v>
      </c>
      <c r="N679" s="27">
        <v>0</v>
      </c>
      <c r="O679" s="27">
        <v>0</v>
      </c>
      <c r="P679" s="27">
        <v>0</v>
      </c>
      <c r="Q679" s="26">
        <f t="shared" si="5"/>
        <v>0</v>
      </c>
      <c r="R679" s="26">
        <f t="shared" si="3"/>
        <v>0</v>
      </c>
      <c r="T679" s="24"/>
      <c r="U679" s="24"/>
      <c r="V679" s="24"/>
      <c r="X679" s="27">
        <v>0</v>
      </c>
      <c r="Y679" s="27">
        <v>0</v>
      </c>
      <c r="Z679" s="27">
        <v>0</v>
      </c>
      <c r="AA679" s="27">
        <v>0</v>
      </c>
      <c r="AB679" s="27">
        <v>0</v>
      </c>
      <c r="AC679" s="27">
        <v>0</v>
      </c>
      <c r="AD679" s="27">
        <v>1</v>
      </c>
      <c r="AE679" s="27"/>
      <c r="AF679" s="27"/>
      <c r="AG679" s="29">
        <f t="shared" si="6"/>
        <v>4</v>
      </c>
      <c r="AI679" s="30" t="s">
        <v>299</v>
      </c>
    </row>
    <row r="680" spans="1:35" s="30" customFormat="1">
      <c r="A680" s="24" t="s">
        <v>96</v>
      </c>
      <c r="B680" s="25">
        <v>45807</v>
      </c>
      <c r="C680" s="24" t="s">
        <v>239</v>
      </c>
      <c r="D680" s="26">
        <f t="shared" si="0"/>
        <v>0.25</v>
      </c>
      <c r="E680" s="27">
        <v>4</v>
      </c>
      <c r="F680" s="27">
        <v>4</v>
      </c>
      <c r="G680" s="27">
        <v>1</v>
      </c>
      <c r="H680" s="28">
        <f t="shared" si="1"/>
        <v>1</v>
      </c>
      <c r="I680" s="27">
        <v>0</v>
      </c>
      <c r="J680" s="27">
        <v>0</v>
      </c>
      <c r="K680" s="27">
        <v>0</v>
      </c>
      <c r="L680" s="27">
        <v>0</v>
      </c>
      <c r="M680" s="27">
        <v>0</v>
      </c>
      <c r="N680" s="27">
        <v>0</v>
      </c>
      <c r="O680" s="27">
        <v>0</v>
      </c>
      <c r="P680" s="27">
        <v>0</v>
      </c>
      <c r="Q680" s="26">
        <f t="shared" si="5"/>
        <v>0.25</v>
      </c>
      <c r="R680" s="26">
        <f t="shared" si="3"/>
        <v>0.25</v>
      </c>
      <c r="T680" s="24"/>
      <c r="U680" s="24"/>
      <c r="V680" s="24"/>
      <c r="X680" s="27">
        <v>0</v>
      </c>
      <c r="Y680" s="27">
        <v>0</v>
      </c>
      <c r="Z680" s="27">
        <v>0</v>
      </c>
      <c r="AA680" s="27">
        <v>0</v>
      </c>
      <c r="AB680" s="27">
        <v>0</v>
      </c>
      <c r="AC680" s="27">
        <v>1</v>
      </c>
      <c r="AD680" s="27">
        <v>0</v>
      </c>
      <c r="AE680" s="27"/>
      <c r="AF680" s="27"/>
      <c r="AG680" s="29">
        <f t="shared" si="6"/>
        <v>4</v>
      </c>
      <c r="AI680" s="30" t="s">
        <v>299</v>
      </c>
    </row>
    <row r="681" spans="1:35" s="30" customFormat="1">
      <c r="A681" s="24" t="s">
        <v>100</v>
      </c>
      <c r="B681" s="25">
        <v>45807</v>
      </c>
      <c r="C681" s="24" t="s">
        <v>239</v>
      </c>
      <c r="D681" s="26">
        <f t="shared" si="0"/>
        <v>0</v>
      </c>
      <c r="E681" s="27">
        <v>3</v>
      </c>
      <c r="F681" s="27">
        <v>3</v>
      </c>
      <c r="G681" s="27">
        <v>0</v>
      </c>
      <c r="H681" s="28">
        <f t="shared" si="1"/>
        <v>0</v>
      </c>
      <c r="I681" s="27">
        <v>0</v>
      </c>
      <c r="J681" s="27">
        <v>0</v>
      </c>
      <c r="K681" s="27">
        <v>0</v>
      </c>
      <c r="L681" s="27">
        <v>0</v>
      </c>
      <c r="M681" s="27">
        <v>0</v>
      </c>
      <c r="N681" s="27">
        <v>0</v>
      </c>
      <c r="O681" s="27">
        <v>0</v>
      </c>
      <c r="P681" s="27">
        <v>0</v>
      </c>
      <c r="Q681" s="26">
        <f t="shared" si="5"/>
        <v>0</v>
      </c>
      <c r="R681" s="26">
        <f t="shared" si="3"/>
        <v>0</v>
      </c>
      <c r="T681" s="24"/>
      <c r="U681" s="24"/>
      <c r="V681" s="24"/>
      <c r="X681" s="27">
        <v>0</v>
      </c>
      <c r="Y681" s="27">
        <v>0</v>
      </c>
      <c r="Z681" s="27">
        <v>0</v>
      </c>
      <c r="AA681" s="27">
        <v>0</v>
      </c>
      <c r="AB681" s="27">
        <v>0</v>
      </c>
      <c r="AC681" s="27">
        <v>0</v>
      </c>
      <c r="AD681" s="27">
        <v>0</v>
      </c>
      <c r="AE681" s="27"/>
      <c r="AF681" s="27"/>
      <c r="AG681" s="29">
        <f t="shared" si="6"/>
        <v>3</v>
      </c>
      <c r="AI681" s="30" t="s">
        <v>299</v>
      </c>
    </row>
    <row r="682" spans="1:35" s="30" customFormat="1">
      <c r="A682" s="24" t="s">
        <v>119</v>
      </c>
      <c r="B682" s="25">
        <v>45807</v>
      </c>
      <c r="C682" s="24" t="s">
        <v>239</v>
      </c>
      <c r="D682" s="26">
        <f t="shared" si="0"/>
        <v>0</v>
      </c>
      <c r="E682" s="27">
        <v>1</v>
      </c>
      <c r="F682" s="27">
        <v>1</v>
      </c>
      <c r="G682" s="27">
        <v>0</v>
      </c>
      <c r="H682" s="28">
        <f t="shared" si="1"/>
        <v>0</v>
      </c>
      <c r="I682" s="27">
        <v>0</v>
      </c>
      <c r="J682" s="27">
        <v>0</v>
      </c>
      <c r="K682" s="27">
        <v>0</v>
      </c>
      <c r="L682" s="27">
        <v>0</v>
      </c>
      <c r="M682" s="27">
        <v>0</v>
      </c>
      <c r="N682" s="27">
        <v>0</v>
      </c>
      <c r="O682" s="27">
        <v>0</v>
      </c>
      <c r="P682" s="27">
        <v>1</v>
      </c>
      <c r="Q682" s="26">
        <f t="shared" si="5"/>
        <v>0</v>
      </c>
      <c r="R682" s="26">
        <f t="shared" si="3"/>
        <v>0</v>
      </c>
      <c r="T682" s="24"/>
      <c r="U682" s="24"/>
      <c r="V682" s="24"/>
      <c r="X682" s="27">
        <v>0</v>
      </c>
      <c r="Y682" s="27">
        <v>0</v>
      </c>
      <c r="Z682" s="27">
        <v>0</v>
      </c>
      <c r="AA682" s="27">
        <v>0</v>
      </c>
      <c r="AB682" s="27">
        <v>0</v>
      </c>
      <c r="AC682" s="27">
        <v>0</v>
      </c>
      <c r="AD682" s="27">
        <v>0</v>
      </c>
      <c r="AE682" s="27"/>
      <c r="AF682" s="27"/>
      <c r="AG682" s="29">
        <f t="shared" si="6"/>
        <v>1</v>
      </c>
      <c r="AI682" s="30" t="s">
        <v>299</v>
      </c>
    </row>
    <row r="683" spans="1:35" s="30" customFormat="1">
      <c r="A683" s="24" t="s">
        <v>86</v>
      </c>
      <c r="B683" s="25">
        <v>45807</v>
      </c>
      <c r="C683" s="24" t="s">
        <v>239</v>
      </c>
      <c r="D683" s="26">
        <f t="shared" si="0"/>
        <v>0</v>
      </c>
      <c r="E683" s="27">
        <v>5</v>
      </c>
      <c r="F683" s="27">
        <v>5</v>
      </c>
      <c r="G683" s="27">
        <v>0</v>
      </c>
      <c r="H683" s="28">
        <f t="shared" si="1"/>
        <v>0</v>
      </c>
      <c r="I683" s="27">
        <v>0</v>
      </c>
      <c r="J683" s="27">
        <v>0</v>
      </c>
      <c r="K683" s="27">
        <v>0</v>
      </c>
      <c r="L683" s="27">
        <v>0</v>
      </c>
      <c r="M683" s="27">
        <v>0</v>
      </c>
      <c r="N683" s="27">
        <v>0</v>
      </c>
      <c r="O683" s="27">
        <v>0</v>
      </c>
      <c r="P683" s="27">
        <v>0</v>
      </c>
      <c r="Q683" s="26">
        <f t="shared" si="5"/>
        <v>0</v>
      </c>
      <c r="R683" s="26">
        <f t="shared" si="3"/>
        <v>0</v>
      </c>
      <c r="T683" s="24"/>
      <c r="U683" s="24"/>
      <c r="V683" s="24"/>
      <c r="X683" s="27">
        <v>0</v>
      </c>
      <c r="Y683" s="27">
        <v>0</v>
      </c>
      <c r="Z683" s="27">
        <v>0</v>
      </c>
      <c r="AA683" s="27">
        <v>0</v>
      </c>
      <c r="AB683" s="27">
        <v>0</v>
      </c>
      <c r="AC683" s="27">
        <v>0</v>
      </c>
      <c r="AD683" s="27">
        <v>0</v>
      </c>
      <c r="AE683" s="27"/>
      <c r="AF683" s="27"/>
      <c r="AG683" s="29">
        <f t="shared" si="6"/>
        <v>5</v>
      </c>
      <c r="AI683" s="30" t="s">
        <v>299</v>
      </c>
    </row>
    <row r="684" spans="1:35" s="30" customFormat="1">
      <c r="A684" s="24" t="s">
        <v>85</v>
      </c>
      <c r="B684" s="25">
        <v>45807</v>
      </c>
      <c r="C684" s="24" t="s">
        <v>239</v>
      </c>
      <c r="D684" s="26">
        <f t="shared" si="0"/>
        <v>0.2</v>
      </c>
      <c r="E684" s="27">
        <v>5</v>
      </c>
      <c r="F684" s="27">
        <v>5</v>
      </c>
      <c r="G684" s="27">
        <v>1</v>
      </c>
      <c r="H684" s="28">
        <f t="shared" si="1"/>
        <v>1</v>
      </c>
      <c r="I684" s="27">
        <v>0</v>
      </c>
      <c r="J684" s="27">
        <v>0</v>
      </c>
      <c r="K684" s="27">
        <v>0</v>
      </c>
      <c r="L684" s="27">
        <v>1</v>
      </c>
      <c r="M684" s="27">
        <v>0</v>
      </c>
      <c r="N684" s="27">
        <v>0</v>
      </c>
      <c r="O684" s="27">
        <v>0</v>
      </c>
      <c r="P684" s="27">
        <v>1</v>
      </c>
      <c r="Q684" s="26">
        <f t="shared" si="5"/>
        <v>0.2</v>
      </c>
      <c r="R684" s="26">
        <f t="shared" si="3"/>
        <v>0.2</v>
      </c>
      <c r="T684" s="24"/>
      <c r="U684" s="24"/>
      <c r="V684" s="24"/>
      <c r="X684" s="27">
        <v>0</v>
      </c>
      <c r="Y684" s="27">
        <v>0</v>
      </c>
      <c r="Z684" s="27">
        <v>0</v>
      </c>
      <c r="AA684" s="27">
        <v>0</v>
      </c>
      <c r="AB684" s="27">
        <v>0</v>
      </c>
      <c r="AC684" s="27">
        <v>0</v>
      </c>
      <c r="AD684" s="27">
        <v>0</v>
      </c>
      <c r="AE684" s="27"/>
      <c r="AF684" s="27"/>
      <c r="AG684" s="29">
        <f t="shared" si="6"/>
        <v>4</v>
      </c>
      <c r="AI684" s="30" t="s">
        <v>299</v>
      </c>
    </row>
    <row r="685" spans="1:35" s="30" customFormat="1">
      <c r="A685" s="24" t="s">
        <v>115</v>
      </c>
      <c r="B685" s="25">
        <v>45807</v>
      </c>
      <c r="C685" s="24" t="s">
        <v>239</v>
      </c>
      <c r="D685" s="26">
        <f t="shared" si="0"/>
        <v>0.5</v>
      </c>
      <c r="E685" s="27">
        <v>4</v>
      </c>
      <c r="F685" s="27">
        <v>4</v>
      </c>
      <c r="G685" s="27">
        <v>2</v>
      </c>
      <c r="H685" s="28">
        <f t="shared" si="1"/>
        <v>1</v>
      </c>
      <c r="I685" s="27">
        <v>0</v>
      </c>
      <c r="J685" s="27">
        <v>0</v>
      </c>
      <c r="K685" s="27">
        <v>1</v>
      </c>
      <c r="L685" s="27">
        <v>1</v>
      </c>
      <c r="M685" s="27">
        <v>2</v>
      </c>
      <c r="N685" s="27">
        <v>1</v>
      </c>
      <c r="O685" s="27">
        <v>0</v>
      </c>
      <c r="P685" s="27">
        <v>1</v>
      </c>
      <c r="Q685" s="26">
        <f t="shared" si="5"/>
        <v>0.5</v>
      </c>
      <c r="R685" s="26">
        <f t="shared" si="3"/>
        <v>1.25</v>
      </c>
      <c r="T685" s="24"/>
      <c r="U685" s="24"/>
      <c r="V685" s="24"/>
      <c r="X685" s="27">
        <v>0</v>
      </c>
      <c r="Y685" s="27">
        <v>0</v>
      </c>
      <c r="Z685" s="27">
        <v>0</v>
      </c>
      <c r="AA685" s="27">
        <v>0</v>
      </c>
      <c r="AB685" s="27">
        <v>0</v>
      </c>
      <c r="AC685" s="27">
        <v>0</v>
      </c>
      <c r="AD685" s="27">
        <v>0</v>
      </c>
      <c r="AE685" s="27"/>
      <c r="AF685" s="27"/>
      <c r="AG685" s="29">
        <f t="shared" si="6"/>
        <v>2</v>
      </c>
      <c r="AI685" s="30" t="s">
        <v>299</v>
      </c>
    </row>
    <row r="686" spans="1:35" s="30" customFormat="1">
      <c r="A686" s="24" t="s">
        <v>193</v>
      </c>
      <c r="B686" s="25">
        <v>45807</v>
      </c>
      <c r="C686" s="24" t="s">
        <v>239</v>
      </c>
      <c r="D686" s="26">
        <f t="shared" si="0"/>
        <v>0.33333333333333331</v>
      </c>
      <c r="E686" s="27">
        <v>4</v>
      </c>
      <c r="F686" s="27">
        <v>3</v>
      </c>
      <c r="G686" s="27">
        <v>1</v>
      </c>
      <c r="H686" s="28">
        <f t="shared" si="1"/>
        <v>1</v>
      </c>
      <c r="I686" s="27">
        <v>0</v>
      </c>
      <c r="J686" s="27">
        <v>0</v>
      </c>
      <c r="K686" s="27">
        <v>0</v>
      </c>
      <c r="L686" s="27">
        <v>0</v>
      </c>
      <c r="M686" s="27">
        <v>0</v>
      </c>
      <c r="N686" s="27">
        <v>1</v>
      </c>
      <c r="O686" s="27">
        <v>0</v>
      </c>
      <c r="P686" s="27">
        <v>0</v>
      </c>
      <c r="Q686" s="26">
        <f t="shared" si="5"/>
        <v>0.5</v>
      </c>
      <c r="R686" s="26">
        <f t="shared" si="3"/>
        <v>0.33333333333333331</v>
      </c>
      <c r="T686" s="24"/>
      <c r="U686" s="24"/>
      <c r="V686" s="24"/>
      <c r="X686" s="27">
        <v>0</v>
      </c>
      <c r="Y686" s="27">
        <v>1</v>
      </c>
      <c r="Z686" s="27">
        <v>0</v>
      </c>
      <c r="AA686" s="27">
        <v>0</v>
      </c>
      <c r="AB686" s="27">
        <v>0</v>
      </c>
      <c r="AC686" s="27">
        <v>1</v>
      </c>
      <c r="AD686" s="27">
        <v>2</v>
      </c>
      <c r="AE686" s="27"/>
      <c r="AF686" s="27"/>
      <c r="AG686" s="29">
        <f t="shared" si="6"/>
        <v>3</v>
      </c>
      <c r="AI686" s="30" t="s">
        <v>299</v>
      </c>
    </row>
    <row r="687" spans="1:35" s="30" customFormat="1">
      <c r="A687" s="24" t="s">
        <v>106</v>
      </c>
      <c r="B687" s="25">
        <v>45807</v>
      </c>
      <c r="C687" s="24" t="s">
        <v>239</v>
      </c>
      <c r="D687" s="26">
        <f t="shared" si="0"/>
        <v>0</v>
      </c>
      <c r="E687" s="27">
        <v>4</v>
      </c>
      <c r="F687" s="27">
        <v>4</v>
      </c>
      <c r="G687" s="27">
        <v>0</v>
      </c>
      <c r="H687" s="28">
        <f t="shared" si="1"/>
        <v>0</v>
      </c>
      <c r="I687" s="27">
        <v>0</v>
      </c>
      <c r="J687" s="27">
        <v>0</v>
      </c>
      <c r="K687" s="27">
        <v>0</v>
      </c>
      <c r="L687" s="27">
        <v>0</v>
      </c>
      <c r="M687" s="27">
        <v>0</v>
      </c>
      <c r="N687" s="27">
        <v>0</v>
      </c>
      <c r="O687" s="27">
        <v>0</v>
      </c>
      <c r="P687" s="27">
        <v>3</v>
      </c>
      <c r="Q687" s="26">
        <f t="shared" si="5"/>
        <v>0</v>
      </c>
      <c r="R687" s="26">
        <f t="shared" si="3"/>
        <v>0</v>
      </c>
      <c r="T687" s="24"/>
      <c r="U687" s="24"/>
      <c r="V687" s="24"/>
      <c r="X687" s="27">
        <v>0</v>
      </c>
      <c r="Y687" s="27">
        <v>0</v>
      </c>
      <c r="Z687" s="27">
        <v>0</v>
      </c>
      <c r="AA687" s="27">
        <v>0</v>
      </c>
      <c r="AB687" s="27">
        <v>0</v>
      </c>
      <c r="AC687" s="27">
        <v>0</v>
      </c>
      <c r="AD687" s="27">
        <v>0</v>
      </c>
      <c r="AE687" s="27"/>
      <c r="AF687" s="27"/>
      <c r="AG687" s="29">
        <f t="shared" si="6"/>
        <v>4</v>
      </c>
      <c r="AI687" s="30" t="s">
        <v>299</v>
      </c>
    </row>
    <row r="688" spans="1:35" s="30" customFormat="1">
      <c r="A688" s="24" t="s">
        <v>103</v>
      </c>
      <c r="B688" s="25">
        <v>45807</v>
      </c>
      <c r="C688" s="24" t="s">
        <v>239</v>
      </c>
      <c r="D688" s="26">
        <f t="shared" si="0"/>
        <v>0.25</v>
      </c>
      <c r="E688" s="27">
        <v>4</v>
      </c>
      <c r="F688" s="27">
        <v>4</v>
      </c>
      <c r="G688" s="27">
        <v>1</v>
      </c>
      <c r="H688" s="28">
        <f t="shared" si="1"/>
        <v>1</v>
      </c>
      <c r="I688" s="27">
        <v>0</v>
      </c>
      <c r="J688" s="27">
        <v>0</v>
      </c>
      <c r="K688" s="27">
        <v>0</v>
      </c>
      <c r="L688" s="27">
        <v>1</v>
      </c>
      <c r="M688" s="27">
        <v>0</v>
      </c>
      <c r="N688" s="27">
        <v>0</v>
      </c>
      <c r="O688" s="27">
        <v>0</v>
      </c>
      <c r="P688" s="27">
        <v>1</v>
      </c>
      <c r="Q688" s="26">
        <f t="shared" si="5"/>
        <v>0.25</v>
      </c>
      <c r="R688" s="26">
        <f t="shared" si="3"/>
        <v>0.25</v>
      </c>
      <c r="T688" s="24"/>
      <c r="U688" s="24"/>
      <c r="V688" s="24"/>
      <c r="X688" s="27">
        <v>0</v>
      </c>
      <c r="Y688" s="27">
        <v>0</v>
      </c>
      <c r="Z688" s="27">
        <v>0</v>
      </c>
      <c r="AA688" s="27">
        <v>0</v>
      </c>
      <c r="AB688" s="27">
        <v>0</v>
      </c>
      <c r="AC688" s="27">
        <v>0</v>
      </c>
      <c r="AD688" s="27">
        <v>0</v>
      </c>
      <c r="AE688" s="27"/>
      <c r="AF688" s="27"/>
      <c r="AG688" s="29">
        <f t="shared" si="6"/>
        <v>3</v>
      </c>
      <c r="AI688" s="30" t="s">
        <v>299</v>
      </c>
    </row>
    <row r="689" spans="1:35" s="30" customFormat="1">
      <c r="A689" s="24" t="s">
        <v>108</v>
      </c>
      <c r="B689" s="25">
        <v>45807</v>
      </c>
      <c r="C689" s="24" t="s">
        <v>239</v>
      </c>
      <c r="D689" s="26">
        <f t="shared" si="0"/>
        <v>0</v>
      </c>
      <c r="E689" s="27">
        <v>4</v>
      </c>
      <c r="F689" s="27">
        <v>4</v>
      </c>
      <c r="G689" s="27">
        <v>0</v>
      </c>
      <c r="H689" s="28">
        <f t="shared" si="1"/>
        <v>0</v>
      </c>
      <c r="I689" s="27">
        <v>0</v>
      </c>
      <c r="J689" s="27">
        <v>0</v>
      </c>
      <c r="K689" s="27">
        <v>0</v>
      </c>
      <c r="L689" s="27">
        <v>0</v>
      </c>
      <c r="M689" s="27">
        <v>0</v>
      </c>
      <c r="N689" s="27">
        <v>0</v>
      </c>
      <c r="O689" s="27">
        <v>0</v>
      </c>
      <c r="P689" s="27">
        <v>1</v>
      </c>
      <c r="Q689" s="26">
        <f t="shared" si="5"/>
        <v>0</v>
      </c>
      <c r="R689" s="26">
        <f t="shared" si="3"/>
        <v>0</v>
      </c>
      <c r="T689" s="24"/>
      <c r="U689" s="24"/>
      <c r="V689" s="24"/>
      <c r="X689" s="27">
        <v>0</v>
      </c>
      <c r="Y689" s="27">
        <v>0</v>
      </c>
      <c r="Z689" s="27">
        <v>0</v>
      </c>
      <c r="AA689" s="27">
        <v>0</v>
      </c>
      <c r="AB689" s="27">
        <v>0</v>
      </c>
      <c r="AC689" s="27">
        <v>1</v>
      </c>
      <c r="AD689" s="27">
        <v>0</v>
      </c>
      <c r="AE689" s="27"/>
      <c r="AF689" s="27"/>
      <c r="AG689" s="29">
        <f t="shared" si="6"/>
        <v>5</v>
      </c>
      <c r="AI689" s="30" t="s">
        <v>299</v>
      </c>
    </row>
    <row r="690" spans="1:35" s="30" customFormat="1">
      <c r="A690" s="24" t="s">
        <v>82</v>
      </c>
      <c r="B690" s="25">
        <v>45807</v>
      </c>
      <c r="C690" s="24" t="s">
        <v>239</v>
      </c>
      <c r="D690" s="26">
        <f t="shared" si="0"/>
        <v>0</v>
      </c>
      <c r="E690" s="27">
        <v>2</v>
      </c>
      <c r="F690" s="27">
        <v>1</v>
      </c>
      <c r="G690" s="27">
        <v>0</v>
      </c>
      <c r="H690" s="28">
        <f t="shared" si="1"/>
        <v>0</v>
      </c>
      <c r="I690" s="27">
        <v>0</v>
      </c>
      <c r="J690" s="27">
        <v>0</v>
      </c>
      <c r="K690" s="27">
        <v>0</v>
      </c>
      <c r="L690" s="27">
        <v>0</v>
      </c>
      <c r="M690" s="27">
        <v>0</v>
      </c>
      <c r="N690" s="27">
        <v>1</v>
      </c>
      <c r="O690" s="27">
        <v>1</v>
      </c>
      <c r="P690" s="27">
        <v>0</v>
      </c>
      <c r="Q690" s="26">
        <f t="shared" si="5"/>
        <v>0.5</v>
      </c>
      <c r="R690" s="26">
        <f t="shared" si="3"/>
        <v>0</v>
      </c>
      <c r="T690" s="24"/>
      <c r="U690" s="24"/>
      <c r="V690" s="24"/>
      <c r="X690" s="27">
        <v>0</v>
      </c>
      <c r="Y690" s="27">
        <v>0</v>
      </c>
      <c r="Z690" s="27">
        <v>0</v>
      </c>
      <c r="AA690" s="27">
        <v>0</v>
      </c>
      <c r="AB690" s="27">
        <v>0</v>
      </c>
      <c r="AC690" s="27">
        <v>0</v>
      </c>
      <c r="AD690" s="27">
        <v>0</v>
      </c>
      <c r="AE690" s="27"/>
      <c r="AF690" s="27"/>
      <c r="AG690" s="29">
        <f t="shared" si="6"/>
        <v>1</v>
      </c>
      <c r="AI690" s="30" t="s">
        <v>299</v>
      </c>
    </row>
    <row r="691" spans="1:35" s="30" customFormat="1">
      <c r="A691" s="24" t="s">
        <v>192</v>
      </c>
      <c r="B691" s="25">
        <v>45807</v>
      </c>
      <c r="C691" s="24" t="s">
        <v>239</v>
      </c>
      <c r="D691" s="26">
        <f t="shared" si="0"/>
        <v>0</v>
      </c>
      <c r="E691" s="27">
        <v>2</v>
      </c>
      <c r="F691" s="27">
        <v>2</v>
      </c>
      <c r="G691" s="27">
        <v>0</v>
      </c>
      <c r="H691" s="28">
        <f t="shared" si="1"/>
        <v>0</v>
      </c>
      <c r="I691" s="27">
        <v>0</v>
      </c>
      <c r="J691" s="27">
        <v>0</v>
      </c>
      <c r="K691" s="27">
        <v>0</v>
      </c>
      <c r="L691" s="27">
        <v>0</v>
      </c>
      <c r="M691" s="27">
        <v>0</v>
      </c>
      <c r="N691" s="27">
        <v>0</v>
      </c>
      <c r="O691" s="27">
        <v>0</v>
      </c>
      <c r="P691" s="27">
        <v>2</v>
      </c>
      <c r="Q691" s="26">
        <f t="shared" si="5"/>
        <v>0</v>
      </c>
      <c r="R691" s="26">
        <f t="shared" si="3"/>
        <v>0</v>
      </c>
      <c r="T691" s="24"/>
      <c r="U691" s="24"/>
      <c r="V691" s="24"/>
      <c r="X691" s="27">
        <v>0</v>
      </c>
      <c r="Y691" s="27">
        <v>0</v>
      </c>
      <c r="Z691" s="27">
        <v>0</v>
      </c>
      <c r="AA691" s="27">
        <v>0</v>
      </c>
      <c r="AB691" s="27">
        <v>0</v>
      </c>
      <c r="AC691" s="27">
        <v>0</v>
      </c>
      <c r="AD691" s="27">
        <v>0</v>
      </c>
      <c r="AE691" s="27"/>
      <c r="AF691" s="27"/>
      <c r="AG691" s="29">
        <f t="shared" si="6"/>
        <v>2</v>
      </c>
      <c r="AI691" s="30" t="s">
        <v>299</v>
      </c>
    </row>
    <row r="692" spans="1:35" s="30" customFormat="1">
      <c r="A692" s="24" t="s">
        <v>125</v>
      </c>
      <c r="B692" s="25">
        <v>45807</v>
      </c>
      <c r="C692" s="24" t="s">
        <v>239</v>
      </c>
      <c r="D692" s="26">
        <f t="shared" si="0"/>
        <v>0.33333333333333331</v>
      </c>
      <c r="E692" s="27">
        <v>4</v>
      </c>
      <c r="F692" s="27">
        <v>3</v>
      </c>
      <c r="G692" s="27">
        <v>1</v>
      </c>
      <c r="H692" s="28">
        <f t="shared" si="1"/>
        <v>0</v>
      </c>
      <c r="I692" s="27">
        <v>1</v>
      </c>
      <c r="J692" s="27">
        <v>0</v>
      </c>
      <c r="K692" s="27">
        <v>0</v>
      </c>
      <c r="L692" s="27">
        <v>0</v>
      </c>
      <c r="M692" s="27">
        <v>1</v>
      </c>
      <c r="N692" s="27">
        <v>0</v>
      </c>
      <c r="O692" s="27">
        <v>0</v>
      </c>
      <c r="P692" s="27">
        <v>1</v>
      </c>
      <c r="Q692" s="26">
        <f t="shared" si="5"/>
        <v>0.5</v>
      </c>
      <c r="R692" s="26">
        <f t="shared" si="3"/>
        <v>0.66666666666666663</v>
      </c>
      <c r="T692" s="24"/>
      <c r="U692" s="24"/>
      <c r="V692" s="24"/>
      <c r="X692" s="27">
        <v>0</v>
      </c>
      <c r="Y692" s="27">
        <v>1</v>
      </c>
      <c r="Z692" s="27">
        <v>0</v>
      </c>
      <c r="AA692" s="27">
        <v>0</v>
      </c>
      <c r="AB692" s="27">
        <v>0</v>
      </c>
      <c r="AC692" s="27">
        <v>0</v>
      </c>
      <c r="AD692" s="27">
        <v>0</v>
      </c>
      <c r="AE692" s="27"/>
      <c r="AF692" s="27"/>
      <c r="AG692" s="29">
        <f t="shared" si="6"/>
        <v>2</v>
      </c>
      <c r="AI692" s="30" t="s">
        <v>299</v>
      </c>
    </row>
    <row r="693" spans="1:35" s="30" customFormat="1">
      <c r="A693" s="24" t="s">
        <v>100</v>
      </c>
      <c r="B693" s="25">
        <v>45808</v>
      </c>
      <c r="C693" s="24" t="s">
        <v>239</v>
      </c>
      <c r="D693" s="26">
        <f t="shared" si="0"/>
        <v>0</v>
      </c>
      <c r="E693" s="27">
        <v>5</v>
      </c>
      <c r="F693" s="27">
        <v>5</v>
      </c>
      <c r="G693" s="27">
        <v>0</v>
      </c>
      <c r="H693" s="28">
        <f t="shared" si="1"/>
        <v>0</v>
      </c>
      <c r="I693" s="27">
        <v>0</v>
      </c>
      <c r="J693" s="27">
        <v>0</v>
      </c>
      <c r="K693" s="27">
        <v>0</v>
      </c>
      <c r="L693" s="27">
        <v>0</v>
      </c>
      <c r="M693" s="27">
        <v>0</v>
      </c>
      <c r="N693" s="27">
        <v>0</v>
      </c>
      <c r="O693" s="27">
        <v>0</v>
      </c>
      <c r="P693" s="27">
        <v>2</v>
      </c>
      <c r="Q693" s="26">
        <f t="shared" ref="Q693:Q756" si="7">IFERROR((G693+O693+U693+Y693)/(F693+O693+Y693+AA693),0)</f>
        <v>0</v>
      </c>
      <c r="R693" s="26">
        <f t="shared" si="3"/>
        <v>0</v>
      </c>
      <c r="T693" s="24"/>
      <c r="U693" s="24"/>
      <c r="V693" s="24"/>
      <c r="X693" s="27">
        <v>0</v>
      </c>
      <c r="Y693" s="27">
        <v>0</v>
      </c>
      <c r="Z693" s="27">
        <v>0</v>
      </c>
      <c r="AA693" s="27">
        <v>0</v>
      </c>
      <c r="AB693" s="27">
        <v>0</v>
      </c>
      <c r="AC693" s="27">
        <v>0</v>
      </c>
      <c r="AD693" s="27">
        <v>0</v>
      </c>
      <c r="AE693" s="27"/>
      <c r="AF693" s="27"/>
      <c r="AG693" s="29">
        <f t="shared" ref="AG693:AG756" si="8">(E693-(G693+O693+Y693))+AB693+AC693</f>
        <v>5</v>
      </c>
      <c r="AI693" s="30" t="s">
        <v>299</v>
      </c>
    </row>
    <row r="694" spans="1:35" s="30" customFormat="1">
      <c r="A694" s="24" t="s">
        <v>103</v>
      </c>
      <c r="B694" s="25">
        <v>45808</v>
      </c>
      <c r="C694" s="24" t="s">
        <v>239</v>
      </c>
      <c r="D694" s="26">
        <f t="shared" si="0"/>
        <v>0.2</v>
      </c>
      <c r="E694" s="27">
        <v>5</v>
      </c>
      <c r="F694" s="27">
        <v>5</v>
      </c>
      <c r="G694" s="27">
        <v>1</v>
      </c>
      <c r="H694" s="28">
        <f t="shared" si="1"/>
        <v>1</v>
      </c>
      <c r="I694" s="27">
        <v>0</v>
      </c>
      <c r="J694" s="27">
        <v>0</v>
      </c>
      <c r="K694" s="27">
        <v>0</v>
      </c>
      <c r="L694" s="27">
        <v>0</v>
      </c>
      <c r="M694" s="27">
        <v>0</v>
      </c>
      <c r="N694" s="27">
        <v>0</v>
      </c>
      <c r="O694" s="27">
        <v>0</v>
      </c>
      <c r="P694" s="27">
        <v>0</v>
      </c>
      <c r="Q694" s="26">
        <f t="shared" si="7"/>
        <v>0.2</v>
      </c>
      <c r="R694" s="26">
        <f t="shared" si="3"/>
        <v>0.2</v>
      </c>
      <c r="T694" s="24"/>
      <c r="U694" s="24"/>
      <c r="V694" s="24"/>
      <c r="X694" s="27">
        <v>0</v>
      </c>
      <c r="Y694" s="27">
        <v>0</v>
      </c>
      <c r="Z694" s="27">
        <v>0</v>
      </c>
      <c r="AA694" s="27">
        <v>0</v>
      </c>
      <c r="AB694" s="27">
        <v>0</v>
      </c>
      <c r="AC694" s="27">
        <v>0</v>
      </c>
      <c r="AD694" s="27">
        <v>0</v>
      </c>
      <c r="AE694" s="27"/>
      <c r="AF694" s="27"/>
      <c r="AG694" s="29">
        <f t="shared" si="8"/>
        <v>4</v>
      </c>
      <c r="AI694" s="30" t="s">
        <v>299</v>
      </c>
    </row>
    <row r="695" spans="1:35" s="30" customFormat="1">
      <c r="A695" s="24" t="s">
        <v>126</v>
      </c>
      <c r="B695" s="25">
        <v>45808</v>
      </c>
      <c r="C695" s="24" t="s">
        <v>239</v>
      </c>
      <c r="D695" s="26">
        <f t="shared" si="0"/>
        <v>0.5</v>
      </c>
      <c r="E695" s="27">
        <v>5</v>
      </c>
      <c r="F695" s="27">
        <v>4</v>
      </c>
      <c r="G695" s="27">
        <v>2</v>
      </c>
      <c r="H695" s="28">
        <f t="shared" si="1"/>
        <v>1</v>
      </c>
      <c r="I695" s="27">
        <v>0</v>
      </c>
      <c r="J695" s="27">
        <v>0</v>
      </c>
      <c r="K695" s="27">
        <v>1</v>
      </c>
      <c r="L695" s="27">
        <v>1</v>
      </c>
      <c r="M695" s="27">
        <v>2</v>
      </c>
      <c r="N695" s="27">
        <v>0</v>
      </c>
      <c r="O695" s="27">
        <v>0</v>
      </c>
      <c r="P695" s="27">
        <v>0</v>
      </c>
      <c r="Q695" s="26">
        <f t="shared" si="7"/>
        <v>0.6</v>
      </c>
      <c r="R695" s="26">
        <f t="shared" si="3"/>
        <v>1.25</v>
      </c>
      <c r="T695" s="24"/>
      <c r="U695" s="24"/>
      <c r="V695" s="24"/>
      <c r="X695" s="27">
        <v>0</v>
      </c>
      <c r="Y695" s="27">
        <v>1</v>
      </c>
      <c r="Z695" s="27">
        <v>0</v>
      </c>
      <c r="AA695" s="27">
        <v>0</v>
      </c>
      <c r="AB695" s="27">
        <v>0</v>
      </c>
      <c r="AC695" s="27">
        <v>0</v>
      </c>
      <c r="AD695" s="27">
        <v>0</v>
      </c>
      <c r="AE695" s="27"/>
      <c r="AF695" s="27"/>
      <c r="AG695" s="29">
        <f t="shared" si="8"/>
        <v>2</v>
      </c>
      <c r="AI695" s="30" t="s">
        <v>299</v>
      </c>
    </row>
    <row r="696" spans="1:35" s="30" customFormat="1">
      <c r="A696" s="24" t="s">
        <v>115</v>
      </c>
      <c r="B696" s="25">
        <v>45808</v>
      </c>
      <c r="C696" s="24" t="s">
        <v>239</v>
      </c>
      <c r="D696" s="26">
        <f t="shared" si="0"/>
        <v>0.4</v>
      </c>
      <c r="E696" s="27">
        <v>5</v>
      </c>
      <c r="F696" s="27">
        <v>5</v>
      </c>
      <c r="G696" s="27">
        <v>2</v>
      </c>
      <c r="H696" s="28">
        <f t="shared" si="1"/>
        <v>2</v>
      </c>
      <c r="I696" s="27">
        <v>0</v>
      </c>
      <c r="J696" s="27">
        <v>0</v>
      </c>
      <c r="K696" s="27">
        <v>0</v>
      </c>
      <c r="L696" s="27">
        <v>0</v>
      </c>
      <c r="M696" s="27">
        <v>2</v>
      </c>
      <c r="N696" s="27">
        <v>2</v>
      </c>
      <c r="O696" s="27">
        <v>0</v>
      </c>
      <c r="P696" s="27">
        <v>0</v>
      </c>
      <c r="Q696" s="26">
        <f t="shared" si="7"/>
        <v>0.4</v>
      </c>
      <c r="R696" s="26">
        <f t="shared" si="3"/>
        <v>0.4</v>
      </c>
      <c r="T696" s="24"/>
      <c r="U696" s="24"/>
      <c r="V696" s="24"/>
      <c r="X696" s="27">
        <v>0</v>
      </c>
      <c r="Y696" s="27">
        <v>0</v>
      </c>
      <c r="Z696" s="27">
        <v>0</v>
      </c>
      <c r="AA696" s="27">
        <v>0</v>
      </c>
      <c r="AB696" s="27">
        <v>0</v>
      </c>
      <c r="AC696" s="27">
        <v>0</v>
      </c>
      <c r="AD696" s="27">
        <v>0</v>
      </c>
      <c r="AE696" s="27"/>
      <c r="AF696" s="27"/>
      <c r="AG696" s="29">
        <f t="shared" si="8"/>
        <v>3</v>
      </c>
      <c r="AI696" s="30" t="s">
        <v>299</v>
      </c>
    </row>
    <row r="697" spans="1:35" s="30" customFormat="1">
      <c r="A697" s="24" t="s">
        <v>111</v>
      </c>
      <c r="B697" s="25">
        <v>45808</v>
      </c>
      <c r="C697" s="24" t="s">
        <v>239</v>
      </c>
      <c r="D697" s="26">
        <f t="shared" si="0"/>
        <v>0.25</v>
      </c>
      <c r="E697" s="27">
        <v>5</v>
      </c>
      <c r="F697" s="27">
        <v>4</v>
      </c>
      <c r="G697" s="27">
        <v>1</v>
      </c>
      <c r="H697" s="28">
        <f t="shared" si="1"/>
        <v>1</v>
      </c>
      <c r="I697" s="27">
        <v>0</v>
      </c>
      <c r="J697" s="27">
        <v>0</v>
      </c>
      <c r="K697" s="27">
        <v>0</v>
      </c>
      <c r="L697" s="27">
        <v>1</v>
      </c>
      <c r="M697" s="27">
        <v>0</v>
      </c>
      <c r="N697" s="27">
        <v>0</v>
      </c>
      <c r="O697" s="27">
        <v>0</v>
      </c>
      <c r="P697" s="27">
        <v>1</v>
      </c>
      <c r="Q697" s="26">
        <f t="shared" si="7"/>
        <v>0.4</v>
      </c>
      <c r="R697" s="26">
        <f t="shared" si="3"/>
        <v>0.25</v>
      </c>
      <c r="T697" s="24"/>
      <c r="U697" s="24"/>
      <c r="V697" s="24"/>
      <c r="X697" s="27">
        <v>0</v>
      </c>
      <c r="Y697" s="27">
        <v>1</v>
      </c>
      <c r="Z697" s="27">
        <v>0</v>
      </c>
      <c r="AA697" s="27">
        <v>0</v>
      </c>
      <c r="AB697" s="27">
        <v>0</v>
      </c>
      <c r="AC697" s="27">
        <v>1</v>
      </c>
      <c r="AD697" s="27">
        <v>0</v>
      </c>
      <c r="AE697" s="27"/>
      <c r="AF697" s="27"/>
      <c r="AG697" s="29">
        <f t="shared" si="8"/>
        <v>4</v>
      </c>
      <c r="AI697" s="30" t="s">
        <v>299</v>
      </c>
    </row>
    <row r="698" spans="1:35" s="30" customFormat="1">
      <c r="A698" s="24" t="s">
        <v>101</v>
      </c>
      <c r="B698" s="25">
        <v>45808</v>
      </c>
      <c r="C698" s="24" t="s">
        <v>239</v>
      </c>
      <c r="D698" s="26">
        <f t="shared" si="0"/>
        <v>0.2</v>
      </c>
      <c r="E698" s="27">
        <v>5</v>
      </c>
      <c r="F698" s="27">
        <v>5</v>
      </c>
      <c r="G698" s="27">
        <v>1</v>
      </c>
      <c r="H698" s="28">
        <f t="shared" si="1"/>
        <v>0</v>
      </c>
      <c r="I698" s="27">
        <v>1</v>
      </c>
      <c r="J698" s="27">
        <v>0</v>
      </c>
      <c r="K698" s="27">
        <v>0</v>
      </c>
      <c r="L698" s="27">
        <v>0</v>
      </c>
      <c r="M698" s="27">
        <v>0</v>
      </c>
      <c r="N698" s="27">
        <v>0</v>
      </c>
      <c r="O698" s="27">
        <v>0</v>
      </c>
      <c r="P698" s="27">
        <v>2</v>
      </c>
      <c r="Q698" s="26">
        <f t="shared" si="7"/>
        <v>0.2</v>
      </c>
      <c r="R698" s="26">
        <f t="shared" si="3"/>
        <v>0.4</v>
      </c>
      <c r="T698" s="24"/>
      <c r="U698" s="24"/>
      <c r="V698" s="24"/>
      <c r="X698" s="27">
        <v>0</v>
      </c>
      <c r="Y698" s="27">
        <v>0</v>
      </c>
      <c r="Z698" s="27">
        <v>0</v>
      </c>
      <c r="AA698" s="27">
        <v>0</v>
      </c>
      <c r="AB698" s="27">
        <v>0</v>
      </c>
      <c r="AC698" s="27">
        <v>0</v>
      </c>
      <c r="AD698" s="27">
        <v>0</v>
      </c>
      <c r="AE698" s="27"/>
      <c r="AF698" s="27"/>
      <c r="AG698" s="29">
        <f t="shared" si="8"/>
        <v>4</v>
      </c>
      <c r="AI698" s="30" t="s">
        <v>299</v>
      </c>
    </row>
    <row r="699" spans="1:35" s="30" customFormat="1">
      <c r="A699" s="24" t="s">
        <v>84</v>
      </c>
      <c r="B699" s="25">
        <v>45808</v>
      </c>
      <c r="C699" s="24" t="s">
        <v>239</v>
      </c>
      <c r="D699" s="26">
        <f t="shared" si="0"/>
        <v>0</v>
      </c>
      <c r="E699" s="27">
        <v>5</v>
      </c>
      <c r="F699" s="27">
        <v>5</v>
      </c>
      <c r="G699" s="27">
        <v>0</v>
      </c>
      <c r="H699" s="28">
        <f t="shared" si="1"/>
        <v>0</v>
      </c>
      <c r="I699" s="27">
        <v>0</v>
      </c>
      <c r="J699" s="27">
        <v>0</v>
      </c>
      <c r="K699" s="27">
        <v>0</v>
      </c>
      <c r="L699" s="27">
        <v>0</v>
      </c>
      <c r="M699" s="27">
        <v>0</v>
      </c>
      <c r="N699" s="27">
        <v>0</v>
      </c>
      <c r="O699" s="27">
        <v>0</v>
      </c>
      <c r="P699" s="27">
        <v>3</v>
      </c>
      <c r="Q699" s="26">
        <f t="shared" si="7"/>
        <v>0</v>
      </c>
      <c r="R699" s="26">
        <f t="shared" si="3"/>
        <v>0</v>
      </c>
      <c r="T699" s="24"/>
      <c r="U699" s="24"/>
      <c r="V699" s="24"/>
      <c r="X699" s="27">
        <v>0</v>
      </c>
      <c r="Y699" s="27">
        <v>0</v>
      </c>
      <c r="Z699" s="27">
        <v>0</v>
      </c>
      <c r="AA699" s="27">
        <v>0</v>
      </c>
      <c r="AB699" s="27">
        <v>0</v>
      </c>
      <c r="AC699" s="27">
        <v>0</v>
      </c>
      <c r="AD699" s="27">
        <v>0</v>
      </c>
      <c r="AE699" s="27"/>
      <c r="AF699" s="27"/>
      <c r="AG699" s="29">
        <f t="shared" si="8"/>
        <v>5</v>
      </c>
      <c r="AI699" s="30" t="s">
        <v>299</v>
      </c>
    </row>
    <row r="700" spans="1:35" s="30" customFormat="1">
      <c r="A700" s="24" t="s">
        <v>95</v>
      </c>
      <c r="B700" s="25">
        <v>45808</v>
      </c>
      <c r="C700" s="24" t="s">
        <v>239</v>
      </c>
      <c r="D700" s="26">
        <f t="shared" si="0"/>
        <v>0.4</v>
      </c>
      <c r="E700" s="27">
        <v>5</v>
      </c>
      <c r="F700" s="27">
        <v>5</v>
      </c>
      <c r="G700" s="27">
        <v>2</v>
      </c>
      <c r="H700" s="28">
        <f t="shared" si="1"/>
        <v>0</v>
      </c>
      <c r="I700" s="27">
        <v>0</v>
      </c>
      <c r="J700" s="27">
        <v>0</v>
      </c>
      <c r="K700" s="27">
        <v>2</v>
      </c>
      <c r="L700" s="27">
        <v>2</v>
      </c>
      <c r="M700" s="27">
        <v>2</v>
      </c>
      <c r="N700" s="27">
        <v>0</v>
      </c>
      <c r="O700" s="27">
        <v>0</v>
      </c>
      <c r="P700" s="27">
        <v>1</v>
      </c>
      <c r="Q700" s="26">
        <f t="shared" si="7"/>
        <v>0.4</v>
      </c>
      <c r="R700" s="26">
        <f t="shared" si="3"/>
        <v>1.6</v>
      </c>
      <c r="T700" s="24"/>
      <c r="U700" s="24"/>
      <c r="V700" s="24"/>
      <c r="X700" s="27">
        <v>0</v>
      </c>
      <c r="Y700" s="27">
        <v>0</v>
      </c>
      <c r="Z700" s="27">
        <v>0</v>
      </c>
      <c r="AA700" s="27">
        <v>0</v>
      </c>
      <c r="AB700" s="27">
        <v>0</v>
      </c>
      <c r="AC700" s="27">
        <v>0</v>
      </c>
      <c r="AD700" s="27">
        <v>0</v>
      </c>
      <c r="AE700" s="27"/>
      <c r="AF700" s="27"/>
      <c r="AG700" s="29">
        <f t="shared" si="8"/>
        <v>3</v>
      </c>
      <c r="AI700" s="30" t="s">
        <v>299</v>
      </c>
    </row>
    <row r="701" spans="1:35" s="30" customFormat="1">
      <c r="A701" s="24" t="s">
        <v>283</v>
      </c>
      <c r="B701" s="25">
        <v>45808</v>
      </c>
      <c r="C701" s="24" t="s">
        <v>239</v>
      </c>
      <c r="D701" s="26">
        <f t="shared" si="0"/>
        <v>0.2</v>
      </c>
      <c r="E701" s="27">
        <v>5</v>
      </c>
      <c r="F701" s="27">
        <v>5</v>
      </c>
      <c r="G701" s="27">
        <v>1</v>
      </c>
      <c r="H701" s="28">
        <f t="shared" si="1"/>
        <v>0</v>
      </c>
      <c r="I701" s="27">
        <v>1</v>
      </c>
      <c r="J701" s="27">
        <v>0</v>
      </c>
      <c r="K701" s="27">
        <v>0</v>
      </c>
      <c r="L701" s="27">
        <v>0</v>
      </c>
      <c r="M701" s="27">
        <v>0</v>
      </c>
      <c r="N701" s="27">
        <v>0</v>
      </c>
      <c r="O701" s="27">
        <v>0</v>
      </c>
      <c r="P701" s="27">
        <v>4</v>
      </c>
      <c r="Q701" s="26">
        <f t="shared" si="7"/>
        <v>0.2</v>
      </c>
      <c r="R701" s="26">
        <f t="shared" si="3"/>
        <v>0.4</v>
      </c>
      <c r="T701" s="24"/>
      <c r="U701" s="24"/>
      <c r="V701" s="24"/>
      <c r="X701" s="27">
        <v>0</v>
      </c>
      <c r="Y701" s="27">
        <v>0</v>
      </c>
      <c r="Z701" s="27">
        <v>0</v>
      </c>
      <c r="AA701" s="27">
        <v>0</v>
      </c>
      <c r="AB701" s="27">
        <v>0</v>
      </c>
      <c r="AC701" s="27">
        <v>0</v>
      </c>
      <c r="AD701" s="27">
        <v>0</v>
      </c>
      <c r="AE701" s="27"/>
      <c r="AF701" s="27"/>
      <c r="AG701" s="29">
        <f t="shared" si="8"/>
        <v>4</v>
      </c>
      <c r="AI701" s="30" t="s">
        <v>299</v>
      </c>
    </row>
    <row r="702" spans="1:35" s="30" customFormat="1">
      <c r="A702" s="24" t="s">
        <v>86</v>
      </c>
      <c r="B702" s="25">
        <v>45808</v>
      </c>
      <c r="C702" s="24" t="s">
        <v>239</v>
      </c>
      <c r="D702" s="26">
        <f t="shared" si="0"/>
        <v>0.2</v>
      </c>
      <c r="E702" s="27">
        <v>5</v>
      </c>
      <c r="F702" s="27">
        <v>5</v>
      </c>
      <c r="G702" s="27">
        <v>1</v>
      </c>
      <c r="H702" s="28">
        <f t="shared" si="1"/>
        <v>0</v>
      </c>
      <c r="I702" s="27">
        <v>0</v>
      </c>
      <c r="J702" s="27">
        <v>0</v>
      </c>
      <c r="K702" s="27">
        <v>1</v>
      </c>
      <c r="L702" s="27">
        <v>1</v>
      </c>
      <c r="M702" s="27">
        <v>1</v>
      </c>
      <c r="N702" s="27">
        <v>0</v>
      </c>
      <c r="O702" s="27">
        <v>0</v>
      </c>
      <c r="P702" s="27">
        <v>3</v>
      </c>
      <c r="Q702" s="26">
        <f t="shared" si="7"/>
        <v>0.2</v>
      </c>
      <c r="R702" s="26">
        <f t="shared" si="3"/>
        <v>0.8</v>
      </c>
      <c r="T702" s="24"/>
      <c r="U702" s="24"/>
      <c r="V702" s="24"/>
      <c r="X702" s="27">
        <v>0</v>
      </c>
      <c r="Y702" s="27">
        <v>0</v>
      </c>
      <c r="Z702" s="27">
        <v>0</v>
      </c>
      <c r="AA702" s="27">
        <v>0</v>
      </c>
      <c r="AB702" s="27">
        <v>0</v>
      </c>
      <c r="AC702" s="27">
        <v>0</v>
      </c>
      <c r="AD702" s="27">
        <v>0</v>
      </c>
      <c r="AE702" s="27"/>
      <c r="AF702" s="27"/>
      <c r="AG702" s="29">
        <f t="shared" si="8"/>
        <v>4</v>
      </c>
      <c r="AI702" s="30" t="s">
        <v>299</v>
      </c>
    </row>
    <row r="703" spans="1:35" s="30" customFormat="1">
      <c r="A703" s="24" t="s">
        <v>85</v>
      </c>
      <c r="B703" s="25">
        <v>45808</v>
      </c>
      <c r="C703" s="24" t="s">
        <v>239</v>
      </c>
      <c r="D703" s="26">
        <f t="shared" si="0"/>
        <v>0</v>
      </c>
      <c r="E703" s="27">
        <v>5</v>
      </c>
      <c r="F703" s="27">
        <v>4</v>
      </c>
      <c r="G703" s="27">
        <v>0</v>
      </c>
      <c r="H703" s="28">
        <f t="shared" si="1"/>
        <v>0</v>
      </c>
      <c r="I703" s="27">
        <v>0</v>
      </c>
      <c r="J703" s="27">
        <v>0</v>
      </c>
      <c r="K703" s="27">
        <v>0</v>
      </c>
      <c r="L703" s="27">
        <v>0</v>
      </c>
      <c r="M703" s="27">
        <v>0</v>
      </c>
      <c r="N703" s="27">
        <v>0</v>
      </c>
      <c r="O703" s="27">
        <v>1</v>
      </c>
      <c r="P703" s="27">
        <v>0</v>
      </c>
      <c r="Q703" s="26">
        <f t="shared" si="7"/>
        <v>0.2</v>
      </c>
      <c r="R703" s="26">
        <f t="shared" si="3"/>
        <v>0</v>
      </c>
      <c r="T703" s="24"/>
      <c r="U703" s="24"/>
      <c r="V703" s="24"/>
      <c r="X703" s="27">
        <v>1</v>
      </c>
      <c r="Y703" s="27">
        <v>0</v>
      </c>
      <c r="Z703" s="27">
        <v>0</v>
      </c>
      <c r="AA703" s="27">
        <v>0</v>
      </c>
      <c r="AB703" s="27">
        <v>0</v>
      </c>
      <c r="AC703" s="27">
        <v>0</v>
      </c>
      <c r="AD703" s="27">
        <v>0</v>
      </c>
      <c r="AE703" s="27"/>
      <c r="AF703" s="27"/>
      <c r="AG703" s="29">
        <f t="shared" si="8"/>
        <v>4</v>
      </c>
      <c r="AI703" s="30" t="s">
        <v>299</v>
      </c>
    </row>
    <row r="704" spans="1:35" s="30" customFormat="1">
      <c r="A704" s="24" t="s">
        <v>90</v>
      </c>
      <c r="B704" s="25">
        <v>45808</v>
      </c>
      <c r="C704" s="24" t="s">
        <v>239</v>
      </c>
      <c r="D704" s="26">
        <f t="shared" si="0"/>
        <v>0</v>
      </c>
      <c r="E704" s="27">
        <v>4</v>
      </c>
      <c r="F704" s="27">
        <v>4</v>
      </c>
      <c r="G704" s="27">
        <v>0</v>
      </c>
      <c r="H704" s="28">
        <f t="shared" si="1"/>
        <v>0</v>
      </c>
      <c r="I704" s="27">
        <v>0</v>
      </c>
      <c r="J704" s="27">
        <v>0</v>
      </c>
      <c r="K704" s="27">
        <v>0</v>
      </c>
      <c r="L704" s="27">
        <v>0</v>
      </c>
      <c r="M704" s="27">
        <v>0</v>
      </c>
      <c r="N704" s="27">
        <v>0</v>
      </c>
      <c r="O704" s="27">
        <v>0</v>
      </c>
      <c r="P704" s="27">
        <v>3</v>
      </c>
      <c r="Q704" s="26">
        <f t="shared" si="7"/>
        <v>0</v>
      </c>
      <c r="R704" s="26">
        <f t="shared" si="3"/>
        <v>0</v>
      </c>
      <c r="T704" s="24"/>
      <c r="U704" s="24"/>
      <c r="V704" s="24"/>
      <c r="X704" s="27">
        <v>0</v>
      </c>
      <c r="Y704" s="27">
        <v>0</v>
      </c>
      <c r="Z704" s="27">
        <v>0</v>
      </c>
      <c r="AA704" s="27">
        <v>0</v>
      </c>
      <c r="AB704" s="27">
        <v>0</v>
      </c>
      <c r="AC704" s="27">
        <v>0</v>
      </c>
      <c r="AD704" s="27">
        <v>0</v>
      </c>
      <c r="AE704" s="27"/>
      <c r="AF704" s="27"/>
      <c r="AG704" s="29">
        <f t="shared" si="8"/>
        <v>4</v>
      </c>
      <c r="AI704" s="30" t="s">
        <v>299</v>
      </c>
    </row>
    <row r="705" spans="1:35" s="30" customFormat="1">
      <c r="A705" s="24" t="s">
        <v>131</v>
      </c>
      <c r="B705" s="25">
        <v>45808</v>
      </c>
      <c r="C705" s="24" t="s">
        <v>239</v>
      </c>
      <c r="D705" s="26">
        <f t="shared" si="0"/>
        <v>0</v>
      </c>
      <c r="E705" s="27">
        <v>5</v>
      </c>
      <c r="F705" s="27">
        <v>4</v>
      </c>
      <c r="G705" s="27">
        <v>0</v>
      </c>
      <c r="H705" s="28">
        <f t="shared" si="1"/>
        <v>0</v>
      </c>
      <c r="I705" s="27">
        <v>0</v>
      </c>
      <c r="J705" s="27">
        <v>0</v>
      </c>
      <c r="K705" s="27">
        <v>0</v>
      </c>
      <c r="L705" s="27">
        <v>0</v>
      </c>
      <c r="M705" s="27">
        <v>0</v>
      </c>
      <c r="N705" s="27">
        <v>0</v>
      </c>
      <c r="O705" s="27">
        <v>0</v>
      </c>
      <c r="P705" s="27">
        <v>3</v>
      </c>
      <c r="Q705" s="26">
        <f t="shared" si="7"/>
        <v>0.2</v>
      </c>
      <c r="R705" s="26">
        <f t="shared" si="3"/>
        <v>0</v>
      </c>
      <c r="T705" s="24"/>
      <c r="U705" s="24"/>
      <c r="V705" s="24"/>
      <c r="X705" s="27">
        <v>0</v>
      </c>
      <c r="Y705" s="27">
        <v>1</v>
      </c>
      <c r="Z705" s="27">
        <v>0</v>
      </c>
      <c r="AA705" s="27">
        <v>0</v>
      </c>
      <c r="AB705" s="27">
        <v>0</v>
      </c>
      <c r="AC705" s="27">
        <v>0</v>
      </c>
      <c r="AD705" s="27">
        <v>0</v>
      </c>
      <c r="AE705" s="27"/>
      <c r="AF705" s="27"/>
      <c r="AG705" s="29">
        <f t="shared" si="8"/>
        <v>4</v>
      </c>
      <c r="AI705" s="30" t="s">
        <v>299</v>
      </c>
    </row>
    <row r="706" spans="1:35" s="30" customFormat="1">
      <c r="A706" s="24" t="s">
        <v>102</v>
      </c>
      <c r="B706" s="25">
        <v>45808</v>
      </c>
      <c r="C706" s="24" t="s">
        <v>239</v>
      </c>
      <c r="D706" s="26">
        <f t="shared" si="0"/>
        <v>0</v>
      </c>
      <c r="E706" s="27">
        <v>4</v>
      </c>
      <c r="F706" s="27">
        <v>4</v>
      </c>
      <c r="G706" s="27">
        <v>0</v>
      </c>
      <c r="H706" s="28">
        <f t="shared" si="1"/>
        <v>0</v>
      </c>
      <c r="I706" s="27">
        <v>0</v>
      </c>
      <c r="J706" s="27">
        <v>0</v>
      </c>
      <c r="K706" s="27">
        <v>0</v>
      </c>
      <c r="L706" s="27">
        <v>0</v>
      </c>
      <c r="M706" s="27">
        <v>0</v>
      </c>
      <c r="N706" s="27">
        <v>0</v>
      </c>
      <c r="O706" s="27">
        <v>0</v>
      </c>
      <c r="P706" s="27">
        <v>1</v>
      </c>
      <c r="Q706" s="26">
        <f t="shared" si="7"/>
        <v>0</v>
      </c>
      <c r="R706" s="26">
        <f t="shared" si="3"/>
        <v>0</v>
      </c>
      <c r="T706" s="24"/>
      <c r="U706" s="24"/>
      <c r="V706" s="24"/>
      <c r="X706" s="27">
        <v>0</v>
      </c>
      <c r="Y706" s="27">
        <v>0</v>
      </c>
      <c r="Z706" s="27">
        <v>0</v>
      </c>
      <c r="AA706" s="27">
        <v>0</v>
      </c>
      <c r="AB706" s="27">
        <v>0</v>
      </c>
      <c r="AC706" s="27">
        <v>0</v>
      </c>
      <c r="AD706" s="27">
        <v>1</v>
      </c>
      <c r="AE706" s="27"/>
      <c r="AF706" s="27"/>
      <c r="AG706" s="29">
        <f t="shared" si="8"/>
        <v>4</v>
      </c>
      <c r="AI706" s="30" t="s">
        <v>299</v>
      </c>
    </row>
    <row r="707" spans="1:35" s="30" customFormat="1">
      <c r="A707" s="24" t="s">
        <v>99</v>
      </c>
      <c r="B707" s="25">
        <v>45808</v>
      </c>
      <c r="C707" s="24" t="s">
        <v>239</v>
      </c>
      <c r="D707" s="26">
        <f t="shared" si="0"/>
        <v>0.2857142857142857</v>
      </c>
      <c r="E707" s="27">
        <v>7</v>
      </c>
      <c r="F707" s="27">
        <v>7</v>
      </c>
      <c r="G707" s="27">
        <v>2</v>
      </c>
      <c r="H707" s="28">
        <f t="shared" si="1"/>
        <v>2</v>
      </c>
      <c r="I707" s="27">
        <v>0</v>
      </c>
      <c r="J707" s="27">
        <v>0</v>
      </c>
      <c r="K707" s="27">
        <v>0</v>
      </c>
      <c r="L707" s="27">
        <v>1</v>
      </c>
      <c r="M707" s="27">
        <v>1</v>
      </c>
      <c r="N707" s="27">
        <v>1</v>
      </c>
      <c r="O707" s="27">
        <v>0</v>
      </c>
      <c r="P707" s="27">
        <v>2</v>
      </c>
      <c r="Q707" s="26">
        <f t="shared" si="7"/>
        <v>0.2857142857142857</v>
      </c>
      <c r="R707" s="26">
        <f t="shared" si="3"/>
        <v>0.2857142857142857</v>
      </c>
      <c r="T707" s="24"/>
      <c r="U707" s="24"/>
      <c r="V707" s="24"/>
      <c r="X707" s="27">
        <v>0</v>
      </c>
      <c r="Y707" s="27">
        <v>0</v>
      </c>
      <c r="Z707" s="27">
        <v>0</v>
      </c>
      <c r="AA707" s="27">
        <v>0</v>
      </c>
      <c r="AB707" s="27">
        <v>0</v>
      </c>
      <c r="AC707" s="27">
        <v>0</v>
      </c>
      <c r="AD707" s="27">
        <v>0</v>
      </c>
      <c r="AE707" s="27"/>
      <c r="AF707" s="27"/>
      <c r="AG707" s="29">
        <f t="shared" si="8"/>
        <v>5</v>
      </c>
      <c r="AI707" s="30" t="s">
        <v>299</v>
      </c>
    </row>
    <row r="708" spans="1:35" s="30" customFormat="1">
      <c r="A708" s="24" t="s">
        <v>88</v>
      </c>
      <c r="B708" s="25">
        <v>45808</v>
      </c>
      <c r="C708" s="24" t="s">
        <v>239</v>
      </c>
      <c r="D708" s="26">
        <f t="shared" si="0"/>
        <v>0.33333333333333331</v>
      </c>
      <c r="E708" s="27">
        <v>6</v>
      </c>
      <c r="F708" s="27">
        <v>6</v>
      </c>
      <c r="G708" s="27">
        <v>2</v>
      </c>
      <c r="H708" s="28">
        <f t="shared" si="1"/>
        <v>1</v>
      </c>
      <c r="I708" s="27">
        <v>0</v>
      </c>
      <c r="J708" s="27">
        <v>0</v>
      </c>
      <c r="K708" s="27">
        <v>1</v>
      </c>
      <c r="L708" s="27">
        <v>1</v>
      </c>
      <c r="M708" s="27">
        <v>1</v>
      </c>
      <c r="N708" s="27">
        <v>1</v>
      </c>
      <c r="O708" s="27">
        <v>0</v>
      </c>
      <c r="P708" s="27">
        <v>1</v>
      </c>
      <c r="Q708" s="26">
        <f t="shared" si="7"/>
        <v>0.33333333333333331</v>
      </c>
      <c r="R708" s="26">
        <f t="shared" si="3"/>
        <v>0.83333333333333337</v>
      </c>
      <c r="T708" s="24"/>
      <c r="U708" s="24"/>
      <c r="V708" s="24"/>
      <c r="X708" s="27">
        <v>0</v>
      </c>
      <c r="Y708" s="27">
        <v>0</v>
      </c>
      <c r="Z708" s="27">
        <v>0</v>
      </c>
      <c r="AA708" s="27">
        <v>0</v>
      </c>
      <c r="AB708" s="27">
        <v>0</v>
      </c>
      <c r="AC708" s="27">
        <v>0</v>
      </c>
      <c r="AD708" s="27">
        <v>0</v>
      </c>
      <c r="AE708" s="27"/>
      <c r="AF708" s="27"/>
      <c r="AG708" s="29">
        <f t="shared" si="8"/>
        <v>4</v>
      </c>
      <c r="AI708" s="30" t="s">
        <v>299</v>
      </c>
    </row>
    <row r="709" spans="1:35" s="30" customFormat="1">
      <c r="A709" s="24" t="s">
        <v>193</v>
      </c>
      <c r="B709" s="25">
        <v>45808</v>
      </c>
      <c r="C709" s="24" t="s">
        <v>239</v>
      </c>
      <c r="D709" s="26">
        <f t="shared" si="0"/>
        <v>0.33333333333333331</v>
      </c>
      <c r="E709" s="27">
        <v>6</v>
      </c>
      <c r="F709" s="27">
        <v>6</v>
      </c>
      <c r="G709" s="27">
        <v>2</v>
      </c>
      <c r="H709" s="28">
        <f t="shared" si="1"/>
        <v>2</v>
      </c>
      <c r="I709" s="27">
        <v>0</v>
      </c>
      <c r="J709" s="27">
        <v>0</v>
      </c>
      <c r="K709" s="27">
        <v>0</v>
      </c>
      <c r="L709" s="27">
        <v>0</v>
      </c>
      <c r="M709" s="27">
        <v>2</v>
      </c>
      <c r="N709" s="27">
        <v>2</v>
      </c>
      <c r="O709" s="27">
        <v>0</v>
      </c>
      <c r="P709" s="27">
        <v>1</v>
      </c>
      <c r="Q709" s="26">
        <f t="shared" si="7"/>
        <v>0.33333333333333331</v>
      </c>
      <c r="R709" s="26">
        <f t="shared" si="3"/>
        <v>0.33333333333333331</v>
      </c>
      <c r="T709" s="24"/>
      <c r="U709" s="24"/>
      <c r="V709" s="24"/>
      <c r="X709" s="27">
        <v>0</v>
      </c>
      <c r="Y709" s="27">
        <v>0</v>
      </c>
      <c r="Z709" s="27">
        <v>0</v>
      </c>
      <c r="AA709" s="27">
        <v>0</v>
      </c>
      <c r="AB709" s="27">
        <v>0</v>
      </c>
      <c r="AC709" s="27">
        <v>0</v>
      </c>
      <c r="AD709" s="27">
        <v>0</v>
      </c>
      <c r="AE709" s="27"/>
      <c r="AF709" s="27"/>
      <c r="AG709" s="29">
        <f t="shared" si="8"/>
        <v>4</v>
      </c>
      <c r="AI709" s="30" t="s">
        <v>299</v>
      </c>
    </row>
    <row r="710" spans="1:35" s="30" customFormat="1">
      <c r="A710" s="24" t="s">
        <v>104</v>
      </c>
      <c r="B710" s="25">
        <v>45808</v>
      </c>
      <c r="C710" s="24" t="s">
        <v>239</v>
      </c>
      <c r="D710" s="26">
        <f t="shared" si="0"/>
        <v>0.2</v>
      </c>
      <c r="E710" s="27">
        <v>6</v>
      </c>
      <c r="F710" s="27">
        <v>5</v>
      </c>
      <c r="G710" s="27">
        <v>1</v>
      </c>
      <c r="H710" s="28">
        <f t="shared" si="1"/>
        <v>1</v>
      </c>
      <c r="I710" s="27">
        <v>0</v>
      </c>
      <c r="J710" s="27">
        <v>0</v>
      </c>
      <c r="K710" s="27">
        <v>0</v>
      </c>
      <c r="L710" s="27">
        <v>1</v>
      </c>
      <c r="M710" s="27">
        <v>1</v>
      </c>
      <c r="N710" s="27">
        <v>1</v>
      </c>
      <c r="O710" s="27">
        <v>0</v>
      </c>
      <c r="P710" s="27">
        <v>1</v>
      </c>
      <c r="Q710" s="26">
        <f t="shared" si="7"/>
        <v>0.33333333333333331</v>
      </c>
      <c r="R710" s="26">
        <f t="shared" si="3"/>
        <v>0.2</v>
      </c>
      <c r="T710" s="24"/>
      <c r="U710" s="24"/>
      <c r="V710" s="24"/>
      <c r="X710" s="27">
        <v>0</v>
      </c>
      <c r="Y710" s="27">
        <v>1</v>
      </c>
      <c r="Z710" s="27">
        <v>0</v>
      </c>
      <c r="AA710" s="27">
        <v>0</v>
      </c>
      <c r="AB710" s="27">
        <v>0</v>
      </c>
      <c r="AC710" s="27">
        <v>0</v>
      </c>
      <c r="AD710" s="27">
        <v>1</v>
      </c>
      <c r="AE710" s="27"/>
      <c r="AF710" s="27"/>
      <c r="AG710" s="29">
        <f t="shared" si="8"/>
        <v>4</v>
      </c>
      <c r="AI710" s="30" t="s">
        <v>299</v>
      </c>
    </row>
    <row r="711" spans="1:35" s="30" customFormat="1">
      <c r="A711" s="24" t="s">
        <v>83</v>
      </c>
      <c r="B711" s="25">
        <v>45808</v>
      </c>
      <c r="C711" s="24" t="s">
        <v>239</v>
      </c>
      <c r="D711" s="26">
        <f t="shared" si="0"/>
        <v>0.2</v>
      </c>
      <c r="E711" s="27">
        <v>6</v>
      </c>
      <c r="F711" s="27">
        <v>5</v>
      </c>
      <c r="G711" s="27">
        <v>1</v>
      </c>
      <c r="H711" s="28">
        <f t="shared" si="1"/>
        <v>1</v>
      </c>
      <c r="I711" s="27">
        <v>0</v>
      </c>
      <c r="J711" s="27">
        <v>0</v>
      </c>
      <c r="K711" s="27">
        <v>0</v>
      </c>
      <c r="L711" s="27">
        <v>1</v>
      </c>
      <c r="M711" s="27">
        <v>0</v>
      </c>
      <c r="N711" s="27">
        <v>1</v>
      </c>
      <c r="O711" s="27">
        <v>0</v>
      </c>
      <c r="P711" s="27">
        <v>0</v>
      </c>
      <c r="Q711" s="26">
        <f t="shared" si="7"/>
        <v>0.16666666666666666</v>
      </c>
      <c r="R711" s="26">
        <f t="shared" si="3"/>
        <v>0.2</v>
      </c>
      <c r="T711" s="24"/>
      <c r="U711" s="24"/>
      <c r="V711" s="24"/>
      <c r="X711" s="27">
        <v>0</v>
      </c>
      <c r="Y711" s="27">
        <v>0</v>
      </c>
      <c r="Z711" s="27">
        <v>0</v>
      </c>
      <c r="AA711" s="27">
        <v>1</v>
      </c>
      <c r="AB711" s="27">
        <v>0</v>
      </c>
      <c r="AC711" s="27">
        <v>0</v>
      </c>
      <c r="AD711" s="27">
        <v>0</v>
      </c>
      <c r="AE711" s="27"/>
      <c r="AF711" s="27"/>
      <c r="AG711" s="29">
        <f t="shared" si="8"/>
        <v>5</v>
      </c>
      <c r="AI711" s="30" t="s">
        <v>299</v>
      </c>
    </row>
    <row r="712" spans="1:35" s="30" customFormat="1">
      <c r="A712" s="24" t="s">
        <v>136</v>
      </c>
      <c r="B712" s="25">
        <v>45808</v>
      </c>
      <c r="C712" s="24" t="s">
        <v>239</v>
      </c>
      <c r="D712" s="26">
        <f t="shared" si="0"/>
        <v>0</v>
      </c>
      <c r="E712" s="27">
        <v>6</v>
      </c>
      <c r="F712" s="27">
        <v>6</v>
      </c>
      <c r="G712" s="27">
        <v>0</v>
      </c>
      <c r="H712" s="28">
        <f t="shared" si="1"/>
        <v>0</v>
      </c>
      <c r="I712" s="27">
        <v>0</v>
      </c>
      <c r="J712" s="27">
        <v>0</v>
      </c>
      <c r="K712" s="27">
        <v>0</v>
      </c>
      <c r="L712" s="27">
        <v>0</v>
      </c>
      <c r="M712" s="27">
        <v>0</v>
      </c>
      <c r="N712" s="27">
        <v>0</v>
      </c>
      <c r="O712" s="27">
        <v>0</v>
      </c>
      <c r="P712" s="27">
        <v>4</v>
      </c>
      <c r="Q712" s="26">
        <f t="shared" si="7"/>
        <v>0</v>
      </c>
      <c r="R712" s="26">
        <f t="shared" si="3"/>
        <v>0</v>
      </c>
      <c r="T712" s="24"/>
      <c r="U712" s="24"/>
      <c r="V712" s="24"/>
      <c r="X712" s="27">
        <v>0</v>
      </c>
      <c r="Y712" s="27">
        <v>0</v>
      </c>
      <c r="Z712" s="27">
        <v>0</v>
      </c>
      <c r="AA712" s="27">
        <v>0</v>
      </c>
      <c r="AB712" s="27">
        <v>0</v>
      </c>
      <c r="AC712" s="27">
        <v>0</v>
      </c>
      <c r="AD712" s="27">
        <v>0</v>
      </c>
      <c r="AE712" s="27"/>
      <c r="AF712" s="27"/>
      <c r="AG712" s="29">
        <f t="shared" si="8"/>
        <v>6</v>
      </c>
      <c r="AI712" s="30" t="s">
        <v>299</v>
      </c>
    </row>
    <row r="713" spans="1:35" s="30" customFormat="1">
      <c r="A713" s="24" t="s">
        <v>82</v>
      </c>
      <c r="B713" s="25">
        <v>45808</v>
      </c>
      <c r="C713" s="24" t="s">
        <v>239</v>
      </c>
      <c r="D713" s="26">
        <f t="shared" si="0"/>
        <v>0.25</v>
      </c>
      <c r="E713" s="27">
        <v>6</v>
      </c>
      <c r="F713" s="27">
        <v>4</v>
      </c>
      <c r="G713" s="27">
        <v>1</v>
      </c>
      <c r="H713" s="28">
        <f t="shared" si="1"/>
        <v>1</v>
      </c>
      <c r="I713" s="27">
        <v>0</v>
      </c>
      <c r="J713" s="27">
        <v>0</v>
      </c>
      <c r="K713" s="27">
        <v>0</v>
      </c>
      <c r="L713" s="27">
        <v>1</v>
      </c>
      <c r="M713" s="27">
        <v>1</v>
      </c>
      <c r="N713" s="27">
        <v>3</v>
      </c>
      <c r="O713" s="27">
        <v>1</v>
      </c>
      <c r="P713" s="27">
        <v>0</v>
      </c>
      <c r="Q713" s="26">
        <f t="shared" si="7"/>
        <v>0.33333333333333331</v>
      </c>
      <c r="R713" s="26">
        <f t="shared" si="3"/>
        <v>0.25</v>
      </c>
      <c r="T713" s="24"/>
      <c r="U713" s="24"/>
      <c r="V713" s="24"/>
      <c r="X713" s="27">
        <v>0</v>
      </c>
      <c r="Y713" s="27">
        <v>0</v>
      </c>
      <c r="Z713" s="27">
        <v>0</v>
      </c>
      <c r="AA713" s="27">
        <v>1</v>
      </c>
      <c r="AB713" s="27">
        <v>0</v>
      </c>
      <c r="AC713" s="27">
        <v>0</v>
      </c>
      <c r="AD713" s="27">
        <v>0</v>
      </c>
      <c r="AE713" s="27"/>
      <c r="AF713" s="27"/>
      <c r="AG713" s="29">
        <f t="shared" si="8"/>
        <v>4</v>
      </c>
      <c r="AI713" s="30" t="s">
        <v>299</v>
      </c>
    </row>
    <row r="714" spans="1:35" s="30" customFormat="1">
      <c r="A714" s="24" t="s">
        <v>108</v>
      </c>
      <c r="B714" s="25">
        <v>45808</v>
      </c>
      <c r="C714" s="24" t="s">
        <v>239</v>
      </c>
      <c r="D714" s="26">
        <f t="shared" si="0"/>
        <v>0.16666666666666666</v>
      </c>
      <c r="E714" s="27">
        <v>6</v>
      </c>
      <c r="F714" s="27">
        <v>6</v>
      </c>
      <c r="G714" s="27">
        <v>1</v>
      </c>
      <c r="H714" s="28">
        <f t="shared" si="1"/>
        <v>0</v>
      </c>
      <c r="I714" s="27">
        <v>1</v>
      </c>
      <c r="J714" s="27">
        <v>0</v>
      </c>
      <c r="K714" s="27">
        <v>0</v>
      </c>
      <c r="L714" s="27">
        <v>1</v>
      </c>
      <c r="M714" s="27">
        <v>0</v>
      </c>
      <c r="N714" s="27">
        <v>0</v>
      </c>
      <c r="O714" s="27">
        <v>0</v>
      </c>
      <c r="P714" s="27">
        <v>4</v>
      </c>
      <c r="Q714" s="26">
        <f t="shared" si="7"/>
        <v>0.16666666666666666</v>
      </c>
      <c r="R714" s="26">
        <f t="shared" si="3"/>
        <v>0.33333333333333331</v>
      </c>
      <c r="T714" s="24"/>
      <c r="U714" s="24"/>
      <c r="V714" s="24"/>
      <c r="X714" s="27">
        <v>0</v>
      </c>
      <c r="Y714" s="27">
        <v>0</v>
      </c>
      <c r="Z714" s="27">
        <v>0</v>
      </c>
      <c r="AA714" s="27">
        <v>0</v>
      </c>
      <c r="AB714" s="27">
        <v>0</v>
      </c>
      <c r="AC714" s="27">
        <v>0</v>
      </c>
      <c r="AD714" s="27">
        <v>1</v>
      </c>
      <c r="AE714" s="27"/>
      <c r="AF714" s="27"/>
      <c r="AG714" s="29">
        <f t="shared" si="8"/>
        <v>5</v>
      </c>
      <c r="AI714" s="30" t="s">
        <v>299</v>
      </c>
    </row>
    <row r="715" spans="1:35" s="30" customFormat="1">
      <c r="A715" s="24" t="s">
        <v>119</v>
      </c>
      <c r="B715" s="25">
        <v>45808</v>
      </c>
      <c r="C715" s="24" t="s">
        <v>239</v>
      </c>
      <c r="D715" s="26">
        <f t="shared" si="0"/>
        <v>0.33333333333333331</v>
      </c>
      <c r="E715" s="27">
        <v>6</v>
      </c>
      <c r="F715" s="27">
        <v>6</v>
      </c>
      <c r="G715" s="27">
        <v>2</v>
      </c>
      <c r="H715" s="28">
        <f t="shared" si="1"/>
        <v>2</v>
      </c>
      <c r="I715" s="27">
        <v>0</v>
      </c>
      <c r="J715" s="27">
        <v>0</v>
      </c>
      <c r="K715" s="27">
        <v>0</v>
      </c>
      <c r="L715" s="27">
        <v>0</v>
      </c>
      <c r="M715" s="27">
        <v>0</v>
      </c>
      <c r="N715" s="27">
        <v>0</v>
      </c>
      <c r="O715" s="27">
        <v>0</v>
      </c>
      <c r="P715" s="27">
        <v>1</v>
      </c>
      <c r="Q715" s="26">
        <f t="shared" si="7"/>
        <v>0.33333333333333331</v>
      </c>
      <c r="R715" s="26">
        <f t="shared" si="3"/>
        <v>0.33333333333333331</v>
      </c>
      <c r="T715" s="24"/>
      <c r="U715" s="24"/>
      <c r="V715" s="24"/>
      <c r="X715" s="27">
        <v>0</v>
      </c>
      <c r="Y715" s="27">
        <v>0</v>
      </c>
      <c r="Z715" s="27">
        <v>0</v>
      </c>
      <c r="AA715" s="27">
        <v>0</v>
      </c>
      <c r="AB715" s="27">
        <v>0</v>
      </c>
      <c r="AC715" s="27">
        <v>0</v>
      </c>
      <c r="AD715" s="27">
        <v>0</v>
      </c>
      <c r="AE715" s="27"/>
      <c r="AF715" s="27"/>
      <c r="AG715" s="29">
        <f t="shared" si="8"/>
        <v>4</v>
      </c>
      <c r="AI715" s="30" t="s">
        <v>299</v>
      </c>
    </row>
    <row r="716" spans="1:35" s="30" customFormat="1">
      <c r="A716" s="24" t="s">
        <v>94</v>
      </c>
      <c r="B716" s="25">
        <v>45808</v>
      </c>
      <c r="C716" s="24" t="s">
        <v>239</v>
      </c>
      <c r="D716" s="26">
        <f t="shared" si="0"/>
        <v>0.33333333333333331</v>
      </c>
      <c r="E716" s="27">
        <v>6</v>
      </c>
      <c r="F716" s="27">
        <v>6</v>
      </c>
      <c r="G716" s="27">
        <v>2</v>
      </c>
      <c r="H716" s="28">
        <f t="shared" si="1"/>
        <v>1</v>
      </c>
      <c r="I716" s="27">
        <v>1</v>
      </c>
      <c r="J716" s="27">
        <v>0</v>
      </c>
      <c r="K716" s="27">
        <v>0</v>
      </c>
      <c r="L716" s="27">
        <v>0</v>
      </c>
      <c r="M716" s="27">
        <v>2</v>
      </c>
      <c r="N716" s="27">
        <v>0</v>
      </c>
      <c r="O716" s="27">
        <v>0</v>
      </c>
      <c r="P716" s="27">
        <v>1</v>
      </c>
      <c r="Q716" s="26">
        <f t="shared" si="7"/>
        <v>0.33333333333333331</v>
      </c>
      <c r="R716" s="26">
        <f t="shared" si="3"/>
        <v>0.5</v>
      </c>
      <c r="T716" s="24"/>
      <c r="U716" s="24"/>
      <c r="V716" s="24"/>
      <c r="X716" s="27">
        <v>0</v>
      </c>
      <c r="Y716" s="27">
        <v>0</v>
      </c>
      <c r="Z716" s="27">
        <v>0</v>
      </c>
      <c r="AA716" s="27">
        <v>0</v>
      </c>
      <c r="AB716" s="27">
        <v>0</v>
      </c>
      <c r="AC716" s="27">
        <v>0</v>
      </c>
      <c r="AD716" s="27">
        <v>0</v>
      </c>
      <c r="AE716" s="27"/>
      <c r="AF716" s="27"/>
      <c r="AG716" s="29">
        <f t="shared" si="8"/>
        <v>4</v>
      </c>
      <c r="AI716" s="30" t="s">
        <v>299</v>
      </c>
    </row>
    <row r="717" spans="1:35" s="30" customFormat="1">
      <c r="A717" s="24" t="s">
        <v>194</v>
      </c>
      <c r="B717" s="25">
        <v>45808</v>
      </c>
      <c r="C717" s="24" t="s">
        <v>239</v>
      </c>
      <c r="D717" s="26">
        <f t="shared" si="0"/>
        <v>0.66666666666666663</v>
      </c>
      <c r="E717" s="27">
        <v>6</v>
      </c>
      <c r="F717" s="27">
        <v>6</v>
      </c>
      <c r="G717" s="27">
        <v>4</v>
      </c>
      <c r="H717" s="28">
        <f t="shared" si="1"/>
        <v>2</v>
      </c>
      <c r="I717" s="27">
        <v>1</v>
      </c>
      <c r="J717" s="27">
        <v>0</v>
      </c>
      <c r="K717" s="27">
        <v>1</v>
      </c>
      <c r="L717" s="27">
        <v>2</v>
      </c>
      <c r="M717" s="27">
        <v>1</v>
      </c>
      <c r="N717" s="27">
        <v>1</v>
      </c>
      <c r="O717" s="27">
        <v>0</v>
      </c>
      <c r="P717" s="27">
        <v>0</v>
      </c>
      <c r="Q717" s="26">
        <f t="shared" si="7"/>
        <v>0.66666666666666663</v>
      </c>
      <c r="R717" s="26">
        <f t="shared" si="3"/>
        <v>1.3333333333333333</v>
      </c>
      <c r="T717" s="24"/>
      <c r="U717" s="24"/>
      <c r="V717" s="24"/>
      <c r="X717" s="27">
        <v>0</v>
      </c>
      <c r="Y717" s="27">
        <v>0</v>
      </c>
      <c r="Z717" s="27">
        <v>0</v>
      </c>
      <c r="AA717" s="27">
        <v>0</v>
      </c>
      <c r="AB717" s="27">
        <v>0</v>
      </c>
      <c r="AC717" s="27">
        <v>1</v>
      </c>
      <c r="AD717" s="27">
        <v>0</v>
      </c>
      <c r="AE717" s="27"/>
      <c r="AF717" s="27"/>
      <c r="AG717" s="29">
        <f t="shared" si="8"/>
        <v>3</v>
      </c>
      <c r="AI717" s="30" t="s">
        <v>299</v>
      </c>
    </row>
    <row r="718" spans="1:35" s="30" customFormat="1">
      <c r="A718" s="24" t="s">
        <v>91</v>
      </c>
      <c r="B718" s="25">
        <v>45808</v>
      </c>
      <c r="C718" s="24" t="s">
        <v>239</v>
      </c>
      <c r="D718" s="26">
        <f t="shared" si="0"/>
        <v>0.16666666666666666</v>
      </c>
      <c r="E718" s="27">
        <v>6</v>
      </c>
      <c r="F718" s="27">
        <v>6</v>
      </c>
      <c r="G718" s="27">
        <v>1</v>
      </c>
      <c r="H718" s="28">
        <f t="shared" si="1"/>
        <v>1</v>
      </c>
      <c r="I718" s="27">
        <v>0</v>
      </c>
      <c r="J718" s="27">
        <v>0</v>
      </c>
      <c r="K718" s="27">
        <v>0</v>
      </c>
      <c r="L718" s="27">
        <v>0</v>
      </c>
      <c r="M718" s="27">
        <v>1</v>
      </c>
      <c r="N718" s="27">
        <v>1</v>
      </c>
      <c r="O718" s="27">
        <v>0</v>
      </c>
      <c r="P718" s="27">
        <v>2</v>
      </c>
      <c r="Q718" s="26">
        <f t="shared" si="7"/>
        <v>0.16666666666666666</v>
      </c>
      <c r="R718" s="26">
        <f t="shared" si="3"/>
        <v>0.16666666666666666</v>
      </c>
      <c r="T718" s="24"/>
      <c r="U718" s="24"/>
      <c r="V718" s="24"/>
      <c r="X718" s="27">
        <v>0</v>
      </c>
      <c r="Y718" s="27">
        <v>0</v>
      </c>
      <c r="Z718" s="27">
        <v>0</v>
      </c>
      <c r="AA718" s="27">
        <v>0</v>
      </c>
      <c r="AB718" s="27">
        <v>0</v>
      </c>
      <c r="AC718" s="27">
        <v>0</v>
      </c>
      <c r="AD718" s="27">
        <v>0</v>
      </c>
      <c r="AE718" s="27"/>
      <c r="AF718" s="27"/>
      <c r="AG718" s="29">
        <f t="shared" si="8"/>
        <v>5</v>
      </c>
      <c r="AI718" s="30" t="s">
        <v>299</v>
      </c>
    </row>
    <row r="719" spans="1:35" s="30" customFormat="1">
      <c r="A719" s="24" t="s">
        <v>127</v>
      </c>
      <c r="B719" s="25">
        <v>45808</v>
      </c>
      <c r="C719" s="24" t="s">
        <v>239</v>
      </c>
      <c r="D719" s="26">
        <f t="shared" si="0"/>
        <v>0.16666666666666666</v>
      </c>
      <c r="E719" s="27">
        <v>6</v>
      </c>
      <c r="F719" s="27">
        <v>6</v>
      </c>
      <c r="G719" s="27">
        <v>1</v>
      </c>
      <c r="H719" s="28">
        <f t="shared" si="1"/>
        <v>1</v>
      </c>
      <c r="I719" s="27">
        <v>0</v>
      </c>
      <c r="J719" s="27">
        <v>0</v>
      </c>
      <c r="K719" s="27">
        <v>0</v>
      </c>
      <c r="L719" s="27">
        <v>1</v>
      </c>
      <c r="M719" s="27">
        <v>1</v>
      </c>
      <c r="N719" s="27">
        <v>0</v>
      </c>
      <c r="O719" s="27">
        <v>0</v>
      </c>
      <c r="P719" s="27">
        <v>3</v>
      </c>
      <c r="Q719" s="26">
        <f t="shared" si="7"/>
        <v>0.16666666666666666</v>
      </c>
      <c r="R719" s="26">
        <f t="shared" si="3"/>
        <v>0.16666666666666666</v>
      </c>
      <c r="T719" s="24"/>
      <c r="U719" s="24"/>
      <c r="V719" s="24"/>
      <c r="X719" s="27">
        <v>0</v>
      </c>
      <c r="Y719" s="27">
        <v>0</v>
      </c>
      <c r="Z719" s="27">
        <v>0</v>
      </c>
      <c r="AA719" s="27">
        <v>0</v>
      </c>
      <c r="AB719" s="27">
        <v>0</v>
      </c>
      <c r="AC719" s="27">
        <v>0</v>
      </c>
      <c r="AD719" s="27">
        <v>3</v>
      </c>
      <c r="AE719" s="27"/>
      <c r="AF719" s="27"/>
      <c r="AG719" s="29">
        <f t="shared" si="8"/>
        <v>5</v>
      </c>
      <c r="AI719" s="30" t="s">
        <v>299</v>
      </c>
    </row>
    <row r="720" spans="1:35" s="30" customFormat="1">
      <c r="A720" s="24" t="s">
        <v>96</v>
      </c>
      <c r="B720" s="25">
        <v>45808</v>
      </c>
      <c r="C720" s="24" t="s">
        <v>239</v>
      </c>
      <c r="D720" s="26">
        <f t="shared" si="0"/>
        <v>0</v>
      </c>
      <c r="E720" s="27">
        <v>5</v>
      </c>
      <c r="F720" s="27">
        <v>5</v>
      </c>
      <c r="G720" s="27">
        <v>0</v>
      </c>
      <c r="H720" s="28">
        <f t="shared" si="1"/>
        <v>0</v>
      </c>
      <c r="I720" s="27">
        <v>0</v>
      </c>
      <c r="J720" s="27">
        <v>0</v>
      </c>
      <c r="K720" s="27">
        <v>0</v>
      </c>
      <c r="L720" s="27">
        <v>0</v>
      </c>
      <c r="M720" s="27">
        <v>0</v>
      </c>
      <c r="N720" s="27">
        <v>0</v>
      </c>
      <c r="O720" s="27">
        <v>0</v>
      </c>
      <c r="P720" s="27">
        <v>2</v>
      </c>
      <c r="Q720" s="26">
        <f t="shared" si="7"/>
        <v>0</v>
      </c>
      <c r="R720" s="26">
        <f t="shared" si="3"/>
        <v>0</v>
      </c>
      <c r="T720" s="24"/>
      <c r="U720" s="24"/>
      <c r="V720" s="24"/>
      <c r="X720" s="27">
        <v>0</v>
      </c>
      <c r="Y720" s="27">
        <v>0</v>
      </c>
      <c r="Z720" s="27">
        <v>0</v>
      </c>
      <c r="AA720" s="27">
        <v>0</v>
      </c>
      <c r="AB720" s="27">
        <v>0</v>
      </c>
      <c r="AC720" s="27">
        <v>0</v>
      </c>
      <c r="AD720" s="27">
        <v>1</v>
      </c>
      <c r="AE720" s="27"/>
      <c r="AF720" s="27"/>
      <c r="AG720" s="29">
        <f t="shared" si="8"/>
        <v>5</v>
      </c>
      <c r="AI720" s="30" t="s">
        <v>299</v>
      </c>
    </row>
    <row r="721" spans="1:35" s="30" customFormat="1">
      <c r="A721" s="24" t="s">
        <v>82</v>
      </c>
      <c r="B721" s="25">
        <v>45814</v>
      </c>
      <c r="C721" s="24" t="s">
        <v>239</v>
      </c>
      <c r="D721" s="26">
        <f t="shared" si="0"/>
        <v>0</v>
      </c>
      <c r="E721" s="27">
        <v>3</v>
      </c>
      <c r="F721" s="27">
        <v>3</v>
      </c>
      <c r="G721" s="27">
        <v>0</v>
      </c>
      <c r="H721" s="28">
        <f t="shared" si="1"/>
        <v>0</v>
      </c>
      <c r="I721" s="27">
        <v>0</v>
      </c>
      <c r="J721" s="27">
        <v>0</v>
      </c>
      <c r="K721" s="27">
        <v>0</v>
      </c>
      <c r="L721" s="27">
        <v>0</v>
      </c>
      <c r="M721" s="27">
        <v>0</v>
      </c>
      <c r="N721" s="27">
        <v>0</v>
      </c>
      <c r="O721" s="27">
        <v>0</v>
      </c>
      <c r="P721" s="27">
        <v>1</v>
      </c>
      <c r="Q721" s="26">
        <f t="shared" si="7"/>
        <v>0</v>
      </c>
      <c r="R721" s="26">
        <f t="shared" si="3"/>
        <v>0</v>
      </c>
      <c r="T721" s="24"/>
      <c r="U721" s="24"/>
      <c r="V721" s="24"/>
      <c r="X721" s="27">
        <v>0</v>
      </c>
      <c r="Y721" s="27">
        <v>0</v>
      </c>
      <c r="Z721" s="27">
        <v>0</v>
      </c>
      <c r="AA721" s="27">
        <v>0</v>
      </c>
      <c r="AB721" s="27">
        <v>0</v>
      </c>
      <c r="AC721" s="27">
        <v>0</v>
      </c>
      <c r="AD721" s="27">
        <v>0</v>
      </c>
      <c r="AE721" s="27"/>
      <c r="AF721" s="27"/>
      <c r="AG721" s="29">
        <f t="shared" si="8"/>
        <v>3</v>
      </c>
      <c r="AI721" s="30" t="s">
        <v>299</v>
      </c>
    </row>
    <row r="722" spans="1:35" s="30" customFormat="1">
      <c r="A722" s="24" t="s">
        <v>94</v>
      </c>
      <c r="B722" s="25">
        <v>45814</v>
      </c>
      <c r="C722" s="24" t="s">
        <v>239</v>
      </c>
      <c r="D722" s="26">
        <f t="shared" si="0"/>
        <v>1</v>
      </c>
      <c r="E722" s="27">
        <v>2</v>
      </c>
      <c r="F722" s="27">
        <v>2</v>
      </c>
      <c r="G722" s="27">
        <v>2</v>
      </c>
      <c r="H722" s="28">
        <f t="shared" si="1"/>
        <v>2</v>
      </c>
      <c r="I722" s="27">
        <v>0</v>
      </c>
      <c r="J722" s="27">
        <v>0</v>
      </c>
      <c r="K722" s="27">
        <v>0</v>
      </c>
      <c r="L722" s="27">
        <v>0</v>
      </c>
      <c r="M722" s="27">
        <v>1</v>
      </c>
      <c r="N722" s="27">
        <v>1</v>
      </c>
      <c r="O722" s="27">
        <v>0</v>
      </c>
      <c r="P722" s="27">
        <v>0</v>
      </c>
      <c r="Q722" s="26">
        <f t="shared" si="7"/>
        <v>1</v>
      </c>
      <c r="R722" s="26">
        <f t="shared" si="3"/>
        <v>1</v>
      </c>
      <c r="T722" s="24"/>
      <c r="U722" s="24"/>
      <c r="V722" s="24"/>
      <c r="X722" s="27">
        <v>0</v>
      </c>
      <c r="Y722" s="27">
        <v>0</v>
      </c>
      <c r="Z722" s="27">
        <v>0</v>
      </c>
      <c r="AA722" s="27">
        <v>0</v>
      </c>
      <c r="AB722" s="27">
        <v>0</v>
      </c>
      <c r="AC722" s="27">
        <v>0</v>
      </c>
      <c r="AD722" s="27">
        <v>0</v>
      </c>
      <c r="AE722" s="27"/>
      <c r="AF722" s="27"/>
      <c r="AG722" s="29">
        <f t="shared" si="8"/>
        <v>0</v>
      </c>
      <c r="AI722" s="30" t="s">
        <v>299</v>
      </c>
    </row>
    <row r="723" spans="1:35" s="30" customFormat="1">
      <c r="A723" s="24" t="s">
        <v>125</v>
      </c>
      <c r="B723" s="25">
        <v>45814</v>
      </c>
      <c r="C723" s="24" t="s">
        <v>239</v>
      </c>
      <c r="D723" s="26">
        <f t="shared" si="0"/>
        <v>0.25</v>
      </c>
      <c r="E723" s="27">
        <v>5</v>
      </c>
      <c r="F723" s="27">
        <v>4</v>
      </c>
      <c r="G723" s="27">
        <v>1</v>
      </c>
      <c r="H723" s="28">
        <f t="shared" si="1"/>
        <v>1</v>
      </c>
      <c r="I723" s="27">
        <v>0</v>
      </c>
      <c r="J723" s="27">
        <v>0</v>
      </c>
      <c r="K723" s="27">
        <v>0</v>
      </c>
      <c r="L723" s="27">
        <v>0</v>
      </c>
      <c r="M723" s="27">
        <v>1</v>
      </c>
      <c r="N723" s="27">
        <v>1</v>
      </c>
      <c r="O723" s="27">
        <v>0</v>
      </c>
      <c r="P723" s="27">
        <v>2</v>
      </c>
      <c r="Q723" s="26">
        <f t="shared" si="7"/>
        <v>0.4</v>
      </c>
      <c r="R723" s="26">
        <f t="shared" si="3"/>
        <v>0.25</v>
      </c>
      <c r="T723" s="24"/>
      <c r="U723" s="24"/>
      <c r="V723" s="24"/>
      <c r="X723" s="27">
        <v>0</v>
      </c>
      <c r="Y723" s="27">
        <v>1</v>
      </c>
      <c r="Z723" s="27">
        <v>0</v>
      </c>
      <c r="AA723" s="27">
        <v>0</v>
      </c>
      <c r="AB723" s="27">
        <v>0</v>
      </c>
      <c r="AC723" s="27">
        <v>0</v>
      </c>
      <c r="AD723" s="27">
        <v>0</v>
      </c>
      <c r="AE723" s="27"/>
      <c r="AF723" s="27"/>
      <c r="AG723" s="29">
        <f t="shared" si="8"/>
        <v>3</v>
      </c>
      <c r="AI723" s="30" t="s">
        <v>299</v>
      </c>
    </row>
    <row r="724" spans="1:35" s="30" customFormat="1">
      <c r="A724" s="24" t="s">
        <v>108</v>
      </c>
      <c r="B724" s="25">
        <v>45814</v>
      </c>
      <c r="C724" s="24" t="s">
        <v>239</v>
      </c>
      <c r="D724" s="26">
        <f t="shared" si="0"/>
        <v>0.4</v>
      </c>
      <c r="E724" s="27">
        <v>5</v>
      </c>
      <c r="F724" s="27">
        <v>5</v>
      </c>
      <c r="G724" s="27">
        <v>2</v>
      </c>
      <c r="H724" s="28">
        <f t="shared" si="1"/>
        <v>2</v>
      </c>
      <c r="I724" s="27">
        <v>0</v>
      </c>
      <c r="J724" s="27">
        <v>0</v>
      </c>
      <c r="K724" s="27">
        <v>0</v>
      </c>
      <c r="L724" s="27">
        <v>0</v>
      </c>
      <c r="M724" s="27">
        <v>0</v>
      </c>
      <c r="N724" s="27">
        <v>1</v>
      </c>
      <c r="O724" s="27">
        <v>0</v>
      </c>
      <c r="P724" s="27">
        <v>2</v>
      </c>
      <c r="Q724" s="26">
        <f t="shared" si="7"/>
        <v>0.4</v>
      </c>
      <c r="R724" s="26">
        <f t="shared" si="3"/>
        <v>0.4</v>
      </c>
      <c r="T724" s="24"/>
      <c r="U724" s="24"/>
      <c r="V724" s="24"/>
      <c r="X724" s="27">
        <v>0</v>
      </c>
      <c r="Y724" s="27">
        <v>0</v>
      </c>
      <c r="Z724" s="27">
        <v>0</v>
      </c>
      <c r="AA724" s="27">
        <v>0</v>
      </c>
      <c r="AB724" s="27">
        <v>0</v>
      </c>
      <c r="AC724" s="27">
        <v>0</v>
      </c>
      <c r="AD724" s="27">
        <v>0</v>
      </c>
      <c r="AE724" s="27"/>
      <c r="AF724" s="27"/>
      <c r="AG724" s="29">
        <f t="shared" si="8"/>
        <v>3</v>
      </c>
      <c r="AI724" s="30" t="s">
        <v>299</v>
      </c>
    </row>
    <row r="725" spans="1:35" s="30" customFormat="1">
      <c r="A725" s="24" t="s">
        <v>95</v>
      </c>
      <c r="B725" s="25">
        <v>45814</v>
      </c>
      <c r="C725" s="24" t="s">
        <v>239</v>
      </c>
      <c r="D725" s="26">
        <f t="shared" si="0"/>
        <v>0.4</v>
      </c>
      <c r="E725" s="27">
        <v>5</v>
      </c>
      <c r="F725" s="27">
        <v>5</v>
      </c>
      <c r="G725" s="27">
        <v>2</v>
      </c>
      <c r="H725" s="28">
        <f t="shared" si="1"/>
        <v>1</v>
      </c>
      <c r="I725" s="27">
        <v>1</v>
      </c>
      <c r="J725" s="27">
        <v>0</v>
      </c>
      <c r="K725" s="27">
        <v>0</v>
      </c>
      <c r="L725" s="27">
        <v>0</v>
      </c>
      <c r="M725" s="27">
        <v>0</v>
      </c>
      <c r="N725" s="27">
        <v>0</v>
      </c>
      <c r="O725" s="27">
        <v>0</v>
      </c>
      <c r="P725" s="27">
        <v>1</v>
      </c>
      <c r="Q725" s="26">
        <f t="shared" si="7"/>
        <v>0.4</v>
      </c>
      <c r="R725" s="26">
        <f t="shared" si="3"/>
        <v>0.6</v>
      </c>
      <c r="T725" s="24"/>
      <c r="U725" s="24"/>
      <c r="V725" s="24"/>
      <c r="X725" s="27">
        <v>0</v>
      </c>
      <c r="Y725" s="27">
        <v>0</v>
      </c>
      <c r="Z725" s="27">
        <v>0</v>
      </c>
      <c r="AA725" s="27">
        <v>0</v>
      </c>
      <c r="AB725" s="27">
        <v>0</v>
      </c>
      <c r="AC725" s="27">
        <v>0</v>
      </c>
      <c r="AD725" s="27">
        <v>0</v>
      </c>
      <c r="AE725" s="27"/>
      <c r="AF725" s="27"/>
      <c r="AG725" s="29">
        <f t="shared" si="8"/>
        <v>3</v>
      </c>
      <c r="AI725" s="30" t="s">
        <v>299</v>
      </c>
    </row>
    <row r="726" spans="1:35" s="30" customFormat="1">
      <c r="A726" s="24" t="s">
        <v>86</v>
      </c>
      <c r="B726" s="25">
        <v>45814</v>
      </c>
      <c r="C726" s="24" t="s">
        <v>239</v>
      </c>
      <c r="D726" s="26">
        <f t="shared" si="0"/>
        <v>0.2</v>
      </c>
      <c r="E726" s="27">
        <v>5</v>
      </c>
      <c r="F726" s="27">
        <v>5</v>
      </c>
      <c r="G726" s="27">
        <v>1</v>
      </c>
      <c r="H726" s="28">
        <f t="shared" si="1"/>
        <v>1</v>
      </c>
      <c r="I726" s="27">
        <v>0</v>
      </c>
      <c r="J726" s="27">
        <v>0</v>
      </c>
      <c r="K726" s="27">
        <v>0</v>
      </c>
      <c r="L726" s="27">
        <v>1</v>
      </c>
      <c r="M726" s="27">
        <v>0</v>
      </c>
      <c r="N726" s="27">
        <v>0</v>
      </c>
      <c r="O726" s="27">
        <v>0</v>
      </c>
      <c r="P726" s="27">
        <v>3</v>
      </c>
      <c r="Q726" s="26">
        <f t="shared" si="7"/>
        <v>0.2</v>
      </c>
      <c r="R726" s="26">
        <f t="shared" si="3"/>
        <v>0.2</v>
      </c>
      <c r="T726" s="24"/>
      <c r="U726" s="24"/>
      <c r="V726" s="24"/>
      <c r="X726" s="27">
        <v>0</v>
      </c>
      <c r="Y726" s="27">
        <v>0</v>
      </c>
      <c r="Z726" s="27">
        <v>0</v>
      </c>
      <c r="AA726" s="27">
        <v>0</v>
      </c>
      <c r="AB726" s="27">
        <v>0</v>
      </c>
      <c r="AC726" s="27">
        <v>0</v>
      </c>
      <c r="AD726" s="27">
        <v>0</v>
      </c>
      <c r="AE726" s="27"/>
      <c r="AF726" s="27"/>
      <c r="AG726" s="29">
        <f t="shared" si="8"/>
        <v>4</v>
      </c>
      <c r="AI726" s="30" t="s">
        <v>299</v>
      </c>
    </row>
    <row r="727" spans="1:35" s="30" customFormat="1">
      <c r="A727" s="24" t="s">
        <v>83</v>
      </c>
      <c r="B727" s="25">
        <v>45814</v>
      </c>
      <c r="C727" s="24" t="s">
        <v>239</v>
      </c>
      <c r="D727" s="26">
        <f t="shared" si="0"/>
        <v>0.4</v>
      </c>
      <c r="E727" s="27">
        <v>5</v>
      </c>
      <c r="F727" s="27">
        <v>5</v>
      </c>
      <c r="G727" s="27">
        <v>2</v>
      </c>
      <c r="H727" s="28">
        <f t="shared" si="1"/>
        <v>2</v>
      </c>
      <c r="I727" s="27">
        <v>0</v>
      </c>
      <c r="J727" s="27">
        <v>0</v>
      </c>
      <c r="K727" s="27">
        <v>0</v>
      </c>
      <c r="L727" s="27">
        <v>1</v>
      </c>
      <c r="M727" s="27">
        <v>0</v>
      </c>
      <c r="N727" s="27">
        <v>1</v>
      </c>
      <c r="O727" s="27">
        <v>0</v>
      </c>
      <c r="P727" s="27">
        <v>2</v>
      </c>
      <c r="Q727" s="26">
        <f t="shared" si="7"/>
        <v>0.4</v>
      </c>
      <c r="R727" s="26">
        <f t="shared" si="3"/>
        <v>0.4</v>
      </c>
      <c r="T727" s="24"/>
      <c r="U727" s="24"/>
      <c r="V727" s="24"/>
      <c r="X727" s="27">
        <v>0</v>
      </c>
      <c r="Y727" s="27">
        <v>0</v>
      </c>
      <c r="Z727" s="27">
        <v>0</v>
      </c>
      <c r="AA727" s="27">
        <v>0</v>
      </c>
      <c r="AB727" s="27">
        <v>0</v>
      </c>
      <c r="AC727" s="27">
        <v>0</v>
      </c>
      <c r="AD727" s="27">
        <v>0</v>
      </c>
      <c r="AE727" s="27"/>
      <c r="AF727" s="27"/>
      <c r="AG727" s="29">
        <f t="shared" si="8"/>
        <v>3</v>
      </c>
      <c r="AI727" s="30" t="s">
        <v>299</v>
      </c>
    </row>
    <row r="728" spans="1:35" s="30" customFormat="1">
      <c r="A728" s="24" t="s">
        <v>111</v>
      </c>
      <c r="B728" s="25">
        <v>45814</v>
      </c>
      <c r="C728" s="24" t="s">
        <v>239</v>
      </c>
      <c r="D728" s="26">
        <f t="shared" si="0"/>
        <v>0</v>
      </c>
      <c r="E728" s="27">
        <v>5</v>
      </c>
      <c r="F728" s="27">
        <v>5</v>
      </c>
      <c r="G728" s="27">
        <v>0</v>
      </c>
      <c r="H728" s="28">
        <f t="shared" si="1"/>
        <v>0</v>
      </c>
      <c r="I728" s="27">
        <v>0</v>
      </c>
      <c r="J728" s="27">
        <v>0</v>
      </c>
      <c r="K728" s="27">
        <v>0</v>
      </c>
      <c r="L728" s="27">
        <v>0</v>
      </c>
      <c r="M728" s="27">
        <v>0</v>
      </c>
      <c r="N728" s="27">
        <v>0</v>
      </c>
      <c r="O728" s="27">
        <v>0</v>
      </c>
      <c r="P728" s="27">
        <v>2</v>
      </c>
      <c r="Q728" s="26">
        <f t="shared" si="7"/>
        <v>0</v>
      </c>
      <c r="R728" s="26">
        <f t="shared" si="3"/>
        <v>0</v>
      </c>
      <c r="T728" s="24"/>
      <c r="U728" s="24"/>
      <c r="V728" s="24"/>
      <c r="X728" s="27">
        <v>0</v>
      </c>
      <c r="Y728" s="27">
        <v>0</v>
      </c>
      <c r="Z728" s="27">
        <v>0</v>
      </c>
      <c r="AA728" s="27">
        <v>0</v>
      </c>
      <c r="AB728" s="27">
        <v>0</v>
      </c>
      <c r="AC728" s="27">
        <v>0</v>
      </c>
      <c r="AD728" s="27">
        <v>0</v>
      </c>
      <c r="AE728" s="27"/>
      <c r="AF728" s="27"/>
      <c r="AG728" s="29">
        <f t="shared" si="8"/>
        <v>5</v>
      </c>
      <c r="AI728" s="30" t="s">
        <v>299</v>
      </c>
    </row>
    <row r="729" spans="1:35" s="30" customFormat="1">
      <c r="A729" s="24" t="s">
        <v>100</v>
      </c>
      <c r="B729" s="25">
        <v>45814</v>
      </c>
      <c r="C729" s="24" t="s">
        <v>239</v>
      </c>
      <c r="D729" s="26">
        <f t="shared" si="0"/>
        <v>0.2</v>
      </c>
      <c r="E729" s="27">
        <v>5</v>
      </c>
      <c r="F729" s="27">
        <v>5</v>
      </c>
      <c r="G729" s="27">
        <v>1</v>
      </c>
      <c r="H729" s="28">
        <f t="shared" si="1"/>
        <v>1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  <c r="O729" s="27">
        <v>0</v>
      </c>
      <c r="P729" s="27">
        <v>2</v>
      </c>
      <c r="Q729" s="26">
        <f t="shared" si="7"/>
        <v>0.2</v>
      </c>
      <c r="R729" s="26">
        <f t="shared" si="3"/>
        <v>0.2</v>
      </c>
      <c r="T729" s="24"/>
      <c r="U729" s="24"/>
      <c r="V729" s="24"/>
      <c r="X729" s="27">
        <v>0</v>
      </c>
      <c r="Y729" s="27">
        <v>0</v>
      </c>
      <c r="Z729" s="27">
        <v>0</v>
      </c>
      <c r="AA729" s="27">
        <v>0</v>
      </c>
      <c r="AB729" s="27">
        <v>0</v>
      </c>
      <c r="AC729" s="27">
        <v>0</v>
      </c>
      <c r="AD729" s="27">
        <v>0</v>
      </c>
      <c r="AE729" s="27"/>
      <c r="AF729" s="27"/>
      <c r="AG729" s="29">
        <f t="shared" si="8"/>
        <v>4</v>
      </c>
      <c r="AI729" s="30" t="s">
        <v>299</v>
      </c>
    </row>
    <row r="730" spans="1:35" s="30" customFormat="1">
      <c r="A730" s="24" t="s">
        <v>101</v>
      </c>
      <c r="B730" s="25">
        <v>45814</v>
      </c>
      <c r="C730" s="24" t="s">
        <v>239</v>
      </c>
      <c r="D730" s="26">
        <f t="shared" si="0"/>
        <v>0</v>
      </c>
      <c r="E730" s="27">
        <v>4</v>
      </c>
      <c r="F730" s="27">
        <v>4</v>
      </c>
      <c r="G730" s="27">
        <v>0</v>
      </c>
      <c r="H730" s="28">
        <f t="shared" si="1"/>
        <v>0</v>
      </c>
      <c r="I730" s="27">
        <v>0</v>
      </c>
      <c r="J730" s="27">
        <v>0</v>
      </c>
      <c r="K730" s="27">
        <v>0</v>
      </c>
      <c r="L730" s="27">
        <v>0</v>
      </c>
      <c r="M730" s="27">
        <v>0</v>
      </c>
      <c r="N730" s="27">
        <v>0</v>
      </c>
      <c r="O730" s="27">
        <v>0</v>
      </c>
      <c r="P730" s="27">
        <v>2</v>
      </c>
      <c r="Q730" s="26">
        <f t="shared" si="7"/>
        <v>0</v>
      </c>
      <c r="R730" s="26">
        <f t="shared" si="3"/>
        <v>0</v>
      </c>
      <c r="T730" s="24"/>
      <c r="U730" s="24"/>
      <c r="V730" s="24"/>
      <c r="X730" s="27">
        <v>0</v>
      </c>
      <c r="Y730" s="27">
        <v>0</v>
      </c>
      <c r="Z730" s="27">
        <v>0</v>
      </c>
      <c r="AA730" s="27">
        <v>0</v>
      </c>
      <c r="AB730" s="27">
        <v>0</v>
      </c>
      <c r="AC730" s="27">
        <v>0</v>
      </c>
      <c r="AD730" s="27">
        <v>1</v>
      </c>
      <c r="AE730" s="27"/>
      <c r="AF730" s="27"/>
      <c r="AG730" s="29">
        <f t="shared" si="8"/>
        <v>4</v>
      </c>
      <c r="AI730" s="30" t="s">
        <v>299</v>
      </c>
    </row>
    <row r="731" spans="1:35" s="30" customFormat="1">
      <c r="A731" s="24" t="s">
        <v>91</v>
      </c>
      <c r="B731" s="25">
        <v>45814</v>
      </c>
      <c r="C731" s="24" t="s">
        <v>239</v>
      </c>
      <c r="D731" s="26">
        <f t="shared" si="0"/>
        <v>0.4</v>
      </c>
      <c r="E731" s="27">
        <v>5</v>
      </c>
      <c r="F731" s="27">
        <v>5</v>
      </c>
      <c r="G731" s="27">
        <v>2</v>
      </c>
      <c r="H731" s="28">
        <f t="shared" si="1"/>
        <v>2</v>
      </c>
      <c r="I731" s="27">
        <v>0</v>
      </c>
      <c r="J731" s="27">
        <v>0</v>
      </c>
      <c r="K731" s="27">
        <v>0</v>
      </c>
      <c r="L731" s="27">
        <v>0</v>
      </c>
      <c r="M731" s="27">
        <v>0</v>
      </c>
      <c r="N731" s="27">
        <v>0</v>
      </c>
      <c r="O731" s="27">
        <v>0</v>
      </c>
      <c r="P731" s="27">
        <v>0</v>
      </c>
      <c r="Q731" s="26">
        <f t="shared" si="7"/>
        <v>0.4</v>
      </c>
      <c r="R731" s="26">
        <f t="shared" si="3"/>
        <v>0.4</v>
      </c>
      <c r="T731" s="24"/>
      <c r="U731" s="24"/>
      <c r="V731" s="24"/>
      <c r="X731" s="27">
        <v>0</v>
      </c>
      <c r="Y731" s="27">
        <v>0</v>
      </c>
      <c r="Z731" s="27">
        <v>0</v>
      </c>
      <c r="AA731" s="27">
        <v>0</v>
      </c>
      <c r="AB731" s="27">
        <v>0</v>
      </c>
      <c r="AC731" s="27">
        <v>1</v>
      </c>
      <c r="AD731" s="27">
        <v>0</v>
      </c>
      <c r="AE731" s="27"/>
      <c r="AF731" s="27"/>
      <c r="AG731" s="29">
        <f t="shared" si="8"/>
        <v>4</v>
      </c>
      <c r="AI731" s="30" t="s">
        <v>299</v>
      </c>
    </row>
    <row r="732" spans="1:35" s="30" customFormat="1">
      <c r="A732" s="24" t="s">
        <v>90</v>
      </c>
      <c r="B732" s="25">
        <v>45814</v>
      </c>
      <c r="C732" s="24" t="s">
        <v>239</v>
      </c>
      <c r="D732" s="26">
        <f t="shared" si="0"/>
        <v>0.2</v>
      </c>
      <c r="E732" s="27">
        <v>5</v>
      </c>
      <c r="F732" s="27">
        <v>5</v>
      </c>
      <c r="G732" s="27">
        <v>1</v>
      </c>
      <c r="H732" s="28">
        <f t="shared" si="1"/>
        <v>1</v>
      </c>
      <c r="I732" s="27">
        <v>0</v>
      </c>
      <c r="J732" s="27">
        <v>0</v>
      </c>
      <c r="K732" s="27">
        <v>0</v>
      </c>
      <c r="L732" s="27">
        <v>0</v>
      </c>
      <c r="M732" s="27">
        <v>0</v>
      </c>
      <c r="N732" s="27">
        <v>0</v>
      </c>
      <c r="O732" s="27">
        <v>0</v>
      </c>
      <c r="P732" s="27">
        <v>0</v>
      </c>
      <c r="Q732" s="26">
        <f t="shared" si="7"/>
        <v>0.2</v>
      </c>
      <c r="R732" s="26">
        <f t="shared" si="3"/>
        <v>0.2</v>
      </c>
      <c r="T732" s="24"/>
      <c r="U732" s="24"/>
      <c r="V732" s="24"/>
      <c r="X732" s="27">
        <v>0</v>
      </c>
      <c r="Y732" s="27">
        <v>0</v>
      </c>
      <c r="Z732" s="27">
        <v>0</v>
      </c>
      <c r="AA732" s="27">
        <v>0</v>
      </c>
      <c r="AB732" s="27">
        <v>0</v>
      </c>
      <c r="AC732" s="27">
        <v>0</v>
      </c>
      <c r="AD732" s="27">
        <v>0</v>
      </c>
      <c r="AE732" s="27"/>
      <c r="AF732" s="27"/>
      <c r="AG732" s="29">
        <f t="shared" si="8"/>
        <v>4</v>
      </c>
      <c r="AI732" s="30" t="s">
        <v>299</v>
      </c>
    </row>
    <row r="733" spans="1:35" s="30" customFormat="1">
      <c r="A733" s="24" t="s">
        <v>89</v>
      </c>
      <c r="B733" s="25">
        <v>45814</v>
      </c>
      <c r="C733" s="24" t="s">
        <v>239</v>
      </c>
      <c r="D733" s="26">
        <f t="shared" si="0"/>
        <v>0</v>
      </c>
      <c r="E733" s="27">
        <v>0</v>
      </c>
      <c r="F733" s="27">
        <v>0</v>
      </c>
      <c r="G733" s="27">
        <v>0</v>
      </c>
      <c r="H733" s="28">
        <f t="shared" si="1"/>
        <v>0</v>
      </c>
      <c r="I733" s="27">
        <v>0</v>
      </c>
      <c r="J733" s="27">
        <v>0</v>
      </c>
      <c r="K733" s="27">
        <v>0</v>
      </c>
      <c r="L733" s="27">
        <v>0</v>
      </c>
      <c r="M733" s="27">
        <v>0</v>
      </c>
      <c r="N733" s="27">
        <v>0</v>
      </c>
      <c r="O733" s="27">
        <v>0</v>
      </c>
      <c r="P733" s="27">
        <v>0</v>
      </c>
      <c r="Q733" s="26">
        <f t="shared" si="7"/>
        <v>0</v>
      </c>
      <c r="R733" s="26">
        <f t="shared" si="3"/>
        <v>0</v>
      </c>
      <c r="T733" s="24"/>
      <c r="U733" s="24"/>
      <c r="V733" s="24"/>
      <c r="X733" s="27">
        <v>0</v>
      </c>
      <c r="Y733" s="27">
        <v>0</v>
      </c>
      <c r="Z733" s="27">
        <v>0</v>
      </c>
      <c r="AA733" s="27">
        <v>0</v>
      </c>
      <c r="AB733" s="27">
        <v>0</v>
      </c>
      <c r="AC733" s="27">
        <v>0</v>
      </c>
      <c r="AD733" s="27">
        <v>0</v>
      </c>
      <c r="AE733" s="27"/>
      <c r="AF733" s="27"/>
      <c r="AG733" s="29">
        <f t="shared" si="8"/>
        <v>0</v>
      </c>
      <c r="AI733" s="30" t="s">
        <v>299</v>
      </c>
    </row>
    <row r="734" spans="1:35" s="30" customFormat="1">
      <c r="A734" s="24" t="s">
        <v>88</v>
      </c>
      <c r="B734" s="25">
        <v>45814</v>
      </c>
      <c r="C734" s="24" t="s">
        <v>239</v>
      </c>
      <c r="D734" s="26">
        <f t="shared" si="0"/>
        <v>0.2</v>
      </c>
      <c r="E734" s="27">
        <v>5</v>
      </c>
      <c r="F734" s="27">
        <v>5</v>
      </c>
      <c r="G734" s="27">
        <v>1</v>
      </c>
      <c r="H734" s="28">
        <f t="shared" si="1"/>
        <v>1</v>
      </c>
      <c r="I734" s="27">
        <v>0</v>
      </c>
      <c r="J734" s="27">
        <v>0</v>
      </c>
      <c r="K734" s="27">
        <v>0</v>
      </c>
      <c r="L734" s="27">
        <v>0</v>
      </c>
      <c r="M734" s="27">
        <v>0</v>
      </c>
      <c r="N734" s="27">
        <v>0</v>
      </c>
      <c r="O734" s="27">
        <v>0</v>
      </c>
      <c r="P734" s="27">
        <v>0</v>
      </c>
      <c r="Q734" s="26">
        <f t="shared" si="7"/>
        <v>0.2</v>
      </c>
      <c r="R734" s="26">
        <f t="shared" si="3"/>
        <v>0.2</v>
      </c>
      <c r="T734" s="24"/>
      <c r="U734" s="24"/>
      <c r="V734" s="24"/>
      <c r="X734" s="27">
        <v>0</v>
      </c>
      <c r="Y734" s="27">
        <v>0</v>
      </c>
      <c r="Z734" s="27">
        <v>0</v>
      </c>
      <c r="AA734" s="27">
        <v>0</v>
      </c>
      <c r="AB734" s="27">
        <v>0</v>
      </c>
      <c r="AC734" s="27">
        <v>0</v>
      </c>
      <c r="AD734" s="27">
        <v>0</v>
      </c>
      <c r="AE734" s="27"/>
      <c r="AF734" s="27"/>
      <c r="AG734" s="29">
        <f t="shared" si="8"/>
        <v>4</v>
      </c>
      <c r="AI734" s="30" t="s">
        <v>299</v>
      </c>
    </row>
    <row r="735" spans="1:35" s="30" customFormat="1">
      <c r="A735" s="24" t="s">
        <v>85</v>
      </c>
      <c r="B735" s="25">
        <v>45814</v>
      </c>
      <c r="C735" s="24" t="s">
        <v>239</v>
      </c>
      <c r="D735" s="26">
        <f t="shared" si="0"/>
        <v>0.6</v>
      </c>
      <c r="E735" s="27">
        <v>5</v>
      </c>
      <c r="F735" s="27">
        <v>5</v>
      </c>
      <c r="G735" s="27">
        <v>3</v>
      </c>
      <c r="H735" s="28">
        <f t="shared" si="1"/>
        <v>1</v>
      </c>
      <c r="I735" s="27">
        <v>1</v>
      </c>
      <c r="J735" s="27">
        <v>1</v>
      </c>
      <c r="K735" s="27">
        <v>0</v>
      </c>
      <c r="L735" s="27">
        <v>0</v>
      </c>
      <c r="M735" s="27">
        <v>0</v>
      </c>
      <c r="N735" s="27">
        <v>2</v>
      </c>
      <c r="O735" s="27">
        <v>0</v>
      </c>
      <c r="P735" s="27">
        <v>1</v>
      </c>
      <c r="Q735" s="26">
        <f t="shared" si="7"/>
        <v>0.6</v>
      </c>
      <c r="R735" s="26">
        <f t="shared" si="3"/>
        <v>1.2</v>
      </c>
      <c r="T735" s="24"/>
      <c r="U735" s="24"/>
      <c r="V735" s="24"/>
      <c r="X735" s="27">
        <v>0</v>
      </c>
      <c r="Y735" s="27">
        <v>0</v>
      </c>
      <c r="Z735" s="27">
        <v>0</v>
      </c>
      <c r="AA735" s="27">
        <v>0</v>
      </c>
      <c r="AB735" s="27">
        <v>0</v>
      </c>
      <c r="AC735" s="27">
        <v>0</v>
      </c>
      <c r="AD735" s="27">
        <v>0</v>
      </c>
      <c r="AE735" s="27"/>
      <c r="AF735" s="27"/>
      <c r="AG735" s="29">
        <f t="shared" si="8"/>
        <v>2</v>
      </c>
      <c r="AI735" s="30" t="s">
        <v>299</v>
      </c>
    </row>
    <row r="736" spans="1:35" s="30" customFormat="1">
      <c r="A736" s="24" t="s">
        <v>99</v>
      </c>
      <c r="B736" s="25">
        <v>45814</v>
      </c>
      <c r="C736" s="24" t="s">
        <v>239</v>
      </c>
      <c r="D736" s="26">
        <f t="shared" si="0"/>
        <v>0.2</v>
      </c>
      <c r="E736" s="27">
        <v>5</v>
      </c>
      <c r="F736" s="27">
        <v>5</v>
      </c>
      <c r="G736" s="27">
        <v>1</v>
      </c>
      <c r="H736" s="28">
        <f t="shared" si="1"/>
        <v>1</v>
      </c>
      <c r="I736" s="27">
        <v>0</v>
      </c>
      <c r="J736" s="27">
        <v>0</v>
      </c>
      <c r="K736" s="27">
        <v>0</v>
      </c>
      <c r="L736" s="27">
        <v>0</v>
      </c>
      <c r="M736" s="27">
        <v>0</v>
      </c>
      <c r="N736" s="27">
        <v>1</v>
      </c>
      <c r="O736" s="27">
        <v>0</v>
      </c>
      <c r="P736" s="27">
        <v>3</v>
      </c>
      <c r="Q736" s="26">
        <f t="shared" si="7"/>
        <v>0.2</v>
      </c>
      <c r="R736" s="26">
        <f t="shared" si="3"/>
        <v>0.2</v>
      </c>
      <c r="T736" s="24"/>
      <c r="U736" s="24"/>
      <c r="V736" s="24"/>
      <c r="X736" s="27">
        <v>0</v>
      </c>
      <c r="Y736" s="27">
        <v>0</v>
      </c>
      <c r="Z736" s="27">
        <v>0</v>
      </c>
      <c r="AA736" s="27">
        <v>0</v>
      </c>
      <c r="AB736" s="27">
        <v>0</v>
      </c>
      <c r="AC736" s="27">
        <v>0</v>
      </c>
      <c r="AD736" s="27">
        <v>0</v>
      </c>
      <c r="AE736" s="27"/>
      <c r="AF736" s="27"/>
      <c r="AG736" s="29">
        <f t="shared" si="8"/>
        <v>4</v>
      </c>
      <c r="AI736" s="30" t="s">
        <v>299</v>
      </c>
    </row>
    <row r="737" spans="1:35" s="30" customFormat="1">
      <c r="A737" s="24" t="s">
        <v>96</v>
      </c>
      <c r="B737" s="25">
        <v>45814</v>
      </c>
      <c r="C737" s="24" t="s">
        <v>239</v>
      </c>
      <c r="D737" s="26">
        <f t="shared" si="0"/>
        <v>0.2</v>
      </c>
      <c r="E737" s="27">
        <v>5</v>
      </c>
      <c r="F737" s="27">
        <v>5</v>
      </c>
      <c r="G737" s="27">
        <v>1</v>
      </c>
      <c r="H737" s="28">
        <f t="shared" si="1"/>
        <v>1</v>
      </c>
      <c r="I737" s="27">
        <v>0</v>
      </c>
      <c r="J737" s="27">
        <v>0</v>
      </c>
      <c r="K737" s="27">
        <v>0</v>
      </c>
      <c r="L737" s="27">
        <v>0</v>
      </c>
      <c r="M737" s="27">
        <v>0</v>
      </c>
      <c r="N737" s="27">
        <v>0</v>
      </c>
      <c r="O737" s="27">
        <v>0</v>
      </c>
      <c r="P737" s="27">
        <v>2</v>
      </c>
      <c r="Q737" s="26">
        <f t="shared" si="7"/>
        <v>0.2</v>
      </c>
      <c r="R737" s="26">
        <f t="shared" si="3"/>
        <v>0.2</v>
      </c>
      <c r="T737" s="24"/>
      <c r="U737" s="24"/>
      <c r="V737" s="24"/>
      <c r="X737" s="27">
        <v>0</v>
      </c>
      <c r="Y737" s="27">
        <v>0</v>
      </c>
      <c r="Z737" s="27">
        <v>0</v>
      </c>
      <c r="AA737" s="27">
        <v>0</v>
      </c>
      <c r="AB737" s="27">
        <v>0</v>
      </c>
      <c r="AC737" s="27">
        <v>0</v>
      </c>
      <c r="AD737" s="27">
        <v>0</v>
      </c>
      <c r="AE737" s="27"/>
      <c r="AF737" s="27"/>
      <c r="AG737" s="29">
        <f t="shared" si="8"/>
        <v>4</v>
      </c>
      <c r="AI737" s="30" t="s">
        <v>299</v>
      </c>
    </row>
    <row r="738" spans="1:35" s="30" customFormat="1">
      <c r="A738" s="24" t="s">
        <v>127</v>
      </c>
      <c r="B738" s="25">
        <v>45814</v>
      </c>
      <c r="C738" s="24" t="s">
        <v>239</v>
      </c>
      <c r="D738" s="26">
        <f t="shared" si="0"/>
        <v>0.25</v>
      </c>
      <c r="E738" s="27">
        <v>4</v>
      </c>
      <c r="F738" s="27">
        <v>4</v>
      </c>
      <c r="G738" s="27">
        <v>1</v>
      </c>
      <c r="H738" s="28">
        <f t="shared" si="1"/>
        <v>1</v>
      </c>
      <c r="I738" s="27">
        <v>0</v>
      </c>
      <c r="J738" s="27">
        <v>0</v>
      </c>
      <c r="K738" s="27">
        <v>0</v>
      </c>
      <c r="L738" s="27">
        <v>0</v>
      </c>
      <c r="M738" s="27">
        <v>0</v>
      </c>
      <c r="N738" s="27">
        <v>1</v>
      </c>
      <c r="O738" s="27">
        <v>0</v>
      </c>
      <c r="P738" s="27">
        <v>0</v>
      </c>
      <c r="Q738" s="26">
        <f t="shared" si="7"/>
        <v>0.25</v>
      </c>
      <c r="R738" s="26">
        <f t="shared" si="3"/>
        <v>0.25</v>
      </c>
      <c r="T738" s="24"/>
      <c r="U738" s="24"/>
      <c r="V738" s="24"/>
      <c r="X738" s="27">
        <v>0</v>
      </c>
      <c r="Y738" s="27">
        <v>0</v>
      </c>
      <c r="Z738" s="27">
        <v>0</v>
      </c>
      <c r="AA738" s="27">
        <v>0</v>
      </c>
      <c r="AB738" s="27">
        <v>0</v>
      </c>
      <c r="AC738" s="27">
        <v>0</v>
      </c>
      <c r="AD738" s="27">
        <v>0</v>
      </c>
      <c r="AE738" s="27"/>
      <c r="AF738" s="27"/>
      <c r="AG738" s="29">
        <f t="shared" si="8"/>
        <v>3</v>
      </c>
      <c r="AI738" s="30" t="s">
        <v>299</v>
      </c>
    </row>
    <row r="739" spans="1:35" s="30" customFormat="1">
      <c r="A739" s="32" t="s">
        <v>142</v>
      </c>
      <c r="B739" s="25">
        <v>45814</v>
      </c>
      <c r="C739" s="24" t="s">
        <v>239</v>
      </c>
      <c r="D739" s="26">
        <f t="shared" si="0"/>
        <v>0</v>
      </c>
      <c r="E739" s="27">
        <v>2</v>
      </c>
      <c r="F739" s="27">
        <v>2</v>
      </c>
      <c r="G739" s="27">
        <v>0</v>
      </c>
      <c r="H739" s="28">
        <f t="shared" si="1"/>
        <v>0</v>
      </c>
      <c r="I739" s="27">
        <v>0</v>
      </c>
      <c r="J739" s="27">
        <v>0</v>
      </c>
      <c r="K739" s="27">
        <v>0</v>
      </c>
      <c r="L739" s="27">
        <v>0</v>
      </c>
      <c r="M739" s="27">
        <v>0</v>
      </c>
      <c r="N739" s="27">
        <v>0</v>
      </c>
      <c r="O739" s="27">
        <v>0</v>
      </c>
      <c r="P739" s="27">
        <v>1</v>
      </c>
      <c r="Q739" s="26">
        <f t="shared" si="7"/>
        <v>0</v>
      </c>
      <c r="R739" s="26">
        <f t="shared" si="3"/>
        <v>0</v>
      </c>
      <c r="T739" s="24"/>
      <c r="U739" s="24"/>
      <c r="V739" s="24"/>
      <c r="X739" s="27">
        <v>0</v>
      </c>
      <c r="Y739" s="27">
        <v>0</v>
      </c>
      <c r="Z739" s="27">
        <v>0</v>
      </c>
      <c r="AA739" s="27">
        <v>0</v>
      </c>
      <c r="AB739" s="27">
        <v>0</v>
      </c>
      <c r="AC739" s="27">
        <v>0</v>
      </c>
      <c r="AD739" s="27">
        <v>0</v>
      </c>
      <c r="AE739" s="27"/>
      <c r="AF739" s="27"/>
      <c r="AG739" s="29">
        <f t="shared" si="8"/>
        <v>2</v>
      </c>
      <c r="AI739" s="30" t="s">
        <v>299</v>
      </c>
    </row>
    <row r="740" spans="1:35" s="30" customFormat="1">
      <c r="A740" s="24" t="s">
        <v>283</v>
      </c>
      <c r="B740" s="25">
        <v>45814</v>
      </c>
      <c r="C740" s="24" t="s">
        <v>239</v>
      </c>
      <c r="D740" s="26">
        <f t="shared" si="0"/>
        <v>0.5</v>
      </c>
      <c r="E740" s="27">
        <v>2</v>
      </c>
      <c r="F740" s="27">
        <v>2</v>
      </c>
      <c r="G740" s="27">
        <v>1</v>
      </c>
      <c r="H740" s="28">
        <f t="shared" si="1"/>
        <v>1</v>
      </c>
      <c r="I740" s="27">
        <v>0</v>
      </c>
      <c r="J740" s="27">
        <v>0</v>
      </c>
      <c r="K740" s="27">
        <v>0</v>
      </c>
      <c r="L740" s="27">
        <v>0</v>
      </c>
      <c r="M740" s="27">
        <v>0</v>
      </c>
      <c r="N740" s="27">
        <v>0</v>
      </c>
      <c r="O740" s="27">
        <v>0</v>
      </c>
      <c r="P740" s="27">
        <v>1</v>
      </c>
      <c r="Q740" s="26">
        <f t="shared" si="7"/>
        <v>0.5</v>
      </c>
      <c r="R740" s="26">
        <f t="shared" si="3"/>
        <v>0.5</v>
      </c>
      <c r="T740" s="24"/>
      <c r="U740" s="24"/>
      <c r="V740" s="24"/>
      <c r="X740" s="27">
        <v>0</v>
      </c>
      <c r="Y740" s="27">
        <v>0</v>
      </c>
      <c r="Z740" s="27">
        <v>0</v>
      </c>
      <c r="AA740" s="27">
        <v>0</v>
      </c>
      <c r="AB740" s="27">
        <v>0</v>
      </c>
      <c r="AC740" s="27">
        <v>0</v>
      </c>
      <c r="AD740" s="27">
        <v>0</v>
      </c>
      <c r="AE740" s="27"/>
      <c r="AF740" s="27"/>
      <c r="AG740" s="29">
        <f t="shared" si="8"/>
        <v>1</v>
      </c>
      <c r="AI740" s="30" t="s">
        <v>299</v>
      </c>
    </row>
    <row r="741" spans="1:35" s="30" customFormat="1">
      <c r="A741" s="32" t="s">
        <v>288</v>
      </c>
      <c r="B741" s="25">
        <v>45814</v>
      </c>
      <c r="C741" s="24" t="s">
        <v>239</v>
      </c>
      <c r="D741" s="26">
        <f t="shared" si="0"/>
        <v>0</v>
      </c>
      <c r="E741" s="27">
        <v>4</v>
      </c>
      <c r="F741" s="27">
        <v>4</v>
      </c>
      <c r="G741" s="27">
        <v>0</v>
      </c>
      <c r="H741" s="28">
        <f t="shared" si="1"/>
        <v>0</v>
      </c>
      <c r="I741" s="27">
        <v>0</v>
      </c>
      <c r="J741" s="27">
        <v>0</v>
      </c>
      <c r="K741" s="27">
        <v>0</v>
      </c>
      <c r="L741" s="27">
        <v>0</v>
      </c>
      <c r="M741" s="27">
        <v>0</v>
      </c>
      <c r="N741" s="27">
        <v>0</v>
      </c>
      <c r="O741" s="27">
        <v>0</v>
      </c>
      <c r="P741" s="27">
        <v>2</v>
      </c>
      <c r="Q741" s="26">
        <f t="shared" si="7"/>
        <v>0</v>
      </c>
      <c r="R741" s="26">
        <f t="shared" si="3"/>
        <v>0</v>
      </c>
      <c r="T741" s="24"/>
      <c r="U741" s="24"/>
      <c r="V741" s="24"/>
      <c r="X741" s="27">
        <v>0</v>
      </c>
      <c r="Y741" s="27">
        <v>0</v>
      </c>
      <c r="Z741" s="27">
        <v>0</v>
      </c>
      <c r="AA741" s="27">
        <v>0</v>
      </c>
      <c r="AB741" s="27">
        <v>0</v>
      </c>
      <c r="AC741" s="27">
        <v>0</v>
      </c>
      <c r="AD741" s="27">
        <v>0</v>
      </c>
      <c r="AE741" s="27"/>
      <c r="AF741" s="27"/>
      <c r="AG741" s="29">
        <f t="shared" si="8"/>
        <v>4</v>
      </c>
      <c r="AI741" s="30" t="s">
        <v>299</v>
      </c>
    </row>
    <row r="742" spans="1:35" s="30" customFormat="1">
      <c r="A742" s="24" t="s">
        <v>108</v>
      </c>
      <c r="B742" s="25">
        <v>45815</v>
      </c>
      <c r="C742" s="24" t="s">
        <v>239</v>
      </c>
      <c r="D742" s="26">
        <f t="shared" si="0"/>
        <v>0.2</v>
      </c>
      <c r="E742" s="27">
        <v>5</v>
      </c>
      <c r="F742" s="27">
        <v>5</v>
      </c>
      <c r="G742" s="27">
        <v>1</v>
      </c>
      <c r="H742" s="28">
        <f t="shared" si="1"/>
        <v>1</v>
      </c>
      <c r="I742" s="27">
        <v>0</v>
      </c>
      <c r="J742" s="27">
        <v>0</v>
      </c>
      <c r="K742" s="27">
        <v>0</v>
      </c>
      <c r="L742" s="27">
        <v>0</v>
      </c>
      <c r="M742" s="27">
        <v>2</v>
      </c>
      <c r="N742" s="27">
        <v>0</v>
      </c>
      <c r="O742" s="27">
        <v>0</v>
      </c>
      <c r="P742" s="27">
        <v>1</v>
      </c>
      <c r="Q742" s="26">
        <f t="shared" si="7"/>
        <v>0.2</v>
      </c>
      <c r="R742" s="26">
        <f t="shared" si="3"/>
        <v>0.2</v>
      </c>
      <c r="T742" s="24"/>
      <c r="U742" s="24"/>
      <c r="V742" s="24"/>
      <c r="X742" s="27">
        <v>0</v>
      </c>
      <c r="Y742" s="27">
        <v>0</v>
      </c>
      <c r="Z742" s="27">
        <v>0</v>
      </c>
      <c r="AA742" s="27">
        <v>0</v>
      </c>
      <c r="AB742" s="27">
        <v>0</v>
      </c>
      <c r="AC742" s="27">
        <v>0</v>
      </c>
      <c r="AD742" s="27">
        <v>0</v>
      </c>
      <c r="AE742" s="27"/>
      <c r="AF742" s="27"/>
      <c r="AG742" s="29">
        <f t="shared" si="8"/>
        <v>4</v>
      </c>
      <c r="AI742" s="30" t="s">
        <v>299</v>
      </c>
    </row>
    <row r="743" spans="1:35" s="30" customFormat="1">
      <c r="A743" s="24" t="s">
        <v>103</v>
      </c>
      <c r="B743" s="25">
        <v>45815</v>
      </c>
      <c r="C743" s="24" t="s">
        <v>239</v>
      </c>
      <c r="D743" s="26">
        <f t="shared" si="0"/>
        <v>0.4</v>
      </c>
      <c r="E743" s="27">
        <v>5</v>
      </c>
      <c r="F743" s="27">
        <v>5</v>
      </c>
      <c r="G743" s="27">
        <v>2</v>
      </c>
      <c r="H743" s="28">
        <f t="shared" si="1"/>
        <v>0</v>
      </c>
      <c r="I743" s="27">
        <v>1</v>
      </c>
      <c r="J743" s="27">
        <v>1</v>
      </c>
      <c r="K743" s="27">
        <v>0</v>
      </c>
      <c r="L743" s="27">
        <v>4</v>
      </c>
      <c r="M743" s="27">
        <v>2</v>
      </c>
      <c r="N743" s="27">
        <v>0</v>
      </c>
      <c r="O743" s="27">
        <v>0</v>
      </c>
      <c r="P743" s="27">
        <v>2</v>
      </c>
      <c r="Q743" s="26">
        <f t="shared" si="7"/>
        <v>0.4</v>
      </c>
      <c r="R743" s="26">
        <f t="shared" si="3"/>
        <v>1</v>
      </c>
      <c r="T743" s="24"/>
      <c r="U743" s="24"/>
      <c r="V743" s="24"/>
      <c r="X743" s="27">
        <v>0</v>
      </c>
      <c r="Y743" s="27">
        <v>0</v>
      </c>
      <c r="Z743" s="27">
        <v>0</v>
      </c>
      <c r="AA743" s="27">
        <v>0</v>
      </c>
      <c r="AB743" s="27">
        <v>0</v>
      </c>
      <c r="AC743" s="27">
        <v>0</v>
      </c>
      <c r="AD743" s="27">
        <v>0</v>
      </c>
      <c r="AE743" s="27"/>
      <c r="AF743" s="27"/>
      <c r="AG743" s="29">
        <f t="shared" si="8"/>
        <v>3</v>
      </c>
      <c r="AI743" s="30" t="s">
        <v>299</v>
      </c>
    </row>
    <row r="744" spans="1:35" s="30" customFormat="1">
      <c r="A744" s="24" t="s">
        <v>88</v>
      </c>
      <c r="B744" s="25">
        <v>45815</v>
      </c>
      <c r="C744" s="24" t="s">
        <v>239</v>
      </c>
      <c r="D744" s="26">
        <f t="shared" si="0"/>
        <v>0.6</v>
      </c>
      <c r="E744" s="27">
        <v>5</v>
      </c>
      <c r="F744" s="27">
        <v>5</v>
      </c>
      <c r="G744" s="27">
        <v>3</v>
      </c>
      <c r="H744" s="28">
        <f t="shared" si="1"/>
        <v>0</v>
      </c>
      <c r="I744" s="27">
        <v>3</v>
      </c>
      <c r="J744" s="27">
        <v>0</v>
      </c>
      <c r="K744" s="27">
        <v>0</v>
      </c>
      <c r="L744" s="27">
        <v>2</v>
      </c>
      <c r="M744" s="27">
        <v>0</v>
      </c>
      <c r="N744" s="27">
        <v>1</v>
      </c>
      <c r="O744" s="27">
        <v>0</v>
      </c>
      <c r="P744" s="27">
        <v>0</v>
      </c>
      <c r="Q744" s="26">
        <f t="shared" si="7"/>
        <v>0.6</v>
      </c>
      <c r="R744" s="26">
        <f t="shared" si="3"/>
        <v>1.2</v>
      </c>
      <c r="T744" s="24"/>
      <c r="U744" s="24"/>
      <c r="V744" s="24"/>
      <c r="X744" s="27">
        <v>0</v>
      </c>
      <c r="Y744" s="27">
        <v>0</v>
      </c>
      <c r="Z744" s="27">
        <v>0</v>
      </c>
      <c r="AA744" s="27">
        <v>0</v>
      </c>
      <c r="AB744" s="27">
        <v>0</v>
      </c>
      <c r="AC744" s="27">
        <v>0</v>
      </c>
      <c r="AD744" s="27">
        <v>0</v>
      </c>
      <c r="AE744" s="27"/>
      <c r="AF744" s="27"/>
      <c r="AG744" s="29">
        <f t="shared" si="8"/>
        <v>2</v>
      </c>
      <c r="AI744" s="30" t="s">
        <v>299</v>
      </c>
    </row>
    <row r="745" spans="1:35" s="30" customFormat="1">
      <c r="A745" s="24" t="s">
        <v>95</v>
      </c>
      <c r="B745" s="25">
        <v>45815</v>
      </c>
      <c r="C745" s="24" t="s">
        <v>239</v>
      </c>
      <c r="D745" s="26">
        <f t="shared" si="0"/>
        <v>0</v>
      </c>
      <c r="E745" s="27">
        <v>5</v>
      </c>
      <c r="F745" s="27">
        <v>5</v>
      </c>
      <c r="G745" s="27">
        <v>0</v>
      </c>
      <c r="H745" s="28">
        <f t="shared" si="1"/>
        <v>0</v>
      </c>
      <c r="I745" s="27">
        <v>0</v>
      </c>
      <c r="J745" s="27">
        <v>0</v>
      </c>
      <c r="K745" s="27">
        <v>0</v>
      </c>
      <c r="L745" s="27">
        <v>1</v>
      </c>
      <c r="M745" s="27">
        <v>0</v>
      </c>
      <c r="N745" s="27">
        <v>0</v>
      </c>
      <c r="O745" s="27">
        <v>0</v>
      </c>
      <c r="P745" s="27">
        <v>2</v>
      </c>
      <c r="Q745" s="26">
        <f t="shared" si="7"/>
        <v>0</v>
      </c>
      <c r="R745" s="26">
        <f t="shared" si="3"/>
        <v>0</v>
      </c>
      <c r="T745" s="24"/>
      <c r="U745" s="24"/>
      <c r="V745" s="24"/>
      <c r="X745" s="27">
        <v>0</v>
      </c>
      <c r="Y745" s="27">
        <v>0</v>
      </c>
      <c r="Z745" s="27">
        <v>0</v>
      </c>
      <c r="AA745" s="27">
        <v>0</v>
      </c>
      <c r="AB745" s="27">
        <v>0</v>
      </c>
      <c r="AC745" s="27">
        <v>0</v>
      </c>
      <c r="AD745" s="27">
        <v>0</v>
      </c>
      <c r="AE745" s="27"/>
      <c r="AF745" s="27"/>
      <c r="AG745" s="29">
        <f t="shared" si="8"/>
        <v>5</v>
      </c>
      <c r="AI745" s="30" t="s">
        <v>299</v>
      </c>
    </row>
    <row r="746" spans="1:35" s="30" customFormat="1">
      <c r="A746" s="24" t="s">
        <v>91</v>
      </c>
      <c r="B746" s="25">
        <v>45815</v>
      </c>
      <c r="C746" s="24" t="s">
        <v>239</v>
      </c>
      <c r="D746" s="26">
        <f t="shared" si="0"/>
        <v>0</v>
      </c>
      <c r="E746" s="27">
        <v>4</v>
      </c>
      <c r="F746" s="27">
        <v>4</v>
      </c>
      <c r="G746" s="27">
        <v>0</v>
      </c>
      <c r="H746" s="28">
        <f t="shared" si="1"/>
        <v>0</v>
      </c>
      <c r="I746" s="27">
        <v>0</v>
      </c>
      <c r="J746" s="27">
        <v>0</v>
      </c>
      <c r="K746" s="27">
        <v>0</v>
      </c>
      <c r="L746" s="27">
        <v>0</v>
      </c>
      <c r="M746" s="27">
        <v>0</v>
      </c>
      <c r="N746" s="27">
        <v>0</v>
      </c>
      <c r="O746" s="27">
        <v>0</v>
      </c>
      <c r="P746" s="27">
        <v>2</v>
      </c>
      <c r="Q746" s="26">
        <f t="shared" si="7"/>
        <v>0</v>
      </c>
      <c r="R746" s="26">
        <f t="shared" si="3"/>
        <v>0</v>
      </c>
      <c r="T746" s="24"/>
      <c r="U746" s="24"/>
      <c r="V746" s="24"/>
      <c r="X746" s="27">
        <v>0</v>
      </c>
      <c r="Y746" s="27">
        <v>0</v>
      </c>
      <c r="Z746" s="27">
        <v>0</v>
      </c>
      <c r="AA746" s="27">
        <v>0</v>
      </c>
      <c r="AB746" s="27">
        <v>0</v>
      </c>
      <c r="AC746" s="27">
        <v>0</v>
      </c>
      <c r="AD746" s="27">
        <v>0</v>
      </c>
      <c r="AE746" s="27"/>
      <c r="AF746" s="27"/>
      <c r="AG746" s="29">
        <f t="shared" si="8"/>
        <v>4</v>
      </c>
      <c r="AI746" s="30" t="s">
        <v>299</v>
      </c>
    </row>
    <row r="747" spans="1:35" s="30" customFormat="1">
      <c r="A747" s="24" t="s">
        <v>111</v>
      </c>
      <c r="B747" s="25">
        <v>45815</v>
      </c>
      <c r="C747" s="24" t="s">
        <v>239</v>
      </c>
      <c r="D747" s="26">
        <f t="shared" si="0"/>
        <v>0</v>
      </c>
      <c r="E747" s="27">
        <v>4</v>
      </c>
      <c r="F747" s="27">
        <v>4</v>
      </c>
      <c r="G747" s="27">
        <v>0</v>
      </c>
      <c r="H747" s="28">
        <f t="shared" si="1"/>
        <v>0</v>
      </c>
      <c r="I747" s="27">
        <v>0</v>
      </c>
      <c r="J747" s="27">
        <v>0</v>
      </c>
      <c r="K747" s="27">
        <v>0</v>
      </c>
      <c r="L747" s="27">
        <v>0</v>
      </c>
      <c r="M747" s="27">
        <v>0</v>
      </c>
      <c r="N747" s="27">
        <v>0</v>
      </c>
      <c r="O747" s="27">
        <v>0</v>
      </c>
      <c r="P747" s="27">
        <v>2</v>
      </c>
      <c r="Q747" s="26">
        <f t="shared" si="7"/>
        <v>0</v>
      </c>
      <c r="R747" s="26">
        <f t="shared" si="3"/>
        <v>0</v>
      </c>
      <c r="T747" s="24"/>
      <c r="U747" s="24"/>
      <c r="V747" s="24"/>
      <c r="X747" s="27">
        <v>0</v>
      </c>
      <c r="Y747" s="27">
        <v>0</v>
      </c>
      <c r="Z747" s="27">
        <v>0</v>
      </c>
      <c r="AA747" s="27">
        <v>0</v>
      </c>
      <c r="AB747" s="27">
        <v>0</v>
      </c>
      <c r="AC747" s="27">
        <v>0</v>
      </c>
      <c r="AD747" s="27">
        <v>0</v>
      </c>
      <c r="AE747" s="27"/>
      <c r="AF747" s="27"/>
      <c r="AG747" s="29">
        <f t="shared" si="8"/>
        <v>4</v>
      </c>
      <c r="AI747" s="30" t="s">
        <v>299</v>
      </c>
    </row>
    <row r="748" spans="1:35" s="30" customFormat="1">
      <c r="A748" s="24" t="s">
        <v>142</v>
      </c>
      <c r="B748" s="25">
        <v>45815</v>
      </c>
      <c r="C748" s="24" t="s">
        <v>239</v>
      </c>
      <c r="D748" s="26">
        <f t="shared" si="0"/>
        <v>0</v>
      </c>
      <c r="E748" s="27">
        <v>2</v>
      </c>
      <c r="F748" s="27">
        <v>2</v>
      </c>
      <c r="G748" s="27">
        <v>0</v>
      </c>
      <c r="H748" s="28">
        <f t="shared" si="1"/>
        <v>0</v>
      </c>
      <c r="I748" s="27">
        <v>0</v>
      </c>
      <c r="J748" s="27">
        <v>0</v>
      </c>
      <c r="K748" s="27">
        <v>0</v>
      </c>
      <c r="L748" s="27">
        <v>0</v>
      </c>
      <c r="M748" s="27">
        <v>0</v>
      </c>
      <c r="N748" s="27">
        <v>0</v>
      </c>
      <c r="O748" s="27">
        <v>0</v>
      </c>
      <c r="P748" s="27">
        <v>2</v>
      </c>
      <c r="Q748" s="26">
        <f t="shared" si="7"/>
        <v>0</v>
      </c>
      <c r="R748" s="26">
        <f t="shared" si="3"/>
        <v>0</v>
      </c>
      <c r="T748" s="24"/>
      <c r="U748" s="24"/>
      <c r="V748" s="24"/>
      <c r="X748" s="27">
        <v>0</v>
      </c>
      <c r="Y748" s="27">
        <v>0</v>
      </c>
      <c r="Z748" s="27">
        <v>0</v>
      </c>
      <c r="AA748" s="27">
        <v>0</v>
      </c>
      <c r="AB748" s="27">
        <v>0</v>
      </c>
      <c r="AC748" s="27">
        <v>0</v>
      </c>
      <c r="AD748" s="27">
        <v>0</v>
      </c>
      <c r="AE748" s="27"/>
      <c r="AF748" s="27"/>
      <c r="AG748" s="29">
        <f t="shared" si="8"/>
        <v>2</v>
      </c>
      <c r="AI748" s="30" t="s">
        <v>299</v>
      </c>
    </row>
    <row r="749" spans="1:35" s="30" customFormat="1">
      <c r="A749" s="24" t="s">
        <v>106</v>
      </c>
      <c r="B749" s="25">
        <v>45815</v>
      </c>
      <c r="C749" s="24" t="s">
        <v>239</v>
      </c>
      <c r="D749" s="26">
        <f t="shared" si="0"/>
        <v>0</v>
      </c>
      <c r="E749" s="27">
        <v>2</v>
      </c>
      <c r="F749" s="27">
        <v>2</v>
      </c>
      <c r="G749" s="27">
        <v>0</v>
      </c>
      <c r="H749" s="28">
        <f t="shared" si="1"/>
        <v>0</v>
      </c>
      <c r="I749" s="27">
        <v>0</v>
      </c>
      <c r="J749" s="27">
        <v>0</v>
      </c>
      <c r="K749" s="27">
        <v>0</v>
      </c>
      <c r="L749" s="27">
        <v>0</v>
      </c>
      <c r="M749" s="27">
        <v>0</v>
      </c>
      <c r="N749" s="27">
        <v>0</v>
      </c>
      <c r="O749" s="27">
        <v>0</v>
      </c>
      <c r="P749" s="27">
        <v>0</v>
      </c>
      <c r="Q749" s="26">
        <f t="shared" si="7"/>
        <v>0</v>
      </c>
      <c r="R749" s="26">
        <f t="shared" si="3"/>
        <v>0</v>
      </c>
      <c r="T749" s="24"/>
      <c r="U749" s="24"/>
      <c r="V749" s="24"/>
      <c r="X749" s="27">
        <v>0</v>
      </c>
      <c r="Y749" s="27">
        <v>0</v>
      </c>
      <c r="Z749" s="27">
        <v>0</v>
      </c>
      <c r="AA749" s="27">
        <v>0</v>
      </c>
      <c r="AB749" s="27">
        <v>0</v>
      </c>
      <c r="AC749" s="27">
        <v>0</v>
      </c>
      <c r="AD749" s="27">
        <v>0</v>
      </c>
      <c r="AE749" s="27"/>
      <c r="AF749" s="27"/>
      <c r="AG749" s="29">
        <f t="shared" si="8"/>
        <v>2</v>
      </c>
      <c r="AI749" s="30" t="s">
        <v>299</v>
      </c>
    </row>
    <row r="750" spans="1:35" s="30" customFormat="1">
      <c r="A750" s="24" t="s">
        <v>96</v>
      </c>
      <c r="B750" s="25">
        <v>45815</v>
      </c>
      <c r="C750" s="24" t="s">
        <v>239</v>
      </c>
      <c r="D750" s="26">
        <f t="shared" si="0"/>
        <v>0.25</v>
      </c>
      <c r="E750" s="27">
        <v>4</v>
      </c>
      <c r="F750" s="27">
        <v>4</v>
      </c>
      <c r="G750" s="27">
        <v>1</v>
      </c>
      <c r="H750" s="28">
        <f t="shared" si="1"/>
        <v>1</v>
      </c>
      <c r="I750" s="27">
        <v>0</v>
      </c>
      <c r="J750" s="27">
        <v>0</v>
      </c>
      <c r="K750" s="27">
        <v>0</v>
      </c>
      <c r="L750" s="27">
        <v>0</v>
      </c>
      <c r="M750" s="27">
        <v>1</v>
      </c>
      <c r="N750" s="27">
        <v>0</v>
      </c>
      <c r="O750" s="27">
        <v>0</v>
      </c>
      <c r="P750" s="27">
        <v>2</v>
      </c>
      <c r="Q750" s="26">
        <f t="shared" si="7"/>
        <v>0.25</v>
      </c>
      <c r="R750" s="26">
        <f t="shared" si="3"/>
        <v>0.25</v>
      </c>
      <c r="T750" s="24"/>
      <c r="U750" s="24"/>
      <c r="V750" s="24"/>
      <c r="X750" s="27">
        <v>0</v>
      </c>
      <c r="Y750" s="27">
        <v>0</v>
      </c>
      <c r="Z750" s="27">
        <v>0</v>
      </c>
      <c r="AA750" s="27">
        <v>0</v>
      </c>
      <c r="AB750" s="27">
        <v>0</v>
      </c>
      <c r="AC750" s="27">
        <v>0</v>
      </c>
      <c r="AD750" s="27">
        <v>0</v>
      </c>
      <c r="AE750" s="27"/>
      <c r="AF750" s="27"/>
      <c r="AG750" s="29">
        <f t="shared" si="8"/>
        <v>3</v>
      </c>
      <c r="AI750" s="30" t="s">
        <v>299</v>
      </c>
    </row>
    <row r="751" spans="1:35" s="30" customFormat="1">
      <c r="A751" s="24" t="s">
        <v>100</v>
      </c>
      <c r="B751" s="25">
        <v>45815</v>
      </c>
      <c r="C751" s="24" t="s">
        <v>239</v>
      </c>
      <c r="D751" s="26">
        <f t="shared" si="0"/>
        <v>0.75</v>
      </c>
      <c r="E751" s="27">
        <v>4</v>
      </c>
      <c r="F751" s="27">
        <v>4</v>
      </c>
      <c r="G751" s="27">
        <v>3</v>
      </c>
      <c r="H751" s="28">
        <f t="shared" si="1"/>
        <v>3</v>
      </c>
      <c r="I751" s="27">
        <v>0</v>
      </c>
      <c r="J751" s="27">
        <v>0</v>
      </c>
      <c r="K751" s="27">
        <v>0</v>
      </c>
      <c r="L751" s="27">
        <v>0</v>
      </c>
      <c r="M751" s="27">
        <v>3</v>
      </c>
      <c r="N751" s="27">
        <v>1</v>
      </c>
      <c r="O751" s="27">
        <v>0</v>
      </c>
      <c r="P751" s="27">
        <v>1</v>
      </c>
      <c r="Q751" s="26">
        <f t="shared" si="7"/>
        <v>0.75</v>
      </c>
      <c r="R751" s="26">
        <f t="shared" si="3"/>
        <v>0.75</v>
      </c>
      <c r="T751" s="24"/>
      <c r="U751" s="24"/>
      <c r="V751" s="24"/>
      <c r="X751" s="27">
        <v>0</v>
      </c>
      <c r="Y751" s="27">
        <v>0</v>
      </c>
      <c r="Z751" s="27">
        <v>0</v>
      </c>
      <c r="AA751" s="27">
        <v>0</v>
      </c>
      <c r="AB751" s="27">
        <v>0</v>
      </c>
      <c r="AC751" s="27">
        <v>0</v>
      </c>
      <c r="AD751" s="27">
        <v>0</v>
      </c>
      <c r="AE751" s="27"/>
      <c r="AF751" s="27"/>
      <c r="AG751" s="29">
        <f t="shared" si="8"/>
        <v>1</v>
      </c>
      <c r="AI751" s="30" t="s">
        <v>299</v>
      </c>
    </row>
    <row r="752" spans="1:35" s="30" customFormat="1">
      <c r="A752" s="24" t="s">
        <v>283</v>
      </c>
      <c r="B752" s="25">
        <v>45815</v>
      </c>
      <c r="C752" s="24" t="s">
        <v>239</v>
      </c>
      <c r="D752" s="26">
        <f t="shared" si="0"/>
        <v>0.5</v>
      </c>
      <c r="E752" s="27">
        <v>4</v>
      </c>
      <c r="F752" s="27">
        <v>4</v>
      </c>
      <c r="G752" s="27">
        <v>2</v>
      </c>
      <c r="H752" s="28">
        <f t="shared" si="1"/>
        <v>0</v>
      </c>
      <c r="I752" s="27">
        <v>2</v>
      </c>
      <c r="J752" s="27">
        <v>0</v>
      </c>
      <c r="K752" s="27">
        <v>0</v>
      </c>
      <c r="L752" s="27">
        <v>0</v>
      </c>
      <c r="M752" s="27">
        <v>0</v>
      </c>
      <c r="N752" s="27">
        <v>0</v>
      </c>
      <c r="O752" s="27">
        <v>0</v>
      </c>
      <c r="P752" s="27">
        <v>2</v>
      </c>
      <c r="Q752" s="26">
        <f t="shared" si="7"/>
        <v>0.5</v>
      </c>
      <c r="R752" s="26">
        <f t="shared" si="3"/>
        <v>1</v>
      </c>
      <c r="T752" s="24"/>
      <c r="U752" s="24"/>
      <c r="V752" s="24"/>
      <c r="X752" s="27">
        <v>0</v>
      </c>
      <c r="Y752" s="27">
        <v>0</v>
      </c>
      <c r="Z752" s="27">
        <v>0</v>
      </c>
      <c r="AA752" s="27">
        <v>0</v>
      </c>
      <c r="AB752" s="27">
        <v>0</v>
      </c>
      <c r="AC752" s="27">
        <v>0</v>
      </c>
      <c r="AD752" s="27">
        <v>0</v>
      </c>
      <c r="AE752" s="27"/>
      <c r="AF752" s="27"/>
      <c r="AG752" s="29">
        <f t="shared" si="8"/>
        <v>2</v>
      </c>
      <c r="AI752" s="30" t="s">
        <v>299</v>
      </c>
    </row>
    <row r="753" spans="1:35" s="30" customFormat="1">
      <c r="A753" s="24" t="s">
        <v>85</v>
      </c>
      <c r="B753" s="25">
        <v>45815</v>
      </c>
      <c r="C753" s="24" t="s">
        <v>239</v>
      </c>
      <c r="D753" s="26">
        <f t="shared" si="0"/>
        <v>0.25</v>
      </c>
      <c r="E753" s="27">
        <v>4</v>
      </c>
      <c r="F753" s="27">
        <v>4</v>
      </c>
      <c r="G753" s="27">
        <v>1</v>
      </c>
      <c r="H753" s="28">
        <f t="shared" si="1"/>
        <v>1</v>
      </c>
      <c r="I753" s="27">
        <v>0</v>
      </c>
      <c r="J753" s="27">
        <v>0</v>
      </c>
      <c r="K753" s="27">
        <v>0</v>
      </c>
      <c r="L753" s="27">
        <v>0</v>
      </c>
      <c r="M753" s="27">
        <v>0</v>
      </c>
      <c r="N753" s="27">
        <v>0</v>
      </c>
      <c r="O753" s="27">
        <v>0</v>
      </c>
      <c r="P753" s="27">
        <v>1</v>
      </c>
      <c r="Q753" s="26">
        <f t="shared" si="7"/>
        <v>0.25</v>
      </c>
      <c r="R753" s="26">
        <f t="shared" si="3"/>
        <v>0.25</v>
      </c>
      <c r="T753" s="24"/>
      <c r="U753" s="24"/>
      <c r="V753" s="24"/>
      <c r="X753" s="27">
        <v>0</v>
      </c>
      <c r="Y753" s="27">
        <v>0</v>
      </c>
      <c r="Z753" s="27">
        <v>0</v>
      </c>
      <c r="AA753" s="27">
        <v>0</v>
      </c>
      <c r="AB753" s="27">
        <v>0</v>
      </c>
      <c r="AC753" s="27">
        <v>0</v>
      </c>
      <c r="AD753" s="27">
        <v>0</v>
      </c>
      <c r="AE753" s="27"/>
      <c r="AF753" s="27"/>
      <c r="AG753" s="29">
        <f t="shared" si="8"/>
        <v>3</v>
      </c>
      <c r="AI753" s="30" t="s">
        <v>299</v>
      </c>
    </row>
    <row r="754" spans="1:35" s="30" customFormat="1">
      <c r="A754" s="24" t="s">
        <v>94</v>
      </c>
      <c r="B754" s="25">
        <v>45815</v>
      </c>
      <c r="C754" s="24" t="s">
        <v>239</v>
      </c>
      <c r="D754" s="26">
        <f t="shared" si="0"/>
        <v>0.5</v>
      </c>
      <c r="E754" s="27">
        <v>4</v>
      </c>
      <c r="F754" s="27">
        <v>4</v>
      </c>
      <c r="G754" s="27">
        <v>2</v>
      </c>
      <c r="H754" s="28">
        <f t="shared" si="1"/>
        <v>0</v>
      </c>
      <c r="I754" s="27">
        <v>1</v>
      </c>
      <c r="J754" s="27">
        <v>0</v>
      </c>
      <c r="K754" s="27">
        <v>1</v>
      </c>
      <c r="L754" s="27">
        <v>1</v>
      </c>
      <c r="M754" s="27">
        <v>1</v>
      </c>
      <c r="N754" s="27">
        <v>0</v>
      </c>
      <c r="O754" s="27">
        <v>0</v>
      </c>
      <c r="P754" s="27">
        <v>0</v>
      </c>
      <c r="Q754" s="26">
        <f t="shared" si="7"/>
        <v>0.5</v>
      </c>
      <c r="R754" s="26">
        <f t="shared" si="3"/>
        <v>1.5</v>
      </c>
      <c r="T754" s="24"/>
      <c r="U754" s="24"/>
      <c r="V754" s="24"/>
      <c r="X754" s="27">
        <v>0</v>
      </c>
      <c r="Y754" s="27">
        <v>0</v>
      </c>
      <c r="Z754" s="27">
        <v>0</v>
      </c>
      <c r="AA754" s="27">
        <v>0</v>
      </c>
      <c r="AB754" s="27">
        <v>0</v>
      </c>
      <c r="AC754" s="27">
        <v>0</v>
      </c>
      <c r="AD754" s="27">
        <v>0</v>
      </c>
      <c r="AE754" s="27"/>
      <c r="AF754" s="27"/>
      <c r="AG754" s="29">
        <f t="shared" si="8"/>
        <v>2</v>
      </c>
      <c r="AI754" s="30" t="s">
        <v>299</v>
      </c>
    </row>
    <row r="755" spans="1:35" s="30" customFormat="1">
      <c r="A755" s="24" t="s">
        <v>126</v>
      </c>
      <c r="B755" s="25">
        <v>45815</v>
      </c>
      <c r="C755" s="24" t="s">
        <v>239</v>
      </c>
      <c r="D755" s="26">
        <f t="shared" si="0"/>
        <v>0.5</v>
      </c>
      <c r="E755" s="27">
        <v>4</v>
      </c>
      <c r="F755" s="27">
        <v>4</v>
      </c>
      <c r="G755" s="27">
        <v>2</v>
      </c>
      <c r="H755" s="28">
        <f t="shared" si="1"/>
        <v>1</v>
      </c>
      <c r="I755" s="27">
        <v>1</v>
      </c>
      <c r="J755" s="27">
        <v>0</v>
      </c>
      <c r="K755" s="27">
        <v>0</v>
      </c>
      <c r="L755" s="27">
        <v>0</v>
      </c>
      <c r="M755" s="27">
        <v>1</v>
      </c>
      <c r="N755" s="27">
        <v>0</v>
      </c>
      <c r="O755" s="27">
        <v>0</v>
      </c>
      <c r="P755" s="27">
        <v>0</v>
      </c>
      <c r="Q755" s="26">
        <f t="shared" si="7"/>
        <v>0.5</v>
      </c>
      <c r="R755" s="26">
        <f t="shared" si="3"/>
        <v>0.75</v>
      </c>
      <c r="T755" s="24"/>
      <c r="U755" s="24"/>
      <c r="V755" s="24"/>
      <c r="X755" s="27">
        <v>0</v>
      </c>
      <c r="Y755" s="27">
        <v>0</v>
      </c>
      <c r="Z755" s="27">
        <v>0</v>
      </c>
      <c r="AA755" s="27">
        <v>0</v>
      </c>
      <c r="AB755" s="27">
        <v>0</v>
      </c>
      <c r="AC755" s="27">
        <v>0</v>
      </c>
      <c r="AD755" s="27">
        <v>1</v>
      </c>
      <c r="AE755" s="27"/>
      <c r="AF755" s="27"/>
      <c r="AG755" s="29">
        <f t="shared" si="8"/>
        <v>2</v>
      </c>
      <c r="AI755" s="30" t="s">
        <v>299</v>
      </c>
    </row>
    <row r="756" spans="1:35" s="30" customFormat="1">
      <c r="A756" s="24" t="s">
        <v>83</v>
      </c>
      <c r="B756" s="25">
        <v>45815</v>
      </c>
      <c r="C756" s="24" t="s">
        <v>239</v>
      </c>
      <c r="D756" s="26">
        <f t="shared" si="0"/>
        <v>0.25</v>
      </c>
      <c r="E756" s="27">
        <v>4</v>
      </c>
      <c r="F756" s="27">
        <v>4</v>
      </c>
      <c r="G756" s="27">
        <v>1</v>
      </c>
      <c r="H756" s="28">
        <f t="shared" si="1"/>
        <v>1</v>
      </c>
      <c r="I756" s="27">
        <v>0</v>
      </c>
      <c r="J756" s="27">
        <v>0</v>
      </c>
      <c r="K756" s="27">
        <v>0</v>
      </c>
      <c r="L756" s="27">
        <v>0</v>
      </c>
      <c r="M756" s="27">
        <v>0</v>
      </c>
      <c r="N756" s="27">
        <v>1</v>
      </c>
      <c r="O756" s="27">
        <v>0</v>
      </c>
      <c r="P756" s="27">
        <v>1</v>
      </c>
      <c r="Q756" s="26">
        <f t="shared" si="7"/>
        <v>0.25</v>
      </c>
      <c r="R756" s="26">
        <f t="shared" si="3"/>
        <v>0.25</v>
      </c>
      <c r="T756" s="24"/>
      <c r="U756" s="24"/>
      <c r="V756" s="24"/>
      <c r="X756" s="27">
        <v>0</v>
      </c>
      <c r="Y756" s="27">
        <v>0</v>
      </c>
      <c r="Z756" s="27">
        <v>0</v>
      </c>
      <c r="AA756" s="27">
        <v>0</v>
      </c>
      <c r="AB756" s="27">
        <v>0</v>
      </c>
      <c r="AC756" s="27">
        <v>0</v>
      </c>
      <c r="AD756" s="27">
        <v>0</v>
      </c>
      <c r="AE756" s="27"/>
      <c r="AF756" s="27"/>
      <c r="AG756" s="29">
        <f t="shared" si="8"/>
        <v>3</v>
      </c>
      <c r="AI756" s="30" t="s">
        <v>299</v>
      </c>
    </row>
    <row r="757" spans="1:35" s="30" customFormat="1">
      <c r="A757" s="24" t="s">
        <v>127</v>
      </c>
      <c r="B757" s="25">
        <v>45815</v>
      </c>
      <c r="C757" s="24" t="s">
        <v>239</v>
      </c>
      <c r="D757" s="26">
        <f t="shared" si="0"/>
        <v>0</v>
      </c>
      <c r="E757" s="27">
        <v>4</v>
      </c>
      <c r="F757" s="27">
        <v>4</v>
      </c>
      <c r="G757" s="27">
        <v>0</v>
      </c>
      <c r="H757" s="28">
        <f t="shared" si="1"/>
        <v>0</v>
      </c>
      <c r="I757" s="27">
        <v>0</v>
      </c>
      <c r="J757" s="27">
        <v>0</v>
      </c>
      <c r="K757" s="27">
        <v>0</v>
      </c>
      <c r="L757" s="27">
        <v>0</v>
      </c>
      <c r="M757" s="27">
        <v>0</v>
      </c>
      <c r="N757" s="27">
        <v>0</v>
      </c>
      <c r="O757" s="27">
        <v>0</v>
      </c>
      <c r="P757" s="27">
        <v>2</v>
      </c>
      <c r="Q757" s="26">
        <f t="shared" ref="Q757:Q780" si="9">IFERROR((G757+O757+U757+Y757)/(F757+O757+Y757+AA757),0)</f>
        <v>0</v>
      </c>
      <c r="R757" s="26">
        <f t="shared" si="3"/>
        <v>0</v>
      </c>
      <c r="T757" s="24"/>
      <c r="U757" s="24"/>
      <c r="V757" s="24"/>
      <c r="X757" s="27">
        <v>0</v>
      </c>
      <c r="Y757" s="27">
        <v>0</v>
      </c>
      <c r="Z757" s="27">
        <v>0</v>
      </c>
      <c r="AA757" s="27">
        <v>0</v>
      </c>
      <c r="AB757" s="27">
        <v>0</v>
      </c>
      <c r="AC757" s="27">
        <v>0</v>
      </c>
      <c r="AD757" s="27">
        <v>0</v>
      </c>
      <c r="AE757" s="27"/>
      <c r="AF757" s="27"/>
      <c r="AG757" s="29">
        <f t="shared" ref="AG757:AG780" si="10">(E757-(G757+O757+Y757))+AB757+AC757</f>
        <v>4</v>
      </c>
      <c r="AI757" s="30" t="s">
        <v>299</v>
      </c>
    </row>
    <row r="758" spans="1:35" s="30" customFormat="1">
      <c r="A758" s="24" t="s">
        <v>109</v>
      </c>
      <c r="B758" s="25">
        <v>45815</v>
      </c>
      <c r="C758" s="24" t="s">
        <v>239</v>
      </c>
      <c r="D758" s="26">
        <f t="shared" si="0"/>
        <v>0.5</v>
      </c>
      <c r="E758" s="27">
        <v>4</v>
      </c>
      <c r="F758" s="27">
        <v>4</v>
      </c>
      <c r="G758" s="27">
        <v>2</v>
      </c>
      <c r="H758" s="28">
        <f t="shared" si="1"/>
        <v>1</v>
      </c>
      <c r="I758" s="27">
        <v>1</v>
      </c>
      <c r="J758" s="27">
        <v>0</v>
      </c>
      <c r="K758" s="27">
        <v>0</v>
      </c>
      <c r="L758" s="27">
        <v>1</v>
      </c>
      <c r="M758" s="27">
        <v>0</v>
      </c>
      <c r="N758" s="27">
        <v>0</v>
      </c>
      <c r="O758" s="27">
        <v>0</v>
      </c>
      <c r="P758" s="27">
        <v>0</v>
      </c>
      <c r="Q758" s="26">
        <f t="shared" si="9"/>
        <v>0.5</v>
      </c>
      <c r="R758" s="26">
        <f t="shared" si="3"/>
        <v>0.75</v>
      </c>
      <c r="T758" s="24"/>
      <c r="U758" s="24"/>
      <c r="V758" s="24"/>
      <c r="X758" s="27">
        <v>0</v>
      </c>
      <c r="Y758" s="27">
        <v>0</v>
      </c>
      <c r="Z758" s="27">
        <v>0</v>
      </c>
      <c r="AA758" s="27">
        <v>0</v>
      </c>
      <c r="AB758" s="27">
        <v>0</v>
      </c>
      <c r="AC758" s="27">
        <v>0</v>
      </c>
      <c r="AD758" s="27">
        <v>0</v>
      </c>
      <c r="AE758" s="27"/>
      <c r="AF758" s="27"/>
      <c r="AG758" s="29">
        <f t="shared" si="10"/>
        <v>2</v>
      </c>
      <c r="AI758" s="30" t="s">
        <v>299</v>
      </c>
    </row>
    <row r="759" spans="1:35" s="30" customFormat="1">
      <c r="A759" s="24" t="s">
        <v>101</v>
      </c>
      <c r="B759" s="25">
        <v>45815</v>
      </c>
      <c r="C759" s="24" t="s">
        <v>239</v>
      </c>
      <c r="D759" s="26">
        <f t="shared" si="0"/>
        <v>0</v>
      </c>
      <c r="E759" s="27">
        <v>3</v>
      </c>
      <c r="F759" s="27">
        <v>3</v>
      </c>
      <c r="G759" s="27">
        <v>0</v>
      </c>
      <c r="H759" s="28">
        <f t="shared" si="1"/>
        <v>0</v>
      </c>
      <c r="I759" s="27">
        <v>0</v>
      </c>
      <c r="J759" s="27">
        <v>0</v>
      </c>
      <c r="K759" s="27">
        <v>0</v>
      </c>
      <c r="L759" s="27">
        <v>0</v>
      </c>
      <c r="M759" s="27">
        <v>0</v>
      </c>
      <c r="N759" s="27">
        <v>0</v>
      </c>
      <c r="O759" s="27">
        <v>0</v>
      </c>
      <c r="P759" s="27">
        <v>1</v>
      </c>
      <c r="Q759" s="26">
        <f t="shared" si="9"/>
        <v>0</v>
      </c>
      <c r="R759" s="26">
        <f t="shared" si="3"/>
        <v>0</v>
      </c>
      <c r="T759" s="24"/>
      <c r="U759" s="24"/>
      <c r="V759" s="24"/>
      <c r="X759" s="27">
        <v>0</v>
      </c>
      <c r="Y759" s="27">
        <v>0</v>
      </c>
      <c r="Z759" s="27">
        <v>0</v>
      </c>
      <c r="AA759" s="27">
        <v>0</v>
      </c>
      <c r="AB759" s="27">
        <v>0</v>
      </c>
      <c r="AC759" s="27">
        <v>0</v>
      </c>
      <c r="AD759" s="27">
        <v>1</v>
      </c>
      <c r="AE759" s="27"/>
      <c r="AF759" s="27"/>
      <c r="AG759" s="29">
        <f t="shared" si="10"/>
        <v>3</v>
      </c>
      <c r="AI759" s="30" t="s">
        <v>299</v>
      </c>
    </row>
    <row r="760" spans="1:35" s="30" customFormat="1">
      <c r="A760" s="24" t="s">
        <v>105</v>
      </c>
      <c r="B760" s="25">
        <v>45815</v>
      </c>
      <c r="C760" s="24" t="s">
        <v>239</v>
      </c>
      <c r="D760" s="26">
        <f t="shared" si="0"/>
        <v>0</v>
      </c>
      <c r="E760" s="27">
        <v>3</v>
      </c>
      <c r="F760" s="27">
        <v>3</v>
      </c>
      <c r="G760" s="27">
        <v>0</v>
      </c>
      <c r="H760" s="28">
        <f t="shared" si="1"/>
        <v>0</v>
      </c>
      <c r="I760" s="27">
        <v>0</v>
      </c>
      <c r="J760" s="27">
        <v>0</v>
      </c>
      <c r="K760" s="27">
        <v>0</v>
      </c>
      <c r="L760" s="27">
        <v>0</v>
      </c>
      <c r="M760" s="27">
        <v>0</v>
      </c>
      <c r="N760" s="27">
        <v>0</v>
      </c>
      <c r="O760" s="27">
        <v>0</v>
      </c>
      <c r="P760" s="27">
        <v>1</v>
      </c>
      <c r="Q760" s="26">
        <f t="shared" si="9"/>
        <v>0</v>
      </c>
      <c r="R760" s="26">
        <f t="shared" si="3"/>
        <v>0</v>
      </c>
      <c r="T760" s="24"/>
      <c r="U760" s="24"/>
      <c r="V760" s="24"/>
      <c r="X760" s="27">
        <v>0</v>
      </c>
      <c r="Y760" s="27">
        <v>0</v>
      </c>
      <c r="Z760" s="27">
        <v>0</v>
      </c>
      <c r="AA760" s="27">
        <v>0</v>
      </c>
      <c r="AB760" s="27">
        <v>0</v>
      </c>
      <c r="AC760" s="27">
        <v>0</v>
      </c>
      <c r="AD760" s="27">
        <v>1</v>
      </c>
      <c r="AE760" s="27"/>
      <c r="AF760" s="27"/>
      <c r="AG760" s="29">
        <f t="shared" si="10"/>
        <v>3</v>
      </c>
      <c r="AI760" s="30" t="s">
        <v>299</v>
      </c>
    </row>
    <row r="761" spans="1:35" s="30" customFormat="1">
      <c r="A761" s="24" t="s">
        <v>125</v>
      </c>
      <c r="B761" s="25">
        <v>45821</v>
      </c>
      <c r="C761" s="24" t="s">
        <v>239</v>
      </c>
      <c r="D761" s="26">
        <f t="shared" si="0"/>
        <v>0.66666666666666663</v>
      </c>
      <c r="E761" s="27">
        <v>6</v>
      </c>
      <c r="F761" s="27">
        <v>6</v>
      </c>
      <c r="G761" s="27">
        <v>4</v>
      </c>
      <c r="H761" s="28">
        <f t="shared" si="1"/>
        <v>3</v>
      </c>
      <c r="I761" s="27">
        <v>1</v>
      </c>
      <c r="J761" s="27">
        <v>0</v>
      </c>
      <c r="K761" s="27">
        <v>0</v>
      </c>
      <c r="L761" s="27">
        <v>0</v>
      </c>
      <c r="M761" s="27">
        <v>4</v>
      </c>
      <c r="N761" s="27">
        <v>1</v>
      </c>
      <c r="O761" s="27">
        <v>0</v>
      </c>
      <c r="P761" s="27">
        <v>0</v>
      </c>
      <c r="Q761" s="26">
        <f t="shared" si="9"/>
        <v>0.66666666666666663</v>
      </c>
      <c r="R761" s="26">
        <f t="shared" si="3"/>
        <v>0.83333333333333337</v>
      </c>
      <c r="T761" s="24"/>
      <c r="U761" s="24"/>
      <c r="V761" s="24"/>
      <c r="X761" s="27">
        <v>0</v>
      </c>
      <c r="Y761" s="27">
        <v>0</v>
      </c>
      <c r="Z761" s="27">
        <v>0</v>
      </c>
      <c r="AA761" s="27">
        <v>0</v>
      </c>
      <c r="AB761" s="27">
        <v>0</v>
      </c>
      <c r="AC761" s="27">
        <v>0</v>
      </c>
      <c r="AD761" s="27">
        <v>0</v>
      </c>
      <c r="AE761" s="27"/>
      <c r="AF761" s="27"/>
      <c r="AG761" s="29">
        <f t="shared" si="10"/>
        <v>2</v>
      </c>
      <c r="AI761" s="30" t="s">
        <v>299</v>
      </c>
    </row>
    <row r="762" spans="1:35" s="30" customFormat="1">
      <c r="A762" s="24" t="s">
        <v>91</v>
      </c>
      <c r="B762" s="25">
        <v>45821</v>
      </c>
      <c r="C762" s="24" t="s">
        <v>239</v>
      </c>
      <c r="D762" s="26">
        <f t="shared" si="0"/>
        <v>0.75</v>
      </c>
      <c r="E762" s="27">
        <v>5</v>
      </c>
      <c r="F762" s="27">
        <v>4</v>
      </c>
      <c r="G762" s="27">
        <v>3</v>
      </c>
      <c r="H762" s="28">
        <f t="shared" si="1"/>
        <v>2</v>
      </c>
      <c r="I762" s="27">
        <v>1</v>
      </c>
      <c r="J762" s="27">
        <v>0</v>
      </c>
      <c r="K762" s="27">
        <v>0</v>
      </c>
      <c r="L762" s="27">
        <v>3</v>
      </c>
      <c r="M762" s="27">
        <v>2</v>
      </c>
      <c r="N762" s="27">
        <v>0</v>
      </c>
      <c r="O762" s="27">
        <v>0</v>
      </c>
      <c r="P762" s="27">
        <v>1</v>
      </c>
      <c r="Q762" s="26">
        <f t="shared" si="9"/>
        <v>0.6</v>
      </c>
      <c r="R762" s="26">
        <f t="shared" si="3"/>
        <v>1</v>
      </c>
      <c r="T762" s="24"/>
      <c r="U762" s="24"/>
      <c r="V762" s="24"/>
      <c r="X762" s="27">
        <v>0</v>
      </c>
      <c r="Y762" s="27">
        <v>0</v>
      </c>
      <c r="Z762" s="27">
        <v>0</v>
      </c>
      <c r="AA762" s="27">
        <v>1</v>
      </c>
      <c r="AB762" s="27">
        <v>0</v>
      </c>
      <c r="AC762" s="27">
        <v>0</v>
      </c>
      <c r="AD762" s="27">
        <v>1</v>
      </c>
      <c r="AE762" s="27"/>
      <c r="AF762" s="27"/>
      <c r="AG762" s="29">
        <f t="shared" si="10"/>
        <v>2</v>
      </c>
      <c r="AI762" s="30" t="s">
        <v>299</v>
      </c>
    </row>
    <row r="763" spans="1:35" s="30" customFormat="1">
      <c r="A763" s="24" t="s">
        <v>95</v>
      </c>
      <c r="B763" s="25">
        <v>45821</v>
      </c>
      <c r="C763" s="24" t="s">
        <v>239</v>
      </c>
      <c r="D763" s="26">
        <f t="shared" si="0"/>
        <v>0.8</v>
      </c>
      <c r="E763" s="27">
        <v>5</v>
      </c>
      <c r="F763" s="27">
        <v>5</v>
      </c>
      <c r="G763" s="27">
        <v>4</v>
      </c>
      <c r="H763" s="28">
        <f t="shared" si="1"/>
        <v>3</v>
      </c>
      <c r="I763" s="27">
        <v>1</v>
      </c>
      <c r="J763" s="27">
        <v>0</v>
      </c>
      <c r="K763" s="27">
        <v>0</v>
      </c>
      <c r="L763" s="27">
        <v>4</v>
      </c>
      <c r="M763" s="27">
        <v>2</v>
      </c>
      <c r="N763" s="27">
        <v>0</v>
      </c>
      <c r="O763" s="27">
        <v>0</v>
      </c>
      <c r="P763" s="27">
        <v>0</v>
      </c>
      <c r="Q763" s="26">
        <f t="shared" si="9"/>
        <v>0.8</v>
      </c>
      <c r="R763" s="26">
        <f t="shared" si="3"/>
        <v>1</v>
      </c>
      <c r="T763" s="24"/>
      <c r="U763" s="24"/>
      <c r="V763" s="24"/>
      <c r="X763" s="27">
        <v>0</v>
      </c>
      <c r="Y763" s="27">
        <v>0</v>
      </c>
      <c r="Z763" s="27">
        <v>0</v>
      </c>
      <c r="AA763" s="27">
        <v>0</v>
      </c>
      <c r="AB763" s="27">
        <v>0</v>
      </c>
      <c r="AC763" s="27">
        <v>0</v>
      </c>
      <c r="AD763" s="27">
        <v>0</v>
      </c>
      <c r="AE763" s="27"/>
      <c r="AF763" s="27"/>
      <c r="AG763" s="29">
        <f t="shared" si="10"/>
        <v>1</v>
      </c>
      <c r="AI763" s="30" t="s">
        <v>299</v>
      </c>
    </row>
    <row r="764" spans="1:35" s="30" customFormat="1">
      <c r="A764" s="24" t="s">
        <v>85</v>
      </c>
      <c r="B764" s="25">
        <v>45821</v>
      </c>
      <c r="C764" s="24" t="s">
        <v>239</v>
      </c>
      <c r="D764" s="26">
        <f t="shared" si="0"/>
        <v>0.2</v>
      </c>
      <c r="E764" s="27">
        <v>5</v>
      </c>
      <c r="F764" s="27">
        <v>5</v>
      </c>
      <c r="G764" s="27">
        <v>1</v>
      </c>
      <c r="H764" s="28">
        <f t="shared" si="1"/>
        <v>0</v>
      </c>
      <c r="I764" s="27">
        <v>0</v>
      </c>
      <c r="J764" s="27">
        <v>0</v>
      </c>
      <c r="K764" s="27">
        <v>1</v>
      </c>
      <c r="L764" s="27">
        <v>2</v>
      </c>
      <c r="M764" s="27">
        <v>1</v>
      </c>
      <c r="N764" s="27">
        <v>0</v>
      </c>
      <c r="O764" s="27">
        <v>0</v>
      </c>
      <c r="P764" s="27">
        <v>0</v>
      </c>
      <c r="Q764" s="26">
        <f t="shared" si="9"/>
        <v>0.2</v>
      </c>
      <c r="R764" s="26">
        <f t="shared" si="3"/>
        <v>0.8</v>
      </c>
      <c r="T764" s="24"/>
      <c r="U764" s="24"/>
      <c r="V764" s="24"/>
      <c r="X764" s="27">
        <v>0</v>
      </c>
      <c r="Y764" s="27">
        <v>0</v>
      </c>
      <c r="Z764" s="27">
        <v>0</v>
      </c>
      <c r="AA764" s="27">
        <v>0</v>
      </c>
      <c r="AB764" s="27">
        <v>1</v>
      </c>
      <c r="AC764" s="27">
        <v>0</v>
      </c>
      <c r="AD764" s="27">
        <v>0</v>
      </c>
      <c r="AE764" s="27"/>
      <c r="AF764" s="27"/>
      <c r="AG764" s="29">
        <f t="shared" si="10"/>
        <v>5</v>
      </c>
      <c r="AI764" s="30" t="s">
        <v>299</v>
      </c>
    </row>
    <row r="765" spans="1:35" s="30" customFormat="1">
      <c r="A765" s="24" t="s">
        <v>100</v>
      </c>
      <c r="B765" s="25">
        <v>45821</v>
      </c>
      <c r="C765" s="24" t="s">
        <v>239</v>
      </c>
      <c r="D765" s="26">
        <f t="shared" si="0"/>
        <v>0</v>
      </c>
      <c r="E765" s="27">
        <v>4</v>
      </c>
      <c r="F765" s="27">
        <v>4</v>
      </c>
      <c r="G765" s="27">
        <v>0</v>
      </c>
      <c r="H765" s="28">
        <f t="shared" si="1"/>
        <v>0</v>
      </c>
      <c r="I765" s="27">
        <v>0</v>
      </c>
      <c r="J765" s="27">
        <v>0</v>
      </c>
      <c r="K765" s="27">
        <v>0</v>
      </c>
      <c r="L765" s="27">
        <v>0</v>
      </c>
      <c r="M765" s="27">
        <v>0</v>
      </c>
      <c r="N765" s="27">
        <v>0</v>
      </c>
      <c r="O765" s="27">
        <v>0</v>
      </c>
      <c r="P765" s="27">
        <v>1</v>
      </c>
      <c r="Q765" s="26">
        <f t="shared" si="9"/>
        <v>0</v>
      </c>
      <c r="R765" s="26">
        <f t="shared" si="3"/>
        <v>0</v>
      </c>
      <c r="T765" s="24"/>
      <c r="U765" s="24"/>
      <c r="V765" s="24"/>
      <c r="X765" s="27">
        <v>0</v>
      </c>
      <c r="Y765" s="27">
        <v>0</v>
      </c>
      <c r="Z765" s="27">
        <v>0</v>
      </c>
      <c r="AA765" s="27">
        <v>0</v>
      </c>
      <c r="AB765" s="27">
        <v>0</v>
      </c>
      <c r="AC765" s="27">
        <v>0</v>
      </c>
      <c r="AD765" s="27">
        <v>0</v>
      </c>
      <c r="AE765" s="27"/>
      <c r="AF765" s="27"/>
      <c r="AG765" s="29">
        <f t="shared" si="10"/>
        <v>4</v>
      </c>
      <c r="AI765" s="30" t="s">
        <v>299</v>
      </c>
    </row>
    <row r="766" spans="1:35" s="30" customFormat="1">
      <c r="A766" s="24" t="s">
        <v>99</v>
      </c>
      <c r="B766" s="25">
        <v>45821</v>
      </c>
      <c r="C766" s="24" t="s">
        <v>239</v>
      </c>
      <c r="D766" s="26">
        <f t="shared" si="0"/>
        <v>1</v>
      </c>
      <c r="E766" s="27">
        <v>1</v>
      </c>
      <c r="F766" s="27">
        <v>1</v>
      </c>
      <c r="G766" s="27">
        <v>1</v>
      </c>
      <c r="H766" s="28">
        <f t="shared" si="1"/>
        <v>0</v>
      </c>
      <c r="I766" s="27">
        <v>1</v>
      </c>
      <c r="J766" s="27">
        <v>0</v>
      </c>
      <c r="K766" s="27">
        <v>0</v>
      </c>
      <c r="L766" s="27">
        <v>0</v>
      </c>
      <c r="M766" s="27">
        <v>1</v>
      </c>
      <c r="N766" s="27">
        <v>0</v>
      </c>
      <c r="O766" s="27">
        <v>0</v>
      </c>
      <c r="P766" s="27">
        <v>0</v>
      </c>
      <c r="Q766" s="26">
        <f t="shared" si="9"/>
        <v>1</v>
      </c>
      <c r="R766" s="26">
        <f t="shared" si="3"/>
        <v>2</v>
      </c>
      <c r="T766" s="24"/>
      <c r="U766" s="24"/>
      <c r="V766" s="24"/>
      <c r="X766" s="27">
        <v>0</v>
      </c>
      <c r="Y766" s="27">
        <v>0</v>
      </c>
      <c r="Z766" s="27">
        <v>0</v>
      </c>
      <c r="AA766" s="27">
        <v>0</v>
      </c>
      <c r="AB766" s="27">
        <v>0</v>
      </c>
      <c r="AC766" s="27">
        <v>0</v>
      </c>
      <c r="AD766" s="27">
        <v>0</v>
      </c>
      <c r="AE766" s="27"/>
      <c r="AF766" s="27"/>
      <c r="AG766" s="29">
        <f t="shared" si="10"/>
        <v>0</v>
      </c>
      <c r="AI766" s="30" t="s">
        <v>299</v>
      </c>
    </row>
    <row r="767" spans="1:35" s="30" customFormat="1">
      <c r="A767" s="24" t="s">
        <v>88</v>
      </c>
      <c r="B767" s="25">
        <v>45821</v>
      </c>
      <c r="C767" s="24" t="s">
        <v>239</v>
      </c>
      <c r="D767" s="26">
        <f t="shared" si="0"/>
        <v>0.4</v>
      </c>
      <c r="E767" s="27">
        <v>5</v>
      </c>
      <c r="F767" s="27">
        <v>5</v>
      </c>
      <c r="G767" s="27">
        <v>2</v>
      </c>
      <c r="H767" s="28">
        <f t="shared" si="1"/>
        <v>0</v>
      </c>
      <c r="I767" s="27">
        <v>2</v>
      </c>
      <c r="J767" s="27">
        <v>0</v>
      </c>
      <c r="K767" s="27">
        <v>0</v>
      </c>
      <c r="L767" s="27">
        <v>1</v>
      </c>
      <c r="M767" s="27">
        <v>0</v>
      </c>
      <c r="N767" s="27">
        <v>0</v>
      </c>
      <c r="O767" s="27">
        <v>0</v>
      </c>
      <c r="P767" s="27">
        <v>0</v>
      </c>
      <c r="Q767" s="26">
        <f t="shared" si="9"/>
        <v>0.4</v>
      </c>
      <c r="R767" s="26">
        <f t="shared" si="3"/>
        <v>0.8</v>
      </c>
      <c r="T767" s="24"/>
      <c r="U767" s="24"/>
      <c r="V767" s="24"/>
      <c r="X767" s="27">
        <v>0</v>
      </c>
      <c r="Y767" s="27">
        <v>0</v>
      </c>
      <c r="Z767" s="27">
        <v>0</v>
      </c>
      <c r="AA767" s="27">
        <v>0</v>
      </c>
      <c r="AB767" s="27">
        <v>0</v>
      </c>
      <c r="AC767" s="27">
        <v>0</v>
      </c>
      <c r="AD767" s="27">
        <v>0</v>
      </c>
      <c r="AE767" s="27"/>
      <c r="AF767" s="27"/>
      <c r="AG767" s="29">
        <f t="shared" si="10"/>
        <v>3</v>
      </c>
      <c r="AI767" s="30" t="s">
        <v>299</v>
      </c>
    </row>
    <row r="768" spans="1:35" s="30" customFormat="1">
      <c r="A768" s="24" t="s">
        <v>109</v>
      </c>
      <c r="B768" s="25">
        <v>45821</v>
      </c>
      <c r="C768" s="24" t="s">
        <v>239</v>
      </c>
      <c r="D768" s="26">
        <f t="shared" si="0"/>
        <v>0.2</v>
      </c>
      <c r="E768" s="27">
        <v>5</v>
      </c>
      <c r="F768" s="27">
        <v>5</v>
      </c>
      <c r="G768" s="27">
        <v>1</v>
      </c>
      <c r="H768" s="28">
        <f t="shared" si="1"/>
        <v>1</v>
      </c>
      <c r="I768" s="27">
        <v>0</v>
      </c>
      <c r="J768" s="27">
        <v>0</v>
      </c>
      <c r="K768" s="27">
        <v>0</v>
      </c>
      <c r="L768" s="27">
        <v>1</v>
      </c>
      <c r="M768" s="27">
        <v>0</v>
      </c>
      <c r="N768" s="27">
        <v>0</v>
      </c>
      <c r="O768" s="27">
        <v>0</v>
      </c>
      <c r="P768" s="27">
        <v>0</v>
      </c>
      <c r="Q768" s="26">
        <f t="shared" si="9"/>
        <v>0.2</v>
      </c>
      <c r="R768" s="26">
        <f t="shared" si="3"/>
        <v>0.2</v>
      </c>
      <c r="T768" s="24"/>
      <c r="U768" s="24"/>
      <c r="V768" s="24"/>
      <c r="X768" s="27">
        <v>0</v>
      </c>
      <c r="Y768" s="27">
        <v>0</v>
      </c>
      <c r="Z768" s="27">
        <v>0</v>
      </c>
      <c r="AA768" s="27">
        <v>0</v>
      </c>
      <c r="AB768" s="27">
        <v>0</v>
      </c>
      <c r="AC768" s="27">
        <v>1</v>
      </c>
      <c r="AD768" s="27">
        <v>0</v>
      </c>
      <c r="AE768" s="27"/>
      <c r="AF768" s="27"/>
      <c r="AG768" s="29">
        <f t="shared" si="10"/>
        <v>5</v>
      </c>
      <c r="AI768" s="30" t="s">
        <v>299</v>
      </c>
    </row>
    <row r="769" spans="1:35" s="30" customFormat="1">
      <c r="A769" s="24" t="s">
        <v>289</v>
      </c>
      <c r="B769" s="25">
        <v>45821</v>
      </c>
      <c r="C769" s="24" t="s">
        <v>239</v>
      </c>
      <c r="D769" s="26">
        <f t="shared" si="0"/>
        <v>0.4</v>
      </c>
      <c r="E769" s="27">
        <v>5</v>
      </c>
      <c r="F769" s="27">
        <v>5</v>
      </c>
      <c r="G769" s="27">
        <v>2</v>
      </c>
      <c r="H769" s="28">
        <f t="shared" si="1"/>
        <v>2</v>
      </c>
      <c r="I769" s="27">
        <v>0</v>
      </c>
      <c r="J769" s="27">
        <v>0</v>
      </c>
      <c r="K769" s="27">
        <v>0</v>
      </c>
      <c r="L769" s="27">
        <v>0</v>
      </c>
      <c r="M769" s="27">
        <v>2</v>
      </c>
      <c r="N769" s="27">
        <v>0</v>
      </c>
      <c r="O769" s="27">
        <v>0</v>
      </c>
      <c r="P769" s="27">
        <v>1</v>
      </c>
      <c r="Q769" s="26">
        <f t="shared" si="9"/>
        <v>0.4</v>
      </c>
      <c r="R769" s="26">
        <f t="shared" si="3"/>
        <v>0.4</v>
      </c>
      <c r="T769" s="24"/>
      <c r="U769" s="24"/>
      <c r="V769" s="24"/>
      <c r="X769" s="27">
        <v>0</v>
      </c>
      <c r="Y769" s="27">
        <v>0</v>
      </c>
      <c r="Z769" s="27">
        <v>0</v>
      </c>
      <c r="AA769" s="27">
        <v>0</v>
      </c>
      <c r="AB769" s="27">
        <v>0</v>
      </c>
      <c r="AC769" s="27">
        <v>0</v>
      </c>
      <c r="AD769" s="27">
        <v>0</v>
      </c>
      <c r="AE769" s="27"/>
      <c r="AF769" s="27"/>
      <c r="AG769" s="29">
        <f t="shared" si="10"/>
        <v>3</v>
      </c>
      <c r="AI769" s="30" t="s">
        <v>299</v>
      </c>
    </row>
    <row r="770" spans="1:35" s="30" customFormat="1">
      <c r="A770" s="24" t="s">
        <v>119</v>
      </c>
      <c r="B770" s="25">
        <v>45821</v>
      </c>
      <c r="C770" s="24" t="s">
        <v>239</v>
      </c>
      <c r="D770" s="26">
        <f t="shared" si="0"/>
        <v>0.25</v>
      </c>
      <c r="E770" s="27">
        <v>5</v>
      </c>
      <c r="F770" s="27">
        <v>4</v>
      </c>
      <c r="G770" s="27">
        <v>1</v>
      </c>
      <c r="H770" s="28">
        <f t="shared" si="1"/>
        <v>0</v>
      </c>
      <c r="I770" s="27">
        <v>1</v>
      </c>
      <c r="J770" s="27">
        <v>0</v>
      </c>
      <c r="K770" s="27">
        <v>0</v>
      </c>
      <c r="L770" s="27">
        <v>0</v>
      </c>
      <c r="M770" s="27">
        <v>1</v>
      </c>
      <c r="N770" s="27">
        <v>0</v>
      </c>
      <c r="O770" s="27">
        <v>1</v>
      </c>
      <c r="P770" s="27">
        <v>0</v>
      </c>
      <c r="Q770" s="26">
        <f t="shared" si="9"/>
        <v>0.4</v>
      </c>
      <c r="R770" s="26">
        <f t="shared" si="3"/>
        <v>0.5</v>
      </c>
      <c r="T770" s="24"/>
      <c r="U770" s="24"/>
      <c r="V770" s="24"/>
      <c r="X770" s="27">
        <v>0</v>
      </c>
      <c r="Y770" s="27">
        <v>0</v>
      </c>
      <c r="Z770" s="27">
        <v>0</v>
      </c>
      <c r="AA770" s="27">
        <v>0</v>
      </c>
      <c r="AB770" s="27">
        <v>0</v>
      </c>
      <c r="AC770" s="27">
        <v>0</v>
      </c>
      <c r="AD770" s="27">
        <v>0</v>
      </c>
      <c r="AE770" s="27"/>
      <c r="AF770" s="27"/>
      <c r="AG770" s="29">
        <f t="shared" si="10"/>
        <v>3</v>
      </c>
      <c r="AI770" s="30" t="s">
        <v>299</v>
      </c>
    </row>
    <row r="771" spans="1:35" s="30" customFormat="1">
      <c r="A771" s="24" t="s">
        <v>194</v>
      </c>
      <c r="B771" s="25">
        <v>45821</v>
      </c>
      <c r="C771" s="24" t="s">
        <v>239</v>
      </c>
      <c r="D771" s="26">
        <f t="shared" si="0"/>
        <v>0.5</v>
      </c>
      <c r="E771" s="27">
        <v>5</v>
      </c>
      <c r="F771" s="27">
        <v>4</v>
      </c>
      <c r="G771" s="27">
        <v>2</v>
      </c>
      <c r="H771" s="28">
        <f t="shared" si="1"/>
        <v>2</v>
      </c>
      <c r="I771" s="27">
        <v>0</v>
      </c>
      <c r="J771" s="27">
        <v>0</v>
      </c>
      <c r="K771" s="27">
        <v>0</v>
      </c>
      <c r="L771" s="27">
        <v>0</v>
      </c>
      <c r="M771" s="27">
        <v>0</v>
      </c>
      <c r="N771" s="27">
        <v>0</v>
      </c>
      <c r="O771" s="27">
        <v>1</v>
      </c>
      <c r="P771" s="27">
        <v>0</v>
      </c>
      <c r="Q771" s="26">
        <f t="shared" si="9"/>
        <v>0.6</v>
      </c>
      <c r="R771" s="26">
        <f t="shared" si="3"/>
        <v>0.5</v>
      </c>
      <c r="T771" s="24"/>
      <c r="U771" s="24"/>
      <c r="V771" s="24"/>
      <c r="X771" s="27">
        <v>0</v>
      </c>
      <c r="Y771" s="27">
        <v>0</v>
      </c>
      <c r="Z771" s="27">
        <v>0</v>
      </c>
      <c r="AA771" s="27">
        <v>0</v>
      </c>
      <c r="AB771" s="27">
        <v>0</v>
      </c>
      <c r="AC771" s="27">
        <v>0</v>
      </c>
      <c r="AD771" s="27">
        <v>1</v>
      </c>
      <c r="AE771" s="27"/>
      <c r="AF771" s="27"/>
      <c r="AG771" s="29">
        <f t="shared" si="10"/>
        <v>2</v>
      </c>
      <c r="AI771" s="30" t="s">
        <v>299</v>
      </c>
    </row>
    <row r="772" spans="1:35" s="30" customFormat="1">
      <c r="A772" s="24" t="s">
        <v>94</v>
      </c>
      <c r="B772" s="25">
        <v>45821</v>
      </c>
      <c r="C772" s="24" t="s">
        <v>239</v>
      </c>
      <c r="D772" s="26">
        <f t="shared" si="0"/>
        <v>0.8</v>
      </c>
      <c r="E772" s="27">
        <v>5</v>
      </c>
      <c r="F772" s="27">
        <v>5</v>
      </c>
      <c r="G772" s="27">
        <v>4</v>
      </c>
      <c r="H772" s="28">
        <f t="shared" si="1"/>
        <v>4</v>
      </c>
      <c r="I772" s="27">
        <v>0</v>
      </c>
      <c r="J772" s="27">
        <v>0</v>
      </c>
      <c r="K772" s="27">
        <v>0</v>
      </c>
      <c r="L772" s="27">
        <v>1</v>
      </c>
      <c r="M772" s="27">
        <v>0</v>
      </c>
      <c r="N772" s="27">
        <v>0</v>
      </c>
      <c r="O772" s="27">
        <v>0</v>
      </c>
      <c r="P772" s="27">
        <v>0</v>
      </c>
      <c r="Q772" s="26">
        <f t="shared" si="9"/>
        <v>0.8</v>
      </c>
      <c r="R772" s="26">
        <f t="shared" si="3"/>
        <v>0.8</v>
      </c>
      <c r="T772" s="24"/>
      <c r="U772" s="24"/>
      <c r="V772" s="24"/>
      <c r="X772" s="27">
        <v>0</v>
      </c>
      <c r="Y772" s="27">
        <v>0</v>
      </c>
      <c r="Z772" s="27">
        <v>0</v>
      </c>
      <c r="AA772" s="27">
        <v>0</v>
      </c>
      <c r="AB772" s="27">
        <v>0</v>
      </c>
      <c r="AC772" s="27">
        <v>0</v>
      </c>
      <c r="AD772" s="27">
        <v>0</v>
      </c>
      <c r="AE772" s="27"/>
      <c r="AF772" s="27"/>
      <c r="AG772" s="29">
        <f t="shared" si="10"/>
        <v>1</v>
      </c>
      <c r="AI772" s="30" t="s">
        <v>299</v>
      </c>
    </row>
    <row r="773" spans="1:35" s="30" customFormat="1">
      <c r="A773" s="24" t="s">
        <v>86</v>
      </c>
      <c r="B773" s="25">
        <v>45821</v>
      </c>
      <c r="C773" s="24" t="s">
        <v>239</v>
      </c>
      <c r="D773" s="26">
        <f t="shared" si="0"/>
        <v>0</v>
      </c>
      <c r="E773" s="27">
        <v>5</v>
      </c>
      <c r="F773" s="27">
        <v>5</v>
      </c>
      <c r="G773" s="27">
        <v>0</v>
      </c>
      <c r="H773" s="28">
        <f t="shared" si="1"/>
        <v>0</v>
      </c>
      <c r="I773" s="27">
        <v>0</v>
      </c>
      <c r="J773" s="27">
        <v>0</v>
      </c>
      <c r="K773" s="27">
        <v>0</v>
      </c>
      <c r="L773" s="27">
        <v>0</v>
      </c>
      <c r="M773" s="27">
        <v>0</v>
      </c>
      <c r="N773" s="27">
        <v>0</v>
      </c>
      <c r="O773" s="27">
        <v>0</v>
      </c>
      <c r="P773" s="27">
        <v>2</v>
      </c>
      <c r="Q773" s="26">
        <f t="shared" si="9"/>
        <v>0</v>
      </c>
      <c r="R773" s="26">
        <f t="shared" si="3"/>
        <v>0</v>
      </c>
      <c r="T773" s="24"/>
      <c r="U773" s="24"/>
      <c r="V773" s="24"/>
      <c r="X773" s="27">
        <v>0</v>
      </c>
      <c r="Y773" s="27">
        <v>0</v>
      </c>
      <c r="Z773" s="27">
        <v>0</v>
      </c>
      <c r="AA773" s="27">
        <v>0</v>
      </c>
      <c r="AB773" s="27">
        <v>0</v>
      </c>
      <c r="AC773" s="27">
        <v>0</v>
      </c>
      <c r="AD773" s="27">
        <v>0</v>
      </c>
      <c r="AE773" s="27"/>
      <c r="AF773" s="27"/>
      <c r="AG773" s="29">
        <f t="shared" si="10"/>
        <v>5</v>
      </c>
      <c r="AI773" s="30" t="s">
        <v>299</v>
      </c>
    </row>
    <row r="774" spans="1:35" s="30" customFormat="1">
      <c r="A774" s="24" t="s">
        <v>142</v>
      </c>
      <c r="B774" s="25">
        <v>45821</v>
      </c>
      <c r="C774" s="24" t="s">
        <v>239</v>
      </c>
      <c r="D774" s="26">
        <f t="shared" si="0"/>
        <v>0</v>
      </c>
      <c r="E774" s="27">
        <v>2</v>
      </c>
      <c r="F774" s="27">
        <v>2</v>
      </c>
      <c r="G774" s="27">
        <v>0</v>
      </c>
      <c r="H774" s="28">
        <f t="shared" si="1"/>
        <v>0</v>
      </c>
      <c r="I774" s="27">
        <v>0</v>
      </c>
      <c r="J774" s="27">
        <v>0</v>
      </c>
      <c r="K774" s="27">
        <v>0</v>
      </c>
      <c r="L774" s="27">
        <v>0</v>
      </c>
      <c r="M774" s="27">
        <v>0</v>
      </c>
      <c r="N774" s="27">
        <v>0</v>
      </c>
      <c r="O774" s="27">
        <v>0</v>
      </c>
      <c r="P774" s="27">
        <v>1</v>
      </c>
      <c r="Q774" s="26">
        <f t="shared" si="9"/>
        <v>0</v>
      </c>
      <c r="R774" s="26">
        <f t="shared" si="3"/>
        <v>0</v>
      </c>
      <c r="T774" s="24"/>
      <c r="U774" s="24"/>
      <c r="V774" s="24"/>
      <c r="X774" s="27">
        <v>0</v>
      </c>
      <c r="Y774" s="27">
        <v>0</v>
      </c>
      <c r="Z774" s="27">
        <v>0</v>
      </c>
      <c r="AA774" s="27">
        <v>0</v>
      </c>
      <c r="AB774" s="27">
        <v>0</v>
      </c>
      <c r="AC774" s="27">
        <v>0</v>
      </c>
      <c r="AD774" s="27">
        <v>0</v>
      </c>
      <c r="AE774" s="27"/>
      <c r="AF774" s="27"/>
      <c r="AG774" s="29">
        <f t="shared" si="10"/>
        <v>2</v>
      </c>
      <c r="AI774" s="30" t="s">
        <v>299</v>
      </c>
    </row>
    <row r="775" spans="1:35" s="30" customFormat="1">
      <c r="A775" s="24" t="s">
        <v>126</v>
      </c>
      <c r="B775" s="25">
        <v>45821</v>
      </c>
      <c r="C775" s="24" t="s">
        <v>239</v>
      </c>
      <c r="D775" s="26">
        <f t="shared" si="0"/>
        <v>0.33333333333333331</v>
      </c>
      <c r="E775" s="27">
        <v>3</v>
      </c>
      <c r="F775" s="27">
        <v>3</v>
      </c>
      <c r="G775" s="27">
        <v>1</v>
      </c>
      <c r="H775" s="28">
        <f t="shared" si="1"/>
        <v>1</v>
      </c>
      <c r="I775" s="27">
        <v>0</v>
      </c>
      <c r="J775" s="27">
        <v>0</v>
      </c>
      <c r="K775" s="27">
        <v>0</v>
      </c>
      <c r="L775" s="27">
        <v>1</v>
      </c>
      <c r="M775" s="27">
        <v>0</v>
      </c>
      <c r="N775" s="27">
        <v>0</v>
      </c>
      <c r="O775" s="27">
        <v>0</v>
      </c>
      <c r="P775" s="27">
        <v>1</v>
      </c>
      <c r="Q775" s="26">
        <f t="shared" si="9"/>
        <v>0.33333333333333331</v>
      </c>
      <c r="R775" s="26">
        <f t="shared" si="3"/>
        <v>0.33333333333333331</v>
      </c>
      <c r="T775" s="24"/>
      <c r="U775" s="24"/>
      <c r="V775" s="24"/>
      <c r="X775" s="27">
        <v>0</v>
      </c>
      <c r="Y775" s="27">
        <v>0</v>
      </c>
      <c r="Z775" s="27">
        <v>0</v>
      </c>
      <c r="AA775" s="27">
        <v>0</v>
      </c>
      <c r="AB775" s="27">
        <v>0</v>
      </c>
      <c r="AC775" s="27">
        <v>0</v>
      </c>
      <c r="AD775" s="27">
        <v>0</v>
      </c>
      <c r="AE775" s="27"/>
      <c r="AF775" s="27"/>
      <c r="AG775" s="29">
        <f t="shared" si="10"/>
        <v>2</v>
      </c>
      <c r="AI775" s="30" t="s">
        <v>299</v>
      </c>
    </row>
    <row r="776" spans="1:35" s="30" customFormat="1">
      <c r="A776" s="24" t="s">
        <v>104</v>
      </c>
      <c r="B776" s="25">
        <v>45821</v>
      </c>
      <c r="C776" s="24" t="s">
        <v>239</v>
      </c>
      <c r="D776" s="26">
        <f t="shared" si="0"/>
        <v>0.25</v>
      </c>
      <c r="E776" s="27">
        <v>4</v>
      </c>
      <c r="F776" s="27">
        <v>4</v>
      </c>
      <c r="G776" s="27">
        <v>1</v>
      </c>
      <c r="H776" s="28">
        <f t="shared" si="1"/>
        <v>1</v>
      </c>
      <c r="I776" s="27">
        <v>0</v>
      </c>
      <c r="J776" s="27">
        <v>0</v>
      </c>
      <c r="K776" s="27">
        <v>0</v>
      </c>
      <c r="L776" s="27">
        <v>0</v>
      </c>
      <c r="M776" s="27">
        <v>1</v>
      </c>
      <c r="N776" s="27">
        <v>0</v>
      </c>
      <c r="O776" s="27">
        <v>0</v>
      </c>
      <c r="P776" s="27">
        <v>1</v>
      </c>
      <c r="Q776" s="26">
        <f t="shared" si="9"/>
        <v>0.25</v>
      </c>
      <c r="R776" s="26">
        <f t="shared" si="3"/>
        <v>0.25</v>
      </c>
      <c r="T776" s="24"/>
      <c r="U776" s="24"/>
      <c r="V776" s="24"/>
      <c r="X776" s="27">
        <v>0</v>
      </c>
      <c r="Y776" s="27">
        <v>0</v>
      </c>
      <c r="Z776" s="27">
        <v>0</v>
      </c>
      <c r="AA776" s="27">
        <v>0</v>
      </c>
      <c r="AB776" s="27">
        <v>0</v>
      </c>
      <c r="AC776" s="27">
        <v>0</v>
      </c>
      <c r="AD776" s="27">
        <v>1</v>
      </c>
      <c r="AE776" s="27"/>
      <c r="AF776" s="27"/>
      <c r="AG776" s="29">
        <f t="shared" si="10"/>
        <v>3</v>
      </c>
      <c r="AI776" s="30" t="s">
        <v>299</v>
      </c>
    </row>
    <row r="777" spans="1:35" s="30" customFormat="1">
      <c r="A777" s="24" t="s">
        <v>193</v>
      </c>
      <c r="B777" s="25">
        <v>45821</v>
      </c>
      <c r="C777" s="24" t="s">
        <v>239</v>
      </c>
      <c r="D777" s="26">
        <f t="shared" si="0"/>
        <v>0.25</v>
      </c>
      <c r="E777" s="27">
        <v>4</v>
      </c>
      <c r="F777" s="27">
        <v>4</v>
      </c>
      <c r="G777" s="27">
        <v>1</v>
      </c>
      <c r="H777" s="28">
        <f t="shared" si="1"/>
        <v>1</v>
      </c>
      <c r="I777" s="27">
        <v>0</v>
      </c>
      <c r="J777" s="27">
        <v>0</v>
      </c>
      <c r="K777" s="27">
        <v>0</v>
      </c>
      <c r="L777" s="27">
        <v>0</v>
      </c>
      <c r="M777" s="27">
        <v>1</v>
      </c>
      <c r="N777" s="27">
        <v>0</v>
      </c>
      <c r="O777" s="27">
        <v>0</v>
      </c>
      <c r="P777" s="27">
        <v>1</v>
      </c>
      <c r="Q777" s="26">
        <f t="shared" si="9"/>
        <v>0.25</v>
      </c>
      <c r="R777" s="26">
        <f t="shared" si="3"/>
        <v>0.25</v>
      </c>
      <c r="T777" s="24"/>
      <c r="U777" s="24"/>
      <c r="V777" s="24"/>
      <c r="X777" s="27">
        <v>0</v>
      </c>
      <c r="Y777" s="27">
        <v>0</v>
      </c>
      <c r="Z777" s="27">
        <v>0</v>
      </c>
      <c r="AA777" s="27">
        <v>0</v>
      </c>
      <c r="AB777" s="27">
        <v>0</v>
      </c>
      <c r="AC777" s="27">
        <v>0</v>
      </c>
      <c r="AD777" s="27">
        <v>0</v>
      </c>
      <c r="AE777" s="27"/>
      <c r="AF777" s="27"/>
      <c r="AG777" s="29">
        <f t="shared" si="10"/>
        <v>3</v>
      </c>
      <c r="AI777" s="30" t="s">
        <v>299</v>
      </c>
    </row>
    <row r="778" spans="1:35" s="30" customFormat="1">
      <c r="A778" s="24" t="s">
        <v>108</v>
      </c>
      <c r="B778" s="25">
        <v>45821</v>
      </c>
      <c r="C778" s="24" t="s">
        <v>239</v>
      </c>
      <c r="D778" s="26">
        <f t="shared" si="0"/>
        <v>0.33333333333333331</v>
      </c>
      <c r="E778" s="27">
        <v>4</v>
      </c>
      <c r="F778" s="27">
        <v>3</v>
      </c>
      <c r="G778" s="27">
        <v>1</v>
      </c>
      <c r="H778" s="28">
        <f t="shared" si="1"/>
        <v>1</v>
      </c>
      <c r="I778" s="27">
        <v>0</v>
      </c>
      <c r="J778" s="27">
        <v>0</v>
      </c>
      <c r="K778" s="27">
        <v>0</v>
      </c>
      <c r="L778" s="27">
        <v>1</v>
      </c>
      <c r="M778" s="27">
        <v>0</v>
      </c>
      <c r="N778" s="27">
        <v>1</v>
      </c>
      <c r="O778" s="27">
        <v>0</v>
      </c>
      <c r="P778" s="27">
        <v>2</v>
      </c>
      <c r="Q778" s="26">
        <f t="shared" si="9"/>
        <v>0.5</v>
      </c>
      <c r="R778" s="26">
        <f t="shared" si="3"/>
        <v>0.33333333333333331</v>
      </c>
      <c r="T778" s="24"/>
      <c r="U778" s="24"/>
      <c r="V778" s="24"/>
      <c r="X778" s="27">
        <v>0</v>
      </c>
      <c r="Y778" s="27">
        <v>1</v>
      </c>
      <c r="Z778" s="27">
        <v>0</v>
      </c>
      <c r="AA778" s="27">
        <v>0</v>
      </c>
      <c r="AB778" s="27">
        <v>0</v>
      </c>
      <c r="AC778" s="27">
        <v>0</v>
      </c>
      <c r="AD778" s="27">
        <v>0</v>
      </c>
      <c r="AE778" s="27"/>
      <c r="AF778" s="27"/>
      <c r="AG778" s="29">
        <f t="shared" si="10"/>
        <v>2</v>
      </c>
      <c r="AI778" s="30" t="s">
        <v>299</v>
      </c>
    </row>
    <row r="779" spans="1:35" s="30" customFormat="1">
      <c r="A779" s="24" t="s">
        <v>111</v>
      </c>
      <c r="B779" s="25">
        <v>45821</v>
      </c>
      <c r="C779" s="24" t="s">
        <v>239</v>
      </c>
      <c r="D779" s="26">
        <f t="shared" si="0"/>
        <v>0.5</v>
      </c>
      <c r="E779" s="27">
        <v>4</v>
      </c>
      <c r="F779" s="27">
        <v>4</v>
      </c>
      <c r="G779" s="27">
        <v>2</v>
      </c>
      <c r="H779" s="28">
        <f t="shared" si="1"/>
        <v>1</v>
      </c>
      <c r="I779" s="27">
        <v>1</v>
      </c>
      <c r="J779" s="27">
        <v>0</v>
      </c>
      <c r="K779" s="27">
        <v>0</v>
      </c>
      <c r="L779" s="27">
        <v>1</v>
      </c>
      <c r="M779" s="27">
        <v>0</v>
      </c>
      <c r="N779" s="27">
        <v>0</v>
      </c>
      <c r="O779" s="27">
        <v>0</v>
      </c>
      <c r="P779" s="27">
        <v>1</v>
      </c>
      <c r="Q779" s="26">
        <f t="shared" si="9"/>
        <v>0.5</v>
      </c>
      <c r="R779" s="26">
        <f t="shared" si="3"/>
        <v>0.75</v>
      </c>
      <c r="T779" s="24"/>
      <c r="U779" s="24"/>
      <c r="V779" s="24"/>
      <c r="X779" s="27">
        <v>0</v>
      </c>
      <c r="Y779" s="27">
        <v>0</v>
      </c>
      <c r="Z779" s="27">
        <v>0</v>
      </c>
      <c r="AA779" s="27">
        <v>0</v>
      </c>
      <c r="AB779" s="27">
        <v>0</v>
      </c>
      <c r="AC779" s="27">
        <v>0</v>
      </c>
      <c r="AD779" s="27">
        <v>1</v>
      </c>
      <c r="AE779" s="27"/>
      <c r="AF779" s="27"/>
      <c r="AG779" s="29">
        <f t="shared" si="10"/>
        <v>2</v>
      </c>
      <c r="AI779" s="30" t="s">
        <v>299</v>
      </c>
    </row>
    <row r="780" spans="1:35" s="30" customFormat="1">
      <c r="A780" s="24" t="s">
        <v>96</v>
      </c>
      <c r="B780" s="25">
        <v>45821</v>
      </c>
      <c r="C780" s="24" t="s">
        <v>239</v>
      </c>
      <c r="D780" s="26">
        <f t="shared" si="0"/>
        <v>0.75</v>
      </c>
      <c r="E780" s="27">
        <v>4</v>
      </c>
      <c r="F780" s="27">
        <v>4</v>
      </c>
      <c r="G780" s="27">
        <v>3</v>
      </c>
      <c r="H780" s="28">
        <f t="shared" si="1"/>
        <v>3</v>
      </c>
      <c r="I780" s="27">
        <v>0</v>
      </c>
      <c r="J780" s="27">
        <v>0</v>
      </c>
      <c r="K780" s="27">
        <v>0</v>
      </c>
      <c r="L780" s="27">
        <v>0</v>
      </c>
      <c r="M780" s="27">
        <v>2</v>
      </c>
      <c r="N780" s="27">
        <v>0</v>
      </c>
      <c r="O780" s="27">
        <v>0</v>
      </c>
      <c r="P780" s="27">
        <v>1</v>
      </c>
      <c r="Q780" s="26">
        <f t="shared" si="9"/>
        <v>0.75</v>
      </c>
      <c r="R780" s="26">
        <f t="shared" si="3"/>
        <v>0.75</v>
      </c>
      <c r="T780" s="24"/>
      <c r="U780" s="24"/>
      <c r="V780" s="24"/>
      <c r="X780" s="27">
        <v>0</v>
      </c>
      <c r="Y780" s="27">
        <v>0</v>
      </c>
      <c r="Z780" s="27">
        <v>0</v>
      </c>
      <c r="AA780" s="27">
        <v>0</v>
      </c>
      <c r="AB780" s="27">
        <v>0</v>
      </c>
      <c r="AC780" s="27">
        <v>0</v>
      </c>
      <c r="AD780" s="27">
        <v>1</v>
      </c>
      <c r="AE780" s="27"/>
      <c r="AF780" s="27"/>
      <c r="AG780" s="29">
        <f t="shared" si="10"/>
        <v>1</v>
      </c>
      <c r="AI780" s="30" t="s">
        <v>299</v>
      </c>
    </row>
    <row r="781" spans="1:35" s="30" customFormat="1">
      <c r="A781" s="24" t="s">
        <v>82</v>
      </c>
      <c r="B781" s="25">
        <v>45821</v>
      </c>
      <c r="C781" s="24" t="s">
        <v>240</v>
      </c>
      <c r="D781" s="26"/>
      <c r="E781" s="27">
        <v>0</v>
      </c>
      <c r="F781" s="27">
        <v>0</v>
      </c>
      <c r="G781" s="27">
        <v>0</v>
      </c>
      <c r="H781" s="28">
        <f t="shared" si="1"/>
        <v>0</v>
      </c>
      <c r="I781" s="27">
        <v>0</v>
      </c>
      <c r="J781" s="27">
        <v>0</v>
      </c>
      <c r="K781" s="27">
        <v>0</v>
      </c>
      <c r="L781" s="27">
        <v>0</v>
      </c>
      <c r="M781" s="27">
        <v>0</v>
      </c>
      <c r="N781" s="27">
        <v>0</v>
      </c>
      <c r="O781" s="27">
        <v>0</v>
      </c>
      <c r="P781" s="27">
        <v>0</v>
      </c>
      <c r="Q781" s="26"/>
      <c r="R781" s="26"/>
      <c r="T781" s="24"/>
      <c r="U781" s="24"/>
      <c r="V781" s="24"/>
      <c r="X781" s="27">
        <v>0</v>
      </c>
      <c r="Y781" s="27">
        <v>0</v>
      </c>
      <c r="Z781" s="27">
        <v>0</v>
      </c>
      <c r="AA781" s="27">
        <v>0</v>
      </c>
      <c r="AB781" s="27">
        <v>0</v>
      </c>
      <c r="AC781" s="27">
        <v>0</v>
      </c>
      <c r="AD781" s="27">
        <v>1</v>
      </c>
      <c r="AE781" s="27"/>
      <c r="AF781" s="27"/>
      <c r="AG781" s="28">
        <v>0</v>
      </c>
      <c r="AI781" s="30" t="s">
        <v>299</v>
      </c>
    </row>
    <row r="782" spans="1:35" s="30" customFormat="1">
      <c r="A782" s="24" t="s">
        <v>89</v>
      </c>
      <c r="B782" s="25">
        <v>45821</v>
      </c>
      <c r="C782" s="24" t="s">
        <v>240</v>
      </c>
      <c r="D782" s="26"/>
      <c r="E782" s="27">
        <v>0</v>
      </c>
      <c r="F782" s="27">
        <v>0</v>
      </c>
      <c r="G782" s="27">
        <v>0</v>
      </c>
      <c r="H782" s="28">
        <f t="shared" si="1"/>
        <v>0</v>
      </c>
      <c r="I782" s="27">
        <v>0</v>
      </c>
      <c r="J782" s="27">
        <v>0</v>
      </c>
      <c r="K782" s="27">
        <v>0</v>
      </c>
      <c r="L782" s="27">
        <v>0</v>
      </c>
      <c r="M782" s="27">
        <v>0</v>
      </c>
      <c r="N782" s="27">
        <v>0</v>
      </c>
      <c r="O782" s="27">
        <v>0</v>
      </c>
      <c r="P782" s="27">
        <v>0</v>
      </c>
      <c r="Q782" s="26"/>
      <c r="R782" s="26"/>
      <c r="T782" s="24"/>
      <c r="U782" s="24"/>
      <c r="V782" s="24"/>
      <c r="X782" s="27">
        <v>0</v>
      </c>
      <c r="Y782" s="27">
        <v>0</v>
      </c>
      <c r="Z782" s="27">
        <v>0</v>
      </c>
      <c r="AA782" s="27">
        <v>0</v>
      </c>
      <c r="AB782" s="27">
        <v>0</v>
      </c>
      <c r="AC782" s="27">
        <v>0</v>
      </c>
      <c r="AD782" s="27">
        <v>1</v>
      </c>
      <c r="AE782" s="27"/>
      <c r="AF782" s="27"/>
      <c r="AG782" s="28">
        <v>0</v>
      </c>
      <c r="AI782" s="30" t="s">
        <v>299</v>
      </c>
    </row>
    <row r="783" spans="1:35" s="30" customFormat="1">
      <c r="A783" s="24" t="s">
        <v>106</v>
      </c>
      <c r="B783" s="25">
        <v>45822</v>
      </c>
      <c r="C783" s="24" t="s">
        <v>239</v>
      </c>
      <c r="D783" s="26">
        <f t="shared" ref="D783:D871" si="11">IFERROR(G783/F783, 0)</f>
        <v>0.25</v>
      </c>
      <c r="E783" s="27">
        <v>4</v>
      </c>
      <c r="F783" s="27">
        <v>4</v>
      </c>
      <c r="G783" s="27">
        <v>1</v>
      </c>
      <c r="H783" s="28">
        <f t="shared" si="1"/>
        <v>0</v>
      </c>
      <c r="I783" s="27">
        <v>1</v>
      </c>
      <c r="J783" s="27">
        <v>0</v>
      </c>
      <c r="K783" s="27">
        <v>0</v>
      </c>
      <c r="L783" s="27">
        <v>0</v>
      </c>
      <c r="M783" s="27">
        <v>0</v>
      </c>
      <c r="N783" s="27">
        <v>0</v>
      </c>
      <c r="O783" s="27">
        <v>0</v>
      </c>
      <c r="P783" s="27">
        <v>0</v>
      </c>
      <c r="Q783" s="26">
        <f t="shared" ref="Q783:Q814" si="12">IFERROR((G783+O783+U783+Y783)/(F783+O783+Y783+AA783),0)</f>
        <v>0.25</v>
      </c>
      <c r="R783" s="26">
        <f t="shared" ref="R783:R871" si="13">IFERROR((H783+I783*2+J783*3+K783*4)/F783,0)</f>
        <v>0.5</v>
      </c>
      <c r="T783" s="24"/>
      <c r="U783" s="24"/>
      <c r="V783" s="24"/>
      <c r="X783" s="27">
        <v>0</v>
      </c>
      <c r="Y783" s="27">
        <v>0</v>
      </c>
      <c r="Z783" s="27">
        <v>0</v>
      </c>
      <c r="AA783" s="27">
        <v>0</v>
      </c>
      <c r="AB783" s="27">
        <v>0</v>
      </c>
      <c r="AC783" s="27">
        <v>0</v>
      </c>
      <c r="AD783" s="27">
        <v>0</v>
      </c>
      <c r="AE783" s="27"/>
      <c r="AF783" s="27"/>
      <c r="AG783" s="29">
        <f t="shared" ref="AG783:AG814" si="14">(E783-(G783+O783+Y783))+AB783+AC783</f>
        <v>3</v>
      </c>
      <c r="AI783" s="30" t="s">
        <v>299</v>
      </c>
    </row>
    <row r="784" spans="1:35" s="30" customFormat="1">
      <c r="A784" s="24" t="s">
        <v>90</v>
      </c>
      <c r="B784" s="25">
        <v>45822</v>
      </c>
      <c r="C784" s="24" t="s">
        <v>239</v>
      </c>
      <c r="D784" s="26">
        <f t="shared" si="11"/>
        <v>0</v>
      </c>
      <c r="E784" s="27">
        <v>4</v>
      </c>
      <c r="F784" s="27">
        <v>4</v>
      </c>
      <c r="G784" s="27">
        <v>0</v>
      </c>
      <c r="H784" s="28">
        <f t="shared" si="1"/>
        <v>0</v>
      </c>
      <c r="I784" s="27">
        <v>0</v>
      </c>
      <c r="J784" s="27">
        <v>0</v>
      </c>
      <c r="K784" s="27">
        <v>0</v>
      </c>
      <c r="L784" s="27">
        <v>0</v>
      </c>
      <c r="M784" s="27">
        <v>0</v>
      </c>
      <c r="N784" s="27">
        <v>0</v>
      </c>
      <c r="O784" s="27">
        <v>0</v>
      </c>
      <c r="P784" s="27">
        <v>0</v>
      </c>
      <c r="Q784" s="26">
        <f t="shared" si="12"/>
        <v>0</v>
      </c>
      <c r="R784" s="26">
        <f t="shared" si="13"/>
        <v>0</v>
      </c>
      <c r="T784" s="24"/>
      <c r="U784" s="24"/>
      <c r="V784" s="24"/>
      <c r="X784" s="27">
        <v>0</v>
      </c>
      <c r="Y784" s="27">
        <v>0</v>
      </c>
      <c r="Z784" s="27">
        <v>0</v>
      </c>
      <c r="AA784" s="27">
        <v>0</v>
      </c>
      <c r="AB784" s="27">
        <v>0</v>
      </c>
      <c r="AC784" s="27">
        <v>0</v>
      </c>
      <c r="AD784" s="27">
        <v>0</v>
      </c>
      <c r="AE784" s="27"/>
      <c r="AF784" s="27"/>
      <c r="AG784" s="29">
        <f t="shared" si="14"/>
        <v>4</v>
      </c>
      <c r="AI784" s="30" t="s">
        <v>299</v>
      </c>
    </row>
    <row r="785" spans="1:35" s="30" customFormat="1">
      <c r="A785" s="24" t="s">
        <v>82</v>
      </c>
      <c r="B785" s="25">
        <v>45822</v>
      </c>
      <c r="C785" s="24" t="s">
        <v>239</v>
      </c>
      <c r="D785" s="26">
        <f t="shared" si="11"/>
        <v>0</v>
      </c>
      <c r="E785" s="27">
        <v>4</v>
      </c>
      <c r="F785" s="27">
        <v>3</v>
      </c>
      <c r="G785" s="27">
        <v>0</v>
      </c>
      <c r="H785" s="28">
        <f t="shared" si="1"/>
        <v>0</v>
      </c>
      <c r="I785" s="27">
        <v>0</v>
      </c>
      <c r="J785" s="27">
        <v>0</v>
      </c>
      <c r="K785" s="27">
        <v>0</v>
      </c>
      <c r="L785" s="27">
        <v>0</v>
      </c>
      <c r="M785" s="27">
        <v>0</v>
      </c>
      <c r="N785" s="27">
        <v>1</v>
      </c>
      <c r="O785" s="27">
        <v>1</v>
      </c>
      <c r="P785" s="27">
        <v>0</v>
      </c>
      <c r="Q785" s="26">
        <f t="shared" si="12"/>
        <v>0.25</v>
      </c>
      <c r="R785" s="26">
        <f t="shared" si="13"/>
        <v>0</v>
      </c>
      <c r="T785" s="24"/>
      <c r="U785" s="24"/>
      <c r="V785" s="24"/>
      <c r="X785" s="27">
        <v>0</v>
      </c>
      <c r="Y785" s="27">
        <v>0</v>
      </c>
      <c r="Z785" s="27">
        <v>0</v>
      </c>
      <c r="AA785" s="27">
        <v>0</v>
      </c>
      <c r="AB785" s="27">
        <v>0</v>
      </c>
      <c r="AC785" s="27">
        <v>0</v>
      </c>
      <c r="AD785" s="27">
        <v>0</v>
      </c>
      <c r="AE785" s="27"/>
      <c r="AF785" s="27"/>
      <c r="AG785" s="29">
        <f t="shared" si="14"/>
        <v>3</v>
      </c>
      <c r="AI785" s="30" t="s">
        <v>299</v>
      </c>
    </row>
    <row r="786" spans="1:35" s="30" customFormat="1">
      <c r="A786" s="24" t="s">
        <v>85</v>
      </c>
      <c r="B786" s="25">
        <v>45822</v>
      </c>
      <c r="C786" s="24" t="s">
        <v>239</v>
      </c>
      <c r="D786" s="26">
        <f t="shared" si="11"/>
        <v>0</v>
      </c>
      <c r="E786" s="27">
        <v>4</v>
      </c>
      <c r="F786" s="27">
        <v>4</v>
      </c>
      <c r="G786" s="27">
        <v>0</v>
      </c>
      <c r="H786" s="28">
        <f t="shared" si="1"/>
        <v>0</v>
      </c>
      <c r="I786" s="27">
        <v>0</v>
      </c>
      <c r="J786" s="27">
        <v>0</v>
      </c>
      <c r="K786" s="27">
        <v>0</v>
      </c>
      <c r="L786" s="27">
        <v>0</v>
      </c>
      <c r="M786" s="27">
        <v>0</v>
      </c>
      <c r="N786" s="27">
        <v>0</v>
      </c>
      <c r="O786" s="27">
        <v>0</v>
      </c>
      <c r="P786" s="27">
        <v>0</v>
      </c>
      <c r="Q786" s="26">
        <f t="shared" si="12"/>
        <v>0</v>
      </c>
      <c r="R786" s="26">
        <f t="shared" si="13"/>
        <v>0</v>
      </c>
      <c r="T786" s="24"/>
      <c r="U786" s="24"/>
      <c r="V786" s="24"/>
      <c r="X786" s="27">
        <v>0</v>
      </c>
      <c r="Y786" s="27">
        <v>0</v>
      </c>
      <c r="Z786" s="27">
        <v>0</v>
      </c>
      <c r="AA786" s="27">
        <v>0</v>
      </c>
      <c r="AB786" s="27">
        <v>0</v>
      </c>
      <c r="AC786" s="27">
        <v>0</v>
      </c>
      <c r="AD786" s="27">
        <v>0</v>
      </c>
      <c r="AE786" s="27"/>
      <c r="AF786" s="27"/>
      <c r="AG786" s="29">
        <f t="shared" si="14"/>
        <v>4</v>
      </c>
      <c r="AI786" s="30" t="s">
        <v>299</v>
      </c>
    </row>
    <row r="787" spans="1:35" s="30" customFormat="1">
      <c r="A787" s="24" t="s">
        <v>126</v>
      </c>
      <c r="B787" s="25">
        <v>45822</v>
      </c>
      <c r="C787" s="24" t="s">
        <v>239</v>
      </c>
      <c r="D787" s="26">
        <f t="shared" si="11"/>
        <v>0.5</v>
      </c>
      <c r="E787" s="27">
        <v>4</v>
      </c>
      <c r="F787" s="27">
        <v>4</v>
      </c>
      <c r="G787" s="27">
        <v>2</v>
      </c>
      <c r="H787" s="28">
        <f t="shared" si="1"/>
        <v>1</v>
      </c>
      <c r="I787" s="27">
        <v>1</v>
      </c>
      <c r="J787" s="27">
        <v>0</v>
      </c>
      <c r="K787" s="27">
        <v>0</v>
      </c>
      <c r="L787" s="27">
        <v>0</v>
      </c>
      <c r="M787" s="27">
        <v>1</v>
      </c>
      <c r="N787" s="27">
        <v>0</v>
      </c>
      <c r="O787" s="27">
        <v>0</v>
      </c>
      <c r="P787" s="27">
        <v>1</v>
      </c>
      <c r="Q787" s="26">
        <f t="shared" si="12"/>
        <v>0.5</v>
      </c>
      <c r="R787" s="26">
        <f t="shared" si="13"/>
        <v>0.75</v>
      </c>
      <c r="T787" s="24"/>
      <c r="U787" s="24"/>
      <c r="V787" s="24"/>
      <c r="X787" s="27">
        <v>0</v>
      </c>
      <c r="Y787" s="27">
        <v>0</v>
      </c>
      <c r="Z787" s="27">
        <v>0</v>
      </c>
      <c r="AA787" s="27">
        <v>0</v>
      </c>
      <c r="AB787" s="27">
        <v>0</v>
      </c>
      <c r="AC787" s="27">
        <v>0</v>
      </c>
      <c r="AD787" s="27">
        <v>0</v>
      </c>
      <c r="AE787" s="27"/>
      <c r="AF787" s="27"/>
      <c r="AG787" s="29">
        <f t="shared" si="14"/>
        <v>2</v>
      </c>
      <c r="AI787" s="30" t="s">
        <v>299</v>
      </c>
    </row>
    <row r="788" spans="1:35" s="30" customFormat="1">
      <c r="A788" s="24" t="s">
        <v>89</v>
      </c>
      <c r="B788" s="25">
        <v>45822</v>
      </c>
      <c r="C788" s="24" t="s">
        <v>239</v>
      </c>
      <c r="D788" s="26">
        <f t="shared" si="11"/>
        <v>0</v>
      </c>
      <c r="E788" s="27">
        <v>4</v>
      </c>
      <c r="F788" s="27">
        <v>4</v>
      </c>
      <c r="G788" s="27">
        <v>0</v>
      </c>
      <c r="H788" s="28">
        <f t="shared" si="1"/>
        <v>0</v>
      </c>
      <c r="I788" s="27">
        <v>0</v>
      </c>
      <c r="J788" s="27">
        <v>0</v>
      </c>
      <c r="K788" s="27">
        <v>0</v>
      </c>
      <c r="L788" s="27">
        <v>0</v>
      </c>
      <c r="M788" s="27">
        <v>1</v>
      </c>
      <c r="N788" s="27">
        <v>1</v>
      </c>
      <c r="O788" s="27">
        <v>0</v>
      </c>
      <c r="P788" s="27">
        <v>2</v>
      </c>
      <c r="Q788" s="26">
        <f t="shared" si="12"/>
        <v>0</v>
      </c>
      <c r="R788" s="26">
        <f t="shared" si="13"/>
        <v>0</v>
      </c>
      <c r="T788" s="24"/>
      <c r="U788" s="24"/>
      <c r="V788" s="24"/>
      <c r="X788" s="27">
        <v>0</v>
      </c>
      <c r="Y788" s="27">
        <v>0</v>
      </c>
      <c r="Z788" s="27">
        <v>0</v>
      </c>
      <c r="AA788" s="27">
        <v>0</v>
      </c>
      <c r="AB788" s="27">
        <v>0</v>
      </c>
      <c r="AC788" s="27">
        <v>0</v>
      </c>
      <c r="AD788" s="27">
        <v>0</v>
      </c>
      <c r="AE788" s="27"/>
      <c r="AF788" s="27"/>
      <c r="AG788" s="29">
        <f t="shared" si="14"/>
        <v>4</v>
      </c>
      <c r="AI788" s="30" t="s">
        <v>299</v>
      </c>
    </row>
    <row r="789" spans="1:35" s="30" customFormat="1">
      <c r="A789" s="24" t="s">
        <v>111</v>
      </c>
      <c r="B789" s="25">
        <v>45822</v>
      </c>
      <c r="C789" s="24" t="s">
        <v>239</v>
      </c>
      <c r="D789" s="26">
        <f t="shared" si="11"/>
        <v>0</v>
      </c>
      <c r="E789" s="27">
        <v>4</v>
      </c>
      <c r="F789" s="27">
        <v>4</v>
      </c>
      <c r="G789" s="27">
        <v>0</v>
      </c>
      <c r="H789" s="28">
        <f t="shared" si="1"/>
        <v>0</v>
      </c>
      <c r="I789" s="27">
        <v>0</v>
      </c>
      <c r="J789" s="27">
        <v>0</v>
      </c>
      <c r="K789" s="27">
        <v>0</v>
      </c>
      <c r="L789" s="27">
        <v>0</v>
      </c>
      <c r="M789" s="27">
        <v>0</v>
      </c>
      <c r="N789" s="27">
        <v>0</v>
      </c>
      <c r="O789" s="27">
        <v>0</v>
      </c>
      <c r="P789" s="27">
        <v>1</v>
      </c>
      <c r="Q789" s="26">
        <f t="shared" si="12"/>
        <v>0</v>
      </c>
      <c r="R789" s="26">
        <f t="shared" si="13"/>
        <v>0</v>
      </c>
      <c r="T789" s="24"/>
      <c r="U789" s="24"/>
      <c r="V789" s="24"/>
      <c r="X789" s="27">
        <v>0</v>
      </c>
      <c r="Y789" s="27">
        <v>0</v>
      </c>
      <c r="Z789" s="27">
        <v>0</v>
      </c>
      <c r="AA789" s="27">
        <v>0</v>
      </c>
      <c r="AB789" s="27">
        <v>0</v>
      </c>
      <c r="AC789" s="27">
        <v>0</v>
      </c>
      <c r="AD789" s="27">
        <v>0</v>
      </c>
      <c r="AE789" s="27"/>
      <c r="AF789" s="27"/>
      <c r="AG789" s="29">
        <f t="shared" si="14"/>
        <v>4</v>
      </c>
      <c r="AI789" s="30" t="s">
        <v>299</v>
      </c>
    </row>
    <row r="790" spans="1:35" s="30" customFormat="1">
      <c r="A790" s="24" t="s">
        <v>133</v>
      </c>
      <c r="B790" s="25">
        <v>45822</v>
      </c>
      <c r="C790" s="24" t="s">
        <v>239</v>
      </c>
      <c r="D790" s="26">
        <f t="shared" si="11"/>
        <v>0</v>
      </c>
      <c r="E790" s="27">
        <v>4</v>
      </c>
      <c r="F790" s="27">
        <v>4</v>
      </c>
      <c r="G790" s="27">
        <v>0</v>
      </c>
      <c r="H790" s="28">
        <f t="shared" si="1"/>
        <v>0</v>
      </c>
      <c r="I790" s="27">
        <v>0</v>
      </c>
      <c r="J790" s="27">
        <v>0</v>
      </c>
      <c r="K790" s="27">
        <v>0</v>
      </c>
      <c r="L790" s="27">
        <v>0</v>
      </c>
      <c r="M790" s="27">
        <v>0</v>
      </c>
      <c r="N790" s="27">
        <v>0</v>
      </c>
      <c r="O790" s="27">
        <v>0</v>
      </c>
      <c r="P790" s="27">
        <v>0</v>
      </c>
      <c r="Q790" s="26">
        <f t="shared" si="12"/>
        <v>0</v>
      </c>
      <c r="R790" s="26">
        <f t="shared" si="13"/>
        <v>0</v>
      </c>
      <c r="T790" s="24"/>
      <c r="U790" s="24"/>
      <c r="V790" s="24"/>
      <c r="X790" s="27">
        <v>0</v>
      </c>
      <c r="Y790" s="27">
        <v>0</v>
      </c>
      <c r="Z790" s="27">
        <v>0</v>
      </c>
      <c r="AA790" s="27">
        <v>0</v>
      </c>
      <c r="AB790" s="27">
        <v>0</v>
      </c>
      <c r="AC790" s="27">
        <v>0</v>
      </c>
      <c r="AD790" s="27">
        <v>0</v>
      </c>
      <c r="AE790" s="27"/>
      <c r="AF790" s="27"/>
      <c r="AG790" s="29">
        <f t="shared" si="14"/>
        <v>4</v>
      </c>
      <c r="AI790" s="30" t="s">
        <v>299</v>
      </c>
    </row>
    <row r="791" spans="1:35" s="30" customFormat="1">
      <c r="A791" s="24" t="s">
        <v>99</v>
      </c>
      <c r="B791" s="25">
        <v>45822</v>
      </c>
      <c r="C791" s="24" t="s">
        <v>239</v>
      </c>
      <c r="D791" s="26">
        <f t="shared" si="11"/>
        <v>0.4</v>
      </c>
      <c r="E791" s="27">
        <v>5</v>
      </c>
      <c r="F791" s="27">
        <v>5</v>
      </c>
      <c r="G791" s="27">
        <v>2</v>
      </c>
      <c r="H791" s="28">
        <f t="shared" si="1"/>
        <v>1</v>
      </c>
      <c r="I791" s="27">
        <v>1</v>
      </c>
      <c r="J791" s="27">
        <v>0</v>
      </c>
      <c r="K791" s="27">
        <v>0</v>
      </c>
      <c r="L791" s="27">
        <v>1</v>
      </c>
      <c r="M791" s="27">
        <v>1</v>
      </c>
      <c r="N791" s="27">
        <v>0</v>
      </c>
      <c r="O791" s="27">
        <v>0</v>
      </c>
      <c r="P791" s="27">
        <v>0</v>
      </c>
      <c r="Q791" s="26">
        <f t="shared" si="12"/>
        <v>0.4</v>
      </c>
      <c r="R791" s="26">
        <f t="shared" si="13"/>
        <v>0.6</v>
      </c>
      <c r="T791" s="24"/>
      <c r="U791" s="24"/>
      <c r="V791" s="24"/>
      <c r="X791" s="27">
        <v>0</v>
      </c>
      <c r="Y791" s="27">
        <v>0</v>
      </c>
      <c r="Z791" s="27">
        <v>0</v>
      </c>
      <c r="AA791" s="27">
        <v>0</v>
      </c>
      <c r="AB791" s="27">
        <v>0</v>
      </c>
      <c r="AC791" s="27">
        <v>0</v>
      </c>
      <c r="AD791" s="27">
        <v>1</v>
      </c>
      <c r="AE791" s="27"/>
      <c r="AF791" s="27"/>
      <c r="AG791" s="29">
        <f t="shared" si="14"/>
        <v>3</v>
      </c>
      <c r="AI791" s="30" t="s">
        <v>299</v>
      </c>
    </row>
    <row r="792" spans="1:35" s="30" customFormat="1">
      <c r="A792" s="24" t="s">
        <v>108</v>
      </c>
      <c r="B792" s="25">
        <v>45822</v>
      </c>
      <c r="C792" s="24" t="s">
        <v>239</v>
      </c>
      <c r="D792" s="26">
        <f t="shared" si="11"/>
        <v>0.8</v>
      </c>
      <c r="E792" s="27">
        <v>5</v>
      </c>
      <c r="F792" s="27">
        <v>5</v>
      </c>
      <c r="G792" s="27">
        <v>4</v>
      </c>
      <c r="H792" s="28">
        <f t="shared" si="1"/>
        <v>3</v>
      </c>
      <c r="I792" s="27">
        <v>1</v>
      </c>
      <c r="J792" s="27">
        <v>0</v>
      </c>
      <c r="K792" s="27">
        <v>0</v>
      </c>
      <c r="L792" s="27">
        <v>2</v>
      </c>
      <c r="M792" s="27">
        <v>1</v>
      </c>
      <c r="N792" s="27">
        <v>1</v>
      </c>
      <c r="O792" s="27">
        <v>0</v>
      </c>
      <c r="P792" s="27">
        <v>0</v>
      </c>
      <c r="Q792" s="26">
        <f t="shared" si="12"/>
        <v>0.8</v>
      </c>
      <c r="R792" s="26">
        <f t="shared" si="13"/>
        <v>1</v>
      </c>
      <c r="T792" s="24"/>
      <c r="U792" s="24"/>
      <c r="V792" s="24"/>
      <c r="X792" s="27">
        <v>0</v>
      </c>
      <c r="Y792" s="27">
        <v>0</v>
      </c>
      <c r="Z792" s="27">
        <v>0</v>
      </c>
      <c r="AA792" s="27">
        <v>0</v>
      </c>
      <c r="AB792" s="27">
        <v>0</v>
      </c>
      <c r="AC792" s="27">
        <v>0</v>
      </c>
      <c r="AD792" s="27">
        <v>0</v>
      </c>
      <c r="AE792" s="27"/>
      <c r="AF792" s="27"/>
      <c r="AG792" s="29">
        <f t="shared" si="14"/>
        <v>1</v>
      </c>
      <c r="AI792" s="30" t="s">
        <v>299</v>
      </c>
    </row>
    <row r="793" spans="1:35" s="30" customFormat="1">
      <c r="A793" s="24" t="s">
        <v>94</v>
      </c>
      <c r="B793" s="25">
        <v>45822</v>
      </c>
      <c r="C793" s="24" t="s">
        <v>239</v>
      </c>
      <c r="D793" s="26">
        <f t="shared" si="11"/>
        <v>0.2</v>
      </c>
      <c r="E793" s="27">
        <v>5</v>
      </c>
      <c r="F793" s="27">
        <v>5</v>
      </c>
      <c r="G793" s="27">
        <v>1</v>
      </c>
      <c r="H793" s="28">
        <f t="shared" si="1"/>
        <v>0</v>
      </c>
      <c r="I793" s="27">
        <v>1</v>
      </c>
      <c r="J793" s="27">
        <v>0</v>
      </c>
      <c r="K793" s="27">
        <v>0</v>
      </c>
      <c r="L793" s="27">
        <v>0</v>
      </c>
      <c r="M793" s="27">
        <v>1</v>
      </c>
      <c r="N793" s="27">
        <v>0</v>
      </c>
      <c r="O793" s="27">
        <v>0</v>
      </c>
      <c r="P793" s="27">
        <v>0</v>
      </c>
      <c r="Q793" s="26">
        <f t="shared" si="12"/>
        <v>0.2</v>
      </c>
      <c r="R793" s="26">
        <f t="shared" si="13"/>
        <v>0.4</v>
      </c>
      <c r="T793" s="24"/>
      <c r="U793" s="24"/>
      <c r="V793" s="24"/>
      <c r="X793" s="27">
        <v>0</v>
      </c>
      <c r="Y793" s="27">
        <v>0</v>
      </c>
      <c r="Z793" s="27">
        <v>0</v>
      </c>
      <c r="AA793" s="27">
        <v>0</v>
      </c>
      <c r="AB793" s="27">
        <v>1</v>
      </c>
      <c r="AC793" s="27">
        <v>0</v>
      </c>
      <c r="AD793" s="27">
        <v>0</v>
      </c>
      <c r="AE793" s="27"/>
      <c r="AF793" s="27"/>
      <c r="AG793" s="29">
        <f t="shared" si="14"/>
        <v>5</v>
      </c>
      <c r="AI793" s="30" t="s">
        <v>299</v>
      </c>
    </row>
    <row r="794" spans="1:35" s="30" customFormat="1">
      <c r="A794" s="24" t="s">
        <v>109</v>
      </c>
      <c r="B794" s="25">
        <v>45822</v>
      </c>
      <c r="C794" s="24" t="s">
        <v>239</v>
      </c>
      <c r="D794" s="26">
        <f t="shared" si="11"/>
        <v>0.4</v>
      </c>
      <c r="E794" s="27">
        <v>5</v>
      </c>
      <c r="F794" s="27">
        <v>5</v>
      </c>
      <c r="G794" s="27">
        <v>2</v>
      </c>
      <c r="H794" s="28">
        <f t="shared" si="1"/>
        <v>1</v>
      </c>
      <c r="I794" s="27">
        <v>1</v>
      </c>
      <c r="J794" s="27">
        <v>0</v>
      </c>
      <c r="K794" s="27">
        <v>0</v>
      </c>
      <c r="L794" s="27">
        <v>0</v>
      </c>
      <c r="M794" s="27">
        <v>1</v>
      </c>
      <c r="N794" s="27">
        <v>0</v>
      </c>
      <c r="O794" s="27">
        <v>0</v>
      </c>
      <c r="P794" s="27">
        <v>0</v>
      </c>
      <c r="Q794" s="26">
        <f t="shared" si="12"/>
        <v>0.4</v>
      </c>
      <c r="R794" s="26">
        <f t="shared" si="13"/>
        <v>0.6</v>
      </c>
      <c r="T794" s="24"/>
      <c r="U794" s="24"/>
      <c r="V794" s="24"/>
      <c r="X794" s="27">
        <v>0</v>
      </c>
      <c r="Y794" s="27">
        <v>0</v>
      </c>
      <c r="Z794" s="27">
        <v>0</v>
      </c>
      <c r="AA794" s="27">
        <v>0</v>
      </c>
      <c r="AB794" s="27">
        <v>0</v>
      </c>
      <c r="AC794" s="27">
        <v>0</v>
      </c>
      <c r="AD794" s="27">
        <v>0</v>
      </c>
      <c r="AE794" s="27"/>
      <c r="AF794" s="27"/>
      <c r="AG794" s="29">
        <f t="shared" si="14"/>
        <v>3</v>
      </c>
      <c r="AI794" s="30" t="s">
        <v>299</v>
      </c>
    </row>
    <row r="795" spans="1:35" s="30" customFormat="1">
      <c r="A795" s="24" t="s">
        <v>283</v>
      </c>
      <c r="B795" s="25">
        <v>45822</v>
      </c>
      <c r="C795" s="24" t="s">
        <v>239</v>
      </c>
      <c r="D795" s="26">
        <f t="shared" si="11"/>
        <v>0.8</v>
      </c>
      <c r="E795" s="27">
        <v>5</v>
      </c>
      <c r="F795" s="27">
        <v>5</v>
      </c>
      <c r="G795" s="27">
        <v>4</v>
      </c>
      <c r="H795" s="28">
        <f t="shared" si="1"/>
        <v>0</v>
      </c>
      <c r="I795" s="27">
        <v>3</v>
      </c>
      <c r="J795" s="27">
        <v>1</v>
      </c>
      <c r="K795" s="27">
        <v>0</v>
      </c>
      <c r="L795" s="27">
        <v>2</v>
      </c>
      <c r="M795" s="27">
        <v>0</v>
      </c>
      <c r="N795" s="27">
        <v>0</v>
      </c>
      <c r="O795" s="27">
        <v>0</v>
      </c>
      <c r="P795" s="27">
        <v>0</v>
      </c>
      <c r="Q795" s="26">
        <f t="shared" si="12"/>
        <v>0.8</v>
      </c>
      <c r="R795" s="26">
        <f t="shared" si="13"/>
        <v>1.8</v>
      </c>
      <c r="T795" s="24"/>
      <c r="U795" s="24"/>
      <c r="V795" s="24"/>
      <c r="X795" s="27">
        <v>0</v>
      </c>
      <c r="Y795" s="27">
        <v>0</v>
      </c>
      <c r="Z795" s="27">
        <v>0</v>
      </c>
      <c r="AA795" s="27">
        <v>0</v>
      </c>
      <c r="AB795" s="27">
        <v>0</v>
      </c>
      <c r="AC795" s="27">
        <v>0</v>
      </c>
      <c r="AD795" s="27">
        <v>0</v>
      </c>
      <c r="AE795" s="27"/>
      <c r="AF795" s="27"/>
      <c r="AG795" s="29">
        <f t="shared" si="14"/>
        <v>1</v>
      </c>
      <c r="AI795" s="30" t="s">
        <v>299</v>
      </c>
    </row>
    <row r="796" spans="1:35" s="30" customFormat="1">
      <c r="A796" s="24" t="s">
        <v>101</v>
      </c>
      <c r="B796" s="25">
        <v>45822</v>
      </c>
      <c r="C796" s="24" t="s">
        <v>239</v>
      </c>
      <c r="D796" s="26">
        <f t="shared" si="11"/>
        <v>0.2</v>
      </c>
      <c r="E796" s="27">
        <v>5</v>
      </c>
      <c r="F796" s="27">
        <v>5</v>
      </c>
      <c r="G796" s="27">
        <v>1</v>
      </c>
      <c r="H796" s="28">
        <f t="shared" si="1"/>
        <v>0</v>
      </c>
      <c r="I796" s="27">
        <v>1</v>
      </c>
      <c r="J796" s="27">
        <v>0</v>
      </c>
      <c r="K796" s="27">
        <v>0</v>
      </c>
      <c r="L796" s="27">
        <v>0</v>
      </c>
      <c r="M796" s="27">
        <v>1</v>
      </c>
      <c r="N796" s="27">
        <v>0</v>
      </c>
      <c r="O796" s="27">
        <v>0</v>
      </c>
      <c r="P796" s="27">
        <v>3</v>
      </c>
      <c r="Q796" s="26">
        <f t="shared" si="12"/>
        <v>0.2</v>
      </c>
      <c r="R796" s="26">
        <f t="shared" si="13"/>
        <v>0.4</v>
      </c>
      <c r="T796" s="24"/>
      <c r="U796" s="24"/>
      <c r="V796" s="24"/>
      <c r="X796" s="27">
        <v>0</v>
      </c>
      <c r="Y796" s="27">
        <v>0</v>
      </c>
      <c r="Z796" s="27">
        <v>0</v>
      </c>
      <c r="AA796" s="27">
        <v>0</v>
      </c>
      <c r="AB796" s="27">
        <v>0</v>
      </c>
      <c r="AC796" s="27">
        <v>0</v>
      </c>
      <c r="AD796" s="27">
        <v>0</v>
      </c>
      <c r="AE796" s="27"/>
      <c r="AF796" s="27"/>
      <c r="AG796" s="29">
        <f t="shared" si="14"/>
        <v>4</v>
      </c>
      <c r="AI796" s="30" t="s">
        <v>299</v>
      </c>
    </row>
    <row r="797" spans="1:35" s="30" customFormat="1">
      <c r="A797" s="24" t="s">
        <v>192</v>
      </c>
      <c r="B797" s="25">
        <v>45822</v>
      </c>
      <c r="C797" s="24" t="s">
        <v>239</v>
      </c>
      <c r="D797" s="26">
        <f t="shared" si="11"/>
        <v>0.2</v>
      </c>
      <c r="E797" s="27">
        <v>5</v>
      </c>
      <c r="F797" s="27">
        <v>5</v>
      </c>
      <c r="G797" s="27">
        <v>1</v>
      </c>
      <c r="H797" s="28">
        <f t="shared" si="1"/>
        <v>1</v>
      </c>
      <c r="I797" s="27">
        <v>0</v>
      </c>
      <c r="J797" s="27">
        <v>0</v>
      </c>
      <c r="K797" s="27">
        <v>0</v>
      </c>
      <c r="L797" s="27">
        <v>0</v>
      </c>
      <c r="M797" s="27">
        <v>1</v>
      </c>
      <c r="N797" s="27">
        <v>0</v>
      </c>
      <c r="O797" s="27">
        <v>0</v>
      </c>
      <c r="P797" s="27">
        <v>1</v>
      </c>
      <c r="Q797" s="26">
        <f t="shared" si="12"/>
        <v>0.2</v>
      </c>
      <c r="R797" s="26">
        <f t="shared" si="13"/>
        <v>0.2</v>
      </c>
      <c r="T797" s="24"/>
      <c r="U797" s="24"/>
      <c r="V797" s="24"/>
      <c r="X797" s="27">
        <v>0</v>
      </c>
      <c r="Y797" s="27">
        <v>0</v>
      </c>
      <c r="Z797" s="27">
        <v>0</v>
      </c>
      <c r="AA797" s="27">
        <v>0</v>
      </c>
      <c r="AB797" s="27">
        <v>0</v>
      </c>
      <c r="AC797" s="27">
        <v>0</v>
      </c>
      <c r="AD797" s="27">
        <v>0</v>
      </c>
      <c r="AE797" s="27"/>
      <c r="AF797" s="27"/>
      <c r="AG797" s="29">
        <f t="shared" si="14"/>
        <v>4</v>
      </c>
      <c r="AI797" s="30" t="s">
        <v>299</v>
      </c>
    </row>
    <row r="798" spans="1:35" s="30" customFormat="1">
      <c r="A798" s="24" t="s">
        <v>193</v>
      </c>
      <c r="B798" s="25">
        <v>45822</v>
      </c>
      <c r="C798" s="24" t="s">
        <v>239</v>
      </c>
      <c r="D798" s="26">
        <f t="shared" si="11"/>
        <v>0.5</v>
      </c>
      <c r="E798" s="27">
        <v>4</v>
      </c>
      <c r="F798" s="27">
        <v>4</v>
      </c>
      <c r="G798" s="27">
        <v>2</v>
      </c>
      <c r="H798" s="28">
        <f t="shared" si="1"/>
        <v>1</v>
      </c>
      <c r="I798" s="27">
        <v>1</v>
      </c>
      <c r="J798" s="27">
        <v>0</v>
      </c>
      <c r="K798" s="27">
        <v>0</v>
      </c>
      <c r="L798" s="27">
        <v>1</v>
      </c>
      <c r="M798" s="27">
        <v>1</v>
      </c>
      <c r="N798" s="27">
        <v>0</v>
      </c>
      <c r="O798" s="27">
        <v>0</v>
      </c>
      <c r="P798" s="27">
        <v>0</v>
      </c>
      <c r="Q798" s="26">
        <f t="shared" si="12"/>
        <v>0.5</v>
      </c>
      <c r="R798" s="26">
        <f t="shared" si="13"/>
        <v>0.75</v>
      </c>
      <c r="T798" s="24"/>
      <c r="U798" s="24"/>
      <c r="V798" s="24"/>
      <c r="X798" s="27">
        <v>0</v>
      </c>
      <c r="Y798" s="27">
        <v>0</v>
      </c>
      <c r="Z798" s="27">
        <v>0</v>
      </c>
      <c r="AA798" s="27">
        <v>0</v>
      </c>
      <c r="AB798" s="27">
        <v>0</v>
      </c>
      <c r="AC798" s="27">
        <v>0</v>
      </c>
      <c r="AD798" s="27">
        <v>1</v>
      </c>
      <c r="AE798" s="27"/>
      <c r="AF798" s="27"/>
      <c r="AG798" s="29">
        <f t="shared" si="14"/>
        <v>2</v>
      </c>
      <c r="AI798" s="30" t="s">
        <v>299</v>
      </c>
    </row>
    <row r="799" spans="1:35" s="30" customFormat="1">
      <c r="A799" s="24" t="s">
        <v>125</v>
      </c>
      <c r="B799" s="25">
        <v>45822</v>
      </c>
      <c r="C799" s="24" t="s">
        <v>239</v>
      </c>
      <c r="D799" s="26">
        <f t="shared" si="11"/>
        <v>0.4</v>
      </c>
      <c r="E799" s="27">
        <v>5</v>
      </c>
      <c r="F799" s="27">
        <v>5</v>
      </c>
      <c r="G799" s="27">
        <v>2</v>
      </c>
      <c r="H799" s="28">
        <f t="shared" si="1"/>
        <v>2</v>
      </c>
      <c r="I799" s="27">
        <v>0</v>
      </c>
      <c r="J799" s="27">
        <v>0</v>
      </c>
      <c r="K799" s="27">
        <v>0</v>
      </c>
      <c r="L799" s="27">
        <v>0</v>
      </c>
      <c r="M799" s="27">
        <v>0</v>
      </c>
      <c r="N799" s="27">
        <v>0</v>
      </c>
      <c r="O799" s="27">
        <v>0</v>
      </c>
      <c r="P799" s="27">
        <v>0</v>
      </c>
      <c r="Q799" s="26">
        <f t="shared" si="12"/>
        <v>0.4</v>
      </c>
      <c r="R799" s="26">
        <f t="shared" si="13"/>
        <v>0.4</v>
      </c>
      <c r="T799" s="24"/>
      <c r="U799" s="24"/>
      <c r="V799" s="24"/>
      <c r="X799" s="27">
        <v>0</v>
      </c>
      <c r="Y799" s="27">
        <v>0</v>
      </c>
      <c r="Z799" s="27">
        <v>0</v>
      </c>
      <c r="AA799" s="27">
        <v>0</v>
      </c>
      <c r="AB799" s="27">
        <v>0</v>
      </c>
      <c r="AC799" s="27">
        <v>1</v>
      </c>
      <c r="AD799" s="27">
        <v>1</v>
      </c>
      <c r="AE799" s="27"/>
      <c r="AF799" s="27"/>
      <c r="AG799" s="29">
        <f t="shared" si="14"/>
        <v>4</v>
      </c>
      <c r="AI799" s="30" t="s">
        <v>299</v>
      </c>
    </row>
    <row r="800" spans="1:35" s="30" customFormat="1">
      <c r="A800" s="24" t="s">
        <v>103</v>
      </c>
      <c r="B800" s="25">
        <v>45822</v>
      </c>
      <c r="C800" s="24" t="s">
        <v>239</v>
      </c>
      <c r="D800" s="26">
        <f t="shared" si="11"/>
        <v>0.25</v>
      </c>
      <c r="E800" s="27">
        <v>5</v>
      </c>
      <c r="F800" s="27">
        <v>4</v>
      </c>
      <c r="G800" s="27">
        <v>1</v>
      </c>
      <c r="H800" s="28">
        <f t="shared" si="1"/>
        <v>1</v>
      </c>
      <c r="I800" s="27">
        <v>0</v>
      </c>
      <c r="J800" s="27">
        <v>0</v>
      </c>
      <c r="K800" s="27">
        <v>0</v>
      </c>
      <c r="L800" s="27">
        <v>0</v>
      </c>
      <c r="M800" s="27">
        <v>1</v>
      </c>
      <c r="N800" s="27">
        <v>2</v>
      </c>
      <c r="O800" s="27">
        <v>1</v>
      </c>
      <c r="P800" s="27">
        <v>2</v>
      </c>
      <c r="Q800" s="26">
        <f t="shared" si="12"/>
        <v>0.4</v>
      </c>
      <c r="R800" s="26">
        <f t="shared" si="13"/>
        <v>0.25</v>
      </c>
      <c r="T800" s="24"/>
      <c r="U800" s="24"/>
      <c r="V800" s="24"/>
      <c r="X800" s="27">
        <v>0</v>
      </c>
      <c r="Y800" s="27">
        <v>0</v>
      </c>
      <c r="Z800" s="27">
        <v>0</v>
      </c>
      <c r="AA800" s="27">
        <v>0</v>
      </c>
      <c r="AB800" s="27">
        <v>0</v>
      </c>
      <c r="AC800" s="27">
        <v>0</v>
      </c>
      <c r="AD800" s="27">
        <v>0</v>
      </c>
      <c r="AE800" s="27"/>
      <c r="AF800" s="27"/>
      <c r="AG800" s="29">
        <f t="shared" si="14"/>
        <v>3</v>
      </c>
      <c r="AI800" s="30" t="s">
        <v>299</v>
      </c>
    </row>
    <row r="801" spans="1:35" s="30" customFormat="1">
      <c r="A801" s="24" t="s">
        <v>95</v>
      </c>
      <c r="B801" s="25">
        <v>45822</v>
      </c>
      <c r="C801" s="24" t="s">
        <v>239</v>
      </c>
      <c r="D801" s="26">
        <f t="shared" si="11"/>
        <v>0.2</v>
      </c>
      <c r="E801" s="27">
        <v>5</v>
      </c>
      <c r="F801" s="27">
        <v>5</v>
      </c>
      <c r="G801" s="27">
        <v>1</v>
      </c>
      <c r="H801" s="28">
        <f t="shared" si="1"/>
        <v>1</v>
      </c>
      <c r="I801" s="27">
        <v>0</v>
      </c>
      <c r="J801" s="27">
        <v>0</v>
      </c>
      <c r="K801" s="27">
        <v>0</v>
      </c>
      <c r="L801" s="27">
        <v>0</v>
      </c>
      <c r="M801" s="27">
        <v>0</v>
      </c>
      <c r="N801" s="27">
        <v>0</v>
      </c>
      <c r="O801" s="27">
        <v>0</v>
      </c>
      <c r="P801" s="27">
        <v>2</v>
      </c>
      <c r="Q801" s="26">
        <f t="shared" si="12"/>
        <v>0.2</v>
      </c>
      <c r="R801" s="26">
        <f t="shared" si="13"/>
        <v>0.2</v>
      </c>
      <c r="T801" s="24"/>
      <c r="U801" s="24"/>
      <c r="V801" s="24"/>
      <c r="X801" s="27">
        <v>0</v>
      </c>
      <c r="Y801" s="27">
        <v>0</v>
      </c>
      <c r="Z801" s="27">
        <v>0</v>
      </c>
      <c r="AA801" s="27">
        <v>0</v>
      </c>
      <c r="AB801" s="27">
        <v>0</v>
      </c>
      <c r="AC801" s="27">
        <v>0</v>
      </c>
      <c r="AD801" s="27">
        <v>0</v>
      </c>
      <c r="AE801" s="27"/>
      <c r="AF801" s="27"/>
      <c r="AG801" s="29">
        <f t="shared" si="14"/>
        <v>4</v>
      </c>
      <c r="AI801" s="30" t="s">
        <v>299</v>
      </c>
    </row>
    <row r="802" spans="1:35" s="30" customFormat="1">
      <c r="A802" s="24" t="s">
        <v>88</v>
      </c>
      <c r="B802" s="25">
        <v>45822</v>
      </c>
      <c r="C802" s="24" t="s">
        <v>239</v>
      </c>
      <c r="D802" s="26">
        <f t="shared" si="11"/>
        <v>0.4</v>
      </c>
      <c r="E802" s="27">
        <v>5</v>
      </c>
      <c r="F802" s="27">
        <v>5</v>
      </c>
      <c r="G802" s="27">
        <v>2</v>
      </c>
      <c r="H802" s="28">
        <f t="shared" si="1"/>
        <v>2</v>
      </c>
      <c r="I802" s="27">
        <v>0</v>
      </c>
      <c r="J802" s="27">
        <v>0</v>
      </c>
      <c r="K802" s="27">
        <v>0</v>
      </c>
      <c r="L802" s="27">
        <v>1</v>
      </c>
      <c r="M802" s="27">
        <v>0</v>
      </c>
      <c r="N802" s="27">
        <v>0</v>
      </c>
      <c r="O802" s="27">
        <v>0</v>
      </c>
      <c r="P802" s="27">
        <v>0</v>
      </c>
      <c r="Q802" s="26">
        <f t="shared" si="12"/>
        <v>0.4</v>
      </c>
      <c r="R802" s="26">
        <f t="shared" si="13"/>
        <v>0.4</v>
      </c>
      <c r="T802" s="24"/>
      <c r="U802" s="24"/>
      <c r="V802" s="24"/>
      <c r="X802" s="27">
        <v>0</v>
      </c>
      <c r="Y802" s="27">
        <v>0</v>
      </c>
      <c r="Z802" s="27">
        <v>0</v>
      </c>
      <c r="AA802" s="27">
        <v>0</v>
      </c>
      <c r="AB802" s="27">
        <v>0</v>
      </c>
      <c r="AC802" s="27">
        <v>0</v>
      </c>
      <c r="AD802" s="27">
        <v>0</v>
      </c>
      <c r="AE802" s="27"/>
      <c r="AF802" s="27"/>
      <c r="AG802" s="29">
        <f t="shared" si="14"/>
        <v>3</v>
      </c>
      <c r="AI802" s="30" t="s">
        <v>299</v>
      </c>
    </row>
    <row r="803" spans="1:35" s="30" customFormat="1">
      <c r="A803" s="24" t="s">
        <v>119</v>
      </c>
      <c r="B803" s="25">
        <v>45822</v>
      </c>
      <c r="C803" s="24" t="s">
        <v>239</v>
      </c>
      <c r="D803" s="26">
        <f t="shared" si="11"/>
        <v>0.4</v>
      </c>
      <c r="E803" s="27">
        <v>5</v>
      </c>
      <c r="F803" s="27">
        <v>5</v>
      </c>
      <c r="G803" s="27">
        <v>2</v>
      </c>
      <c r="H803" s="28">
        <f t="shared" si="1"/>
        <v>0</v>
      </c>
      <c r="I803" s="27">
        <v>2</v>
      </c>
      <c r="J803" s="27">
        <v>0</v>
      </c>
      <c r="K803" s="27">
        <v>0</v>
      </c>
      <c r="L803" s="27">
        <v>0</v>
      </c>
      <c r="M803" s="27">
        <v>2</v>
      </c>
      <c r="N803" s="27">
        <v>0</v>
      </c>
      <c r="O803" s="27">
        <v>0</v>
      </c>
      <c r="P803" s="27">
        <v>0</v>
      </c>
      <c r="Q803" s="26">
        <f t="shared" si="12"/>
        <v>0.4</v>
      </c>
      <c r="R803" s="26">
        <f t="shared" si="13"/>
        <v>0.8</v>
      </c>
      <c r="T803" s="24"/>
      <c r="U803" s="24"/>
      <c r="V803" s="24"/>
      <c r="X803" s="27">
        <v>0</v>
      </c>
      <c r="Y803" s="27">
        <v>0</v>
      </c>
      <c r="Z803" s="27">
        <v>0</v>
      </c>
      <c r="AA803" s="27">
        <v>0</v>
      </c>
      <c r="AB803" s="27">
        <v>0</v>
      </c>
      <c r="AC803" s="27">
        <v>0</v>
      </c>
      <c r="AD803" s="27">
        <v>0</v>
      </c>
      <c r="AE803" s="27"/>
      <c r="AF803" s="27"/>
      <c r="AG803" s="29">
        <f t="shared" si="14"/>
        <v>3</v>
      </c>
      <c r="AI803" s="30" t="s">
        <v>299</v>
      </c>
    </row>
    <row r="804" spans="1:35" s="30" customFormat="1">
      <c r="A804" s="24" t="s">
        <v>127</v>
      </c>
      <c r="B804" s="25">
        <v>45822</v>
      </c>
      <c r="C804" s="24" t="s">
        <v>239</v>
      </c>
      <c r="D804" s="26">
        <f t="shared" si="11"/>
        <v>0.2</v>
      </c>
      <c r="E804" s="27">
        <v>5</v>
      </c>
      <c r="F804" s="27">
        <v>5</v>
      </c>
      <c r="G804" s="27">
        <v>1</v>
      </c>
      <c r="H804" s="28">
        <f t="shared" si="1"/>
        <v>0</v>
      </c>
      <c r="I804" s="27">
        <v>1</v>
      </c>
      <c r="J804" s="27">
        <v>0</v>
      </c>
      <c r="K804" s="27">
        <v>0</v>
      </c>
      <c r="L804" s="27">
        <v>1</v>
      </c>
      <c r="M804" s="27">
        <v>0</v>
      </c>
      <c r="N804" s="27">
        <v>0</v>
      </c>
      <c r="O804" s="27">
        <v>0</v>
      </c>
      <c r="P804" s="27">
        <v>2</v>
      </c>
      <c r="Q804" s="26">
        <f t="shared" si="12"/>
        <v>0.2</v>
      </c>
      <c r="R804" s="26">
        <f t="shared" si="13"/>
        <v>0.4</v>
      </c>
      <c r="T804" s="24"/>
      <c r="U804" s="24"/>
      <c r="V804" s="24"/>
      <c r="X804" s="27">
        <v>0</v>
      </c>
      <c r="Y804" s="27">
        <v>0</v>
      </c>
      <c r="Z804" s="27">
        <v>0</v>
      </c>
      <c r="AA804" s="27">
        <v>0</v>
      </c>
      <c r="AB804" s="27">
        <v>0</v>
      </c>
      <c r="AC804" s="27">
        <v>0</v>
      </c>
      <c r="AD804" s="27">
        <v>1</v>
      </c>
      <c r="AE804" s="27"/>
      <c r="AF804" s="27"/>
      <c r="AG804" s="29">
        <f t="shared" si="14"/>
        <v>4</v>
      </c>
      <c r="AI804" s="30" t="s">
        <v>299</v>
      </c>
    </row>
    <row r="805" spans="1:35" s="30" customFormat="1">
      <c r="A805" s="24" t="s">
        <v>96</v>
      </c>
      <c r="B805" s="25">
        <v>45822</v>
      </c>
      <c r="C805" s="24" t="s">
        <v>239</v>
      </c>
      <c r="D805" s="26">
        <f t="shared" si="11"/>
        <v>0.4</v>
      </c>
      <c r="E805" s="27">
        <v>5</v>
      </c>
      <c r="F805" s="27">
        <v>5</v>
      </c>
      <c r="G805" s="27">
        <v>2</v>
      </c>
      <c r="H805" s="28">
        <f t="shared" si="1"/>
        <v>2</v>
      </c>
      <c r="I805" s="27">
        <v>0</v>
      </c>
      <c r="J805" s="27">
        <v>0</v>
      </c>
      <c r="K805" s="27">
        <v>0</v>
      </c>
      <c r="L805" s="27">
        <v>1</v>
      </c>
      <c r="M805" s="27">
        <v>1</v>
      </c>
      <c r="N805" s="27">
        <v>0</v>
      </c>
      <c r="O805" s="27">
        <v>0</v>
      </c>
      <c r="P805" s="27">
        <v>1</v>
      </c>
      <c r="Q805" s="26">
        <f t="shared" si="12"/>
        <v>0.4</v>
      </c>
      <c r="R805" s="26">
        <f t="shared" si="13"/>
        <v>0.4</v>
      </c>
      <c r="T805" s="24"/>
      <c r="U805" s="24"/>
      <c r="V805" s="24"/>
      <c r="X805" s="27">
        <v>0</v>
      </c>
      <c r="Y805" s="27">
        <v>0</v>
      </c>
      <c r="Z805" s="27">
        <v>0</v>
      </c>
      <c r="AA805" s="27">
        <v>0</v>
      </c>
      <c r="AB805" s="27">
        <v>0</v>
      </c>
      <c r="AC805" s="27">
        <v>0</v>
      </c>
      <c r="AD805" s="27">
        <v>0</v>
      </c>
      <c r="AE805" s="27"/>
      <c r="AF805" s="27"/>
      <c r="AG805" s="29">
        <f t="shared" si="14"/>
        <v>3</v>
      </c>
      <c r="AI805" s="30" t="s">
        <v>299</v>
      </c>
    </row>
    <row r="806" spans="1:35" s="30" customFormat="1">
      <c r="A806" s="24" t="s">
        <v>290</v>
      </c>
      <c r="B806" s="25">
        <v>45822</v>
      </c>
      <c r="C806" s="24" t="s">
        <v>239</v>
      </c>
      <c r="D806" s="26">
        <f t="shared" si="11"/>
        <v>0.4</v>
      </c>
      <c r="E806" s="27">
        <v>5</v>
      </c>
      <c r="F806" s="27">
        <v>5</v>
      </c>
      <c r="G806" s="27">
        <v>2</v>
      </c>
      <c r="H806" s="28">
        <f t="shared" si="1"/>
        <v>0</v>
      </c>
      <c r="I806" s="27">
        <v>1</v>
      </c>
      <c r="J806" s="27">
        <v>0</v>
      </c>
      <c r="K806" s="27">
        <v>1</v>
      </c>
      <c r="L806" s="27">
        <v>2</v>
      </c>
      <c r="M806" s="27">
        <v>1</v>
      </c>
      <c r="N806" s="27">
        <v>0</v>
      </c>
      <c r="O806" s="27">
        <v>0</v>
      </c>
      <c r="P806" s="27">
        <v>0</v>
      </c>
      <c r="Q806" s="26">
        <f t="shared" si="12"/>
        <v>0.4</v>
      </c>
      <c r="R806" s="26">
        <f t="shared" si="13"/>
        <v>1.2</v>
      </c>
      <c r="T806" s="24"/>
      <c r="U806" s="24"/>
      <c r="V806" s="24"/>
      <c r="X806" s="27">
        <v>0</v>
      </c>
      <c r="Y806" s="27">
        <v>0</v>
      </c>
      <c r="Z806" s="27">
        <v>0</v>
      </c>
      <c r="AA806" s="27">
        <v>0</v>
      </c>
      <c r="AB806" s="27">
        <v>0</v>
      </c>
      <c r="AC806" s="27">
        <v>0</v>
      </c>
      <c r="AD806" s="27">
        <v>0</v>
      </c>
      <c r="AE806" s="27"/>
      <c r="AF806" s="27"/>
      <c r="AG806" s="29">
        <f t="shared" si="14"/>
        <v>3</v>
      </c>
      <c r="AI806" s="30" t="s">
        <v>299</v>
      </c>
    </row>
    <row r="807" spans="1:35" s="30" customFormat="1">
      <c r="A807" s="24" t="s">
        <v>100</v>
      </c>
      <c r="B807" s="25">
        <v>45822</v>
      </c>
      <c r="C807" s="24" t="s">
        <v>239</v>
      </c>
      <c r="D807" s="26">
        <f t="shared" si="11"/>
        <v>0.4</v>
      </c>
      <c r="E807" s="27">
        <v>5</v>
      </c>
      <c r="F807" s="27">
        <v>5</v>
      </c>
      <c r="G807" s="27">
        <v>2</v>
      </c>
      <c r="H807" s="28">
        <f t="shared" si="1"/>
        <v>1</v>
      </c>
      <c r="I807" s="27">
        <v>1</v>
      </c>
      <c r="J807" s="27">
        <v>0</v>
      </c>
      <c r="K807" s="27">
        <v>0</v>
      </c>
      <c r="L807" s="27">
        <v>2</v>
      </c>
      <c r="M807" s="27">
        <v>1</v>
      </c>
      <c r="N807" s="27">
        <v>0</v>
      </c>
      <c r="O807" s="27">
        <v>0</v>
      </c>
      <c r="P807" s="27">
        <v>1</v>
      </c>
      <c r="Q807" s="26">
        <f t="shared" si="12"/>
        <v>0.4</v>
      </c>
      <c r="R807" s="26">
        <f t="shared" si="13"/>
        <v>0.6</v>
      </c>
      <c r="T807" s="24"/>
      <c r="U807" s="24"/>
      <c r="V807" s="24"/>
      <c r="X807" s="27">
        <v>0</v>
      </c>
      <c r="Y807" s="27">
        <v>0</v>
      </c>
      <c r="Z807" s="27">
        <v>0</v>
      </c>
      <c r="AA807" s="27">
        <v>0</v>
      </c>
      <c r="AB807" s="27">
        <v>0</v>
      </c>
      <c r="AC807" s="27">
        <v>0</v>
      </c>
      <c r="AD807" s="27">
        <v>0</v>
      </c>
      <c r="AE807" s="27"/>
      <c r="AF807" s="27"/>
      <c r="AG807" s="29">
        <f t="shared" si="14"/>
        <v>3</v>
      </c>
      <c r="AI807" s="30" t="s">
        <v>299</v>
      </c>
    </row>
    <row r="808" spans="1:35" s="30" customFormat="1">
      <c r="A808" s="24" t="s">
        <v>104</v>
      </c>
      <c r="B808" s="25">
        <v>45822</v>
      </c>
      <c r="C808" s="24" t="s">
        <v>239</v>
      </c>
      <c r="D808" s="26">
        <f t="shared" si="11"/>
        <v>0.4</v>
      </c>
      <c r="E808" s="27">
        <v>5</v>
      </c>
      <c r="F808" s="27">
        <v>5</v>
      </c>
      <c r="G808" s="27">
        <v>2</v>
      </c>
      <c r="H808" s="28">
        <f t="shared" si="1"/>
        <v>1</v>
      </c>
      <c r="I808" s="27">
        <v>1</v>
      </c>
      <c r="J808" s="27">
        <v>0</v>
      </c>
      <c r="K808" s="27">
        <v>0</v>
      </c>
      <c r="L808" s="27">
        <v>0</v>
      </c>
      <c r="M808" s="27">
        <v>2</v>
      </c>
      <c r="N808" s="27">
        <v>1</v>
      </c>
      <c r="O808" s="27">
        <v>0</v>
      </c>
      <c r="P808" s="27">
        <v>0</v>
      </c>
      <c r="Q808" s="26">
        <f t="shared" si="12"/>
        <v>0.4</v>
      </c>
      <c r="R808" s="26">
        <f t="shared" si="13"/>
        <v>0.6</v>
      </c>
      <c r="T808" s="24"/>
      <c r="U808" s="24"/>
      <c r="V808" s="24"/>
      <c r="X808" s="27">
        <v>0</v>
      </c>
      <c r="Y808" s="27">
        <v>0</v>
      </c>
      <c r="Z808" s="27">
        <v>0</v>
      </c>
      <c r="AA808" s="27">
        <v>0</v>
      </c>
      <c r="AB808" s="27">
        <v>0</v>
      </c>
      <c r="AC808" s="27">
        <v>0</v>
      </c>
      <c r="AD808" s="27">
        <v>0</v>
      </c>
      <c r="AE808" s="27"/>
      <c r="AF808" s="27"/>
      <c r="AG808" s="29">
        <f t="shared" si="14"/>
        <v>3</v>
      </c>
      <c r="AI808" s="30" t="s">
        <v>299</v>
      </c>
    </row>
    <row r="809" spans="1:35" s="30" customFormat="1">
      <c r="A809" s="24" t="s">
        <v>91</v>
      </c>
      <c r="B809" s="25">
        <v>45822</v>
      </c>
      <c r="C809" s="24" t="s">
        <v>239</v>
      </c>
      <c r="D809" s="26">
        <f t="shared" si="11"/>
        <v>0.4</v>
      </c>
      <c r="E809" s="27">
        <v>5</v>
      </c>
      <c r="F809" s="27">
        <v>5</v>
      </c>
      <c r="G809" s="27">
        <v>2</v>
      </c>
      <c r="H809" s="28">
        <f t="shared" si="1"/>
        <v>2</v>
      </c>
      <c r="I809" s="27">
        <v>0</v>
      </c>
      <c r="J809" s="27">
        <v>0</v>
      </c>
      <c r="K809" s="27">
        <v>0</v>
      </c>
      <c r="L809" s="27">
        <v>0</v>
      </c>
      <c r="M809" s="27">
        <v>0</v>
      </c>
      <c r="N809" s="27">
        <v>0</v>
      </c>
      <c r="O809" s="27">
        <v>0</v>
      </c>
      <c r="P809" s="27">
        <v>0</v>
      </c>
      <c r="Q809" s="26">
        <f t="shared" si="12"/>
        <v>0.4</v>
      </c>
      <c r="R809" s="26">
        <f t="shared" si="13"/>
        <v>0.4</v>
      </c>
      <c r="T809" s="24"/>
      <c r="U809" s="24"/>
      <c r="V809" s="24"/>
      <c r="X809" s="27">
        <v>0</v>
      </c>
      <c r="Y809" s="27">
        <v>0</v>
      </c>
      <c r="Z809" s="27">
        <v>0</v>
      </c>
      <c r="AA809" s="27">
        <v>0</v>
      </c>
      <c r="AB809" s="27">
        <v>0</v>
      </c>
      <c r="AC809" s="27">
        <v>0</v>
      </c>
      <c r="AD809" s="27">
        <v>0</v>
      </c>
      <c r="AE809" s="27"/>
      <c r="AF809" s="27"/>
      <c r="AG809" s="29">
        <f t="shared" si="14"/>
        <v>3</v>
      </c>
      <c r="AI809" s="30" t="s">
        <v>299</v>
      </c>
    </row>
    <row r="810" spans="1:35" s="30" customFormat="1">
      <c r="A810" s="24" t="s">
        <v>115</v>
      </c>
      <c r="B810" s="25">
        <v>45822</v>
      </c>
      <c r="C810" s="24" t="s">
        <v>239</v>
      </c>
      <c r="D810" s="26">
        <f t="shared" si="11"/>
        <v>0.6</v>
      </c>
      <c r="E810" s="27">
        <v>5</v>
      </c>
      <c r="F810" s="27">
        <v>5</v>
      </c>
      <c r="G810" s="27">
        <v>3</v>
      </c>
      <c r="H810" s="28">
        <f t="shared" si="1"/>
        <v>2</v>
      </c>
      <c r="I810" s="27">
        <v>0</v>
      </c>
      <c r="J810" s="27">
        <v>0</v>
      </c>
      <c r="K810" s="27">
        <v>1</v>
      </c>
      <c r="L810" s="27">
        <v>2</v>
      </c>
      <c r="M810" s="27">
        <v>2</v>
      </c>
      <c r="N810" s="27">
        <v>2</v>
      </c>
      <c r="O810" s="27">
        <v>0</v>
      </c>
      <c r="P810" s="27">
        <v>0</v>
      </c>
      <c r="Q810" s="26">
        <f t="shared" si="12"/>
        <v>0.6</v>
      </c>
      <c r="R810" s="26">
        <f t="shared" si="13"/>
        <v>1.2</v>
      </c>
      <c r="T810" s="24"/>
      <c r="U810" s="24"/>
      <c r="V810" s="24"/>
      <c r="X810" s="27">
        <v>0</v>
      </c>
      <c r="Y810" s="27">
        <v>0</v>
      </c>
      <c r="Z810" s="27">
        <v>0</v>
      </c>
      <c r="AA810" s="27">
        <v>0</v>
      </c>
      <c r="AB810" s="27">
        <v>0</v>
      </c>
      <c r="AC810" s="27">
        <v>0</v>
      </c>
      <c r="AD810" s="27">
        <v>0</v>
      </c>
      <c r="AE810" s="27"/>
      <c r="AF810" s="27"/>
      <c r="AG810" s="29">
        <f t="shared" si="14"/>
        <v>2</v>
      </c>
      <c r="AI810" s="30" t="s">
        <v>299</v>
      </c>
    </row>
    <row r="811" spans="1:35" s="30" customFormat="1">
      <c r="A811" s="24" t="s">
        <v>86</v>
      </c>
      <c r="B811" s="25">
        <v>45822</v>
      </c>
      <c r="C811" s="24" t="s">
        <v>239</v>
      </c>
      <c r="D811" s="26">
        <f t="shared" si="11"/>
        <v>0.4</v>
      </c>
      <c r="E811" s="27">
        <v>5</v>
      </c>
      <c r="F811" s="27">
        <v>5</v>
      </c>
      <c r="G811" s="27">
        <v>2</v>
      </c>
      <c r="H811" s="28">
        <f t="shared" si="1"/>
        <v>2</v>
      </c>
      <c r="I811" s="27">
        <v>0</v>
      </c>
      <c r="J811" s="27">
        <v>0</v>
      </c>
      <c r="K811" s="27">
        <v>0</v>
      </c>
      <c r="L811" s="27">
        <v>0</v>
      </c>
      <c r="M811" s="27">
        <v>1</v>
      </c>
      <c r="N811" s="27">
        <v>1</v>
      </c>
      <c r="O811" s="27">
        <v>0</v>
      </c>
      <c r="P811" s="27">
        <v>1</v>
      </c>
      <c r="Q811" s="26">
        <f t="shared" si="12"/>
        <v>0.4</v>
      </c>
      <c r="R811" s="26">
        <f t="shared" si="13"/>
        <v>0.4</v>
      </c>
      <c r="T811" s="24"/>
      <c r="U811" s="24"/>
      <c r="V811" s="24"/>
      <c r="X811" s="27">
        <v>0</v>
      </c>
      <c r="Y811" s="27">
        <v>0</v>
      </c>
      <c r="Z811" s="27">
        <v>0</v>
      </c>
      <c r="AA811" s="27">
        <v>0</v>
      </c>
      <c r="AB811" s="27">
        <v>0</v>
      </c>
      <c r="AC811" s="27">
        <v>0</v>
      </c>
      <c r="AD811" s="27">
        <v>0</v>
      </c>
      <c r="AE811" s="27"/>
      <c r="AF811" s="27"/>
      <c r="AG811" s="29">
        <f t="shared" si="14"/>
        <v>3</v>
      </c>
      <c r="AI811" s="30" t="s">
        <v>299</v>
      </c>
    </row>
    <row r="812" spans="1:35" s="30" customFormat="1">
      <c r="A812" s="24" t="s">
        <v>83</v>
      </c>
      <c r="B812" s="25">
        <v>45822</v>
      </c>
      <c r="C812" s="24" t="s">
        <v>239</v>
      </c>
      <c r="D812" s="26">
        <f t="shared" si="11"/>
        <v>0.6</v>
      </c>
      <c r="E812" s="27">
        <v>5</v>
      </c>
      <c r="F812" s="27">
        <v>5</v>
      </c>
      <c r="G812" s="27">
        <v>3</v>
      </c>
      <c r="H812" s="28">
        <f t="shared" si="1"/>
        <v>2</v>
      </c>
      <c r="I812" s="27">
        <v>1</v>
      </c>
      <c r="J812" s="27">
        <v>0</v>
      </c>
      <c r="K812" s="27">
        <v>0</v>
      </c>
      <c r="L812" s="27">
        <v>1</v>
      </c>
      <c r="M812" s="27">
        <v>1</v>
      </c>
      <c r="N812" s="27">
        <v>1</v>
      </c>
      <c r="O812" s="27">
        <v>0</v>
      </c>
      <c r="P812" s="27">
        <v>0</v>
      </c>
      <c r="Q812" s="26">
        <f t="shared" si="12"/>
        <v>0.6</v>
      </c>
      <c r="R812" s="26">
        <f t="shared" si="13"/>
        <v>0.8</v>
      </c>
      <c r="T812" s="24"/>
      <c r="U812" s="24"/>
      <c r="V812" s="24"/>
      <c r="X812" s="27">
        <v>0</v>
      </c>
      <c r="Y812" s="27">
        <v>0</v>
      </c>
      <c r="Z812" s="27">
        <v>0</v>
      </c>
      <c r="AA812" s="27">
        <v>0</v>
      </c>
      <c r="AB812" s="27">
        <v>0</v>
      </c>
      <c r="AC812" s="27">
        <v>0</v>
      </c>
      <c r="AD812" s="27">
        <v>0</v>
      </c>
      <c r="AE812" s="27"/>
      <c r="AF812" s="27"/>
      <c r="AG812" s="29">
        <f t="shared" si="14"/>
        <v>2</v>
      </c>
      <c r="AI812" s="30" t="s">
        <v>299</v>
      </c>
    </row>
    <row r="813" spans="1:35" s="30" customFormat="1">
      <c r="A813" s="24" t="s">
        <v>102</v>
      </c>
      <c r="B813" s="25">
        <v>45822</v>
      </c>
      <c r="C813" s="24" t="s">
        <v>239</v>
      </c>
      <c r="D813" s="26">
        <f t="shared" si="11"/>
        <v>0.4</v>
      </c>
      <c r="E813" s="27">
        <v>5</v>
      </c>
      <c r="F813" s="27">
        <v>5</v>
      </c>
      <c r="G813" s="27">
        <v>2</v>
      </c>
      <c r="H813" s="28">
        <f t="shared" si="1"/>
        <v>2</v>
      </c>
      <c r="I813" s="27">
        <v>0</v>
      </c>
      <c r="J813" s="27">
        <v>0</v>
      </c>
      <c r="K813" s="27">
        <v>0</v>
      </c>
      <c r="L813" s="27">
        <v>2</v>
      </c>
      <c r="M813" s="27">
        <v>1</v>
      </c>
      <c r="N813" s="27">
        <v>0</v>
      </c>
      <c r="O813" s="27">
        <v>0</v>
      </c>
      <c r="P813" s="27">
        <v>0</v>
      </c>
      <c r="Q813" s="26">
        <f t="shared" si="12"/>
        <v>0.4</v>
      </c>
      <c r="R813" s="26">
        <f t="shared" si="13"/>
        <v>0.4</v>
      </c>
      <c r="T813" s="24"/>
      <c r="U813" s="24"/>
      <c r="V813" s="24"/>
      <c r="X813" s="27">
        <v>0</v>
      </c>
      <c r="Y813" s="27">
        <v>0</v>
      </c>
      <c r="Z813" s="27">
        <v>0</v>
      </c>
      <c r="AA813" s="27">
        <v>0</v>
      </c>
      <c r="AB813" s="27">
        <v>0</v>
      </c>
      <c r="AC813" s="27">
        <v>0</v>
      </c>
      <c r="AD813" s="27">
        <v>0</v>
      </c>
      <c r="AE813" s="27"/>
      <c r="AF813" s="27"/>
      <c r="AG813" s="29">
        <f t="shared" si="14"/>
        <v>3</v>
      </c>
      <c r="AI813" s="30" t="s">
        <v>299</v>
      </c>
    </row>
    <row r="814" spans="1:35" s="30" customFormat="1">
      <c r="A814" s="24" t="s">
        <v>289</v>
      </c>
      <c r="B814" s="25">
        <v>45822</v>
      </c>
      <c r="C814" s="24" t="s">
        <v>239</v>
      </c>
      <c r="D814" s="26">
        <f t="shared" si="11"/>
        <v>0.2</v>
      </c>
      <c r="E814" s="27">
        <v>5</v>
      </c>
      <c r="F814" s="27">
        <v>5</v>
      </c>
      <c r="G814" s="27">
        <v>1</v>
      </c>
      <c r="H814" s="28">
        <f t="shared" si="1"/>
        <v>1</v>
      </c>
      <c r="I814" s="27">
        <v>0</v>
      </c>
      <c r="J814" s="27">
        <v>0</v>
      </c>
      <c r="K814" s="27">
        <v>0</v>
      </c>
      <c r="L814" s="27">
        <v>0</v>
      </c>
      <c r="M814" s="27">
        <v>0</v>
      </c>
      <c r="N814" s="27">
        <v>0</v>
      </c>
      <c r="O814" s="27">
        <v>0</v>
      </c>
      <c r="P814" s="27">
        <v>0</v>
      </c>
      <c r="Q814" s="26">
        <f t="shared" si="12"/>
        <v>0.2</v>
      </c>
      <c r="R814" s="26">
        <f t="shared" si="13"/>
        <v>0.2</v>
      </c>
      <c r="T814" s="24"/>
      <c r="U814" s="24"/>
      <c r="V814" s="24"/>
      <c r="X814" s="27">
        <v>0</v>
      </c>
      <c r="Y814" s="27">
        <v>0</v>
      </c>
      <c r="Z814" s="27">
        <v>0</v>
      </c>
      <c r="AA814" s="27">
        <v>0</v>
      </c>
      <c r="AB814" s="27">
        <v>0</v>
      </c>
      <c r="AC814" s="27">
        <v>0</v>
      </c>
      <c r="AD814" s="27">
        <v>0</v>
      </c>
      <c r="AE814" s="27"/>
      <c r="AF814" s="27"/>
      <c r="AG814" s="29">
        <f t="shared" si="14"/>
        <v>4</v>
      </c>
      <c r="AI814" s="30" t="s">
        <v>299</v>
      </c>
    </row>
    <row r="815" spans="1:35" s="30" customFormat="1">
      <c r="A815" s="24" t="s">
        <v>111</v>
      </c>
      <c r="B815" s="25">
        <v>45835</v>
      </c>
      <c r="C815" s="24" t="s">
        <v>239</v>
      </c>
      <c r="D815" s="26">
        <f t="shared" si="11"/>
        <v>0.42857142857142855</v>
      </c>
      <c r="E815" s="27">
        <v>7</v>
      </c>
      <c r="F815" s="27">
        <v>7</v>
      </c>
      <c r="G815" s="27">
        <v>3</v>
      </c>
      <c r="H815" s="28">
        <f t="shared" si="1"/>
        <v>1</v>
      </c>
      <c r="I815" s="27">
        <v>2</v>
      </c>
      <c r="J815" s="27">
        <v>0</v>
      </c>
      <c r="K815" s="27">
        <v>0</v>
      </c>
      <c r="L815" s="27">
        <v>0</v>
      </c>
      <c r="M815" s="27">
        <v>2</v>
      </c>
      <c r="N815" s="27">
        <v>0</v>
      </c>
      <c r="O815" s="27">
        <v>0</v>
      </c>
      <c r="P815" s="27">
        <v>0</v>
      </c>
      <c r="Q815" s="26">
        <f t="shared" ref="Q815:Q846" si="15">IFERROR((G815+O815+U815+Y815)/(F815+O815+Y815+AA815),0)</f>
        <v>0.42857142857142855</v>
      </c>
      <c r="R815" s="26">
        <f t="shared" si="13"/>
        <v>0.7142857142857143</v>
      </c>
      <c r="T815" s="24"/>
      <c r="U815" s="24"/>
      <c r="V815" s="24"/>
      <c r="X815" s="27">
        <v>0</v>
      </c>
      <c r="Y815" s="27">
        <v>0</v>
      </c>
      <c r="Z815" s="27">
        <v>0</v>
      </c>
      <c r="AA815" s="27">
        <v>0</v>
      </c>
      <c r="AB815" s="27">
        <v>0</v>
      </c>
      <c r="AC815" s="27">
        <v>0</v>
      </c>
      <c r="AD815" s="27">
        <v>0</v>
      </c>
      <c r="AE815" s="27"/>
      <c r="AF815" s="27"/>
      <c r="AG815" s="29">
        <f t="shared" ref="AG815:AG846" si="16">(E815-(G815+O815+Y815))+AB815+AC815</f>
        <v>4</v>
      </c>
      <c r="AI815" s="30" t="s">
        <v>299</v>
      </c>
    </row>
    <row r="816" spans="1:35" s="30" customFormat="1">
      <c r="A816" s="24" t="s">
        <v>132</v>
      </c>
      <c r="B816" s="25">
        <v>45835</v>
      </c>
      <c r="C816" s="24" t="s">
        <v>239</v>
      </c>
      <c r="D816" s="26">
        <f t="shared" si="11"/>
        <v>0</v>
      </c>
      <c r="E816" s="27">
        <v>6</v>
      </c>
      <c r="F816" s="27">
        <v>6</v>
      </c>
      <c r="G816" s="27">
        <v>0</v>
      </c>
      <c r="H816" s="28">
        <f t="shared" si="1"/>
        <v>0</v>
      </c>
      <c r="I816" s="27">
        <v>0</v>
      </c>
      <c r="J816" s="27">
        <v>0</v>
      </c>
      <c r="K816" s="27">
        <v>0</v>
      </c>
      <c r="L816" s="27">
        <v>0</v>
      </c>
      <c r="M816" s="27">
        <v>0</v>
      </c>
      <c r="N816" s="27">
        <v>0</v>
      </c>
      <c r="O816" s="27">
        <v>0</v>
      </c>
      <c r="P816" s="27">
        <v>1</v>
      </c>
      <c r="Q816" s="26">
        <f t="shared" si="15"/>
        <v>0</v>
      </c>
      <c r="R816" s="26">
        <f t="shared" si="13"/>
        <v>0</v>
      </c>
      <c r="T816" s="24"/>
      <c r="U816" s="24"/>
      <c r="V816" s="24"/>
      <c r="X816" s="27">
        <v>0</v>
      </c>
      <c r="Y816" s="27">
        <v>0</v>
      </c>
      <c r="Z816" s="27">
        <v>0</v>
      </c>
      <c r="AA816" s="27">
        <v>0</v>
      </c>
      <c r="AB816" s="27">
        <v>0</v>
      </c>
      <c r="AC816" s="27">
        <v>0</v>
      </c>
      <c r="AD816" s="27">
        <v>1</v>
      </c>
      <c r="AE816" s="27"/>
      <c r="AF816" s="27"/>
      <c r="AG816" s="29">
        <f t="shared" si="16"/>
        <v>6</v>
      </c>
      <c r="AI816" s="30" t="s">
        <v>299</v>
      </c>
    </row>
    <row r="817" spans="1:35" s="30" customFormat="1">
      <c r="A817" s="24" t="s">
        <v>106</v>
      </c>
      <c r="B817" s="25">
        <v>45835</v>
      </c>
      <c r="C817" s="24" t="s">
        <v>239</v>
      </c>
      <c r="D817" s="26">
        <f t="shared" si="11"/>
        <v>0.5</v>
      </c>
      <c r="E817" s="27">
        <v>6</v>
      </c>
      <c r="F817" s="27">
        <v>6</v>
      </c>
      <c r="G817" s="27">
        <v>3</v>
      </c>
      <c r="H817" s="28">
        <f t="shared" si="1"/>
        <v>0</v>
      </c>
      <c r="I817" s="27">
        <v>1</v>
      </c>
      <c r="J817" s="27">
        <v>0</v>
      </c>
      <c r="K817" s="27">
        <v>2</v>
      </c>
      <c r="L817" s="27">
        <v>3</v>
      </c>
      <c r="M817" s="27">
        <v>3</v>
      </c>
      <c r="N817" s="27">
        <v>0</v>
      </c>
      <c r="O817" s="27">
        <v>0</v>
      </c>
      <c r="P817" s="27">
        <v>1</v>
      </c>
      <c r="Q817" s="26">
        <f t="shared" si="15"/>
        <v>0.5</v>
      </c>
      <c r="R817" s="26">
        <f t="shared" si="13"/>
        <v>1.6666666666666667</v>
      </c>
      <c r="T817" s="24"/>
      <c r="U817" s="24"/>
      <c r="V817" s="24"/>
      <c r="X817" s="27">
        <v>0</v>
      </c>
      <c r="Y817" s="27">
        <v>0</v>
      </c>
      <c r="Z817" s="27">
        <v>0</v>
      </c>
      <c r="AA817" s="27">
        <v>0</v>
      </c>
      <c r="AB817" s="27">
        <v>0</v>
      </c>
      <c r="AC817" s="27">
        <v>0</v>
      </c>
      <c r="AD817" s="27">
        <v>0</v>
      </c>
      <c r="AE817" s="27"/>
      <c r="AF817" s="27"/>
      <c r="AG817" s="29">
        <f t="shared" si="16"/>
        <v>3</v>
      </c>
      <c r="AI817" s="30" t="s">
        <v>299</v>
      </c>
    </row>
    <row r="818" spans="1:35" s="30" customFormat="1">
      <c r="A818" s="24" t="s">
        <v>104</v>
      </c>
      <c r="B818" s="25">
        <v>45835</v>
      </c>
      <c r="C818" s="24" t="s">
        <v>239</v>
      </c>
      <c r="D818" s="26">
        <f t="shared" si="11"/>
        <v>0.5</v>
      </c>
      <c r="E818" s="27">
        <v>6</v>
      </c>
      <c r="F818" s="27">
        <v>6</v>
      </c>
      <c r="G818" s="27">
        <v>3</v>
      </c>
      <c r="H818" s="28">
        <f t="shared" si="1"/>
        <v>2</v>
      </c>
      <c r="I818" s="27">
        <v>0</v>
      </c>
      <c r="J818" s="27">
        <v>0</v>
      </c>
      <c r="K818" s="27">
        <v>1</v>
      </c>
      <c r="L818" s="27">
        <v>2</v>
      </c>
      <c r="M818" s="27">
        <v>1</v>
      </c>
      <c r="N818" s="27">
        <v>0</v>
      </c>
      <c r="O818" s="27">
        <v>0</v>
      </c>
      <c r="P818" s="27">
        <v>0</v>
      </c>
      <c r="Q818" s="26">
        <f t="shared" si="15"/>
        <v>0.5</v>
      </c>
      <c r="R818" s="26">
        <f t="shared" si="13"/>
        <v>1</v>
      </c>
      <c r="T818" s="24"/>
      <c r="U818" s="24"/>
      <c r="V818" s="24"/>
      <c r="X818" s="27">
        <v>0</v>
      </c>
      <c r="Y818" s="27">
        <v>0</v>
      </c>
      <c r="Z818" s="27">
        <v>0</v>
      </c>
      <c r="AA818" s="27">
        <v>0</v>
      </c>
      <c r="AB818" s="27">
        <v>0</v>
      </c>
      <c r="AC818" s="27">
        <v>0</v>
      </c>
      <c r="AD818" s="27">
        <v>0</v>
      </c>
      <c r="AE818" s="27"/>
      <c r="AF818" s="27"/>
      <c r="AG818" s="29">
        <f t="shared" si="16"/>
        <v>3</v>
      </c>
      <c r="AI818" s="30" t="s">
        <v>299</v>
      </c>
    </row>
    <row r="819" spans="1:35" s="30" customFormat="1">
      <c r="A819" s="24" t="s">
        <v>94</v>
      </c>
      <c r="B819" s="25">
        <v>45835</v>
      </c>
      <c r="C819" s="24" t="s">
        <v>239</v>
      </c>
      <c r="D819" s="26">
        <f t="shared" si="11"/>
        <v>0.5</v>
      </c>
      <c r="E819" s="27">
        <v>6</v>
      </c>
      <c r="F819" s="27">
        <v>6</v>
      </c>
      <c r="G819" s="27">
        <v>3</v>
      </c>
      <c r="H819" s="28">
        <f t="shared" si="1"/>
        <v>2</v>
      </c>
      <c r="I819" s="27">
        <v>1</v>
      </c>
      <c r="J819" s="27">
        <v>0</v>
      </c>
      <c r="K819" s="27">
        <v>0</v>
      </c>
      <c r="L819" s="27">
        <v>1</v>
      </c>
      <c r="M819" s="27">
        <v>0</v>
      </c>
      <c r="N819" s="27">
        <v>0</v>
      </c>
      <c r="O819" s="27">
        <v>0</v>
      </c>
      <c r="P819" s="27">
        <v>0</v>
      </c>
      <c r="Q819" s="26">
        <f t="shared" si="15"/>
        <v>0.5</v>
      </c>
      <c r="R819" s="26">
        <f t="shared" si="13"/>
        <v>0.66666666666666663</v>
      </c>
      <c r="T819" s="24"/>
      <c r="U819" s="24"/>
      <c r="V819" s="24"/>
      <c r="X819" s="27">
        <v>0</v>
      </c>
      <c r="Y819" s="27">
        <v>0</v>
      </c>
      <c r="Z819" s="27">
        <v>0</v>
      </c>
      <c r="AA819" s="27">
        <v>0</v>
      </c>
      <c r="AB819" s="27">
        <v>0</v>
      </c>
      <c r="AC819" s="27">
        <v>0</v>
      </c>
      <c r="AD819" s="27">
        <v>0</v>
      </c>
      <c r="AE819" s="27"/>
      <c r="AF819" s="27"/>
      <c r="AG819" s="29">
        <f t="shared" si="16"/>
        <v>3</v>
      </c>
      <c r="AI819" s="30" t="s">
        <v>299</v>
      </c>
    </row>
    <row r="820" spans="1:35" s="30" customFormat="1">
      <c r="A820" s="24" t="s">
        <v>115</v>
      </c>
      <c r="B820" s="25">
        <v>45835</v>
      </c>
      <c r="C820" s="24" t="s">
        <v>239</v>
      </c>
      <c r="D820" s="26">
        <f t="shared" si="11"/>
        <v>0.2</v>
      </c>
      <c r="E820" s="27">
        <v>6</v>
      </c>
      <c r="F820" s="27">
        <v>5</v>
      </c>
      <c r="G820" s="27">
        <v>1</v>
      </c>
      <c r="H820" s="28">
        <f t="shared" ref="H820:H871" si="17">G820-I820-J820-K820</f>
        <v>0</v>
      </c>
      <c r="I820" s="27">
        <v>0</v>
      </c>
      <c r="J820" s="27">
        <v>1</v>
      </c>
      <c r="K820" s="27">
        <v>0</v>
      </c>
      <c r="L820" s="27">
        <v>0</v>
      </c>
      <c r="M820" s="27">
        <v>0</v>
      </c>
      <c r="N820" s="27">
        <v>0</v>
      </c>
      <c r="O820" s="27">
        <v>0</v>
      </c>
      <c r="P820" s="27">
        <v>0</v>
      </c>
      <c r="Q820" s="26">
        <f t="shared" si="15"/>
        <v>0.33333333333333331</v>
      </c>
      <c r="R820" s="26">
        <f t="shared" si="13"/>
        <v>0.6</v>
      </c>
      <c r="T820" s="24"/>
      <c r="U820" s="24"/>
      <c r="V820" s="24"/>
      <c r="X820" s="27">
        <v>0</v>
      </c>
      <c r="Y820" s="27">
        <v>1</v>
      </c>
      <c r="Z820" s="27">
        <v>0</v>
      </c>
      <c r="AA820" s="27">
        <v>0</v>
      </c>
      <c r="AB820" s="27">
        <v>0</v>
      </c>
      <c r="AC820" s="27">
        <v>0</v>
      </c>
      <c r="AD820" s="27">
        <v>0</v>
      </c>
      <c r="AE820" s="27"/>
      <c r="AF820" s="27"/>
      <c r="AG820" s="29">
        <f t="shared" si="16"/>
        <v>4</v>
      </c>
      <c r="AI820" s="30" t="s">
        <v>299</v>
      </c>
    </row>
    <row r="821" spans="1:35" s="30" customFormat="1">
      <c r="A821" s="24" t="s">
        <v>126</v>
      </c>
      <c r="B821" s="25">
        <v>45835</v>
      </c>
      <c r="C821" s="24" t="s">
        <v>239</v>
      </c>
      <c r="D821" s="26">
        <f t="shared" si="11"/>
        <v>0.33333333333333331</v>
      </c>
      <c r="E821" s="27">
        <v>3</v>
      </c>
      <c r="F821" s="27">
        <v>3</v>
      </c>
      <c r="G821" s="27">
        <v>1</v>
      </c>
      <c r="H821" s="28">
        <f t="shared" si="17"/>
        <v>1</v>
      </c>
      <c r="I821" s="27">
        <v>0</v>
      </c>
      <c r="J821" s="27">
        <v>0</v>
      </c>
      <c r="K821" s="27">
        <v>0</v>
      </c>
      <c r="L821" s="27">
        <v>0</v>
      </c>
      <c r="M821" s="27">
        <v>0</v>
      </c>
      <c r="N821" s="27">
        <v>0</v>
      </c>
      <c r="O821" s="27">
        <v>0</v>
      </c>
      <c r="P821" s="27">
        <v>1</v>
      </c>
      <c r="Q821" s="26">
        <f t="shared" si="15"/>
        <v>0.33333333333333331</v>
      </c>
      <c r="R821" s="26">
        <f t="shared" si="13"/>
        <v>0.33333333333333331</v>
      </c>
      <c r="T821" s="24"/>
      <c r="U821" s="24"/>
      <c r="V821" s="24"/>
      <c r="X821" s="27">
        <v>0</v>
      </c>
      <c r="Y821" s="27">
        <v>0</v>
      </c>
      <c r="Z821" s="27">
        <v>0</v>
      </c>
      <c r="AA821" s="27">
        <v>0</v>
      </c>
      <c r="AB821" s="27">
        <v>0</v>
      </c>
      <c r="AC821" s="27">
        <v>0</v>
      </c>
      <c r="AD821" s="27">
        <v>0</v>
      </c>
      <c r="AE821" s="27"/>
      <c r="AF821" s="27"/>
      <c r="AG821" s="29">
        <f t="shared" si="16"/>
        <v>2</v>
      </c>
      <c r="AI821" s="30" t="s">
        <v>299</v>
      </c>
    </row>
    <row r="822" spans="1:35" s="30" customFormat="1">
      <c r="A822" s="24" t="s">
        <v>103</v>
      </c>
      <c r="B822" s="25">
        <v>45835</v>
      </c>
      <c r="C822" s="24" t="s">
        <v>239</v>
      </c>
      <c r="D822" s="26">
        <f t="shared" si="11"/>
        <v>0.25</v>
      </c>
      <c r="E822" s="27">
        <v>5</v>
      </c>
      <c r="F822" s="27">
        <v>4</v>
      </c>
      <c r="G822" s="27">
        <v>1</v>
      </c>
      <c r="H822" s="28">
        <f t="shared" si="17"/>
        <v>1</v>
      </c>
      <c r="I822" s="27">
        <v>0</v>
      </c>
      <c r="J822" s="27">
        <v>0</v>
      </c>
      <c r="K822" s="27">
        <v>0</v>
      </c>
      <c r="L822" s="27">
        <v>1</v>
      </c>
      <c r="M822" s="27">
        <v>0</v>
      </c>
      <c r="N822" s="27">
        <v>0</v>
      </c>
      <c r="O822" s="27">
        <v>0</v>
      </c>
      <c r="P822" s="27">
        <v>1</v>
      </c>
      <c r="Q822" s="26">
        <f t="shared" si="15"/>
        <v>0.4</v>
      </c>
      <c r="R822" s="26">
        <f t="shared" si="13"/>
        <v>0.25</v>
      </c>
      <c r="T822" s="24"/>
      <c r="U822" s="24"/>
      <c r="V822" s="24"/>
      <c r="X822" s="27">
        <v>0</v>
      </c>
      <c r="Y822" s="27">
        <v>1</v>
      </c>
      <c r="Z822" s="27">
        <v>0</v>
      </c>
      <c r="AA822" s="27">
        <v>0</v>
      </c>
      <c r="AB822" s="27">
        <v>0</v>
      </c>
      <c r="AC822" s="27">
        <v>0</v>
      </c>
      <c r="AD822" s="27">
        <v>0</v>
      </c>
      <c r="AE822" s="27"/>
      <c r="AF822" s="27"/>
      <c r="AG822" s="29">
        <f t="shared" si="16"/>
        <v>3</v>
      </c>
      <c r="AI822" s="30" t="s">
        <v>299</v>
      </c>
    </row>
    <row r="823" spans="1:35" s="30" customFormat="1">
      <c r="A823" s="24" t="s">
        <v>99</v>
      </c>
      <c r="B823" s="25">
        <v>45835</v>
      </c>
      <c r="C823" s="24" t="s">
        <v>239</v>
      </c>
      <c r="D823" s="26">
        <f t="shared" si="11"/>
        <v>0.6</v>
      </c>
      <c r="E823" s="27">
        <v>5</v>
      </c>
      <c r="F823" s="27">
        <v>5</v>
      </c>
      <c r="G823" s="27">
        <v>3</v>
      </c>
      <c r="H823" s="28">
        <f t="shared" si="17"/>
        <v>2</v>
      </c>
      <c r="I823" s="27">
        <v>1</v>
      </c>
      <c r="J823" s="27">
        <v>0</v>
      </c>
      <c r="K823" s="27">
        <v>0</v>
      </c>
      <c r="L823" s="27">
        <v>1</v>
      </c>
      <c r="M823" s="27">
        <v>1</v>
      </c>
      <c r="N823" s="27">
        <v>5</v>
      </c>
      <c r="O823" s="27">
        <v>0</v>
      </c>
      <c r="P823" s="27">
        <v>1</v>
      </c>
      <c r="Q823" s="26">
        <f t="shared" si="15"/>
        <v>0.6</v>
      </c>
      <c r="R823" s="26">
        <f t="shared" si="13"/>
        <v>0.8</v>
      </c>
      <c r="T823" s="24"/>
      <c r="U823" s="24"/>
      <c r="V823" s="24"/>
      <c r="X823" s="27">
        <v>0</v>
      </c>
      <c r="Y823" s="27">
        <v>0</v>
      </c>
      <c r="Z823" s="27">
        <v>0</v>
      </c>
      <c r="AA823" s="27">
        <v>0</v>
      </c>
      <c r="AB823" s="27">
        <v>0</v>
      </c>
      <c r="AC823" s="27">
        <v>0</v>
      </c>
      <c r="AD823" s="27">
        <v>0</v>
      </c>
      <c r="AE823" s="27"/>
      <c r="AF823" s="27"/>
      <c r="AG823" s="29">
        <f t="shared" si="16"/>
        <v>2</v>
      </c>
      <c r="AI823" s="30" t="s">
        <v>299</v>
      </c>
    </row>
    <row r="824" spans="1:35" s="30" customFormat="1">
      <c r="A824" s="24" t="s">
        <v>134</v>
      </c>
      <c r="B824" s="25">
        <v>45835</v>
      </c>
      <c r="C824" s="24" t="s">
        <v>239</v>
      </c>
      <c r="D824" s="26">
        <f t="shared" si="11"/>
        <v>0</v>
      </c>
      <c r="E824" s="27">
        <v>5</v>
      </c>
      <c r="F824" s="27">
        <v>4</v>
      </c>
      <c r="G824" s="27">
        <v>0</v>
      </c>
      <c r="H824" s="28">
        <f t="shared" si="17"/>
        <v>0</v>
      </c>
      <c r="I824" s="27">
        <v>0</v>
      </c>
      <c r="J824" s="27">
        <v>0</v>
      </c>
      <c r="K824" s="27">
        <v>0</v>
      </c>
      <c r="L824" s="27">
        <v>0</v>
      </c>
      <c r="M824" s="27">
        <v>0</v>
      </c>
      <c r="N824" s="27">
        <v>0</v>
      </c>
      <c r="O824" s="27">
        <v>1</v>
      </c>
      <c r="P824" s="27">
        <v>1</v>
      </c>
      <c r="Q824" s="26">
        <f t="shared" si="15"/>
        <v>0.2</v>
      </c>
      <c r="R824" s="26">
        <f t="shared" si="13"/>
        <v>0</v>
      </c>
      <c r="T824" s="24"/>
      <c r="U824" s="24"/>
      <c r="V824" s="24"/>
      <c r="X824" s="27">
        <v>0</v>
      </c>
      <c r="Y824" s="27">
        <v>0</v>
      </c>
      <c r="Z824" s="27">
        <v>0</v>
      </c>
      <c r="AA824" s="27">
        <v>0</v>
      </c>
      <c r="AB824" s="27">
        <v>0</v>
      </c>
      <c r="AC824" s="27">
        <v>0</v>
      </c>
      <c r="AD824" s="27">
        <v>0</v>
      </c>
      <c r="AE824" s="27"/>
      <c r="AF824" s="27"/>
      <c r="AG824" s="29">
        <f t="shared" si="16"/>
        <v>4</v>
      </c>
      <c r="AI824" s="30" t="s">
        <v>299</v>
      </c>
    </row>
    <row r="825" spans="1:35" s="30" customFormat="1">
      <c r="A825" s="24" t="s">
        <v>119</v>
      </c>
      <c r="B825" s="25">
        <v>45835</v>
      </c>
      <c r="C825" s="24" t="s">
        <v>239</v>
      </c>
      <c r="D825" s="26">
        <f t="shared" si="11"/>
        <v>0.2</v>
      </c>
      <c r="E825" s="27">
        <v>5</v>
      </c>
      <c r="F825" s="27">
        <v>5</v>
      </c>
      <c r="G825" s="27">
        <v>1</v>
      </c>
      <c r="H825" s="28">
        <f t="shared" si="17"/>
        <v>1</v>
      </c>
      <c r="I825" s="27">
        <v>0</v>
      </c>
      <c r="J825" s="27">
        <v>0</v>
      </c>
      <c r="K825" s="27">
        <v>0</v>
      </c>
      <c r="L825" s="27">
        <v>0</v>
      </c>
      <c r="M825" s="27">
        <v>0</v>
      </c>
      <c r="N825" s="27">
        <v>0</v>
      </c>
      <c r="O825" s="27">
        <v>0</v>
      </c>
      <c r="P825" s="27">
        <v>0</v>
      </c>
      <c r="Q825" s="26">
        <f t="shared" si="15"/>
        <v>0.2</v>
      </c>
      <c r="R825" s="26">
        <f t="shared" si="13"/>
        <v>0.2</v>
      </c>
      <c r="T825" s="24"/>
      <c r="U825" s="24"/>
      <c r="V825" s="24"/>
      <c r="X825" s="27">
        <v>0</v>
      </c>
      <c r="Y825" s="27">
        <v>0</v>
      </c>
      <c r="Z825" s="27">
        <v>0</v>
      </c>
      <c r="AA825" s="27">
        <v>0</v>
      </c>
      <c r="AB825" s="27">
        <v>0</v>
      </c>
      <c r="AC825" s="27">
        <v>0</v>
      </c>
      <c r="AD825" s="27">
        <v>1</v>
      </c>
      <c r="AE825" s="27"/>
      <c r="AF825" s="27"/>
      <c r="AG825" s="29">
        <f t="shared" si="16"/>
        <v>4</v>
      </c>
      <c r="AI825" s="30" t="s">
        <v>299</v>
      </c>
    </row>
    <row r="826" spans="1:35" s="30" customFormat="1">
      <c r="A826" s="24" t="s">
        <v>109</v>
      </c>
      <c r="B826" s="25">
        <v>45835</v>
      </c>
      <c r="C826" s="24" t="s">
        <v>239</v>
      </c>
      <c r="D826" s="26">
        <f t="shared" si="11"/>
        <v>0</v>
      </c>
      <c r="E826" s="27">
        <v>4</v>
      </c>
      <c r="F826" s="27">
        <v>4</v>
      </c>
      <c r="G826" s="27">
        <v>0</v>
      </c>
      <c r="H826" s="28">
        <f t="shared" si="17"/>
        <v>0</v>
      </c>
      <c r="I826" s="27">
        <v>0</v>
      </c>
      <c r="J826" s="27">
        <v>0</v>
      </c>
      <c r="K826" s="27">
        <v>0</v>
      </c>
      <c r="L826" s="27">
        <v>1</v>
      </c>
      <c r="M826" s="27">
        <v>0</v>
      </c>
      <c r="N826" s="27">
        <v>0</v>
      </c>
      <c r="O826" s="27">
        <v>0</v>
      </c>
      <c r="P826" s="27">
        <v>0</v>
      </c>
      <c r="Q826" s="26">
        <f t="shared" si="15"/>
        <v>0</v>
      </c>
      <c r="R826" s="26">
        <f t="shared" si="13"/>
        <v>0</v>
      </c>
      <c r="T826" s="24"/>
      <c r="U826" s="24"/>
      <c r="V826" s="24"/>
      <c r="X826" s="27">
        <v>0</v>
      </c>
      <c r="Y826" s="27">
        <v>0</v>
      </c>
      <c r="Z826" s="27">
        <v>0</v>
      </c>
      <c r="AA826" s="27">
        <v>0</v>
      </c>
      <c r="AB826" s="27">
        <v>0</v>
      </c>
      <c r="AC826" s="27">
        <v>0</v>
      </c>
      <c r="AD826" s="27">
        <v>1</v>
      </c>
      <c r="AE826" s="27"/>
      <c r="AF826" s="27"/>
      <c r="AG826" s="29">
        <f t="shared" si="16"/>
        <v>4</v>
      </c>
      <c r="AI826" s="30" t="s">
        <v>299</v>
      </c>
    </row>
    <row r="827" spans="1:35" s="30" customFormat="1">
      <c r="A827" s="24" t="s">
        <v>83</v>
      </c>
      <c r="B827" s="25">
        <v>45835</v>
      </c>
      <c r="C827" s="24" t="s">
        <v>239</v>
      </c>
      <c r="D827" s="26">
        <f t="shared" si="11"/>
        <v>0.25</v>
      </c>
      <c r="E827" s="27">
        <v>4</v>
      </c>
      <c r="F827" s="27">
        <v>4</v>
      </c>
      <c r="G827" s="27">
        <v>1</v>
      </c>
      <c r="H827" s="28">
        <f t="shared" si="17"/>
        <v>1</v>
      </c>
      <c r="I827" s="27">
        <v>0</v>
      </c>
      <c r="J827" s="27">
        <v>0</v>
      </c>
      <c r="K827" s="27">
        <v>0</v>
      </c>
      <c r="L827" s="27">
        <v>0</v>
      </c>
      <c r="M827" s="27">
        <v>0</v>
      </c>
      <c r="N827" s="27">
        <v>0</v>
      </c>
      <c r="O827" s="27">
        <v>0</v>
      </c>
      <c r="P827" s="27">
        <v>0</v>
      </c>
      <c r="Q827" s="26">
        <f t="shared" si="15"/>
        <v>0.25</v>
      </c>
      <c r="R827" s="26">
        <f t="shared" si="13"/>
        <v>0.25</v>
      </c>
      <c r="T827" s="24"/>
      <c r="U827" s="24"/>
      <c r="V827" s="24"/>
      <c r="X827" s="27">
        <v>0</v>
      </c>
      <c r="Y827" s="27">
        <v>0</v>
      </c>
      <c r="Z827" s="27">
        <v>0</v>
      </c>
      <c r="AA827" s="27">
        <v>0</v>
      </c>
      <c r="AB827" s="27">
        <v>0</v>
      </c>
      <c r="AC827" s="27">
        <v>0</v>
      </c>
      <c r="AD827" s="27">
        <v>0</v>
      </c>
      <c r="AE827" s="27"/>
      <c r="AF827" s="27"/>
      <c r="AG827" s="29">
        <f t="shared" si="16"/>
        <v>3</v>
      </c>
      <c r="AI827" s="30" t="s">
        <v>299</v>
      </c>
    </row>
    <row r="828" spans="1:35" s="30" customFormat="1">
      <c r="A828" s="24" t="s">
        <v>91</v>
      </c>
      <c r="B828" s="25">
        <v>45835</v>
      </c>
      <c r="C828" s="24" t="s">
        <v>239</v>
      </c>
      <c r="D828" s="26">
        <f t="shared" si="11"/>
        <v>0</v>
      </c>
      <c r="E828" s="27">
        <v>4</v>
      </c>
      <c r="F828" s="27">
        <v>4</v>
      </c>
      <c r="G828" s="27">
        <v>0</v>
      </c>
      <c r="H828" s="28">
        <f t="shared" si="17"/>
        <v>0</v>
      </c>
      <c r="I828" s="27">
        <v>0</v>
      </c>
      <c r="J828" s="27">
        <v>0</v>
      </c>
      <c r="K828" s="27">
        <v>0</v>
      </c>
      <c r="L828" s="27">
        <v>0</v>
      </c>
      <c r="M828" s="27">
        <v>0</v>
      </c>
      <c r="N828" s="27">
        <v>0</v>
      </c>
      <c r="O828" s="27">
        <v>0</v>
      </c>
      <c r="P828" s="27">
        <v>1</v>
      </c>
      <c r="Q828" s="26">
        <f t="shared" si="15"/>
        <v>0</v>
      </c>
      <c r="R828" s="26">
        <f t="shared" si="13"/>
        <v>0</v>
      </c>
      <c r="T828" s="24"/>
      <c r="U828" s="24"/>
      <c r="V828" s="24"/>
      <c r="X828" s="27">
        <v>0</v>
      </c>
      <c r="Y828" s="27">
        <v>0</v>
      </c>
      <c r="Z828" s="27">
        <v>0</v>
      </c>
      <c r="AA828" s="27">
        <v>0</v>
      </c>
      <c r="AB828" s="27">
        <v>0</v>
      </c>
      <c r="AC828" s="27">
        <v>0</v>
      </c>
      <c r="AD828" s="27">
        <v>0</v>
      </c>
      <c r="AE828" s="27"/>
      <c r="AF828" s="27"/>
      <c r="AG828" s="29">
        <f t="shared" si="16"/>
        <v>4</v>
      </c>
      <c r="AI828" s="30" t="s">
        <v>299</v>
      </c>
    </row>
    <row r="829" spans="1:35" s="30" customFormat="1">
      <c r="A829" s="24" t="s">
        <v>108</v>
      </c>
      <c r="B829" s="25">
        <v>45835</v>
      </c>
      <c r="C829" s="24" t="s">
        <v>239</v>
      </c>
      <c r="D829" s="26">
        <f t="shared" si="11"/>
        <v>0</v>
      </c>
      <c r="E829" s="27">
        <v>5</v>
      </c>
      <c r="F829" s="27">
        <v>4</v>
      </c>
      <c r="G829" s="27">
        <v>0</v>
      </c>
      <c r="H829" s="28">
        <f t="shared" si="17"/>
        <v>0</v>
      </c>
      <c r="I829" s="27">
        <v>0</v>
      </c>
      <c r="J829" s="27">
        <v>0</v>
      </c>
      <c r="K829" s="27">
        <v>0</v>
      </c>
      <c r="L829" s="27">
        <v>0</v>
      </c>
      <c r="M829" s="27">
        <v>1</v>
      </c>
      <c r="N829" s="27">
        <v>1</v>
      </c>
      <c r="O829" s="27">
        <v>0</v>
      </c>
      <c r="P829" s="27">
        <v>3</v>
      </c>
      <c r="Q829" s="26">
        <f t="shared" si="15"/>
        <v>0.2</v>
      </c>
      <c r="R829" s="26">
        <f t="shared" si="13"/>
        <v>0</v>
      </c>
      <c r="T829" s="24"/>
      <c r="U829" s="24"/>
      <c r="V829" s="24"/>
      <c r="X829" s="27">
        <v>0</v>
      </c>
      <c r="Y829" s="27">
        <v>1</v>
      </c>
      <c r="Z829" s="27">
        <v>0</v>
      </c>
      <c r="AA829" s="27">
        <v>0</v>
      </c>
      <c r="AB829" s="27">
        <v>0</v>
      </c>
      <c r="AC829" s="27">
        <v>0</v>
      </c>
      <c r="AD829" s="27">
        <v>0</v>
      </c>
      <c r="AE829" s="27"/>
      <c r="AF829" s="27"/>
      <c r="AG829" s="29">
        <f t="shared" si="16"/>
        <v>4</v>
      </c>
      <c r="AI829" s="30" t="s">
        <v>299</v>
      </c>
    </row>
    <row r="830" spans="1:35" s="30" customFormat="1">
      <c r="A830" s="24" t="s">
        <v>88</v>
      </c>
      <c r="B830" s="25">
        <v>45835</v>
      </c>
      <c r="C830" s="24" t="s">
        <v>239</v>
      </c>
      <c r="D830" s="26">
        <f t="shared" si="11"/>
        <v>0.4</v>
      </c>
      <c r="E830" s="27">
        <v>5</v>
      </c>
      <c r="F830" s="27">
        <v>5</v>
      </c>
      <c r="G830" s="27">
        <v>2</v>
      </c>
      <c r="H830" s="28">
        <f t="shared" si="17"/>
        <v>0</v>
      </c>
      <c r="I830" s="27">
        <v>1</v>
      </c>
      <c r="J830" s="27">
        <v>0</v>
      </c>
      <c r="K830" s="27">
        <v>1</v>
      </c>
      <c r="L830" s="27">
        <v>3</v>
      </c>
      <c r="M830" s="27">
        <v>2</v>
      </c>
      <c r="N830" s="27">
        <v>0</v>
      </c>
      <c r="O830" s="27">
        <v>0</v>
      </c>
      <c r="P830" s="27">
        <v>1</v>
      </c>
      <c r="Q830" s="26">
        <f t="shared" si="15"/>
        <v>0.4</v>
      </c>
      <c r="R830" s="26">
        <f t="shared" si="13"/>
        <v>1.2</v>
      </c>
      <c r="T830" s="24"/>
      <c r="U830" s="24"/>
      <c r="V830" s="24"/>
      <c r="X830" s="27">
        <v>0</v>
      </c>
      <c r="Y830" s="27">
        <v>0</v>
      </c>
      <c r="Z830" s="27">
        <v>0</v>
      </c>
      <c r="AA830" s="27">
        <v>0</v>
      </c>
      <c r="AB830" s="27">
        <v>0</v>
      </c>
      <c r="AC830" s="27">
        <v>0</v>
      </c>
      <c r="AD830" s="27">
        <v>0</v>
      </c>
      <c r="AE830" s="27"/>
      <c r="AF830" s="27"/>
      <c r="AG830" s="29">
        <f t="shared" si="16"/>
        <v>3</v>
      </c>
      <c r="AI830" s="30" t="s">
        <v>299</v>
      </c>
    </row>
    <row r="831" spans="1:35" s="30" customFormat="1">
      <c r="A831" s="24" t="s">
        <v>125</v>
      </c>
      <c r="B831" s="25">
        <v>45835</v>
      </c>
      <c r="C831" s="24" t="s">
        <v>239</v>
      </c>
      <c r="D831" s="26">
        <f t="shared" si="11"/>
        <v>0.2</v>
      </c>
      <c r="E831" s="27">
        <v>5</v>
      </c>
      <c r="F831" s="27">
        <v>5</v>
      </c>
      <c r="G831" s="27">
        <v>1</v>
      </c>
      <c r="H831" s="28">
        <f t="shared" si="17"/>
        <v>1</v>
      </c>
      <c r="I831" s="27">
        <v>0</v>
      </c>
      <c r="J831" s="27">
        <v>0</v>
      </c>
      <c r="K831" s="27">
        <v>0</v>
      </c>
      <c r="L831" s="27">
        <v>0</v>
      </c>
      <c r="M831" s="27">
        <v>1</v>
      </c>
      <c r="N831" s="27">
        <v>1</v>
      </c>
      <c r="O831" s="27">
        <v>0</v>
      </c>
      <c r="P831" s="27">
        <v>0</v>
      </c>
      <c r="Q831" s="26">
        <f t="shared" si="15"/>
        <v>0.2</v>
      </c>
      <c r="R831" s="26">
        <f t="shared" si="13"/>
        <v>0.2</v>
      </c>
      <c r="T831" s="24"/>
      <c r="U831" s="24"/>
      <c r="V831" s="24"/>
      <c r="X831" s="27">
        <v>0</v>
      </c>
      <c r="Y831" s="27">
        <v>0</v>
      </c>
      <c r="Z831" s="27">
        <v>0</v>
      </c>
      <c r="AA831" s="27">
        <v>0</v>
      </c>
      <c r="AB831" s="27">
        <v>0</v>
      </c>
      <c r="AC831" s="27">
        <v>0</v>
      </c>
      <c r="AD831" s="27">
        <v>1</v>
      </c>
      <c r="AE831" s="27"/>
      <c r="AF831" s="27"/>
      <c r="AG831" s="29">
        <f t="shared" si="16"/>
        <v>4</v>
      </c>
      <c r="AI831" s="30" t="s">
        <v>299</v>
      </c>
    </row>
    <row r="832" spans="1:35" s="30" customFormat="1">
      <c r="A832" s="24" t="s">
        <v>283</v>
      </c>
      <c r="B832" s="25">
        <v>45835</v>
      </c>
      <c r="C832" s="24" t="s">
        <v>239</v>
      </c>
      <c r="D832" s="26">
        <f t="shared" si="11"/>
        <v>0.5</v>
      </c>
      <c r="E832" s="27">
        <v>4</v>
      </c>
      <c r="F832" s="27">
        <v>4</v>
      </c>
      <c r="G832" s="27">
        <v>2</v>
      </c>
      <c r="H832" s="28">
        <f t="shared" si="17"/>
        <v>1</v>
      </c>
      <c r="I832" s="27">
        <v>1</v>
      </c>
      <c r="J832" s="27">
        <v>0</v>
      </c>
      <c r="K832" s="27">
        <v>0</v>
      </c>
      <c r="L832" s="27">
        <v>2</v>
      </c>
      <c r="M832" s="27">
        <v>2</v>
      </c>
      <c r="N832" s="27">
        <v>0</v>
      </c>
      <c r="O832" s="27">
        <v>0</v>
      </c>
      <c r="P832" s="27">
        <v>0</v>
      </c>
      <c r="Q832" s="26">
        <f t="shared" si="15"/>
        <v>0.5</v>
      </c>
      <c r="R832" s="26">
        <f t="shared" si="13"/>
        <v>0.75</v>
      </c>
      <c r="T832" s="24"/>
      <c r="U832" s="24"/>
      <c r="V832" s="24"/>
      <c r="X832" s="27">
        <v>0</v>
      </c>
      <c r="Y832" s="27">
        <v>0</v>
      </c>
      <c r="Z832" s="27">
        <v>0</v>
      </c>
      <c r="AA832" s="27">
        <v>0</v>
      </c>
      <c r="AB832" s="27">
        <v>0</v>
      </c>
      <c r="AC832" s="27">
        <v>0</v>
      </c>
      <c r="AD832" s="27">
        <v>0</v>
      </c>
      <c r="AE832" s="27"/>
      <c r="AF832" s="27"/>
      <c r="AG832" s="29">
        <f t="shared" si="16"/>
        <v>2</v>
      </c>
      <c r="AI832" s="30" t="s">
        <v>299</v>
      </c>
    </row>
    <row r="833" spans="1:35" s="30" customFormat="1">
      <c r="A833" s="24" t="s">
        <v>82</v>
      </c>
      <c r="B833" s="25">
        <v>45835</v>
      </c>
      <c r="C833" s="24" t="s">
        <v>239</v>
      </c>
      <c r="D833" s="26">
        <f t="shared" si="11"/>
        <v>0.66666666666666663</v>
      </c>
      <c r="E833" s="27">
        <v>4</v>
      </c>
      <c r="F833" s="27">
        <v>3</v>
      </c>
      <c r="G833" s="27">
        <v>2</v>
      </c>
      <c r="H833" s="28">
        <f t="shared" si="17"/>
        <v>0</v>
      </c>
      <c r="I833" s="27">
        <v>1</v>
      </c>
      <c r="J833" s="27">
        <v>0</v>
      </c>
      <c r="K833" s="27">
        <v>1</v>
      </c>
      <c r="L833" s="27">
        <v>2</v>
      </c>
      <c r="M833" s="27">
        <v>2</v>
      </c>
      <c r="N833" s="27">
        <v>1</v>
      </c>
      <c r="O833" s="27">
        <v>1</v>
      </c>
      <c r="P833" s="27">
        <v>0</v>
      </c>
      <c r="Q833" s="26">
        <f t="shared" si="15"/>
        <v>0.75</v>
      </c>
      <c r="R833" s="26">
        <f t="shared" si="13"/>
        <v>2</v>
      </c>
      <c r="T833" s="24"/>
      <c r="U833" s="24"/>
      <c r="V833" s="24"/>
      <c r="X833" s="27">
        <v>0</v>
      </c>
      <c r="Y833" s="27">
        <v>0</v>
      </c>
      <c r="Z833" s="27">
        <v>0</v>
      </c>
      <c r="AA833" s="27">
        <v>0</v>
      </c>
      <c r="AB833" s="27">
        <v>0</v>
      </c>
      <c r="AC833" s="27">
        <v>0</v>
      </c>
      <c r="AD833" s="27">
        <v>0</v>
      </c>
      <c r="AE833" s="27"/>
      <c r="AF833" s="27"/>
      <c r="AG833" s="29">
        <f t="shared" si="16"/>
        <v>1</v>
      </c>
      <c r="AI833" s="30" t="s">
        <v>299</v>
      </c>
    </row>
    <row r="834" spans="1:35" s="30" customFormat="1">
      <c r="A834" s="24" t="s">
        <v>105</v>
      </c>
      <c r="B834" s="25">
        <v>45835</v>
      </c>
      <c r="C834" s="24" t="s">
        <v>239</v>
      </c>
      <c r="D834" s="26">
        <f t="shared" si="11"/>
        <v>0.25</v>
      </c>
      <c r="E834" s="27">
        <v>4</v>
      </c>
      <c r="F834" s="27">
        <v>4</v>
      </c>
      <c r="G834" s="27">
        <v>1</v>
      </c>
      <c r="H834" s="28">
        <f t="shared" si="17"/>
        <v>0</v>
      </c>
      <c r="I834" s="27">
        <v>0</v>
      </c>
      <c r="J834" s="27">
        <v>0</v>
      </c>
      <c r="K834" s="27">
        <v>1</v>
      </c>
      <c r="L834" s="27">
        <v>3</v>
      </c>
      <c r="M834" s="27">
        <v>1</v>
      </c>
      <c r="N834" s="27">
        <v>0</v>
      </c>
      <c r="O834" s="27">
        <v>0</v>
      </c>
      <c r="P834" s="27">
        <v>0</v>
      </c>
      <c r="Q834" s="26">
        <f t="shared" si="15"/>
        <v>0.25</v>
      </c>
      <c r="R834" s="26">
        <f t="shared" si="13"/>
        <v>1</v>
      </c>
      <c r="T834" s="24"/>
      <c r="U834" s="24"/>
      <c r="V834" s="24"/>
      <c r="X834" s="27">
        <v>0</v>
      </c>
      <c r="Y834" s="27">
        <v>0</v>
      </c>
      <c r="Z834" s="27">
        <v>0</v>
      </c>
      <c r="AA834" s="27">
        <v>0</v>
      </c>
      <c r="AB834" s="27">
        <v>0</v>
      </c>
      <c r="AC834" s="27">
        <v>0</v>
      </c>
      <c r="AD834" s="27">
        <v>1</v>
      </c>
      <c r="AE834" s="27"/>
      <c r="AF834" s="27"/>
      <c r="AG834" s="29">
        <f t="shared" si="16"/>
        <v>3</v>
      </c>
      <c r="AI834" s="30" t="s">
        <v>299</v>
      </c>
    </row>
    <row r="835" spans="1:35" s="30" customFormat="1">
      <c r="A835" s="24" t="s">
        <v>142</v>
      </c>
      <c r="B835" s="25">
        <v>45835</v>
      </c>
      <c r="C835" s="24" t="s">
        <v>239</v>
      </c>
      <c r="D835" s="26">
        <f t="shared" si="11"/>
        <v>0.25</v>
      </c>
      <c r="E835" s="27">
        <v>4</v>
      </c>
      <c r="F835" s="27">
        <v>4</v>
      </c>
      <c r="G835" s="27">
        <v>1</v>
      </c>
      <c r="H835" s="28">
        <f t="shared" si="17"/>
        <v>0</v>
      </c>
      <c r="I835" s="27">
        <v>1</v>
      </c>
      <c r="J835" s="27">
        <v>0</v>
      </c>
      <c r="K835" s="27">
        <v>0</v>
      </c>
      <c r="L835" s="27">
        <v>0</v>
      </c>
      <c r="M835" s="27">
        <v>1</v>
      </c>
      <c r="N835" s="27">
        <v>0</v>
      </c>
      <c r="O835" s="27">
        <v>0</v>
      </c>
      <c r="P835" s="27">
        <v>0</v>
      </c>
      <c r="Q835" s="26">
        <f t="shared" si="15"/>
        <v>0.25</v>
      </c>
      <c r="R835" s="26">
        <f t="shared" si="13"/>
        <v>0.5</v>
      </c>
      <c r="T835" s="24"/>
      <c r="U835" s="24"/>
      <c r="V835" s="24"/>
      <c r="X835" s="27">
        <v>0</v>
      </c>
      <c r="Y835" s="27">
        <v>0</v>
      </c>
      <c r="Z835" s="27">
        <v>0</v>
      </c>
      <c r="AA835" s="27">
        <v>0</v>
      </c>
      <c r="AB835" s="27">
        <v>0</v>
      </c>
      <c r="AC835" s="27">
        <v>0</v>
      </c>
      <c r="AD835" s="27">
        <v>0</v>
      </c>
      <c r="AE835" s="27"/>
      <c r="AF835" s="27"/>
      <c r="AG835" s="29">
        <f t="shared" si="16"/>
        <v>3</v>
      </c>
      <c r="AI835" s="30" t="s">
        <v>299</v>
      </c>
    </row>
    <row r="836" spans="1:35" s="30" customFormat="1">
      <c r="A836" s="24" t="s">
        <v>193</v>
      </c>
      <c r="B836" s="25">
        <v>45835</v>
      </c>
      <c r="C836" s="24" t="s">
        <v>239</v>
      </c>
      <c r="D836" s="26">
        <f t="shared" si="11"/>
        <v>0.5</v>
      </c>
      <c r="E836" s="27">
        <v>4</v>
      </c>
      <c r="F836" s="27">
        <v>4</v>
      </c>
      <c r="G836" s="27">
        <v>2</v>
      </c>
      <c r="H836" s="28">
        <f t="shared" si="17"/>
        <v>1</v>
      </c>
      <c r="I836" s="27">
        <v>0</v>
      </c>
      <c r="J836" s="27">
        <v>0</v>
      </c>
      <c r="K836" s="27">
        <v>1</v>
      </c>
      <c r="L836" s="27">
        <v>1</v>
      </c>
      <c r="M836" s="27">
        <v>2</v>
      </c>
      <c r="N836" s="27">
        <v>1</v>
      </c>
      <c r="O836" s="27">
        <v>0</v>
      </c>
      <c r="P836" s="27">
        <v>0</v>
      </c>
      <c r="Q836" s="26">
        <f t="shared" si="15"/>
        <v>0.5</v>
      </c>
      <c r="R836" s="26">
        <f t="shared" si="13"/>
        <v>1.25</v>
      </c>
      <c r="T836" s="24"/>
      <c r="U836" s="24"/>
      <c r="V836" s="24"/>
      <c r="X836" s="27">
        <v>0</v>
      </c>
      <c r="Y836" s="27">
        <v>0</v>
      </c>
      <c r="Z836" s="27">
        <v>0</v>
      </c>
      <c r="AA836" s="27">
        <v>0</v>
      </c>
      <c r="AB836" s="27">
        <v>0</v>
      </c>
      <c r="AC836" s="27">
        <v>0</v>
      </c>
      <c r="AD836" s="27">
        <v>0</v>
      </c>
      <c r="AE836" s="27"/>
      <c r="AF836" s="27"/>
      <c r="AG836" s="29">
        <f t="shared" si="16"/>
        <v>2</v>
      </c>
      <c r="AI836" s="30" t="s">
        <v>299</v>
      </c>
    </row>
    <row r="837" spans="1:35" s="30" customFormat="1">
      <c r="A837" s="24" t="s">
        <v>100</v>
      </c>
      <c r="B837" s="25">
        <v>45835</v>
      </c>
      <c r="C837" s="24" t="s">
        <v>239</v>
      </c>
      <c r="D837" s="26">
        <f t="shared" si="11"/>
        <v>0.2</v>
      </c>
      <c r="E837" s="27">
        <v>5</v>
      </c>
      <c r="F837" s="27">
        <v>5</v>
      </c>
      <c r="G837" s="27">
        <v>1</v>
      </c>
      <c r="H837" s="28">
        <f t="shared" si="17"/>
        <v>1</v>
      </c>
      <c r="I837" s="27">
        <v>0</v>
      </c>
      <c r="J837" s="27">
        <v>0</v>
      </c>
      <c r="K837" s="27">
        <v>0</v>
      </c>
      <c r="L837" s="27">
        <v>1</v>
      </c>
      <c r="M837" s="27">
        <v>0</v>
      </c>
      <c r="N837" s="27">
        <v>0</v>
      </c>
      <c r="O837" s="27">
        <v>0</v>
      </c>
      <c r="P837" s="27">
        <v>3</v>
      </c>
      <c r="Q837" s="26">
        <f t="shared" si="15"/>
        <v>0.2</v>
      </c>
      <c r="R837" s="26">
        <f t="shared" si="13"/>
        <v>0.2</v>
      </c>
      <c r="T837" s="24"/>
      <c r="U837" s="24"/>
      <c r="V837" s="24"/>
      <c r="X837" s="27">
        <v>0</v>
      </c>
      <c r="Y837" s="27">
        <v>0</v>
      </c>
      <c r="Z837" s="27">
        <v>0</v>
      </c>
      <c r="AA837" s="27">
        <v>0</v>
      </c>
      <c r="AB837" s="27">
        <v>0</v>
      </c>
      <c r="AC837" s="27">
        <v>0</v>
      </c>
      <c r="AD837" s="27">
        <v>0</v>
      </c>
      <c r="AE837" s="27"/>
      <c r="AF837" s="27"/>
      <c r="AG837" s="29">
        <f t="shared" si="16"/>
        <v>4</v>
      </c>
      <c r="AI837" s="30" t="s">
        <v>299</v>
      </c>
    </row>
    <row r="838" spans="1:35" s="30" customFormat="1">
      <c r="A838" s="24" t="s">
        <v>96</v>
      </c>
      <c r="B838" s="25">
        <v>45835</v>
      </c>
      <c r="C838" s="24" t="s">
        <v>239</v>
      </c>
      <c r="D838" s="26">
        <f t="shared" si="11"/>
        <v>0.4</v>
      </c>
      <c r="E838" s="27">
        <v>5</v>
      </c>
      <c r="F838" s="27">
        <v>5</v>
      </c>
      <c r="G838" s="27">
        <v>2</v>
      </c>
      <c r="H838" s="28">
        <f t="shared" si="17"/>
        <v>1</v>
      </c>
      <c r="I838" s="27">
        <v>1</v>
      </c>
      <c r="J838" s="27">
        <v>0</v>
      </c>
      <c r="K838" s="27">
        <v>0</v>
      </c>
      <c r="L838" s="27">
        <v>0</v>
      </c>
      <c r="M838" s="27">
        <v>0</v>
      </c>
      <c r="N838" s="27">
        <v>0</v>
      </c>
      <c r="O838" s="27">
        <v>0</v>
      </c>
      <c r="P838" s="27">
        <v>0</v>
      </c>
      <c r="Q838" s="26">
        <f t="shared" si="15"/>
        <v>0.4</v>
      </c>
      <c r="R838" s="26">
        <f t="shared" si="13"/>
        <v>0.6</v>
      </c>
      <c r="T838" s="24"/>
      <c r="U838" s="24"/>
      <c r="V838" s="24"/>
      <c r="X838" s="27">
        <v>0</v>
      </c>
      <c r="Y838" s="27">
        <v>0</v>
      </c>
      <c r="Z838" s="27">
        <v>0</v>
      </c>
      <c r="AA838" s="27">
        <v>0</v>
      </c>
      <c r="AB838" s="27">
        <v>0</v>
      </c>
      <c r="AC838" s="27">
        <v>0</v>
      </c>
      <c r="AD838" s="27">
        <v>0</v>
      </c>
      <c r="AE838" s="27"/>
      <c r="AF838" s="27"/>
      <c r="AG838" s="29">
        <f t="shared" si="16"/>
        <v>3</v>
      </c>
      <c r="AI838" s="30" t="s">
        <v>299</v>
      </c>
    </row>
    <row r="839" spans="1:35" s="30" customFormat="1">
      <c r="A839" s="24" t="s">
        <v>86</v>
      </c>
      <c r="B839" s="25">
        <v>45835</v>
      </c>
      <c r="C839" s="24" t="s">
        <v>239</v>
      </c>
      <c r="D839" s="26">
        <f t="shared" si="11"/>
        <v>0.8</v>
      </c>
      <c r="E839" s="27">
        <v>5</v>
      </c>
      <c r="F839" s="27">
        <v>5</v>
      </c>
      <c r="G839" s="27">
        <v>4</v>
      </c>
      <c r="H839" s="28">
        <f t="shared" si="17"/>
        <v>2</v>
      </c>
      <c r="I839" s="27">
        <v>1</v>
      </c>
      <c r="J839" s="27">
        <v>0</v>
      </c>
      <c r="K839" s="27">
        <v>1</v>
      </c>
      <c r="L839" s="27">
        <v>1</v>
      </c>
      <c r="M839" s="27">
        <v>2</v>
      </c>
      <c r="N839" s="27">
        <v>0</v>
      </c>
      <c r="O839" s="27">
        <v>0</v>
      </c>
      <c r="P839" s="27">
        <v>0</v>
      </c>
      <c r="Q839" s="26">
        <f t="shared" si="15"/>
        <v>0.8</v>
      </c>
      <c r="R839" s="26">
        <f t="shared" si="13"/>
        <v>1.6</v>
      </c>
      <c r="T839" s="24"/>
      <c r="U839" s="24"/>
      <c r="V839" s="24"/>
      <c r="X839" s="27">
        <v>0</v>
      </c>
      <c r="Y839" s="27">
        <v>0</v>
      </c>
      <c r="Z839" s="27">
        <v>0</v>
      </c>
      <c r="AA839" s="27">
        <v>0</v>
      </c>
      <c r="AB839" s="27">
        <v>0</v>
      </c>
      <c r="AC839" s="27">
        <v>0</v>
      </c>
      <c r="AD839" s="27">
        <v>0</v>
      </c>
      <c r="AE839" s="27"/>
      <c r="AF839" s="27"/>
      <c r="AG839" s="29">
        <f t="shared" si="16"/>
        <v>1</v>
      </c>
      <c r="AI839" s="30" t="s">
        <v>299</v>
      </c>
    </row>
    <row r="840" spans="1:35" s="30" customFormat="1">
      <c r="A840" s="24" t="s">
        <v>85</v>
      </c>
      <c r="B840" s="25">
        <v>45835</v>
      </c>
      <c r="C840" s="24" t="s">
        <v>239</v>
      </c>
      <c r="D840" s="26">
        <f t="shared" si="11"/>
        <v>0.4</v>
      </c>
      <c r="E840" s="27">
        <v>5</v>
      </c>
      <c r="F840" s="27">
        <v>5</v>
      </c>
      <c r="G840" s="27">
        <v>2</v>
      </c>
      <c r="H840" s="28">
        <f t="shared" si="17"/>
        <v>0</v>
      </c>
      <c r="I840" s="27">
        <v>1</v>
      </c>
      <c r="J840" s="27">
        <v>0</v>
      </c>
      <c r="K840" s="27">
        <v>1</v>
      </c>
      <c r="L840" s="27">
        <v>2</v>
      </c>
      <c r="M840" s="27">
        <v>1</v>
      </c>
      <c r="N840" s="27">
        <v>0</v>
      </c>
      <c r="O840" s="27">
        <v>0</v>
      </c>
      <c r="P840" s="27">
        <v>2</v>
      </c>
      <c r="Q840" s="26">
        <f t="shared" si="15"/>
        <v>0.4</v>
      </c>
      <c r="R840" s="26">
        <f t="shared" si="13"/>
        <v>1.2</v>
      </c>
      <c r="T840" s="24"/>
      <c r="U840" s="24"/>
      <c r="V840" s="24"/>
      <c r="X840" s="27">
        <v>0</v>
      </c>
      <c r="Y840" s="27">
        <v>0</v>
      </c>
      <c r="Z840" s="27">
        <v>0</v>
      </c>
      <c r="AA840" s="27">
        <v>0</v>
      </c>
      <c r="AB840" s="27">
        <v>0</v>
      </c>
      <c r="AC840" s="27">
        <v>0</v>
      </c>
      <c r="AD840" s="27">
        <v>1</v>
      </c>
      <c r="AE840" s="27"/>
      <c r="AF840" s="27"/>
      <c r="AG840" s="29">
        <f t="shared" si="16"/>
        <v>3</v>
      </c>
      <c r="AI840" s="30" t="s">
        <v>299</v>
      </c>
    </row>
    <row r="841" spans="1:35" s="30" customFormat="1">
      <c r="A841" s="24" t="s">
        <v>289</v>
      </c>
      <c r="B841" s="25">
        <v>45835</v>
      </c>
      <c r="C841" s="24" t="s">
        <v>239</v>
      </c>
      <c r="D841" s="26">
        <f t="shared" si="11"/>
        <v>0</v>
      </c>
      <c r="E841" s="27">
        <v>3</v>
      </c>
      <c r="F841" s="27">
        <v>2</v>
      </c>
      <c r="G841" s="27">
        <v>0</v>
      </c>
      <c r="H841" s="28">
        <f t="shared" si="17"/>
        <v>0</v>
      </c>
      <c r="I841" s="27">
        <v>0</v>
      </c>
      <c r="J841" s="27">
        <v>0</v>
      </c>
      <c r="K841" s="27">
        <v>0</v>
      </c>
      <c r="L841" s="27">
        <v>0</v>
      </c>
      <c r="M841" s="27">
        <v>0</v>
      </c>
      <c r="N841" s="27">
        <v>0</v>
      </c>
      <c r="O841" s="27">
        <v>0</v>
      </c>
      <c r="P841" s="27">
        <v>1</v>
      </c>
      <c r="Q841" s="26">
        <f t="shared" si="15"/>
        <v>0.33333333333333331</v>
      </c>
      <c r="R841" s="26">
        <f t="shared" si="13"/>
        <v>0</v>
      </c>
      <c r="T841" s="24"/>
      <c r="U841" s="24"/>
      <c r="V841" s="24"/>
      <c r="X841" s="27">
        <v>0</v>
      </c>
      <c r="Y841" s="27">
        <v>1</v>
      </c>
      <c r="Z841" s="27">
        <v>0</v>
      </c>
      <c r="AA841" s="27">
        <v>0</v>
      </c>
      <c r="AB841" s="27">
        <v>0</v>
      </c>
      <c r="AC841" s="27">
        <v>0</v>
      </c>
      <c r="AD841" s="27">
        <v>0</v>
      </c>
      <c r="AE841" s="27"/>
      <c r="AF841" s="27"/>
      <c r="AG841" s="29">
        <f t="shared" si="16"/>
        <v>2</v>
      </c>
      <c r="AI841" s="30" t="s">
        <v>299</v>
      </c>
    </row>
    <row r="842" spans="1:35" s="30" customFormat="1">
      <c r="A842" s="24" t="s">
        <v>95</v>
      </c>
      <c r="B842" s="25">
        <v>45835</v>
      </c>
      <c r="C842" s="24" t="s">
        <v>239</v>
      </c>
      <c r="D842" s="26">
        <f t="shared" si="11"/>
        <v>0.5</v>
      </c>
      <c r="E842" s="27">
        <v>4</v>
      </c>
      <c r="F842" s="27">
        <v>4</v>
      </c>
      <c r="G842" s="27">
        <v>2</v>
      </c>
      <c r="H842" s="28">
        <f t="shared" si="17"/>
        <v>2</v>
      </c>
      <c r="I842" s="27">
        <v>0</v>
      </c>
      <c r="J842" s="27">
        <v>0</v>
      </c>
      <c r="K842" s="27">
        <v>0</v>
      </c>
      <c r="L842" s="27">
        <v>0</v>
      </c>
      <c r="M842" s="27">
        <v>0</v>
      </c>
      <c r="N842" s="27">
        <v>1</v>
      </c>
      <c r="O842" s="27">
        <v>0</v>
      </c>
      <c r="P842" s="27">
        <v>0</v>
      </c>
      <c r="Q842" s="26">
        <f t="shared" si="15"/>
        <v>0.5</v>
      </c>
      <c r="R842" s="26">
        <f t="shared" si="13"/>
        <v>0.5</v>
      </c>
      <c r="T842" s="24"/>
      <c r="U842" s="24"/>
      <c r="V842" s="24"/>
      <c r="X842" s="27">
        <v>0</v>
      </c>
      <c r="Y842" s="27">
        <v>0</v>
      </c>
      <c r="Z842" s="27">
        <v>0</v>
      </c>
      <c r="AA842" s="27">
        <v>0</v>
      </c>
      <c r="AB842" s="27">
        <v>0</v>
      </c>
      <c r="AC842" s="27">
        <v>0</v>
      </c>
      <c r="AD842" s="27">
        <v>0</v>
      </c>
      <c r="AE842" s="27"/>
      <c r="AF842" s="27"/>
      <c r="AG842" s="29">
        <f t="shared" si="16"/>
        <v>2</v>
      </c>
      <c r="AI842" s="30" t="s">
        <v>299</v>
      </c>
    </row>
    <row r="843" spans="1:35" s="30" customFormat="1">
      <c r="A843" s="24" t="s">
        <v>101</v>
      </c>
      <c r="B843" s="25">
        <v>45835</v>
      </c>
      <c r="C843" s="24" t="s">
        <v>239</v>
      </c>
      <c r="D843" s="26">
        <f t="shared" si="11"/>
        <v>0</v>
      </c>
      <c r="E843" s="27">
        <v>4</v>
      </c>
      <c r="F843" s="27">
        <v>4</v>
      </c>
      <c r="G843" s="27">
        <v>0</v>
      </c>
      <c r="H843" s="28">
        <f t="shared" si="17"/>
        <v>0</v>
      </c>
      <c r="I843" s="27">
        <v>0</v>
      </c>
      <c r="J843" s="27">
        <v>0</v>
      </c>
      <c r="K843" s="27">
        <v>0</v>
      </c>
      <c r="L843" s="27">
        <v>0</v>
      </c>
      <c r="M843" s="27">
        <v>1</v>
      </c>
      <c r="N843" s="27">
        <v>2</v>
      </c>
      <c r="O843" s="27">
        <v>0</v>
      </c>
      <c r="P843" s="27">
        <v>2</v>
      </c>
      <c r="Q843" s="26">
        <f t="shared" si="15"/>
        <v>0</v>
      </c>
      <c r="R843" s="26">
        <f t="shared" si="13"/>
        <v>0</v>
      </c>
      <c r="T843" s="24"/>
      <c r="U843" s="24"/>
      <c r="V843" s="24"/>
      <c r="X843" s="27">
        <v>0</v>
      </c>
      <c r="Y843" s="27">
        <v>0</v>
      </c>
      <c r="Z843" s="27">
        <v>0</v>
      </c>
      <c r="AA843" s="27">
        <v>0</v>
      </c>
      <c r="AB843" s="27">
        <v>0</v>
      </c>
      <c r="AC843" s="27">
        <v>0</v>
      </c>
      <c r="AD843" s="27">
        <v>0</v>
      </c>
      <c r="AE843" s="27"/>
      <c r="AF843" s="27"/>
      <c r="AG843" s="29">
        <f t="shared" si="16"/>
        <v>4</v>
      </c>
      <c r="AI843" s="30" t="s">
        <v>299</v>
      </c>
    </row>
    <row r="844" spans="1:35" s="30" customFormat="1">
      <c r="A844" s="24" t="s">
        <v>84</v>
      </c>
      <c r="B844" s="25">
        <v>45835</v>
      </c>
      <c r="C844" s="24" t="s">
        <v>239</v>
      </c>
      <c r="D844" s="26">
        <f t="shared" si="11"/>
        <v>0.25</v>
      </c>
      <c r="E844" s="27">
        <v>4</v>
      </c>
      <c r="F844" s="27">
        <v>4</v>
      </c>
      <c r="G844" s="27">
        <v>1</v>
      </c>
      <c r="H844" s="28">
        <f t="shared" si="17"/>
        <v>1</v>
      </c>
      <c r="I844" s="27">
        <v>0</v>
      </c>
      <c r="J844" s="27">
        <v>0</v>
      </c>
      <c r="K844" s="27">
        <v>0</v>
      </c>
      <c r="L844" s="27">
        <v>0</v>
      </c>
      <c r="M844" s="27">
        <v>1</v>
      </c>
      <c r="N844" s="27">
        <v>1</v>
      </c>
      <c r="O844" s="27">
        <v>0</v>
      </c>
      <c r="P844" s="27">
        <v>0</v>
      </c>
      <c r="Q844" s="26">
        <f t="shared" si="15"/>
        <v>0.25</v>
      </c>
      <c r="R844" s="26">
        <f t="shared" si="13"/>
        <v>0.25</v>
      </c>
      <c r="T844" s="24"/>
      <c r="U844" s="24"/>
      <c r="V844" s="24"/>
      <c r="X844" s="27">
        <v>0</v>
      </c>
      <c r="Y844" s="27">
        <v>0</v>
      </c>
      <c r="Z844" s="27">
        <v>0</v>
      </c>
      <c r="AA844" s="27">
        <v>0</v>
      </c>
      <c r="AB844" s="27">
        <v>0</v>
      </c>
      <c r="AC844" s="27">
        <v>0</v>
      </c>
      <c r="AD844" s="27">
        <v>0</v>
      </c>
      <c r="AE844" s="27"/>
      <c r="AF844" s="27"/>
      <c r="AG844" s="29">
        <f t="shared" si="16"/>
        <v>3</v>
      </c>
      <c r="AI844" s="30" t="s">
        <v>299</v>
      </c>
    </row>
    <row r="845" spans="1:35" s="30" customFormat="1">
      <c r="A845" s="24" t="s">
        <v>125</v>
      </c>
      <c r="B845" s="25">
        <v>45836</v>
      </c>
      <c r="C845" s="24" t="s">
        <v>239</v>
      </c>
      <c r="D845" s="26">
        <f t="shared" si="11"/>
        <v>0.2857142857142857</v>
      </c>
      <c r="E845" s="27">
        <v>7</v>
      </c>
      <c r="F845" s="27">
        <v>7</v>
      </c>
      <c r="G845" s="27">
        <v>2</v>
      </c>
      <c r="H845" s="28">
        <f t="shared" si="17"/>
        <v>1</v>
      </c>
      <c r="I845" s="27">
        <v>1</v>
      </c>
      <c r="J845" s="27">
        <v>0</v>
      </c>
      <c r="K845" s="27">
        <v>0</v>
      </c>
      <c r="L845" s="27">
        <v>2</v>
      </c>
      <c r="M845" s="27">
        <v>1</v>
      </c>
      <c r="N845" s="27">
        <v>0</v>
      </c>
      <c r="O845" s="27">
        <v>0</v>
      </c>
      <c r="P845" s="27">
        <v>0</v>
      </c>
      <c r="Q845" s="26">
        <f t="shared" si="15"/>
        <v>0.2857142857142857</v>
      </c>
      <c r="R845" s="26">
        <f t="shared" si="13"/>
        <v>0.42857142857142855</v>
      </c>
      <c r="T845" s="24"/>
      <c r="U845" s="24"/>
      <c r="V845" s="24"/>
      <c r="X845" s="27">
        <v>0</v>
      </c>
      <c r="Y845" s="27">
        <v>0</v>
      </c>
      <c r="Z845" s="27">
        <v>0</v>
      </c>
      <c r="AA845" s="27">
        <v>0</v>
      </c>
      <c r="AB845" s="27">
        <v>0</v>
      </c>
      <c r="AC845" s="27">
        <v>0</v>
      </c>
      <c r="AD845" s="27">
        <v>0</v>
      </c>
      <c r="AE845" s="27"/>
      <c r="AF845" s="27"/>
      <c r="AG845" s="29">
        <f t="shared" si="16"/>
        <v>5</v>
      </c>
      <c r="AI845" s="30" t="s">
        <v>299</v>
      </c>
    </row>
    <row r="846" spans="1:35" s="30" customFormat="1">
      <c r="A846" s="24" t="s">
        <v>90</v>
      </c>
      <c r="B846" s="25">
        <v>45836</v>
      </c>
      <c r="C846" s="24" t="s">
        <v>239</v>
      </c>
      <c r="D846" s="26">
        <f t="shared" si="11"/>
        <v>0.2857142857142857</v>
      </c>
      <c r="E846" s="27">
        <v>7</v>
      </c>
      <c r="F846" s="27">
        <v>7</v>
      </c>
      <c r="G846" s="27">
        <v>2</v>
      </c>
      <c r="H846" s="28">
        <f t="shared" si="17"/>
        <v>1</v>
      </c>
      <c r="I846" s="27">
        <v>0</v>
      </c>
      <c r="J846" s="27">
        <v>0</v>
      </c>
      <c r="K846" s="27">
        <v>1</v>
      </c>
      <c r="L846" s="27">
        <v>2</v>
      </c>
      <c r="M846" s="27">
        <v>2</v>
      </c>
      <c r="N846" s="27">
        <v>1</v>
      </c>
      <c r="O846" s="27">
        <v>0</v>
      </c>
      <c r="P846" s="27">
        <v>0</v>
      </c>
      <c r="Q846" s="26">
        <f t="shared" si="15"/>
        <v>0.2857142857142857</v>
      </c>
      <c r="R846" s="26">
        <f t="shared" si="13"/>
        <v>0.7142857142857143</v>
      </c>
      <c r="T846" s="24"/>
      <c r="U846" s="24"/>
      <c r="V846" s="24"/>
      <c r="X846" s="27">
        <v>0</v>
      </c>
      <c r="Y846" s="27">
        <v>0</v>
      </c>
      <c r="Z846" s="27">
        <v>0</v>
      </c>
      <c r="AA846" s="27">
        <v>0</v>
      </c>
      <c r="AB846" s="27">
        <v>0</v>
      </c>
      <c r="AC846" s="27">
        <v>0</v>
      </c>
      <c r="AD846" s="27">
        <v>0</v>
      </c>
      <c r="AE846" s="27"/>
      <c r="AF846" s="27"/>
      <c r="AG846" s="29">
        <f t="shared" si="16"/>
        <v>5</v>
      </c>
      <c r="AI846" s="30" t="s">
        <v>299</v>
      </c>
    </row>
    <row r="847" spans="1:35" s="30" customFormat="1">
      <c r="A847" s="24" t="s">
        <v>85</v>
      </c>
      <c r="B847" s="25">
        <v>45836</v>
      </c>
      <c r="C847" s="24" t="s">
        <v>239</v>
      </c>
      <c r="D847" s="26">
        <f t="shared" si="11"/>
        <v>0.42857142857142855</v>
      </c>
      <c r="E847" s="27">
        <v>7</v>
      </c>
      <c r="F847" s="27">
        <v>7</v>
      </c>
      <c r="G847" s="27">
        <v>3</v>
      </c>
      <c r="H847" s="28">
        <f t="shared" si="17"/>
        <v>1</v>
      </c>
      <c r="I847" s="27">
        <v>0</v>
      </c>
      <c r="J847" s="27">
        <v>1</v>
      </c>
      <c r="K847" s="27">
        <v>1</v>
      </c>
      <c r="L847" s="27">
        <v>2</v>
      </c>
      <c r="M847" s="27">
        <v>3</v>
      </c>
      <c r="N847" s="27">
        <v>0</v>
      </c>
      <c r="O847" s="27">
        <v>0</v>
      </c>
      <c r="P847" s="27">
        <v>0</v>
      </c>
      <c r="Q847" s="26">
        <f t="shared" ref="Q847:Q871" si="18">IFERROR((G847+O847+U847+Y847)/(F847+O847+Y847+AA847),0)</f>
        <v>0.42857142857142855</v>
      </c>
      <c r="R847" s="26">
        <f t="shared" si="13"/>
        <v>1.1428571428571428</v>
      </c>
      <c r="T847" s="24"/>
      <c r="U847" s="24"/>
      <c r="V847" s="24"/>
      <c r="X847" s="27">
        <v>0</v>
      </c>
      <c r="Y847" s="27">
        <v>0</v>
      </c>
      <c r="Z847" s="27">
        <v>0</v>
      </c>
      <c r="AA847" s="27">
        <v>0</v>
      </c>
      <c r="AB847" s="27">
        <v>1</v>
      </c>
      <c r="AC847" s="27">
        <v>0</v>
      </c>
      <c r="AD847" s="27">
        <v>0</v>
      </c>
      <c r="AE847" s="27"/>
      <c r="AF847" s="27"/>
      <c r="AG847" s="29">
        <f t="shared" ref="AG847:AG871" si="19">(E847-(G847+O847+Y847))+AB847+AC847</f>
        <v>5</v>
      </c>
      <c r="AI847" s="30" t="s">
        <v>299</v>
      </c>
    </row>
    <row r="848" spans="1:35" s="30" customFormat="1">
      <c r="A848" s="24" t="s">
        <v>115</v>
      </c>
      <c r="B848" s="25">
        <v>45836</v>
      </c>
      <c r="C848" s="24" t="s">
        <v>239</v>
      </c>
      <c r="D848" s="26">
        <f t="shared" si="11"/>
        <v>0.6</v>
      </c>
      <c r="E848" s="27">
        <v>6</v>
      </c>
      <c r="F848" s="27">
        <v>5</v>
      </c>
      <c r="G848" s="27">
        <v>3</v>
      </c>
      <c r="H848" s="28">
        <f t="shared" si="17"/>
        <v>2</v>
      </c>
      <c r="I848" s="27">
        <v>1</v>
      </c>
      <c r="J848" s="27">
        <v>0</v>
      </c>
      <c r="K848" s="27">
        <v>0</v>
      </c>
      <c r="L848" s="27">
        <v>1</v>
      </c>
      <c r="M848" s="27">
        <v>3</v>
      </c>
      <c r="N848" s="27">
        <v>4</v>
      </c>
      <c r="O848" s="27">
        <v>0</v>
      </c>
      <c r="P848" s="27">
        <v>0</v>
      </c>
      <c r="Q848" s="26">
        <f t="shared" si="18"/>
        <v>0.6</v>
      </c>
      <c r="R848" s="26">
        <f t="shared" si="13"/>
        <v>0.8</v>
      </c>
      <c r="T848" s="24"/>
      <c r="U848" s="24"/>
      <c r="V848" s="24"/>
      <c r="X848" s="27">
        <v>0</v>
      </c>
      <c r="Y848" s="27">
        <v>0</v>
      </c>
      <c r="Z848" s="27">
        <v>1</v>
      </c>
      <c r="AA848" s="27">
        <v>0</v>
      </c>
      <c r="AB848" s="27">
        <v>0</v>
      </c>
      <c r="AC848" s="27">
        <v>0</v>
      </c>
      <c r="AD848" s="27">
        <v>0</v>
      </c>
      <c r="AE848" s="27"/>
      <c r="AF848" s="27"/>
      <c r="AG848" s="29">
        <f t="shared" si="19"/>
        <v>3</v>
      </c>
      <c r="AI848" s="30" t="s">
        <v>299</v>
      </c>
    </row>
    <row r="849" spans="1:35" s="30" customFormat="1">
      <c r="A849" s="24" t="s">
        <v>108</v>
      </c>
      <c r="B849" s="25">
        <v>45836</v>
      </c>
      <c r="C849" s="24" t="s">
        <v>239</v>
      </c>
      <c r="D849" s="26">
        <f t="shared" si="11"/>
        <v>0</v>
      </c>
      <c r="E849" s="27">
        <v>6</v>
      </c>
      <c r="F849" s="27">
        <v>5</v>
      </c>
      <c r="G849" s="27">
        <v>0</v>
      </c>
      <c r="H849" s="28">
        <f t="shared" si="17"/>
        <v>0</v>
      </c>
      <c r="I849" s="27">
        <v>0</v>
      </c>
      <c r="J849" s="27">
        <v>0</v>
      </c>
      <c r="K849" s="27">
        <v>0</v>
      </c>
      <c r="L849" s="27">
        <v>0</v>
      </c>
      <c r="M849" s="27">
        <v>0</v>
      </c>
      <c r="N849" s="27">
        <v>1</v>
      </c>
      <c r="O849" s="27">
        <v>0</v>
      </c>
      <c r="P849" s="27">
        <v>3</v>
      </c>
      <c r="Q849" s="26">
        <f t="shared" si="18"/>
        <v>0.16666666666666666</v>
      </c>
      <c r="R849" s="26">
        <f t="shared" si="13"/>
        <v>0</v>
      </c>
      <c r="T849" s="24"/>
      <c r="U849" s="24"/>
      <c r="V849" s="24"/>
      <c r="X849" s="27">
        <v>0</v>
      </c>
      <c r="Y849" s="27">
        <v>1</v>
      </c>
      <c r="Z849" s="27">
        <v>0</v>
      </c>
      <c r="AA849" s="27">
        <v>0</v>
      </c>
      <c r="AB849" s="27">
        <v>0</v>
      </c>
      <c r="AC849" s="27">
        <v>0</v>
      </c>
      <c r="AD849" s="27">
        <v>0</v>
      </c>
      <c r="AE849" s="27"/>
      <c r="AF849" s="27"/>
      <c r="AG849" s="29">
        <f t="shared" si="19"/>
        <v>5</v>
      </c>
      <c r="AI849" s="30" t="s">
        <v>299</v>
      </c>
    </row>
    <row r="850" spans="1:35" s="30" customFormat="1">
      <c r="A850" s="24" t="s">
        <v>142</v>
      </c>
      <c r="B850" s="25">
        <v>45836</v>
      </c>
      <c r="C850" s="24" t="s">
        <v>239</v>
      </c>
      <c r="D850" s="26">
        <f t="shared" si="11"/>
        <v>0.66666666666666663</v>
      </c>
      <c r="E850" s="27">
        <v>6</v>
      </c>
      <c r="F850" s="27">
        <v>6</v>
      </c>
      <c r="G850" s="27">
        <v>4</v>
      </c>
      <c r="H850" s="28">
        <f t="shared" si="17"/>
        <v>3</v>
      </c>
      <c r="I850" s="27">
        <v>1</v>
      </c>
      <c r="J850" s="27">
        <v>0</v>
      </c>
      <c r="K850" s="27">
        <v>0</v>
      </c>
      <c r="L850" s="27">
        <v>1</v>
      </c>
      <c r="M850" s="27">
        <v>2</v>
      </c>
      <c r="N850" s="27">
        <v>0</v>
      </c>
      <c r="O850" s="27">
        <v>0</v>
      </c>
      <c r="P850" s="27">
        <v>0</v>
      </c>
      <c r="Q850" s="26">
        <f t="shared" si="18"/>
        <v>0.66666666666666663</v>
      </c>
      <c r="R850" s="26">
        <f t="shared" si="13"/>
        <v>0.83333333333333337</v>
      </c>
      <c r="T850" s="24"/>
      <c r="U850" s="24"/>
      <c r="V850" s="24"/>
      <c r="X850" s="27">
        <v>0</v>
      </c>
      <c r="Y850" s="27">
        <v>0</v>
      </c>
      <c r="Z850" s="27">
        <v>0</v>
      </c>
      <c r="AA850" s="27">
        <v>0</v>
      </c>
      <c r="AB850" s="27">
        <v>0</v>
      </c>
      <c r="AC850" s="27">
        <v>0</v>
      </c>
      <c r="AD850" s="27">
        <v>1</v>
      </c>
      <c r="AE850" s="27"/>
      <c r="AF850" s="27"/>
      <c r="AG850" s="29">
        <f t="shared" si="19"/>
        <v>2</v>
      </c>
      <c r="AI850" s="30" t="s">
        <v>299</v>
      </c>
    </row>
    <row r="851" spans="1:35" s="30" customFormat="1">
      <c r="A851" s="24" t="s">
        <v>291</v>
      </c>
      <c r="B851" s="25">
        <v>45836</v>
      </c>
      <c r="C851" s="24" t="s">
        <v>239</v>
      </c>
      <c r="D851" s="26">
        <f t="shared" si="11"/>
        <v>0.5</v>
      </c>
      <c r="E851" s="27">
        <v>6</v>
      </c>
      <c r="F851" s="27">
        <v>6</v>
      </c>
      <c r="G851" s="27">
        <v>3</v>
      </c>
      <c r="H851" s="28">
        <f t="shared" si="17"/>
        <v>3</v>
      </c>
      <c r="I851" s="27">
        <v>0</v>
      </c>
      <c r="J851" s="27">
        <v>0</v>
      </c>
      <c r="K851" s="27">
        <v>0</v>
      </c>
      <c r="L851" s="27">
        <v>1</v>
      </c>
      <c r="M851" s="27">
        <v>0</v>
      </c>
      <c r="N851" s="27">
        <v>0</v>
      </c>
      <c r="O851" s="27">
        <v>0</v>
      </c>
      <c r="P851" s="27">
        <v>0</v>
      </c>
      <c r="Q851" s="26">
        <f t="shared" si="18"/>
        <v>0.5</v>
      </c>
      <c r="R851" s="26">
        <f t="shared" si="13"/>
        <v>0.5</v>
      </c>
      <c r="T851" s="24"/>
      <c r="U851" s="24"/>
      <c r="V851" s="24"/>
      <c r="X851" s="27">
        <v>0</v>
      </c>
      <c r="Y851" s="27">
        <v>0</v>
      </c>
      <c r="Z851" s="27">
        <v>0</v>
      </c>
      <c r="AA851" s="27">
        <v>0</v>
      </c>
      <c r="AB851" s="27">
        <v>0</v>
      </c>
      <c r="AC851" s="27">
        <v>0</v>
      </c>
      <c r="AD851" s="27">
        <v>1</v>
      </c>
      <c r="AE851" s="27"/>
      <c r="AF851" s="27"/>
      <c r="AG851" s="29">
        <f t="shared" si="19"/>
        <v>3</v>
      </c>
      <c r="AI851" s="30" t="s">
        <v>299</v>
      </c>
    </row>
    <row r="852" spans="1:35" s="30" customFormat="1">
      <c r="A852" s="24" t="s">
        <v>99</v>
      </c>
      <c r="B852" s="25">
        <v>45836</v>
      </c>
      <c r="C852" s="24" t="s">
        <v>239</v>
      </c>
      <c r="D852" s="26">
        <f t="shared" si="11"/>
        <v>0.8</v>
      </c>
      <c r="E852" s="27">
        <v>7</v>
      </c>
      <c r="F852" s="27">
        <v>5</v>
      </c>
      <c r="G852" s="27">
        <v>4</v>
      </c>
      <c r="H852" s="28">
        <f t="shared" si="17"/>
        <v>0</v>
      </c>
      <c r="I852" s="27">
        <v>3</v>
      </c>
      <c r="J852" s="27">
        <v>0</v>
      </c>
      <c r="K852" s="27">
        <v>1</v>
      </c>
      <c r="L852" s="27">
        <v>3</v>
      </c>
      <c r="M852" s="27">
        <v>4</v>
      </c>
      <c r="N852" s="27">
        <v>5</v>
      </c>
      <c r="O852" s="27">
        <v>0</v>
      </c>
      <c r="P852" s="27">
        <v>0</v>
      </c>
      <c r="Q852" s="26">
        <f t="shared" si="18"/>
        <v>0.8571428571428571</v>
      </c>
      <c r="R852" s="26">
        <f t="shared" si="13"/>
        <v>2</v>
      </c>
      <c r="T852" s="24"/>
      <c r="U852" s="24"/>
      <c r="V852" s="24"/>
      <c r="X852" s="27">
        <v>0</v>
      </c>
      <c r="Y852" s="27">
        <v>2</v>
      </c>
      <c r="Z852" s="27">
        <v>0</v>
      </c>
      <c r="AA852" s="27">
        <v>0</v>
      </c>
      <c r="AB852" s="27">
        <v>0</v>
      </c>
      <c r="AC852" s="27">
        <v>0</v>
      </c>
      <c r="AD852" s="27">
        <v>0</v>
      </c>
      <c r="AE852" s="27"/>
      <c r="AF852" s="27"/>
      <c r="AG852" s="29">
        <f t="shared" si="19"/>
        <v>1</v>
      </c>
      <c r="AI852" s="30" t="s">
        <v>299</v>
      </c>
    </row>
    <row r="853" spans="1:35" s="30" customFormat="1">
      <c r="A853" s="24" t="s">
        <v>100</v>
      </c>
      <c r="B853" s="25">
        <v>45836</v>
      </c>
      <c r="C853" s="24" t="s">
        <v>239</v>
      </c>
      <c r="D853" s="26">
        <f t="shared" si="11"/>
        <v>0.2857142857142857</v>
      </c>
      <c r="E853" s="27">
        <v>7</v>
      </c>
      <c r="F853" s="27">
        <v>7</v>
      </c>
      <c r="G853" s="27">
        <v>2</v>
      </c>
      <c r="H853" s="28">
        <f t="shared" si="17"/>
        <v>1</v>
      </c>
      <c r="I853" s="27">
        <v>1</v>
      </c>
      <c r="J853" s="27">
        <v>0</v>
      </c>
      <c r="K853" s="27">
        <v>0</v>
      </c>
      <c r="L853" s="27">
        <v>1</v>
      </c>
      <c r="M853" s="27">
        <v>2</v>
      </c>
      <c r="N853" s="27">
        <v>2</v>
      </c>
      <c r="O853" s="27">
        <v>0</v>
      </c>
      <c r="P853" s="27">
        <v>1</v>
      </c>
      <c r="Q853" s="26">
        <f t="shared" si="18"/>
        <v>0.2857142857142857</v>
      </c>
      <c r="R853" s="26">
        <f t="shared" si="13"/>
        <v>0.42857142857142855</v>
      </c>
      <c r="T853" s="24"/>
      <c r="U853" s="24"/>
      <c r="V853" s="24"/>
      <c r="X853" s="27">
        <v>0</v>
      </c>
      <c r="Y853" s="27">
        <v>0</v>
      </c>
      <c r="Z853" s="27">
        <v>0</v>
      </c>
      <c r="AA853" s="27">
        <v>0</v>
      </c>
      <c r="AB853" s="27">
        <v>0</v>
      </c>
      <c r="AC853" s="27">
        <v>0</v>
      </c>
      <c r="AD853" s="27">
        <v>0</v>
      </c>
      <c r="AE853" s="27"/>
      <c r="AF853" s="27"/>
      <c r="AG853" s="29">
        <f t="shared" si="19"/>
        <v>5</v>
      </c>
      <c r="AI853" s="30" t="s">
        <v>299</v>
      </c>
    </row>
    <row r="854" spans="1:35" s="30" customFormat="1">
      <c r="A854" s="24" t="s">
        <v>193</v>
      </c>
      <c r="B854" s="25">
        <v>45836</v>
      </c>
      <c r="C854" s="24" t="s">
        <v>239</v>
      </c>
      <c r="D854" s="26">
        <f t="shared" si="11"/>
        <v>0.16666666666666666</v>
      </c>
      <c r="E854" s="27">
        <v>6</v>
      </c>
      <c r="F854" s="27">
        <v>6</v>
      </c>
      <c r="G854" s="27">
        <v>1</v>
      </c>
      <c r="H854" s="28">
        <f t="shared" si="17"/>
        <v>1</v>
      </c>
      <c r="I854" s="27">
        <v>0</v>
      </c>
      <c r="J854" s="27">
        <v>0</v>
      </c>
      <c r="K854" s="27">
        <v>0</v>
      </c>
      <c r="L854" s="27">
        <v>2</v>
      </c>
      <c r="M854" s="27">
        <v>1</v>
      </c>
      <c r="N854" s="27">
        <v>1</v>
      </c>
      <c r="O854" s="27">
        <v>0</v>
      </c>
      <c r="P854" s="27">
        <v>1</v>
      </c>
      <c r="Q854" s="26">
        <f t="shared" si="18"/>
        <v>0.16666666666666666</v>
      </c>
      <c r="R854" s="26">
        <f t="shared" si="13"/>
        <v>0.16666666666666666</v>
      </c>
      <c r="T854" s="24"/>
      <c r="U854" s="24"/>
      <c r="V854" s="24"/>
      <c r="X854" s="27">
        <v>0</v>
      </c>
      <c r="Y854" s="27">
        <v>0</v>
      </c>
      <c r="Z854" s="27">
        <v>0</v>
      </c>
      <c r="AA854" s="27">
        <v>0</v>
      </c>
      <c r="AB854" s="27">
        <v>0</v>
      </c>
      <c r="AC854" s="27">
        <v>0</v>
      </c>
      <c r="AD854" s="27">
        <v>0</v>
      </c>
      <c r="AE854" s="27"/>
      <c r="AF854" s="27"/>
      <c r="AG854" s="29">
        <f t="shared" si="19"/>
        <v>5</v>
      </c>
      <c r="AI854" s="30" t="s">
        <v>299</v>
      </c>
    </row>
    <row r="855" spans="1:35" s="30" customFormat="1">
      <c r="A855" s="24" t="s">
        <v>94</v>
      </c>
      <c r="B855" s="25">
        <v>45836</v>
      </c>
      <c r="C855" s="24" t="s">
        <v>239</v>
      </c>
      <c r="D855" s="26">
        <f t="shared" si="11"/>
        <v>0.16666666666666666</v>
      </c>
      <c r="E855" s="27">
        <v>6</v>
      </c>
      <c r="F855" s="27">
        <v>6</v>
      </c>
      <c r="G855" s="27">
        <v>1</v>
      </c>
      <c r="H855" s="28">
        <f t="shared" si="17"/>
        <v>0</v>
      </c>
      <c r="I855" s="27">
        <v>1</v>
      </c>
      <c r="J855" s="27">
        <v>0</v>
      </c>
      <c r="K855" s="27">
        <v>0</v>
      </c>
      <c r="L855" s="27">
        <v>0</v>
      </c>
      <c r="M855" s="27">
        <v>1</v>
      </c>
      <c r="N855" s="27">
        <v>0</v>
      </c>
      <c r="O855" s="27">
        <v>0</v>
      </c>
      <c r="P855" s="27">
        <v>1</v>
      </c>
      <c r="Q855" s="26">
        <f t="shared" si="18"/>
        <v>0.16666666666666666</v>
      </c>
      <c r="R855" s="26">
        <f t="shared" si="13"/>
        <v>0.33333333333333331</v>
      </c>
      <c r="T855" s="24"/>
      <c r="U855" s="24"/>
      <c r="V855" s="24"/>
      <c r="X855" s="27">
        <v>0</v>
      </c>
      <c r="Y855" s="27">
        <v>0</v>
      </c>
      <c r="Z855" s="27">
        <v>0</v>
      </c>
      <c r="AA855" s="27">
        <v>0</v>
      </c>
      <c r="AB855" s="27">
        <v>0</v>
      </c>
      <c r="AC855" s="27">
        <v>0</v>
      </c>
      <c r="AD855" s="27">
        <v>0</v>
      </c>
      <c r="AE855" s="27"/>
      <c r="AF855" s="27"/>
      <c r="AG855" s="29">
        <f t="shared" si="19"/>
        <v>5</v>
      </c>
      <c r="AI855" s="30" t="s">
        <v>299</v>
      </c>
    </row>
    <row r="856" spans="1:35" s="30" customFormat="1">
      <c r="A856" s="24" t="s">
        <v>88</v>
      </c>
      <c r="B856" s="25">
        <v>45836</v>
      </c>
      <c r="C856" s="24" t="s">
        <v>239</v>
      </c>
      <c r="D856" s="26">
        <f t="shared" si="11"/>
        <v>0.4</v>
      </c>
      <c r="E856" s="27">
        <v>6</v>
      </c>
      <c r="F856" s="27">
        <v>5</v>
      </c>
      <c r="G856" s="27">
        <v>2</v>
      </c>
      <c r="H856" s="28">
        <f t="shared" si="17"/>
        <v>0</v>
      </c>
      <c r="I856" s="27">
        <v>1</v>
      </c>
      <c r="J856" s="27">
        <v>0</v>
      </c>
      <c r="K856" s="27">
        <v>1</v>
      </c>
      <c r="L856" s="27">
        <v>3</v>
      </c>
      <c r="M856" s="27">
        <v>3</v>
      </c>
      <c r="N856" s="27">
        <v>1</v>
      </c>
      <c r="O856" s="27">
        <v>0</v>
      </c>
      <c r="P856" s="27">
        <v>0</v>
      </c>
      <c r="Q856" s="26">
        <f t="shared" si="18"/>
        <v>0.5</v>
      </c>
      <c r="R856" s="26">
        <f t="shared" si="13"/>
        <v>1.2</v>
      </c>
      <c r="T856" s="24"/>
      <c r="U856" s="24"/>
      <c r="V856" s="24"/>
      <c r="X856" s="27">
        <v>0</v>
      </c>
      <c r="Y856" s="27">
        <v>1</v>
      </c>
      <c r="Z856" s="27">
        <v>0</v>
      </c>
      <c r="AA856" s="27">
        <v>0</v>
      </c>
      <c r="AB856" s="27">
        <v>0</v>
      </c>
      <c r="AC856" s="27">
        <v>0</v>
      </c>
      <c r="AD856" s="27">
        <v>0</v>
      </c>
      <c r="AE856" s="27"/>
      <c r="AF856" s="27"/>
      <c r="AG856" s="29">
        <f t="shared" si="19"/>
        <v>3</v>
      </c>
      <c r="AI856" s="30" t="s">
        <v>299</v>
      </c>
    </row>
    <row r="857" spans="1:35" s="30" customFormat="1">
      <c r="A857" s="24" t="s">
        <v>133</v>
      </c>
      <c r="B857" s="25">
        <v>45836</v>
      </c>
      <c r="C857" s="24" t="s">
        <v>239</v>
      </c>
      <c r="D857" s="26">
        <f t="shared" si="11"/>
        <v>0.33333333333333331</v>
      </c>
      <c r="E857" s="27">
        <v>6</v>
      </c>
      <c r="F857" s="27">
        <v>6</v>
      </c>
      <c r="G857" s="27">
        <v>2</v>
      </c>
      <c r="H857" s="28">
        <f t="shared" si="17"/>
        <v>0</v>
      </c>
      <c r="I857" s="27">
        <v>2</v>
      </c>
      <c r="J857" s="27">
        <v>0</v>
      </c>
      <c r="K857" s="27">
        <v>0</v>
      </c>
      <c r="L857" s="27">
        <v>1</v>
      </c>
      <c r="M857" s="27">
        <v>2</v>
      </c>
      <c r="N857" s="27">
        <v>1</v>
      </c>
      <c r="O857" s="27">
        <v>0</v>
      </c>
      <c r="P857" s="27">
        <v>0</v>
      </c>
      <c r="Q857" s="26">
        <f t="shared" si="18"/>
        <v>0.33333333333333331</v>
      </c>
      <c r="R857" s="26">
        <f t="shared" si="13"/>
        <v>0.66666666666666663</v>
      </c>
      <c r="T857" s="24"/>
      <c r="U857" s="24"/>
      <c r="V857" s="24"/>
      <c r="X857" s="27">
        <v>0</v>
      </c>
      <c r="Y857" s="27">
        <v>0</v>
      </c>
      <c r="Z857" s="27">
        <v>0</v>
      </c>
      <c r="AA857" s="27">
        <v>0</v>
      </c>
      <c r="AB857" s="27">
        <v>0</v>
      </c>
      <c r="AC857" s="27">
        <v>0</v>
      </c>
      <c r="AD857" s="27">
        <v>1</v>
      </c>
      <c r="AE857" s="27"/>
      <c r="AF857" s="27"/>
      <c r="AG857" s="29">
        <f t="shared" si="19"/>
        <v>4</v>
      </c>
      <c r="AI857" s="30" t="s">
        <v>299</v>
      </c>
    </row>
    <row r="858" spans="1:35" s="30" customFormat="1">
      <c r="A858" s="24" t="s">
        <v>111</v>
      </c>
      <c r="B858" s="25">
        <v>45836</v>
      </c>
      <c r="C858" s="24" t="s">
        <v>239</v>
      </c>
      <c r="D858" s="26">
        <f t="shared" si="11"/>
        <v>0.33333333333333331</v>
      </c>
      <c r="E858" s="27">
        <v>6</v>
      </c>
      <c r="F858" s="27">
        <v>6</v>
      </c>
      <c r="G858" s="27">
        <v>2</v>
      </c>
      <c r="H858" s="28">
        <f t="shared" si="17"/>
        <v>1</v>
      </c>
      <c r="I858" s="27">
        <v>1</v>
      </c>
      <c r="J858" s="27">
        <v>0</v>
      </c>
      <c r="K858" s="27">
        <v>0</v>
      </c>
      <c r="L858" s="27">
        <v>2</v>
      </c>
      <c r="M858" s="27">
        <v>2</v>
      </c>
      <c r="N858" s="27">
        <v>0</v>
      </c>
      <c r="O858" s="27">
        <v>0</v>
      </c>
      <c r="P858" s="27">
        <v>0</v>
      </c>
      <c r="Q858" s="26">
        <f t="shared" si="18"/>
        <v>0.33333333333333331</v>
      </c>
      <c r="R858" s="26">
        <f t="shared" si="13"/>
        <v>0.5</v>
      </c>
      <c r="T858" s="24"/>
      <c r="U858" s="24"/>
      <c r="V858" s="24"/>
      <c r="X858" s="27">
        <v>0</v>
      </c>
      <c r="Y858" s="27">
        <v>0</v>
      </c>
      <c r="Z858" s="27">
        <v>0</v>
      </c>
      <c r="AA858" s="27">
        <v>0</v>
      </c>
      <c r="AB858" s="27">
        <v>0</v>
      </c>
      <c r="AC858" s="27">
        <v>0</v>
      </c>
      <c r="AD858" s="27">
        <v>0</v>
      </c>
      <c r="AE858" s="27"/>
      <c r="AF858" s="27"/>
      <c r="AG858" s="29">
        <f t="shared" si="19"/>
        <v>4</v>
      </c>
      <c r="AI858" s="30" t="s">
        <v>299</v>
      </c>
    </row>
    <row r="859" spans="1:35" s="30" customFormat="1">
      <c r="A859" s="24" t="s">
        <v>96</v>
      </c>
      <c r="B859" s="25">
        <v>45836</v>
      </c>
      <c r="C859" s="24" t="s">
        <v>239</v>
      </c>
      <c r="D859" s="26">
        <f t="shared" si="11"/>
        <v>0.5</v>
      </c>
      <c r="E859" s="27">
        <v>6</v>
      </c>
      <c r="F859" s="27">
        <v>6</v>
      </c>
      <c r="G859" s="27">
        <v>3</v>
      </c>
      <c r="H859" s="28">
        <f t="shared" si="17"/>
        <v>2</v>
      </c>
      <c r="I859" s="27">
        <v>1</v>
      </c>
      <c r="J859" s="27">
        <v>0</v>
      </c>
      <c r="K859" s="27">
        <v>0</v>
      </c>
      <c r="L859" s="27">
        <v>2</v>
      </c>
      <c r="M859" s="27">
        <v>3</v>
      </c>
      <c r="N859" s="27">
        <v>0</v>
      </c>
      <c r="O859" s="27">
        <v>0</v>
      </c>
      <c r="P859" s="27">
        <v>0</v>
      </c>
      <c r="Q859" s="26">
        <f t="shared" si="18"/>
        <v>0.5</v>
      </c>
      <c r="R859" s="26">
        <f t="shared" si="13"/>
        <v>0.66666666666666663</v>
      </c>
      <c r="T859" s="24"/>
      <c r="U859" s="24"/>
      <c r="V859" s="24"/>
      <c r="X859" s="27">
        <v>0</v>
      </c>
      <c r="Y859" s="27">
        <v>0</v>
      </c>
      <c r="Z859" s="27">
        <v>0</v>
      </c>
      <c r="AA859" s="27">
        <v>0</v>
      </c>
      <c r="AB859" s="27">
        <v>0</v>
      </c>
      <c r="AC859" s="27">
        <v>0</v>
      </c>
      <c r="AD859" s="27">
        <v>0</v>
      </c>
      <c r="AE859" s="27"/>
      <c r="AF859" s="27"/>
      <c r="AG859" s="29">
        <f t="shared" si="19"/>
        <v>3</v>
      </c>
      <c r="AI859" s="30" t="s">
        <v>299</v>
      </c>
    </row>
    <row r="860" spans="1:35" s="30" customFormat="1">
      <c r="A860" s="24" t="s">
        <v>109</v>
      </c>
      <c r="B860" s="25">
        <v>45836</v>
      </c>
      <c r="C860" s="24" t="s">
        <v>239</v>
      </c>
      <c r="D860" s="26">
        <f t="shared" si="11"/>
        <v>0.2</v>
      </c>
      <c r="E860" s="27">
        <v>6</v>
      </c>
      <c r="F860" s="27">
        <v>5</v>
      </c>
      <c r="G860" s="27">
        <v>1</v>
      </c>
      <c r="H860" s="28">
        <f t="shared" si="17"/>
        <v>1</v>
      </c>
      <c r="I860" s="27">
        <v>0</v>
      </c>
      <c r="J860" s="27">
        <v>0</v>
      </c>
      <c r="K860" s="27">
        <v>0</v>
      </c>
      <c r="L860" s="27">
        <v>0</v>
      </c>
      <c r="M860" s="27">
        <v>1</v>
      </c>
      <c r="N860" s="27">
        <v>0</v>
      </c>
      <c r="O860" s="27">
        <v>0</v>
      </c>
      <c r="P860" s="27">
        <v>0</v>
      </c>
      <c r="Q860" s="26">
        <f t="shared" si="18"/>
        <v>0.33333333333333331</v>
      </c>
      <c r="R860" s="26">
        <f t="shared" si="13"/>
        <v>0.2</v>
      </c>
      <c r="T860" s="24"/>
      <c r="U860" s="24"/>
      <c r="V860" s="24"/>
      <c r="X860" s="27">
        <v>0</v>
      </c>
      <c r="Y860" s="27">
        <v>1</v>
      </c>
      <c r="Z860" s="27">
        <v>0</v>
      </c>
      <c r="AA860" s="27">
        <v>0</v>
      </c>
      <c r="AB860" s="27">
        <v>0</v>
      </c>
      <c r="AC860" s="27">
        <v>0</v>
      </c>
      <c r="AD860" s="27">
        <v>0</v>
      </c>
      <c r="AE860" s="27"/>
      <c r="AF860" s="27"/>
      <c r="AG860" s="29">
        <f t="shared" si="19"/>
        <v>4</v>
      </c>
      <c r="AI860" s="30" t="s">
        <v>299</v>
      </c>
    </row>
    <row r="861" spans="1:35" s="30" customFormat="1">
      <c r="A861" s="24" t="s">
        <v>126</v>
      </c>
      <c r="B861" s="25">
        <v>45836</v>
      </c>
      <c r="C861" s="24" t="s">
        <v>239</v>
      </c>
      <c r="D861" s="26">
        <f t="shared" si="11"/>
        <v>0.5</v>
      </c>
      <c r="E861" s="27">
        <v>6</v>
      </c>
      <c r="F861" s="27">
        <v>6</v>
      </c>
      <c r="G861" s="27">
        <v>3</v>
      </c>
      <c r="H861" s="28">
        <f t="shared" si="17"/>
        <v>3</v>
      </c>
      <c r="I861" s="27">
        <v>0</v>
      </c>
      <c r="J861" s="27">
        <v>0</v>
      </c>
      <c r="K861" s="27">
        <v>0</v>
      </c>
      <c r="L861" s="27">
        <v>3</v>
      </c>
      <c r="M861" s="27">
        <v>2</v>
      </c>
      <c r="N861" s="27">
        <v>0</v>
      </c>
      <c r="O861" s="27">
        <v>0</v>
      </c>
      <c r="P861" s="27">
        <v>1</v>
      </c>
      <c r="Q861" s="26">
        <f t="shared" si="18"/>
        <v>0.5</v>
      </c>
      <c r="R861" s="26">
        <f t="shared" si="13"/>
        <v>0.5</v>
      </c>
      <c r="T861" s="24"/>
      <c r="U861" s="24"/>
      <c r="V861" s="24"/>
      <c r="X861" s="27">
        <v>0</v>
      </c>
      <c r="Y861" s="27">
        <v>0</v>
      </c>
      <c r="Z861" s="27">
        <v>0</v>
      </c>
      <c r="AA861" s="27">
        <v>0</v>
      </c>
      <c r="AB861" s="27">
        <v>0</v>
      </c>
      <c r="AC861" s="27">
        <v>0</v>
      </c>
      <c r="AD861" s="27">
        <v>0</v>
      </c>
      <c r="AE861" s="27"/>
      <c r="AF861" s="27"/>
      <c r="AG861" s="29">
        <f t="shared" si="19"/>
        <v>3</v>
      </c>
      <c r="AI861" s="30" t="s">
        <v>299</v>
      </c>
    </row>
    <row r="862" spans="1:35" s="30" customFormat="1">
      <c r="A862" s="24" t="s">
        <v>83</v>
      </c>
      <c r="B862" s="25">
        <v>45836</v>
      </c>
      <c r="C862" s="24" t="s">
        <v>239</v>
      </c>
      <c r="D862" s="26">
        <f t="shared" si="11"/>
        <v>0.66666666666666663</v>
      </c>
      <c r="E862" s="27">
        <v>6</v>
      </c>
      <c r="F862" s="27">
        <v>6</v>
      </c>
      <c r="G862" s="27">
        <v>4</v>
      </c>
      <c r="H862" s="28">
        <f t="shared" si="17"/>
        <v>4</v>
      </c>
      <c r="I862" s="27">
        <v>0</v>
      </c>
      <c r="J862" s="27">
        <v>0</v>
      </c>
      <c r="K862" s="27">
        <v>0</v>
      </c>
      <c r="L862" s="27">
        <v>1</v>
      </c>
      <c r="M862" s="27">
        <v>2</v>
      </c>
      <c r="N862" s="27">
        <v>0</v>
      </c>
      <c r="O862" s="27">
        <v>0</v>
      </c>
      <c r="P862" s="27">
        <v>0</v>
      </c>
      <c r="Q862" s="26">
        <f t="shared" si="18"/>
        <v>0.66666666666666663</v>
      </c>
      <c r="R862" s="26">
        <f t="shared" si="13"/>
        <v>0.66666666666666663</v>
      </c>
      <c r="T862" s="24"/>
      <c r="U862" s="24"/>
      <c r="V862" s="24"/>
      <c r="X862" s="27">
        <v>0</v>
      </c>
      <c r="Y862" s="27">
        <v>0</v>
      </c>
      <c r="Z862" s="27">
        <v>0</v>
      </c>
      <c r="AA862" s="27">
        <v>0</v>
      </c>
      <c r="AB862" s="27">
        <v>0</v>
      </c>
      <c r="AC862" s="27">
        <v>0</v>
      </c>
      <c r="AD862" s="27">
        <v>0</v>
      </c>
      <c r="AE862" s="27"/>
      <c r="AF862" s="27"/>
      <c r="AG862" s="29">
        <f t="shared" si="19"/>
        <v>2</v>
      </c>
      <c r="AI862" s="30" t="s">
        <v>299</v>
      </c>
    </row>
    <row r="863" spans="1:35" s="30" customFormat="1">
      <c r="A863" s="24" t="s">
        <v>105</v>
      </c>
      <c r="B863" s="25">
        <v>45836</v>
      </c>
      <c r="C863" s="24" t="s">
        <v>239</v>
      </c>
      <c r="D863" s="26">
        <f t="shared" si="11"/>
        <v>0.16666666666666666</v>
      </c>
      <c r="E863" s="27">
        <v>6</v>
      </c>
      <c r="F863" s="27">
        <v>6</v>
      </c>
      <c r="G863" s="27">
        <v>1</v>
      </c>
      <c r="H863" s="28">
        <f t="shared" si="17"/>
        <v>1</v>
      </c>
      <c r="I863" s="27">
        <v>0</v>
      </c>
      <c r="J863" s="27">
        <v>0</v>
      </c>
      <c r="K863" s="27">
        <v>0</v>
      </c>
      <c r="L863" s="27">
        <v>1</v>
      </c>
      <c r="M863" s="27">
        <v>1</v>
      </c>
      <c r="N863" s="27">
        <v>0</v>
      </c>
      <c r="O863" s="27">
        <v>0</v>
      </c>
      <c r="P863" s="27">
        <v>3</v>
      </c>
      <c r="Q863" s="26">
        <f t="shared" si="18"/>
        <v>0.16666666666666666</v>
      </c>
      <c r="R863" s="26">
        <f t="shared" si="13"/>
        <v>0.16666666666666666</v>
      </c>
      <c r="T863" s="24"/>
      <c r="U863" s="24"/>
      <c r="V863" s="24"/>
      <c r="X863" s="27">
        <v>0</v>
      </c>
      <c r="Y863" s="27">
        <v>0</v>
      </c>
      <c r="Z863" s="27">
        <v>0</v>
      </c>
      <c r="AA863" s="27">
        <v>0</v>
      </c>
      <c r="AB863" s="27">
        <v>0</v>
      </c>
      <c r="AC863" s="27">
        <v>0</v>
      </c>
      <c r="AD863" s="27">
        <v>0</v>
      </c>
      <c r="AE863" s="27"/>
      <c r="AF863" s="27"/>
      <c r="AG863" s="29">
        <f t="shared" si="19"/>
        <v>5</v>
      </c>
      <c r="AI863" s="30" t="s">
        <v>299</v>
      </c>
    </row>
    <row r="864" spans="1:35" s="30" customFormat="1">
      <c r="A864" s="24" t="s">
        <v>127</v>
      </c>
      <c r="B864" s="25">
        <v>45836</v>
      </c>
      <c r="C864" s="24" t="s">
        <v>239</v>
      </c>
      <c r="D864" s="26">
        <f t="shared" si="11"/>
        <v>0.6</v>
      </c>
      <c r="E864" s="27">
        <v>5</v>
      </c>
      <c r="F864" s="27">
        <v>5</v>
      </c>
      <c r="G864" s="27">
        <v>3</v>
      </c>
      <c r="H864" s="28">
        <f t="shared" si="17"/>
        <v>0</v>
      </c>
      <c r="I864" s="27">
        <v>2</v>
      </c>
      <c r="J864" s="27">
        <v>0</v>
      </c>
      <c r="K864" s="27">
        <v>1</v>
      </c>
      <c r="L864" s="27">
        <v>4</v>
      </c>
      <c r="M864" s="27">
        <v>2</v>
      </c>
      <c r="N864" s="27">
        <v>1</v>
      </c>
      <c r="O864" s="27">
        <v>0</v>
      </c>
      <c r="P864" s="27">
        <v>0</v>
      </c>
      <c r="Q864" s="26">
        <f t="shared" si="18"/>
        <v>0.6</v>
      </c>
      <c r="R864" s="26">
        <f t="shared" si="13"/>
        <v>1.6</v>
      </c>
      <c r="T864" s="24"/>
      <c r="U864" s="24"/>
      <c r="V864" s="24"/>
      <c r="X864" s="27">
        <v>0</v>
      </c>
      <c r="Y864" s="27">
        <v>0</v>
      </c>
      <c r="Z864" s="27">
        <v>0</v>
      </c>
      <c r="AA864" s="27">
        <v>0</v>
      </c>
      <c r="AB864" s="27">
        <v>0</v>
      </c>
      <c r="AC864" s="27">
        <v>0</v>
      </c>
      <c r="AD864" s="27">
        <v>0</v>
      </c>
      <c r="AE864" s="27"/>
      <c r="AF864" s="27"/>
      <c r="AG864" s="29">
        <f t="shared" si="19"/>
        <v>2</v>
      </c>
      <c r="AI864" s="30" t="s">
        <v>299</v>
      </c>
    </row>
    <row r="865" spans="1:35" s="30" customFormat="1">
      <c r="A865" s="24" t="s">
        <v>101</v>
      </c>
      <c r="B865" s="25">
        <v>45836</v>
      </c>
      <c r="C865" s="24" t="s">
        <v>239</v>
      </c>
      <c r="D865" s="26">
        <f t="shared" si="11"/>
        <v>0.4</v>
      </c>
      <c r="E865" s="27">
        <v>5</v>
      </c>
      <c r="F865" s="27">
        <v>5</v>
      </c>
      <c r="G865" s="27">
        <v>2</v>
      </c>
      <c r="H865" s="28">
        <f t="shared" si="17"/>
        <v>2</v>
      </c>
      <c r="I865" s="27">
        <v>0</v>
      </c>
      <c r="J865" s="27">
        <v>0</v>
      </c>
      <c r="K865" s="27">
        <v>0</v>
      </c>
      <c r="L865" s="27">
        <v>1</v>
      </c>
      <c r="M865" s="27">
        <v>1</v>
      </c>
      <c r="N865" s="27">
        <v>1</v>
      </c>
      <c r="O865" s="27">
        <v>0</v>
      </c>
      <c r="P865" s="27">
        <v>1</v>
      </c>
      <c r="Q865" s="26">
        <f t="shared" si="18"/>
        <v>0.4</v>
      </c>
      <c r="R865" s="26">
        <f t="shared" si="13"/>
        <v>0.4</v>
      </c>
      <c r="T865" s="24"/>
      <c r="U865" s="24"/>
      <c r="V865" s="24"/>
      <c r="X865" s="27">
        <v>0</v>
      </c>
      <c r="Y865" s="27">
        <v>0</v>
      </c>
      <c r="Z865" s="27">
        <v>0</v>
      </c>
      <c r="AA865" s="27">
        <v>0</v>
      </c>
      <c r="AB865" s="27">
        <v>0</v>
      </c>
      <c r="AC865" s="27">
        <v>0</v>
      </c>
      <c r="AD865" s="27">
        <v>0</v>
      </c>
      <c r="AE865" s="27"/>
      <c r="AF865" s="27"/>
      <c r="AG865" s="29">
        <f t="shared" si="19"/>
        <v>3</v>
      </c>
      <c r="AI865" s="30" t="s">
        <v>299</v>
      </c>
    </row>
    <row r="866" spans="1:35" s="30" customFormat="1">
      <c r="A866" s="24" t="s">
        <v>106</v>
      </c>
      <c r="B866" s="25">
        <v>45836</v>
      </c>
      <c r="C866" s="24" t="s">
        <v>239</v>
      </c>
      <c r="D866" s="26">
        <f t="shared" si="11"/>
        <v>0.6</v>
      </c>
      <c r="E866" s="27">
        <v>5</v>
      </c>
      <c r="F866" s="27">
        <v>5</v>
      </c>
      <c r="G866" s="27">
        <v>3</v>
      </c>
      <c r="H866" s="28">
        <f t="shared" si="17"/>
        <v>2</v>
      </c>
      <c r="I866" s="27">
        <v>0</v>
      </c>
      <c r="J866" s="27">
        <v>1</v>
      </c>
      <c r="K866" s="27">
        <v>0</v>
      </c>
      <c r="L866" s="27">
        <v>1</v>
      </c>
      <c r="M866" s="27">
        <v>0</v>
      </c>
      <c r="N866" s="27">
        <v>0</v>
      </c>
      <c r="O866" s="27">
        <v>0</v>
      </c>
      <c r="P866" s="27">
        <v>1</v>
      </c>
      <c r="Q866" s="26">
        <f t="shared" si="18"/>
        <v>0.6</v>
      </c>
      <c r="R866" s="26">
        <f t="shared" si="13"/>
        <v>1</v>
      </c>
      <c r="T866" s="24"/>
      <c r="U866" s="24"/>
      <c r="V866" s="24"/>
      <c r="X866" s="27">
        <v>0</v>
      </c>
      <c r="Y866" s="27">
        <v>0</v>
      </c>
      <c r="Z866" s="27">
        <v>0</v>
      </c>
      <c r="AA866" s="27">
        <v>0</v>
      </c>
      <c r="AB866" s="27">
        <v>0</v>
      </c>
      <c r="AC866" s="27">
        <v>0</v>
      </c>
      <c r="AD866" s="27">
        <v>2</v>
      </c>
      <c r="AE866" s="27"/>
      <c r="AF866" s="27"/>
      <c r="AG866" s="29">
        <f t="shared" si="19"/>
        <v>2</v>
      </c>
      <c r="AI866" s="30" t="s">
        <v>299</v>
      </c>
    </row>
    <row r="867" spans="1:35" s="30" customFormat="1">
      <c r="A867" s="24" t="s">
        <v>103</v>
      </c>
      <c r="B867" s="25">
        <v>45836</v>
      </c>
      <c r="C867" s="24" t="s">
        <v>239</v>
      </c>
      <c r="D867" s="26">
        <f t="shared" si="11"/>
        <v>0.2</v>
      </c>
      <c r="E867" s="27">
        <v>5</v>
      </c>
      <c r="F867" s="27">
        <v>5</v>
      </c>
      <c r="G867" s="27">
        <v>1</v>
      </c>
      <c r="H867" s="28">
        <f t="shared" si="17"/>
        <v>0</v>
      </c>
      <c r="I867" s="27">
        <v>1</v>
      </c>
      <c r="J867" s="27">
        <v>0</v>
      </c>
      <c r="K867" s="27">
        <v>0</v>
      </c>
      <c r="L867" s="27">
        <v>0</v>
      </c>
      <c r="M867" s="27">
        <v>0</v>
      </c>
      <c r="N867" s="27">
        <v>0</v>
      </c>
      <c r="O867" s="27">
        <v>0</v>
      </c>
      <c r="P867" s="27">
        <v>1</v>
      </c>
      <c r="Q867" s="26">
        <f t="shared" si="18"/>
        <v>0.2</v>
      </c>
      <c r="R867" s="26">
        <f t="shared" si="13"/>
        <v>0.4</v>
      </c>
      <c r="T867" s="24"/>
      <c r="U867" s="24"/>
      <c r="V867" s="24"/>
      <c r="X867" s="27">
        <v>0</v>
      </c>
      <c r="Y867" s="27">
        <v>0</v>
      </c>
      <c r="Z867" s="27">
        <v>0</v>
      </c>
      <c r="AA867" s="27">
        <v>0</v>
      </c>
      <c r="AB867" s="27">
        <v>0</v>
      </c>
      <c r="AC867" s="27">
        <v>0</v>
      </c>
      <c r="AD867" s="27">
        <v>0</v>
      </c>
      <c r="AE867" s="27"/>
      <c r="AF867" s="27"/>
      <c r="AG867" s="29">
        <f t="shared" si="19"/>
        <v>4</v>
      </c>
      <c r="AI867" s="30" t="s">
        <v>299</v>
      </c>
    </row>
    <row r="868" spans="1:35" s="30" customFormat="1">
      <c r="A868" s="24" t="s">
        <v>119</v>
      </c>
      <c r="B868" s="25">
        <v>45836</v>
      </c>
      <c r="C868" s="24" t="s">
        <v>239</v>
      </c>
      <c r="D868" s="26">
        <f t="shared" si="11"/>
        <v>0.4</v>
      </c>
      <c r="E868" s="27">
        <v>5</v>
      </c>
      <c r="F868" s="27">
        <v>5</v>
      </c>
      <c r="G868" s="27">
        <v>2</v>
      </c>
      <c r="H868" s="28">
        <f t="shared" si="17"/>
        <v>2</v>
      </c>
      <c r="I868" s="27">
        <v>0</v>
      </c>
      <c r="J868" s="27">
        <v>0</v>
      </c>
      <c r="K868" s="27">
        <v>0</v>
      </c>
      <c r="L868" s="27">
        <v>1</v>
      </c>
      <c r="M868" s="27">
        <v>0</v>
      </c>
      <c r="N868" s="27">
        <v>0</v>
      </c>
      <c r="O868" s="27">
        <v>0</v>
      </c>
      <c r="P868" s="27">
        <v>1</v>
      </c>
      <c r="Q868" s="26">
        <f t="shared" si="18"/>
        <v>0.4</v>
      </c>
      <c r="R868" s="26">
        <f t="shared" si="13"/>
        <v>0.4</v>
      </c>
      <c r="T868" s="24"/>
      <c r="U868" s="24"/>
      <c r="V868" s="24"/>
      <c r="X868" s="27">
        <v>0</v>
      </c>
      <c r="Y868" s="27">
        <v>0</v>
      </c>
      <c r="Z868" s="27">
        <v>0</v>
      </c>
      <c r="AA868" s="27">
        <v>0</v>
      </c>
      <c r="AB868" s="27">
        <v>1</v>
      </c>
      <c r="AC868" s="27">
        <v>0</v>
      </c>
      <c r="AD868" s="27">
        <v>0</v>
      </c>
      <c r="AE868" s="27"/>
      <c r="AF868" s="27"/>
      <c r="AG868" s="29">
        <f t="shared" si="19"/>
        <v>4</v>
      </c>
      <c r="AI868" s="30" t="s">
        <v>299</v>
      </c>
    </row>
    <row r="869" spans="1:35" s="30" customFormat="1">
      <c r="A869" s="24" t="s">
        <v>86</v>
      </c>
      <c r="B869" s="25">
        <v>45836</v>
      </c>
      <c r="C869" s="24" t="s">
        <v>239</v>
      </c>
      <c r="D869" s="26">
        <f t="shared" si="11"/>
        <v>0.25</v>
      </c>
      <c r="E869" s="27">
        <v>5</v>
      </c>
      <c r="F869" s="27">
        <v>4</v>
      </c>
      <c r="G869" s="27">
        <v>1</v>
      </c>
      <c r="H869" s="28">
        <f t="shared" si="17"/>
        <v>0</v>
      </c>
      <c r="I869" s="27">
        <v>1</v>
      </c>
      <c r="J869" s="27">
        <v>0</v>
      </c>
      <c r="K869" s="27">
        <v>0</v>
      </c>
      <c r="L869" s="27">
        <v>0</v>
      </c>
      <c r="M869" s="27">
        <v>1</v>
      </c>
      <c r="N869" s="27">
        <v>0</v>
      </c>
      <c r="O869" s="27">
        <v>1</v>
      </c>
      <c r="P869" s="27">
        <v>0</v>
      </c>
      <c r="Q869" s="26">
        <f t="shared" si="18"/>
        <v>0.4</v>
      </c>
      <c r="R869" s="26">
        <f t="shared" si="13"/>
        <v>0.5</v>
      </c>
      <c r="T869" s="24"/>
      <c r="U869" s="24"/>
      <c r="V869" s="24"/>
      <c r="X869" s="27">
        <v>1</v>
      </c>
      <c r="Y869" s="27">
        <v>0</v>
      </c>
      <c r="Z869" s="27">
        <v>0</v>
      </c>
      <c r="AA869" s="27">
        <v>0</v>
      </c>
      <c r="AB869" s="27">
        <v>1</v>
      </c>
      <c r="AC869" s="27">
        <v>0</v>
      </c>
      <c r="AD869" s="27">
        <v>0</v>
      </c>
      <c r="AE869" s="27"/>
      <c r="AF869" s="27"/>
      <c r="AG869" s="29">
        <f t="shared" si="19"/>
        <v>4</v>
      </c>
      <c r="AI869" s="30" t="s">
        <v>299</v>
      </c>
    </row>
    <row r="870" spans="1:35" s="30" customFormat="1">
      <c r="A870" s="24" t="s">
        <v>289</v>
      </c>
      <c r="B870" s="25">
        <v>45836</v>
      </c>
      <c r="C870" s="24" t="s">
        <v>239</v>
      </c>
      <c r="D870" s="26">
        <f t="shared" si="11"/>
        <v>0.4</v>
      </c>
      <c r="E870" s="27">
        <v>5</v>
      </c>
      <c r="F870" s="27">
        <v>5</v>
      </c>
      <c r="G870" s="27">
        <v>2</v>
      </c>
      <c r="H870" s="28">
        <f t="shared" si="17"/>
        <v>2</v>
      </c>
      <c r="I870" s="27">
        <v>0</v>
      </c>
      <c r="J870" s="27">
        <v>0</v>
      </c>
      <c r="K870" s="27">
        <v>0</v>
      </c>
      <c r="L870" s="27">
        <v>0</v>
      </c>
      <c r="M870" s="27">
        <v>0</v>
      </c>
      <c r="N870" s="27">
        <v>0</v>
      </c>
      <c r="O870" s="27">
        <v>0</v>
      </c>
      <c r="P870" s="27">
        <v>0</v>
      </c>
      <c r="Q870" s="26">
        <f t="shared" si="18"/>
        <v>0.4</v>
      </c>
      <c r="R870" s="26">
        <f t="shared" si="13"/>
        <v>0.4</v>
      </c>
      <c r="T870" s="24"/>
      <c r="U870" s="24"/>
      <c r="V870" s="24"/>
      <c r="X870" s="27">
        <v>0</v>
      </c>
      <c r="Y870" s="27">
        <v>0</v>
      </c>
      <c r="Z870" s="27">
        <v>0</v>
      </c>
      <c r="AA870" s="27">
        <v>0</v>
      </c>
      <c r="AB870" s="27">
        <v>0</v>
      </c>
      <c r="AC870" s="27">
        <v>0</v>
      </c>
      <c r="AD870" s="27">
        <v>0</v>
      </c>
      <c r="AE870" s="27"/>
      <c r="AF870" s="27"/>
      <c r="AG870" s="29">
        <f t="shared" si="19"/>
        <v>3</v>
      </c>
      <c r="AI870" s="30" t="s">
        <v>299</v>
      </c>
    </row>
    <row r="871" spans="1:35" s="30" customFormat="1">
      <c r="A871" s="24" t="s">
        <v>84</v>
      </c>
      <c r="B871" s="25">
        <v>45836</v>
      </c>
      <c r="C871" s="24" t="s">
        <v>239</v>
      </c>
      <c r="D871" s="26">
        <f t="shared" si="11"/>
        <v>0.25</v>
      </c>
      <c r="E871" s="27">
        <v>4</v>
      </c>
      <c r="F871" s="27">
        <v>4</v>
      </c>
      <c r="G871" s="27">
        <v>1</v>
      </c>
      <c r="H871" s="28">
        <f t="shared" si="17"/>
        <v>1</v>
      </c>
      <c r="I871" s="27">
        <v>0</v>
      </c>
      <c r="J871" s="27">
        <v>0</v>
      </c>
      <c r="K871" s="27">
        <v>0</v>
      </c>
      <c r="L871" s="27">
        <v>0</v>
      </c>
      <c r="M871" s="27">
        <v>1</v>
      </c>
      <c r="N871" s="27">
        <v>0</v>
      </c>
      <c r="O871" s="27">
        <v>0</v>
      </c>
      <c r="P871" s="27">
        <v>0</v>
      </c>
      <c r="Q871" s="26">
        <f t="shared" si="18"/>
        <v>0.25</v>
      </c>
      <c r="R871" s="26">
        <f t="shared" si="13"/>
        <v>0.25</v>
      </c>
      <c r="T871" s="24"/>
      <c r="U871" s="24"/>
      <c r="V871" s="24"/>
      <c r="X871" s="27">
        <v>0</v>
      </c>
      <c r="Y871" s="27">
        <v>0</v>
      </c>
      <c r="Z871" s="27">
        <v>0</v>
      </c>
      <c r="AA871" s="27">
        <v>0</v>
      </c>
      <c r="AB871" s="27">
        <v>0</v>
      </c>
      <c r="AC871" s="27">
        <v>0</v>
      </c>
      <c r="AD871" s="27">
        <v>0</v>
      </c>
      <c r="AE871" s="27"/>
      <c r="AF871" s="27"/>
      <c r="AG871" s="29">
        <f t="shared" si="19"/>
        <v>3</v>
      </c>
      <c r="AI871" s="30" t="s">
        <v>299</v>
      </c>
    </row>
    <row r="872" spans="1:35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</row>
    <row r="873" spans="1: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199C-320B-48EF-86F6-F2949304959F}">
  <dimension ref="A1:AT62"/>
  <sheetViews>
    <sheetView topLeftCell="A19" workbookViewId="0">
      <selection activeCell="F13" sqref="F13"/>
    </sheetView>
  </sheetViews>
  <sheetFormatPr defaultColWidth="8.6640625" defaultRowHeight="17.25"/>
  <cols>
    <col min="1" max="1" width="14.109375" bestFit="1" customWidth="1"/>
    <col min="2" max="2" width="19.6640625" bestFit="1" customWidth="1"/>
    <col min="3" max="3" width="8.88671875" style="2" bestFit="1" customWidth="1"/>
    <col min="4" max="21" width="8.88671875" bestFit="1" customWidth="1"/>
    <col min="23" max="23" width="8.88671875" bestFit="1" customWidth="1"/>
    <col min="24" max="24" width="9.6640625" bestFit="1" customWidth="1"/>
    <col min="25" max="26" width="8.88671875" bestFit="1" customWidth="1"/>
  </cols>
  <sheetData>
    <row r="1" spans="1:46">
      <c r="A1" t="s">
        <v>219</v>
      </c>
      <c r="B1" t="s">
        <v>26</v>
      </c>
      <c r="C1" s="18" t="s">
        <v>183</v>
      </c>
      <c r="D1" s="11" t="s">
        <v>205</v>
      </c>
      <c r="E1" s="13" t="s">
        <v>56</v>
      </c>
      <c r="F1" s="13" t="s">
        <v>206</v>
      </c>
      <c r="G1" s="13" t="s">
        <v>207</v>
      </c>
      <c r="H1" s="13" t="s">
        <v>208</v>
      </c>
      <c r="I1" s="13" t="s">
        <v>209</v>
      </c>
      <c r="J1" s="11" t="s">
        <v>157</v>
      </c>
      <c r="K1" s="13" t="s">
        <v>210</v>
      </c>
      <c r="L1" s="13" t="s">
        <v>211</v>
      </c>
      <c r="M1" s="13" t="s">
        <v>212</v>
      </c>
      <c r="N1" s="13" t="s">
        <v>213</v>
      </c>
      <c r="O1" s="13" t="s">
        <v>214</v>
      </c>
      <c r="P1" s="13" t="s">
        <v>215</v>
      </c>
      <c r="Q1" s="13" t="s">
        <v>216</v>
      </c>
      <c r="R1" s="13" t="s">
        <v>217</v>
      </c>
      <c r="S1" s="13" t="s">
        <v>206</v>
      </c>
      <c r="T1" s="11" t="s">
        <v>207</v>
      </c>
      <c r="U1" s="11" t="s">
        <v>218</v>
      </c>
      <c r="V1" s="11" t="s">
        <v>223</v>
      </c>
      <c r="W1" s="11" t="s">
        <v>170</v>
      </c>
      <c r="X1" s="11" t="s">
        <v>171</v>
      </c>
      <c r="Y1" s="11" t="s">
        <v>173</v>
      </c>
      <c r="Z1" s="11" t="s">
        <v>175</v>
      </c>
      <c r="AA1" s="11" t="s">
        <v>176</v>
      </c>
      <c r="AB1" s="11" t="s">
        <v>178</v>
      </c>
      <c r="AC1" s="11" t="s">
        <v>179</v>
      </c>
      <c r="AD1" s="11" t="s">
        <v>27</v>
      </c>
      <c r="AE1" s="11" t="s">
        <v>28</v>
      </c>
      <c r="AF1" s="11" t="s">
        <v>189</v>
      </c>
      <c r="AG1" s="11" t="s">
        <v>30</v>
      </c>
      <c r="AH1" s="11" t="s">
        <v>182</v>
      </c>
      <c r="AI1" s="11"/>
      <c r="AJ1" s="11" t="s">
        <v>184</v>
      </c>
      <c r="AK1" s="11" t="s">
        <v>185</v>
      </c>
      <c r="AL1" s="11" t="s">
        <v>186</v>
      </c>
      <c r="AM1" s="11" t="s">
        <v>187</v>
      </c>
      <c r="AN1" s="11" t="s">
        <v>188</v>
      </c>
      <c r="AO1" s="11" t="s">
        <v>190</v>
      </c>
      <c r="AP1" s="11" t="s">
        <v>202</v>
      </c>
      <c r="AQ1" s="11" t="s">
        <v>203</v>
      </c>
      <c r="AR1" s="11" t="s">
        <v>43</v>
      </c>
      <c r="AS1" s="11" t="s">
        <v>79</v>
      </c>
      <c r="AT1" s="11"/>
    </row>
    <row r="2" spans="1:46">
      <c r="C2" s="2">
        <f>AVERAGE(C$3:C$1048576)</f>
        <v>4.8464455209542407</v>
      </c>
      <c r="W2">
        <f>AVERAGE(W$3:W$1048576)</f>
        <v>6.2090074504220736</v>
      </c>
      <c r="AO2" s="1"/>
    </row>
    <row r="3" spans="1:46">
      <c r="A3" t="s">
        <v>221</v>
      </c>
      <c r="B3" s="1" t="s">
        <v>143</v>
      </c>
      <c r="C3" s="19">
        <f>IFERROR((O3*9) / D3,0)</f>
        <v>5.0428477257745543</v>
      </c>
      <c r="D3" s="1">
        <f>SUMIF(PitchGame!$A:$A,$B3,PitchGame!E:E)</f>
        <v>30.340000000000003</v>
      </c>
      <c r="E3" s="1">
        <f>SUMIF(PitchGame!$A:$A,$B3,PitchGame!F:F)</f>
        <v>91</v>
      </c>
      <c r="F3" s="1">
        <f>SUMIF(PitchGame!$A:$A,$B3,PitchGame!G:G)</f>
        <v>3</v>
      </c>
      <c r="G3" s="1">
        <f>SUMIF(PitchGame!$A:$A,$B3,PitchGame!H:H)</f>
        <v>2</v>
      </c>
      <c r="H3" s="1">
        <f>SUMIF(PitchGame!$A:$A,$B3,PitchGame!I:I)</f>
        <v>0</v>
      </c>
      <c r="I3" s="1">
        <f>SUMIF(PitchGame!$A:$A,$B3,PitchGame!J:J)</f>
        <v>0</v>
      </c>
      <c r="J3" s="1">
        <f>SUMIF(PitchGame!$A:$A,$B3,PitchGame!K:K)</f>
        <v>2</v>
      </c>
      <c r="K3" s="1">
        <f>SUMIF(PitchGame!$A:$A,$B3,PitchGame!L:L)</f>
        <v>12</v>
      </c>
      <c r="L3" s="1">
        <f>SUMIF(PitchGame!$A:$A,$B3,PitchGame!M:M)</f>
        <v>37</v>
      </c>
      <c r="M3" s="1">
        <f>SUMIF(PitchGame!$A:$A,$B3,PitchGame!N:N)</f>
        <v>6</v>
      </c>
      <c r="N3" s="1">
        <f>SUMIF(PitchGame!$A:$A,$B3,PitchGame!O:O)</f>
        <v>18</v>
      </c>
      <c r="O3" s="1">
        <f>SUMIF(PitchGame!$A:$A,$B3,PitchGame!P:P)</f>
        <v>17</v>
      </c>
      <c r="P3" s="1">
        <f>SUMIF(PitchGame!$A:$A,$B3,PitchGame!Q:Q)</f>
        <v>1</v>
      </c>
      <c r="Q3" s="1">
        <f>SUMIF(PitchGame!$A:$A,$B3,PitchGame!R:R)</f>
        <v>3</v>
      </c>
      <c r="R3" s="1">
        <f>SUMIF(PitchGame!$A:$A,$B3,PitchGame!S:S)</f>
        <v>2</v>
      </c>
      <c r="S3" s="1">
        <v>0</v>
      </c>
      <c r="T3" s="1">
        <v>0</v>
      </c>
      <c r="U3" s="1">
        <v>51</v>
      </c>
      <c r="V3" s="1"/>
      <c r="W3" s="2">
        <f>IFERROR(N3*9/D3,0)</f>
        <v>5.3394858272907051</v>
      </c>
      <c r="X3" s="2">
        <f>W3/$W$2*100</f>
        <v>85.995803192791129</v>
      </c>
      <c r="Y3" s="2">
        <f>(L3+P3)/D3</f>
        <v>1.2524719841793011</v>
      </c>
      <c r="Z3" s="2">
        <f>(K3*9)/D3</f>
        <v>3.5596572181938031</v>
      </c>
      <c r="AA3" s="2">
        <f>(P3/9)*D3</f>
        <v>3.3711111111111114</v>
      </c>
      <c r="AB3" s="2">
        <f>K3/P3</f>
        <v>12</v>
      </c>
      <c r="AC3" s="2">
        <f>(M3*9)/D3</f>
        <v>1.7798286090969015</v>
      </c>
      <c r="AD3" s="2">
        <f>(K3/U3)*100</f>
        <v>23.52941176470588</v>
      </c>
      <c r="AE3" s="2">
        <f>(P3/U3) * 100</f>
        <v>1.9607843137254901</v>
      </c>
      <c r="AF3" s="2">
        <f>AD3-AE3</f>
        <v>21.56862745098039</v>
      </c>
      <c r="AG3" s="2">
        <f>(L3-M3)/(U3-K3-M3)</f>
        <v>0.93939393939393945</v>
      </c>
      <c r="AH3" s="2">
        <f>((L3+P3+Q3-O3) / (L3+P3+Q3)) * 100</f>
        <v>58.536585365853654</v>
      </c>
      <c r="AJ3">
        <f>L3/(U3-P3-Q3)</f>
        <v>0.78723404255319152</v>
      </c>
      <c r="AK3">
        <f>SUMIF(BatGame!$A:$A,'2025 썸머시즌 투수'!B3,BatGame!$AE:$AE)</f>
        <v>7</v>
      </c>
      <c r="AL3">
        <f>AK3/AO3</f>
        <v>3.5</v>
      </c>
      <c r="AM3" s="2">
        <f>AK3/D3</f>
        <v>0.23071852340145022</v>
      </c>
      <c r="AN3" s="2">
        <f>AK3/U3</f>
        <v>0.13725490196078433</v>
      </c>
      <c r="AO3" s="1">
        <v>2</v>
      </c>
      <c r="AP3" s="2">
        <f>D3*0.03</f>
        <v>0.91020000000000012</v>
      </c>
      <c r="AQ3">
        <f>($W$2/W3) * D3/9</f>
        <v>3.9200879414470133</v>
      </c>
      <c r="AR3" s="2">
        <f>AQ3+AP3</f>
        <v>4.830287941447013</v>
      </c>
      <c r="AS3">
        <f>AR3/'[1]리그 상수'!$F$4</f>
        <v>0.17128680643429156</v>
      </c>
    </row>
    <row r="4" spans="1:46">
      <c r="A4" t="s">
        <v>221</v>
      </c>
      <c r="B4" s="1" t="s">
        <v>132</v>
      </c>
      <c r="C4" s="19">
        <f t="shared" ref="C4:C46" si="0">IFERROR((O4*9) / D4,0)</f>
        <v>2.510460251046025</v>
      </c>
      <c r="D4" s="1">
        <f>SUMIF(PitchGame!$A:$A,$B4,PitchGame!E:E)</f>
        <v>14.34</v>
      </c>
      <c r="E4" s="1">
        <f>SUMIF(PitchGame!$A:$A,$B4,PitchGame!F:F)</f>
        <v>43</v>
      </c>
      <c r="F4" s="1">
        <f>SUMIF(PitchGame!$A:$A,$B4,PitchGame!G:G)</f>
        <v>0</v>
      </c>
      <c r="G4" s="1">
        <f>SUMIF(PitchGame!$A:$A,$B4,PitchGame!H:H)</f>
        <v>3</v>
      </c>
      <c r="H4" s="1">
        <f>SUMIF(PitchGame!$A:$A,$B4,PitchGame!I:I)</f>
        <v>1</v>
      </c>
      <c r="I4" s="1">
        <f>SUMIF(PitchGame!$A:$A,$B4,PitchGame!J:J)</f>
        <v>0</v>
      </c>
      <c r="J4" s="1">
        <f>SUMIF(PitchGame!$A:$A,$B4,PitchGame!K:K)</f>
        <v>0</v>
      </c>
      <c r="K4" s="1">
        <f>SUMIF(PitchGame!$A:$A,$B4,PitchGame!L:L)</f>
        <v>3</v>
      </c>
      <c r="L4" s="1">
        <f>SUMIF(PitchGame!$A:$A,$B4,PitchGame!M:M)</f>
        <v>13</v>
      </c>
      <c r="M4" s="1">
        <f>SUMIF(PitchGame!$A:$A,$B4,PitchGame!N:N)</f>
        <v>3</v>
      </c>
      <c r="N4" s="1">
        <f>SUMIF(PitchGame!$A:$A,$B4,PitchGame!O:O)</f>
        <v>12</v>
      </c>
      <c r="O4" s="1">
        <f>SUMIF(PitchGame!$A:$A,$B4,PitchGame!P:P)</f>
        <v>4</v>
      </c>
      <c r="P4" s="1">
        <f>SUMIF(PitchGame!$A:$A,$B4,PitchGame!Q:Q)</f>
        <v>1</v>
      </c>
      <c r="Q4" s="1">
        <f>SUMIF(PitchGame!$A:$A,$B4,PitchGame!R:R)</f>
        <v>2</v>
      </c>
      <c r="R4" s="1">
        <f>SUMIF(PitchGame!$A:$A,$B4,PitchGame!S:S)</f>
        <v>0</v>
      </c>
      <c r="S4" s="1">
        <v>1</v>
      </c>
      <c r="T4" s="1">
        <v>0</v>
      </c>
      <c r="U4" s="1">
        <v>46</v>
      </c>
      <c r="V4" s="1"/>
      <c r="W4" s="2">
        <f t="shared" ref="W4:W46" si="1">IFERROR(N4*9/D4,0)</f>
        <v>7.531380753138075</v>
      </c>
      <c r="X4" s="2">
        <f t="shared" ref="X4:X46" si="2">W4/$W$2*100</f>
        <v>121.29766010549898</v>
      </c>
      <c r="Y4" s="2">
        <f t="shared" ref="Y4:Y46" si="3">(L4+P4)/D4</f>
        <v>0.97629009762900976</v>
      </c>
      <c r="Z4" s="2">
        <f t="shared" ref="Z4:Z46" si="4">(K4*9)/D4</f>
        <v>1.8828451882845187</v>
      </c>
      <c r="AA4" s="2">
        <f t="shared" ref="AA4:AA46" si="5">(P4/9)*D4</f>
        <v>1.5933333333333333</v>
      </c>
      <c r="AB4" s="2">
        <f t="shared" ref="AB4:AB46" si="6">K4/P4</f>
        <v>3</v>
      </c>
      <c r="AC4" s="2">
        <f t="shared" ref="AC4:AC46" si="7">(M4*9)/D4</f>
        <v>1.8828451882845187</v>
      </c>
      <c r="AD4" s="2">
        <f t="shared" ref="AD4:AD46" si="8">(K4/U4)*100</f>
        <v>6.5217391304347823</v>
      </c>
      <c r="AE4" s="2">
        <f t="shared" ref="AE4:AE46" si="9">(P4/U4) * 100</f>
        <v>2.1739130434782608</v>
      </c>
      <c r="AF4" s="2">
        <f t="shared" ref="AF4:AF46" si="10">AD4-AE4</f>
        <v>4.3478260869565215</v>
      </c>
      <c r="AG4" s="2">
        <f t="shared" ref="AG4:AG46" si="11">(L4-M4)/(U4-K4-M4)</f>
        <v>0.25</v>
      </c>
      <c r="AH4" s="2">
        <f t="shared" ref="AH4:AH46" si="12">((L4+P4+Q4-O4) / (L4+P4+Q4)) * 100</f>
        <v>75</v>
      </c>
      <c r="AJ4">
        <f t="shared" ref="AJ4:AJ46" si="13">L4/(U4-P4-Q4)</f>
        <v>0.30232558139534882</v>
      </c>
      <c r="AK4">
        <f>SUMIF(BatGame!$A:$A,'2025 썸머시즌 투수'!B4,BatGame!$AE:$AE)</f>
        <v>50</v>
      </c>
      <c r="AL4">
        <f t="shared" ref="AL4:AL46" si="14">AK4/AO4</f>
        <v>25</v>
      </c>
      <c r="AM4" s="2">
        <f t="shared" ref="AM4:AM46" si="15">AK4/D4</f>
        <v>3.4867503486750349</v>
      </c>
      <c r="AN4" s="2">
        <f t="shared" ref="AN4:AN46" si="16">AK4/U4</f>
        <v>1.0869565217391304</v>
      </c>
      <c r="AO4" s="1">
        <v>2</v>
      </c>
      <c r="AP4" s="2">
        <f t="shared" ref="AP4:AP46" si="17">D4*0.03</f>
        <v>0.43019999999999997</v>
      </c>
      <c r="AQ4">
        <f t="shared" ref="AQ4:AQ46" si="18">($W$2/W4) * D4/9</f>
        <v>1.3135730169465158</v>
      </c>
      <c r="AR4" s="2">
        <f t="shared" ref="AR4:AR46" si="19">AQ4+AP4</f>
        <v>1.7437730169465158</v>
      </c>
      <c r="AS4">
        <f>AR4/'[1]리그 상수'!$F$4</f>
        <v>6.1835922586755986E-2</v>
      </c>
    </row>
    <row r="5" spans="1:46">
      <c r="A5" t="s">
        <v>220</v>
      </c>
      <c r="B5" s="1" t="s">
        <v>89</v>
      </c>
      <c r="C5" s="19">
        <f t="shared" si="0"/>
        <v>3.642568050154749</v>
      </c>
      <c r="D5" s="1">
        <f>SUMIF(PitchGame!$A:$A,$B5,PitchGame!E:E)</f>
        <v>42.003333333333337</v>
      </c>
      <c r="E5" s="1">
        <f>SUMIF(PitchGame!$A:$A,$B5,PitchGame!F:F)</f>
        <v>126</v>
      </c>
      <c r="F5" s="1">
        <f>SUMIF(PitchGame!$A:$A,$B5,PitchGame!G:G)</f>
        <v>3</v>
      </c>
      <c r="G5" s="1">
        <f>SUMIF(PitchGame!$A:$A,$B5,PitchGame!H:H)</f>
        <v>3</v>
      </c>
      <c r="H5" s="1">
        <f>SUMIF(PitchGame!$A:$A,$B5,PitchGame!I:I)</f>
        <v>1</v>
      </c>
      <c r="I5" s="1">
        <f>SUMIF(PitchGame!$A:$A,$B5,PitchGame!J:J)</f>
        <v>0</v>
      </c>
      <c r="J5" s="1">
        <f>SUMIF(PitchGame!$A:$A,$B5,PitchGame!K:K)</f>
        <v>2</v>
      </c>
      <c r="K5" s="1">
        <f>SUMIF(PitchGame!$A:$A,$B5,PitchGame!L:L)</f>
        <v>35</v>
      </c>
      <c r="L5" s="1">
        <f>SUMIF(PitchGame!$A:$A,$B5,PitchGame!M:M)</f>
        <v>51</v>
      </c>
      <c r="M5" s="1">
        <f>SUMIF(PitchGame!$A:$A,$B5,PitchGame!N:N)</f>
        <v>3</v>
      </c>
      <c r="N5" s="1">
        <f>SUMIF(PitchGame!$A:$A,$B5,PitchGame!O:O)</f>
        <v>19</v>
      </c>
      <c r="O5" s="1">
        <f>SUMIF(PitchGame!$A:$A,$B5,PitchGame!P:P)</f>
        <v>17</v>
      </c>
      <c r="P5" s="1">
        <f>SUMIF(PitchGame!$A:$A,$B5,PitchGame!Q:Q)</f>
        <v>0</v>
      </c>
      <c r="Q5" s="1">
        <f>SUMIF(PitchGame!$A:$A,$B5,PitchGame!R:R)</f>
        <v>1</v>
      </c>
      <c r="R5" s="1">
        <f>SUMIF(PitchGame!$A:$A,$B5,PitchGame!S:S)</f>
        <v>3</v>
      </c>
      <c r="S5" s="1">
        <v>0</v>
      </c>
      <c r="T5" s="1">
        <v>2</v>
      </c>
      <c r="U5" s="1">
        <v>60</v>
      </c>
      <c r="V5" s="1"/>
      <c r="W5" s="2">
        <f t="shared" si="1"/>
        <v>4.071105467820014</v>
      </c>
      <c r="X5" s="2">
        <f t="shared" si="2"/>
        <v>65.567733656742035</v>
      </c>
      <c r="Y5" s="2">
        <f t="shared" si="3"/>
        <v>1.214189350051583</v>
      </c>
      <c r="Z5" s="2">
        <f t="shared" si="4"/>
        <v>7.4994048091421313</v>
      </c>
      <c r="AA5" s="2">
        <f t="shared" si="5"/>
        <v>0</v>
      </c>
      <c r="AB5" s="2" t="e">
        <f t="shared" si="6"/>
        <v>#DIV/0!</v>
      </c>
      <c r="AC5" s="2">
        <f t="shared" si="7"/>
        <v>0.64280612649789692</v>
      </c>
      <c r="AD5" s="2">
        <f t="shared" si="8"/>
        <v>58.333333333333336</v>
      </c>
      <c r="AE5" s="2">
        <f t="shared" si="9"/>
        <v>0</v>
      </c>
      <c r="AF5" s="2">
        <f t="shared" si="10"/>
        <v>58.333333333333336</v>
      </c>
      <c r="AG5" s="2">
        <f t="shared" si="11"/>
        <v>2.1818181818181817</v>
      </c>
      <c r="AH5" s="2">
        <f t="shared" si="12"/>
        <v>67.307692307692307</v>
      </c>
      <c r="AJ5">
        <f t="shared" si="13"/>
        <v>0.86440677966101698</v>
      </c>
      <c r="AK5">
        <f>SUMIF(BatGame!$A:$A,'2025 썸머시즌 투수'!B5,BatGame!$AE:$AE)</f>
        <v>10</v>
      </c>
      <c r="AL5">
        <f t="shared" si="14"/>
        <v>3.3333333333333335</v>
      </c>
      <c r="AM5" s="2">
        <f t="shared" si="15"/>
        <v>0.23807634314736922</v>
      </c>
      <c r="AN5" s="2">
        <f t="shared" si="16"/>
        <v>0.16666666666666666</v>
      </c>
      <c r="AO5" s="1">
        <v>3</v>
      </c>
      <c r="AP5" s="2">
        <f t="shared" si="17"/>
        <v>1.2601</v>
      </c>
      <c r="AQ5">
        <f t="shared" si="18"/>
        <v>7.1178867664844905</v>
      </c>
      <c r="AR5" s="2">
        <f t="shared" si="19"/>
        <v>8.37798676648449</v>
      </c>
      <c r="AS5">
        <f>AR5/'[1]리그 상수'!$F$4</f>
        <v>0.29709172930796118</v>
      </c>
    </row>
    <row r="6" spans="1:46">
      <c r="A6" t="s">
        <v>220</v>
      </c>
      <c r="B6" s="1" t="s">
        <v>86</v>
      </c>
      <c r="C6" s="19">
        <f t="shared" si="0"/>
        <v>2.9724770642201834</v>
      </c>
      <c r="D6" s="1">
        <f>SUMIF(PitchGame!$A:$A,$B6,PitchGame!E:E)</f>
        <v>36.333333333333336</v>
      </c>
      <c r="E6" s="1">
        <f>SUMIF(PitchGame!$A:$A,$B6,PitchGame!F:F)</f>
        <v>109</v>
      </c>
      <c r="F6" s="1">
        <f>SUMIF(PitchGame!$A:$A,$B6,PitchGame!G:G)</f>
        <v>3</v>
      </c>
      <c r="G6" s="1">
        <f>SUMIF(PitchGame!$A:$A,$B6,PitchGame!H:H)</f>
        <v>2</v>
      </c>
      <c r="H6" s="1">
        <f>SUMIF(PitchGame!$A:$A,$B6,PitchGame!I:I)</f>
        <v>1</v>
      </c>
      <c r="I6" s="1">
        <f>SUMIF(PitchGame!$A:$A,$B6,PitchGame!J:J)</f>
        <v>0</v>
      </c>
      <c r="J6" s="1">
        <f>SUMIF(PitchGame!$A:$A,$B6,PitchGame!K:K)</f>
        <v>1</v>
      </c>
      <c r="K6" s="1">
        <f>SUMIF(PitchGame!$A:$A,$B6,PitchGame!L:L)</f>
        <v>23</v>
      </c>
      <c r="L6" s="1">
        <f>SUMIF(PitchGame!$A:$A,$B6,PitchGame!M:M)</f>
        <v>35</v>
      </c>
      <c r="M6" s="1">
        <f>SUMIF(PitchGame!$A:$A,$B6,PitchGame!N:N)</f>
        <v>4</v>
      </c>
      <c r="N6" s="1">
        <f>SUMIF(PitchGame!$A:$A,$B6,PitchGame!O:O)</f>
        <v>14</v>
      </c>
      <c r="O6" s="1">
        <f>SUMIF(PitchGame!$A:$A,$B6,PitchGame!P:P)</f>
        <v>12</v>
      </c>
      <c r="P6" s="1">
        <f>SUMIF(PitchGame!$A:$A,$B6,PitchGame!Q:Q)</f>
        <v>0</v>
      </c>
      <c r="Q6" s="1">
        <f>SUMIF(PitchGame!$A:$A,$B6,PitchGame!R:R)</f>
        <v>0</v>
      </c>
      <c r="R6" s="1">
        <f>SUMIF(PitchGame!$A:$A,$B6,PitchGame!S:S)</f>
        <v>1</v>
      </c>
      <c r="S6" s="1">
        <v>1</v>
      </c>
      <c r="T6" s="1">
        <v>1</v>
      </c>
      <c r="U6" s="1">
        <v>47</v>
      </c>
      <c r="V6" s="1"/>
      <c r="W6" s="2">
        <f t="shared" si="1"/>
        <v>3.4678899082568804</v>
      </c>
      <c r="X6" s="2">
        <f t="shared" si="2"/>
        <v>55.852564777018287</v>
      </c>
      <c r="Y6" s="2">
        <f t="shared" si="3"/>
        <v>0.96330275229357787</v>
      </c>
      <c r="Z6" s="2">
        <f t="shared" si="4"/>
        <v>5.6972477064220177</v>
      </c>
      <c r="AA6" s="2">
        <f t="shared" si="5"/>
        <v>0</v>
      </c>
      <c r="AB6" s="2" t="e">
        <f t="shared" si="6"/>
        <v>#DIV/0!</v>
      </c>
      <c r="AC6" s="2">
        <f t="shared" si="7"/>
        <v>0.99082568807339444</v>
      </c>
      <c r="AD6" s="2">
        <f t="shared" si="8"/>
        <v>48.936170212765958</v>
      </c>
      <c r="AE6" s="2">
        <f t="shared" si="9"/>
        <v>0</v>
      </c>
      <c r="AF6" s="2">
        <f t="shared" si="10"/>
        <v>48.936170212765958</v>
      </c>
      <c r="AG6" s="2">
        <f t="shared" si="11"/>
        <v>1.55</v>
      </c>
      <c r="AH6" s="2">
        <f t="shared" si="12"/>
        <v>65.714285714285708</v>
      </c>
      <c r="AJ6">
        <f t="shared" si="13"/>
        <v>0.74468085106382975</v>
      </c>
      <c r="AK6">
        <f>SUMIF(BatGame!$A:$A,'2025 썸머시즌 투수'!B6,BatGame!$AE:$AE)</f>
        <v>19</v>
      </c>
      <c r="AL6">
        <f t="shared" si="14"/>
        <v>9.5</v>
      </c>
      <c r="AM6" s="2">
        <f t="shared" si="15"/>
        <v>0.52293577981651373</v>
      </c>
      <c r="AN6" s="2">
        <f t="shared" si="16"/>
        <v>0.40425531914893614</v>
      </c>
      <c r="AO6" s="1">
        <v>2</v>
      </c>
      <c r="AP6" s="2">
        <f t="shared" si="17"/>
        <v>1.0900000000000001</v>
      </c>
      <c r="AQ6">
        <f t="shared" si="18"/>
        <v>7.2280244482132741</v>
      </c>
      <c r="AR6" s="2">
        <f t="shared" si="19"/>
        <v>8.3180244482132739</v>
      </c>
      <c r="AS6">
        <f>AR6/'[1]리그 상수'!$F$4</f>
        <v>0.29496540596501025</v>
      </c>
    </row>
    <row r="7" spans="1:46">
      <c r="A7" t="s">
        <v>220</v>
      </c>
      <c r="B7" s="1" t="s">
        <v>117</v>
      </c>
      <c r="C7" s="19">
        <f t="shared" si="0"/>
        <v>6.9545454545454541</v>
      </c>
      <c r="D7" s="1">
        <f>SUMIF(PitchGame!$A:$A,$B7,PitchGame!E:E)</f>
        <v>22</v>
      </c>
      <c r="E7" s="1">
        <f>SUMIF(PitchGame!$A:$A,$B7,PitchGame!F:F)</f>
        <v>66</v>
      </c>
      <c r="F7" s="1">
        <f>SUMIF(PitchGame!$A:$A,$B7,PitchGame!G:G)</f>
        <v>0</v>
      </c>
      <c r="G7" s="1">
        <f>SUMIF(PitchGame!$A:$A,$B7,PitchGame!H:H)</f>
        <v>2</v>
      </c>
      <c r="H7" s="1">
        <f>SUMIF(PitchGame!$A:$A,$B7,PitchGame!I:I)</f>
        <v>0</v>
      </c>
      <c r="I7" s="1">
        <f>SUMIF(PitchGame!$A:$A,$B7,PitchGame!J:J)</f>
        <v>0</v>
      </c>
      <c r="J7" s="1">
        <f>SUMIF(PitchGame!$A:$A,$B7,PitchGame!K:K)</f>
        <v>0</v>
      </c>
      <c r="K7" s="1">
        <f>SUMIF(PitchGame!$A:$A,$B7,PitchGame!L:L)</f>
        <v>16</v>
      </c>
      <c r="L7" s="1">
        <f>SUMIF(PitchGame!$A:$A,$B7,PitchGame!M:M)</f>
        <v>33</v>
      </c>
      <c r="M7" s="1">
        <f>SUMIF(PitchGame!$A:$A,$B7,PitchGame!N:N)</f>
        <v>3</v>
      </c>
      <c r="N7" s="1">
        <f>SUMIF(PitchGame!$A:$A,$B7,PitchGame!O:O)</f>
        <v>19</v>
      </c>
      <c r="O7" s="1">
        <f>SUMIF(PitchGame!$A:$A,$B7,PitchGame!P:P)</f>
        <v>17</v>
      </c>
      <c r="P7" s="1">
        <f>SUMIF(PitchGame!$A:$A,$B7,PitchGame!Q:Q)</f>
        <v>5</v>
      </c>
      <c r="Q7" s="1">
        <f>SUMIF(PitchGame!$A:$A,$B7,PitchGame!R:R)</f>
        <v>2</v>
      </c>
      <c r="R7" s="1">
        <f>SUMIF(PitchGame!$A:$A,$B7,PitchGame!S:S)</f>
        <v>1</v>
      </c>
      <c r="S7" s="1">
        <v>1</v>
      </c>
      <c r="T7" s="1">
        <v>0</v>
      </c>
      <c r="U7" s="1">
        <v>37</v>
      </c>
      <c r="V7" s="1"/>
      <c r="W7" s="2">
        <f t="shared" si="1"/>
        <v>7.7727272727272725</v>
      </c>
      <c r="X7" s="2">
        <f t="shared" si="2"/>
        <v>125.18469875887975</v>
      </c>
      <c r="Y7" s="2">
        <f t="shared" si="3"/>
        <v>1.7272727272727273</v>
      </c>
      <c r="Z7" s="2">
        <f t="shared" si="4"/>
        <v>6.5454545454545459</v>
      </c>
      <c r="AA7" s="2">
        <f t="shared" si="5"/>
        <v>12.222222222222223</v>
      </c>
      <c r="AB7" s="2">
        <f t="shared" si="6"/>
        <v>3.2</v>
      </c>
      <c r="AC7" s="2">
        <f t="shared" si="7"/>
        <v>1.2272727272727273</v>
      </c>
      <c r="AD7" s="2">
        <f t="shared" si="8"/>
        <v>43.243243243243242</v>
      </c>
      <c r="AE7" s="2">
        <f t="shared" si="9"/>
        <v>13.513513513513514</v>
      </c>
      <c r="AF7" s="2">
        <f t="shared" si="10"/>
        <v>29.729729729729726</v>
      </c>
      <c r="AG7" s="2">
        <f t="shared" si="11"/>
        <v>1.6666666666666667</v>
      </c>
      <c r="AH7" s="2">
        <f t="shared" si="12"/>
        <v>57.499999999999993</v>
      </c>
      <c r="AJ7">
        <f t="shared" si="13"/>
        <v>1.1000000000000001</v>
      </c>
      <c r="AK7">
        <f>SUMIF(BatGame!$A:$A,'2025 썸머시즌 투수'!B7,BatGame!$AE:$AE)</f>
        <v>19</v>
      </c>
      <c r="AL7">
        <f t="shared" si="14"/>
        <v>6.333333333333333</v>
      </c>
      <c r="AM7" s="2">
        <f t="shared" si="15"/>
        <v>0.86363636363636365</v>
      </c>
      <c r="AN7" s="2">
        <f t="shared" si="16"/>
        <v>0.51351351351351349</v>
      </c>
      <c r="AO7" s="1">
        <v>3</v>
      </c>
      <c r="AP7" s="2">
        <f t="shared" si="17"/>
        <v>0.65999999999999992</v>
      </c>
      <c r="AQ7">
        <f t="shared" si="18"/>
        <v>1.9526703092945314</v>
      </c>
      <c r="AR7" s="2">
        <f t="shared" si="19"/>
        <v>2.6126703092945314</v>
      </c>
      <c r="AS7">
        <f>AR7/'[1]리그 상수'!$F$4</f>
        <v>9.2647883308316886E-2</v>
      </c>
    </row>
    <row r="8" spans="1:46">
      <c r="A8" t="s">
        <v>220</v>
      </c>
      <c r="B8" s="1" t="s">
        <v>115</v>
      </c>
      <c r="C8" s="19">
        <f t="shared" si="0"/>
        <v>4.1967736514871445</v>
      </c>
      <c r="D8" s="1">
        <f>SUMIF(PitchGame!$A:$A,$B8,PitchGame!E:E)</f>
        <v>79.346666666666678</v>
      </c>
      <c r="E8" s="1">
        <f>SUMIF(PitchGame!$A:$A,$B8,PitchGame!F:F)</f>
        <v>238</v>
      </c>
      <c r="F8" s="1">
        <f>SUMIF(PitchGame!$A:$A,$B8,PitchGame!G:G)</f>
        <v>5</v>
      </c>
      <c r="G8" s="1">
        <f>SUMIF(PitchGame!$A:$A,$B8,PitchGame!H:H)</f>
        <v>4</v>
      </c>
      <c r="H8" s="1">
        <f>SUMIF(PitchGame!$A:$A,$B8,PitchGame!I:I)</f>
        <v>2</v>
      </c>
      <c r="I8" s="1">
        <f>SUMIF(PitchGame!$A:$A,$B8,PitchGame!J:J)</f>
        <v>0</v>
      </c>
      <c r="J8" s="1">
        <f>SUMIF(PitchGame!$A:$A,$B8,PitchGame!K:K)</f>
        <v>4</v>
      </c>
      <c r="K8" s="1">
        <f>SUMIF(PitchGame!$A:$A,$B8,PitchGame!L:L)</f>
        <v>89</v>
      </c>
      <c r="L8" s="1">
        <f>SUMIF(PitchGame!$A:$A,$B8,PitchGame!M:M)</f>
        <v>88</v>
      </c>
      <c r="M8" s="1">
        <f>SUMIF(PitchGame!$A:$A,$B8,PitchGame!N:N)</f>
        <v>9</v>
      </c>
      <c r="N8" s="1">
        <f>SUMIF(PitchGame!$A:$A,$B8,PitchGame!O:O)</f>
        <v>46</v>
      </c>
      <c r="O8" s="1">
        <f>SUMIF(PitchGame!$A:$A,$B8,PitchGame!P:P)</f>
        <v>37</v>
      </c>
      <c r="P8" s="1">
        <f>SUMIF(PitchGame!$A:$A,$B8,PitchGame!Q:Q)</f>
        <v>7</v>
      </c>
      <c r="Q8" s="1">
        <f>SUMIF(PitchGame!$A:$A,$B8,PitchGame!R:R)</f>
        <v>9</v>
      </c>
      <c r="R8" s="1">
        <f>SUMIF(PitchGame!$A:$A,$B8,PitchGame!S:S)</f>
        <v>4</v>
      </c>
      <c r="S8" s="1">
        <v>0</v>
      </c>
      <c r="T8" s="1">
        <v>1</v>
      </c>
      <c r="U8" s="1">
        <v>43</v>
      </c>
      <c r="V8" s="1"/>
      <c r="W8" s="2">
        <f t="shared" si="1"/>
        <v>5.2176104856326662</v>
      </c>
      <c r="X8" s="2">
        <f t="shared" si="2"/>
        <v>84.032923575860508</v>
      </c>
      <c r="Y8" s="2">
        <f t="shared" si="3"/>
        <v>1.1972777684422784</v>
      </c>
      <c r="Z8" s="2">
        <f t="shared" si="4"/>
        <v>10.094942026550159</v>
      </c>
      <c r="AA8" s="2">
        <f t="shared" si="5"/>
        <v>61.714074074074084</v>
      </c>
      <c r="AB8" s="2">
        <f t="shared" si="6"/>
        <v>12.714285714285714</v>
      </c>
      <c r="AC8" s="2">
        <f t="shared" si="7"/>
        <v>1.0208368341455216</v>
      </c>
      <c r="AD8" s="2">
        <f t="shared" si="8"/>
        <v>206.97674418604652</v>
      </c>
      <c r="AE8" s="2">
        <f t="shared" si="9"/>
        <v>16.279069767441861</v>
      </c>
      <c r="AF8" s="2">
        <f t="shared" si="10"/>
        <v>190.69767441860466</v>
      </c>
      <c r="AG8" s="2">
        <f t="shared" si="11"/>
        <v>-1.4363636363636363</v>
      </c>
      <c r="AH8" s="2">
        <f t="shared" si="12"/>
        <v>64.423076923076934</v>
      </c>
      <c r="AJ8">
        <f t="shared" si="13"/>
        <v>3.2592592592592591</v>
      </c>
      <c r="AK8">
        <f>SUMIF(BatGame!$A:$A,'2025 썸머시즌 투수'!B8,BatGame!$AE:$AE)</f>
        <v>15</v>
      </c>
      <c r="AL8">
        <f t="shared" si="14"/>
        <v>5</v>
      </c>
      <c r="AM8" s="2">
        <f t="shared" si="15"/>
        <v>0.18904385817509659</v>
      </c>
      <c r="AN8" s="2">
        <f t="shared" si="16"/>
        <v>0.34883720930232559</v>
      </c>
      <c r="AO8" s="1">
        <v>3</v>
      </c>
      <c r="AP8" s="2">
        <f t="shared" si="17"/>
        <v>2.3804000000000003</v>
      </c>
      <c r="AQ8">
        <f t="shared" si="18"/>
        <v>10.49147872183384</v>
      </c>
      <c r="AR8" s="2">
        <f t="shared" si="19"/>
        <v>12.87187872183384</v>
      </c>
      <c r="AS8">
        <f>AR8/'[1]리그 상수'!$F$4</f>
        <v>0.4564496000650306</v>
      </c>
    </row>
    <row r="9" spans="1:46">
      <c r="A9" t="s">
        <v>220</v>
      </c>
      <c r="B9" s="1" t="s">
        <v>139</v>
      </c>
      <c r="C9" s="19">
        <f t="shared" si="0"/>
        <v>10.778443113772456</v>
      </c>
      <c r="D9" s="1">
        <f>SUMIF(PitchGame!$A:$A,$B9,PitchGame!E:E)</f>
        <v>3.34</v>
      </c>
      <c r="E9" s="1">
        <f>SUMIF(PitchGame!$A:$A,$B9,PitchGame!F:F)</f>
        <v>10</v>
      </c>
      <c r="F9" s="1">
        <f>SUMIF(PitchGame!$A:$A,$B9,PitchGame!G:G)</f>
        <v>0</v>
      </c>
      <c r="G9" s="1">
        <f>SUMIF(PitchGame!$A:$A,$B9,PitchGame!H:H)</f>
        <v>0</v>
      </c>
      <c r="H9" s="1">
        <f>SUMIF(PitchGame!$A:$A,$B9,PitchGame!I:I)</f>
        <v>0</v>
      </c>
      <c r="I9" s="1">
        <f>SUMIF(PitchGame!$A:$A,$B9,PitchGame!J:J)</f>
        <v>0</v>
      </c>
      <c r="J9" s="1">
        <f>SUMIF(PitchGame!$A:$A,$B9,PitchGame!K:K)</f>
        <v>0</v>
      </c>
      <c r="K9" s="1">
        <f>SUMIF(PitchGame!$A:$A,$B9,PitchGame!L:L)</f>
        <v>3</v>
      </c>
      <c r="L9" s="1">
        <f>SUMIF(PitchGame!$A:$A,$B9,PitchGame!M:M)</f>
        <v>4</v>
      </c>
      <c r="M9" s="1">
        <f>SUMIF(PitchGame!$A:$A,$B9,PitchGame!N:N)</f>
        <v>1</v>
      </c>
      <c r="N9" s="1">
        <f>SUMIF(PitchGame!$A:$A,$B9,PitchGame!O:O)</f>
        <v>4</v>
      </c>
      <c r="O9" s="1">
        <f>SUMIF(PitchGame!$A:$A,$B9,PitchGame!P:P)</f>
        <v>4</v>
      </c>
      <c r="P9" s="1">
        <f>SUMIF(PitchGame!$A:$A,$B9,PitchGame!Q:Q)</f>
        <v>1</v>
      </c>
      <c r="Q9" s="1">
        <f>SUMIF(PitchGame!$A:$A,$B9,PitchGame!R:R)</f>
        <v>1</v>
      </c>
      <c r="R9" s="1">
        <f>SUMIF(PitchGame!$A:$A,$B9,PitchGame!S:S)</f>
        <v>1</v>
      </c>
      <c r="S9" s="1">
        <v>2</v>
      </c>
      <c r="T9" s="1">
        <v>1</v>
      </c>
      <c r="U9" s="1">
        <v>48</v>
      </c>
      <c r="V9" s="1"/>
      <c r="W9" s="2">
        <f t="shared" si="1"/>
        <v>10.778443113772456</v>
      </c>
      <c r="X9" s="2">
        <f t="shared" si="2"/>
        <v>173.59365727673207</v>
      </c>
      <c r="Y9" s="2">
        <f t="shared" si="3"/>
        <v>1.4970059880239521</v>
      </c>
      <c r="Z9" s="2">
        <f t="shared" si="4"/>
        <v>8.0838323353293422</v>
      </c>
      <c r="AA9" s="2">
        <f t="shared" si="5"/>
        <v>0.37111111111111106</v>
      </c>
      <c r="AB9" s="2">
        <f t="shared" si="6"/>
        <v>3</v>
      </c>
      <c r="AC9" s="2">
        <f t="shared" si="7"/>
        <v>2.6946107784431139</v>
      </c>
      <c r="AD9" s="2">
        <f t="shared" si="8"/>
        <v>6.25</v>
      </c>
      <c r="AE9" s="2">
        <f t="shared" si="9"/>
        <v>2.083333333333333</v>
      </c>
      <c r="AF9" s="2">
        <f t="shared" si="10"/>
        <v>4.166666666666667</v>
      </c>
      <c r="AG9" s="2">
        <f t="shared" si="11"/>
        <v>6.8181818181818177E-2</v>
      </c>
      <c r="AH9" s="2">
        <f t="shared" si="12"/>
        <v>33.333333333333329</v>
      </c>
      <c r="AJ9">
        <f t="shared" si="13"/>
        <v>8.6956521739130432E-2</v>
      </c>
      <c r="AK9">
        <f>SUMIF(BatGame!$A:$A,'2025 썸머시즌 투수'!B9,BatGame!$AE:$AE)</f>
        <v>15</v>
      </c>
      <c r="AL9">
        <f t="shared" si="14"/>
        <v>5</v>
      </c>
      <c r="AM9" s="2">
        <f t="shared" si="15"/>
        <v>4.4910179640718564</v>
      </c>
      <c r="AN9" s="2">
        <f t="shared" si="16"/>
        <v>0.3125</v>
      </c>
      <c r="AO9" s="1">
        <v>3</v>
      </c>
      <c r="AP9" s="2">
        <f t="shared" si="17"/>
        <v>0.1002</v>
      </c>
      <c r="AQ9">
        <f t="shared" si="18"/>
        <v>0.21378149232693977</v>
      </c>
      <c r="AR9" s="2">
        <f t="shared" si="19"/>
        <v>0.31398149232693978</v>
      </c>
      <c r="AS9">
        <f>AR9/'[1]리그 상수'!$F$4</f>
        <v>1.1134095472586538E-2</v>
      </c>
    </row>
    <row r="10" spans="1:46">
      <c r="A10" t="s">
        <v>220</v>
      </c>
      <c r="B10" s="1" t="s">
        <v>126</v>
      </c>
      <c r="C10" s="19">
        <f t="shared" si="0"/>
        <v>2.647577956462051</v>
      </c>
      <c r="D10" s="1">
        <f>SUMIF(PitchGame!$A:$A,$B10,PitchGame!E:E)</f>
        <v>16.99666666666667</v>
      </c>
      <c r="E10" s="1">
        <f>SUMIF(PitchGame!$A:$A,$B10,PitchGame!F:F)</f>
        <v>51</v>
      </c>
      <c r="F10" s="1">
        <f>SUMIF(PitchGame!$A:$A,$B10,PitchGame!G:G)</f>
        <v>0</v>
      </c>
      <c r="G10" s="1">
        <f>SUMIF(PitchGame!$A:$A,$B10,PitchGame!H:H)</f>
        <v>2</v>
      </c>
      <c r="H10" s="1">
        <f>SUMIF(PitchGame!$A:$A,$B10,PitchGame!I:I)</f>
        <v>2</v>
      </c>
      <c r="I10" s="1">
        <f>SUMIF(PitchGame!$A:$A,$B10,PitchGame!J:J)</f>
        <v>0</v>
      </c>
      <c r="J10" s="1">
        <f>SUMIF(PitchGame!$A:$A,$B10,PitchGame!K:K)</f>
        <v>0</v>
      </c>
      <c r="K10" s="1">
        <f>SUMIF(PitchGame!$A:$A,$B10,PitchGame!L:L)</f>
        <v>12</v>
      </c>
      <c r="L10" s="1">
        <f>SUMIF(PitchGame!$A:$A,$B10,PitchGame!M:M)</f>
        <v>24</v>
      </c>
      <c r="M10" s="1">
        <f>SUMIF(PitchGame!$A:$A,$B10,PitchGame!N:N)</f>
        <v>0</v>
      </c>
      <c r="N10" s="1">
        <f>SUMIF(PitchGame!$A:$A,$B10,PitchGame!O:O)</f>
        <v>16</v>
      </c>
      <c r="O10" s="1">
        <f>SUMIF(PitchGame!$A:$A,$B10,PitchGame!P:P)</f>
        <v>5</v>
      </c>
      <c r="P10" s="1">
        <f>SUMIF(PitchGame!$A:$A,$B10,PitchGame!Q:Q)</f>
        <v>0</v>
      </c>
      <c r="Q10" s="1">
        <f>SUMIF(PitchGame!$A:$A,$B10,PitchGame!R:R)</f>
        <v>0</v>
      </c>
      <c r="R10" s="1">
        <f>SUMIF(PitchGame!$A:$A,$B10,PitchGame!S:S)</f>
        <v>0</v>
      </c>
      <c r="S10" s="1">
        <v>0</v>
      </c>
      <c r="T10" s="1">
        <v>1</v>
      </c>
      <c r="U10" s="1">
        <v>37</v>
      </c>
      <c r="V10" s="1"/>
      <c r="W10" s="2">
        <f t="shared" si="1"/>
        <v>8.4722494606785634</v>
      </c>
      <c r="X10" s="2">
        <f t="shared" si="2"/>
        <v>136.45094692393451</v>
      </c>
      <c r="Y10" s="2">
        <f t="shared" si="3"/>
        <v>1.4120415767797605</v>
      </c>
      <c r="Z10" s="2">
        <f t="shared" si="4"/>
        <v>6.3541870955089221</v>
      </c>
      <c r="AA10" s="2">
        <f t="shared" si="5"/>
        <v>0</v>
      </c>
      <c r="AB10" s="2" t="e">
        <f t="shared" si="6"/>
        <v>#DIV/0!</v>
      </c>
      <c r="AC10" s="2">
        <f t="shared" si="7"/>
        <v>0</v>
      </c>
      <c r="AD10" s="2">
        <f t="shared" si="8"/>
        <v>32.432432432432435</v>
      </c>
      <c r="AE10" s="2">
        <f t="shared" si="9"/>
        <v>0</v>
      </c>
      <c r="AF10" s="2">
        <f t="shared" si="10"/>
        <v>32.432432432432435</v>
      </c>
      <c r="AG10" s="2">
        <f t="shared" si="11"/>
        <v>0.96</v>
      </c>
      <c r="AH10" s="2">
        <f t="shared" si="12"/>
        <v>79.166666666666657</v>
      </c>
      <c r="AJ10">
        <f t="shared" si="13"/>
        <v>0.64864864864864868</v>
      </c>
      <c r="AK10">
        <f>SUMIF(BatGame!$A:$A,'2025 썸머시즌 투수'!B10,BatGame!$AE:$AE)</f>
        <v>25</v>
      </c>
      <c r="AL10">
        <f t="shared" si="14"/>
        <v>12.5</v>
      </c>
      <c r="AM10" s="2">
        <f t="shared" si="15"/>
        <v>1.4708766424789173</v>
      </c>
      <c r="AN10" s="2">
        <f t="shared" si="16"/>
        <v>0.67567567567567566</v>
      </c>
      <c r="AO10" s="1">
        <v>2</v>
      </c>
      <c r="AP10" s="2">
        <f t="shared" si="17"/>
        <v>0.50990000000000002</v>
      </c>
      <c r="AQ10">
        <f t="shared" si="18"/>
        <v>1.3840274187113453</v>
      </c>
      <c r="AR10" s="2">
        <f t="shared" si="19"/>
        <v>1.8939274187113453</v>
      </c>
      <c r="AS10">
        <f>AR10/'[1]리그 상수'!$F$4</f>
        <v>6.7160546762813786E-2</v>
      </c>
    </row>
    <row r="11" spans="1:46">
      <c r="A11" t="s">
        <v>220</v>
      </c>
      <c r="B11" s="1" t="s">
        <v>293</v>
      </c>
      <c r="C11" s="19">
        <f t="shared" si="0"/>
        <v>2.25</v>
      </c>
      <c r="D11" s="1">
        <f>SUMIF(PitchGame!$A:$A,$B11,PitchGame!E:E)</f>
        <v>8</v>
      </c>
      <c r="E11" s="1">
        <f>SUMIF(PitchGame!$A:$A,$B11,PitchGame!F:F)</f>
        <v>24</v>
      </c>
      <c r="F11" s="1">
        <f>SUMIF(PitchGame!$A:$A,$B11,PitchGame!G:G)</f>
        <v>0</v>
      </c>
      <c r="G11" s="1">
        <f>SUMIF(PitchGame!$A:$A,$B11,PitchGame!H:H)</f>
        <v>0</v>
      </c>
      <c r="H11" s="1">
        <f>SUMIF(PitchGame!$A:$A,$B11,PitchGame!I:I)</f>
        <v>0</v>
      </c>
      <c r="I11" s="1">
        <f>SUMIF(PitchGame!$A:$A,$B11,PitchGame!J:J)</f>
        <v>0</v>
      </c>
      <c r="J11" s="1">
        <f>SUMIF(PitchGame!$A:$A,$B11,PitchGame!K:K)</f>
        <v>0</v>
      </c>
      <c r="K11" s="1">
        <f>SUMIF(PitchGame!$A:$A,$B11,PitchGame!L:L)</f>
        <v>2</v>
      </c>
      <c r="L11" s="1">
        <f>SUMIF(PitchGame!$A:$A,$B11,PitchGame!M:M)</f>
        <v>9</v>
      </c>
      <c r="M11" s="1">
        <f>SUMIF(PitchGame!$A:$A,$B11,PitchGame!N:N)</f>
        <v>1</v>
      </c>
      <c r="N11" s="1">
        <f>SUMIF(PitchGame!$A:$A,$B11,PitchGame!O:O)</f>
        <v>4</v>
      </c>
      <c r="O11" s="1">
        <f>SUMIF(PitchGame!$A:$A,$B11,PitchGame!P:P)</f>
        <v>2</v>
      </c>
      <c r="P11" s="1">
        <f>SUMIF(PitchGame!$A:$A,$B11,PitchGame!Q:Q)</f>
        <v>0</v>
      </c>
      <c r="Q11" s="1">
        <f>SUMIF(PitchGame!$A:$A,$B11,PitchGame!R:R)</f>
        <v>0</v>
      </c>
      <c r="R11" s="1">
        <f>SUMIF(PitchGame!$A:$A,$B11,PitchGame!S:S)</f>
        <v>0</v>
      </c>
      <c r="S11" s="1">
        <v>2</v>
      </c>
      <c r="T11" s="1">
        <v>0</v>
      </c>
      <c r="U11" s="1">
        <v>34</v>
      </c>
      <c r="V11" s="1"/>
      <c r="W11" s="2">
        <f t="shared" si="1"/>
        <v>4.5</v>
      </c>
      <c r="X11" s="2">
        <f t="shared" si="2"/>
        <v>72.475351913035652</v>
      </c>
      <c r="Y11" s="2">
        <f t="shared" si="3"/>
        <v>1.125</v>
      </c>
      <c r="Z11" s="2">
        <f t="shared" si="4"/>
        <v>2.25</v>
      </c>
      <c r="AA11" s="2">
        <f t="shared" si="5"/>
        <v>0</v>
      </c>
      <c r="AB11" s="2" t="e">
        <f t="shared" si="6"/>
        <v>#DIV/0!</v>
      </c>
      <c r="AC11" s="2">
        <f t="shared" si="7"/>
        <v>1.125</v>
      </c>
      <c r="AD11" s="2">
        <f t="shared" si="8"/>
        <v>5.8823529411764701</v>
      </c>
      <c r="AE11" s="2">
        <f t="shared" si="9"/>
        <v>0</v>
      </c>
      <c r="AF11" s="2">
        <f t="shared" si="10"/>
        <v>5.8823529411764701</v>
      </c>
      <c r="AG11" s="2">
        <f t="shared" si="11"/>
        <v>0.25806451612903225</v>
      </c>
      <c r="AH11" s="2">
        <f t="shared" si="12"/>
        <v>77.777777777777786</v>
      </c>
      <c r="AJ11">
        <f t="shared" si="13"/>
        <v>0.26470588235294118</v>
      </c>
      <c r="AK11">
        <f>SUMIF(BatGame!$A:$A,'2025 썸머시즌 투수'!B11,BatGame!$AE:$AE)</f>
        <v>1</v>
      </c>
      <c r="AL11">
        <f t="shared" si="14"/>
        <v>0.5</v>
      </c>
      <c r="AM11" s="2">
        <f t="shared" si="15"/>
        <v>0.125</v>
      </c>
      <c r="AN11" s="2">
        <f t="shared" si="16"/>
        <v>2.9411764705882353E-2</v>
      </c>
      <c r="AO11" s="1">
        <v>2</v>
      </c>
      <c r="AP11" s="2">
        <f t="shared" si="17"/>
        <v>0.24</v>
      </c>
      <c r="AQ11">
        <f t="shared" si="18"/>
        <v>1.2264706074907799</v>
      </c>
      <c r="AR11" s="2">
        <f t="shared" si="19"/>
        <v>1.4664706074907798</v>
      </c>
      <c r="AS11">
        <f>AR11/'[1]리그 상수'!$F$4</f>
        <v>5.2002503811729876E-2</v>
      </c>
    </row>
    <row r="12" spans="1:46">
      <c r="A12" t="s">
        <v>220</v>
      </c>
      <c r="B12" s="1" t="s">
        <v>82</v>
      </c>
      <c r="C12" s="19">
        <f t="shared" si="0"/>
        <v>3.7937743190661477</v>
      </c>
      <c r="D12" s="1">
        <f>SUMIF(PitchGame!$A:$A,$B12,PitchGame!E:E)</f>
        <v>61.68</v>
      </c>
      <c r="E12" s="1">
        <f>SUMIF(PitchGame!$A:$A,$B12,PitchGame!F:F)</f>
        <v>185</v>
      </c>
      <c r="F12" s="1">
        <f>SUMIF(PitchGame!$A:$A,$B12,PitchGame!G:G)</f>
        <v>3</v>
      </c>
      <c r="G12" s="1">
        <f>SUMIF(PitchGame!$A:$A,$B12,PitchGame!H:H)</f>
        <v>3</v>
      </c>
      <c r="H12" s="1">
        <f>SUMIF(PitchGame!$A:$A,$B12,PitchGame!I:I)</f>
        <v>1</v>
      </c>
      <c r="I12" s="1">
        <f>SUMIF(PitchGame!$A:$A,$B12,PitchGame!J:J)</f>
        <v>0</v>
      </c>
      <c r="J12" s="1">
        <f>SUMIF(PitchGame!$A:$A,$B12,PitchGame!K:K)</f>
        <v>2</v>
      </c>
      <c r="K12" s="1">
        <f>SUMIF(PitchGame!$A:$A,$B12,PitchGame!L:L)</f>
        <v>71</v>
      </c>
      <c r="L12" s="1">
        <f>SUMIF(PitchGame!$A:$A,$B12,PitchGame!M:M)</f>
        <v>64</v>
      </c>
      <c r="M12" s="1">
        <f>SUMIF(PitchGame!$A:$A,$B12,PitchGame!N:N)</f>
        <v>2</v>
      </c>
      <c r="N12" s="1">
        <f>SUMIF(PitchGame!$A:$A,$B12,PitchGame!O:O)</f>
        <v>27</v>
      </c>
      <c r="O12" s="1">
        <f>SUMIF(PitchGame!$A:$A,$B12,PitchGame!P:P)</f>
        <v>26</v>
      </c>
      <c r="P12" s="1">
        <f>SUMIF(PitchGame!$A:$A,$B12,PitchGame!Q:Q)</f>
        <v>4</v>
      </c>
      <c r="Q12" s="1">
        <f>SUMIF(PitchGame!$A:$A,$B12,PitchGame!R:R)</f>
        <v>1</v>
      </c>
      <c r="R12" s="1">
        <f>SUMIF(PitchGame!$A:$A,$B12,PitchGame!S:S)</f>
        <v>6</v>
      </c>
      <c r="S12" s="1">
        <v>0</v>
      </c>
      <c r="T12" s="1">
        <v>0</v>
      </c>
      <c r="U12" s="1">
        <v>38</v>
      </c>
      <c r="V12" s="1"/>
      <c r="W12" s="2">
        <f t="shared" si="1"/>
        <v>3.9396887159533076</v>
      </c>
      <c r="X12" s="2">
        <f t="shared" si="2"/>
        <v>63.451183581451446</v>
      </c>
      <c r="Y12" s="2">
        <f t="shared" si="3"/>
        <v>1.1024643320363166</v>
      </c>
      <c r="Z12" s="2">
        <f t="shared" si="4"/>
        <v>10.359922178988327</v>
      </c>
      <c r="AA12" s="2">
        <f t="shared" si="5"/>
        <v>27.41333333333333</v>
      </c>
      <c r="AB12" s="2">
        <f t="shared" si="6"/>
        <v>17.75</v>
      </c>
      <c r="AC12" s="2">
        <f t="shared" si="7"/>
        <v>0.29182879377431908</v>
      </c>
      <c r="AD12" s="2">
        <f t="shared" si="8"/>
        <v>186.84210526315789</v>
      </c>
      <c r="AE12" s="2">
        <f t="shared" si="9"/>
        <v>10.526315789473683</v>
      </c>
      <c r="AF12" s="2">
        <f t="shared" si="10"/>
        <v>176.31578947368422</v>
      </c>
      <c r="AG12" s="2">
        <f t="shared" si="11"/>
        <v>-1.7714285714285714</v>
      </c>
      <c r="AH12" s="2">
        <f t="shared" si="12"/>
        <v>62.318840579710141</v>
      </c>
      <c r="AJ12">
        <f t="shared" si="13"/>
        <v>1.9393939393939394</v>
      </c>
      <c r="AK12">
        <f>SUMIF(BatGame!$A:$A,'2025 썸머시즌 투수'!B12,BatGame!$AE:$AE)</f>
        <v>25</v>
      </c>
      <c r="AL12">
        <f t="shared" si="14"/>
        <v>12.5</v>
      </c>
      <c r="AM12" s="2">
        <f t="shared" si="15"/>
        <v>0.40531776913099871</v>
      </c>
      <c r="AN12" s="2">
        <f t="shared" si="16"/>
        <v>0.65789473684210531</v>
      </c>
      <c r="AO12" s="1">
        <v>2</v>
      </c>
      <c r="AP12" s="2">
        <f t="shared" si="17"/>
        <v>1.8503999999999998</v>
      </c>
      <c r="AQ12">
        <f t="shared" si="18"/>
        <v>10.800954287221137</v>
      </c>
      <c r="AR12" s="2">
        <f t="shared" si="19"/>
        <v>12.651354287221137</v>
      </c>
      <c r="AS12">
        <f>AR12/'[1]리그 상수'!$F$4</f>
        <v>0.4486295846532326</v>
      </c>
    </row>
    <row r="13" spans="1:46">
      <c r="A13" t="s">
        <v>220</v>
      </c>
      <c r="B13" s="1" t="s">
        <v>103</v>
      </c>
      <c r="C13" s="19">
        <f t="shared" si="0"/>
        <v>3.524804177545692</v>
      </c>
      <c r="D13" s="1">
        <f>SUMIF(PitchGame!$A:$A,$B13,PitchGame!E:E)</f>
        <v>7.66</v>
      </c>
      <c r="E13" s="1">
        <f>SUMIF(PitchGame!$A:$A,$B13,PitchGame!F:F)</f>
        <v>23</v>
      </c>
      <c r="F13" s="1">
        <f>SUMIF(PitchGame!$A:$A,$B13,PitchGame!G:G)</f>
        <v>1</v>
      </c>
      <c r="G13" s="1">
        <f>SUMIF(PitchGame!$A:$A,$B13,PitchGame!H:H)</f>
        <v>0</v>
      </c>
      <c r="H13" s="1">
        <f>SUMIF(PitchGame!$A:$A,$B13,PitchGame!I:I)</f>
        <v>0</v>
      </c>
      <c r="I13" s="1">
        <f>SUMIF(PitchGame!$A:$A,$B13,PitchGame!J:J)</f>
        <v>0</v>
      </c>
      <c r="J13" s="1">
        <f>SUMIF(PitchGame!$A:$A,$B13,PitchGame!K:K)</f>
        <v>0</v>
      </c>
      <c r="K13" s="1">
        <f>SUMIF(PitchGame!$A:$A,$B13,PitchGame!L:L)</f>
        <v>2</v>
      </c>
      <c r="L13" s="1">
        <f>SUMIF(PitchGame!$A:$A,$B13,PitchGame!M:M)</f>
        <v>7</v>
      </c>
      <c r="M13" s="1">
        <f>SUMIF(PitchGame!$A:$A,$B13,PitchGame!N:N)</f>
        <v>1</v>
      </c>
      <c r="N13" s="1">
        <f>SUMIF(PitchGame!$A:$A,$B13,PitchGame!O:O)</f>
        <v>3</v>
      </c>
      <c r="O13" s="1">
        <f>SUMIF(PitchGame!$A:$A,$B13,PitchGame!P:P)</f>
        <v>3</v>
      </c>
      <c r="P13" s="1">
        <f>SUMIF(PitchGame!$A:$A,$B13,PitchGame!Q:Q)</f>
        <v>0</v>
      </c>
      <c r="Q13" s="1">
        <f>SUMIF(PitchGame!$A:$A,$B13,PitchGame!R:R)</f>
        <v>3</v>
      </c>
      <c r="R13" s="1">
        <f>SUMIF(PitchGame!$A:$A,$B13,PitchGame!S:S)</f>
        <v>2</v>
      </c>
      <c r="S13" s="1">
        <v>0</v>
      </c>
      <c r="T13" s="1">
        <v>2</v>
      </c>
      <c r="U13" s="1">
        <v>39</v>
      </c>
      <c r="V13" s="1"/>
      <c r="W13" s="2">
        <f t="shared" si="1"/>
        <v>3.524804177545692</v>
      </c>
      <c r="X13" s="2">
        <f t="shared" si="2"/>
        <v>56.769205153813814</v>
      </c>
      <c r="Y13" s="2">
        <f t="shared" si="3"/>
        <v>0.91383812010443866</v>
      </c>
      <c r="Z13" s="2">
        <f t="shared" si="4"/>
        <v>2.3498694516971277</v>
      </c>
      <c r="AA13" s="2">
        <f t="shared" si="5"/>
        <v>0</v>
      </c>
      <c r="AB13" s="2" t="e">
        <f t="shared" si="6"/>
        <v>#DIV/0!</v>
      </c>
      <c r="AC13" s="2">
        <f t="shared" si="7"/>
        <v>1.1749347258485638</v>
      </c>
      <c r="AD13" s="2">
        <f t="shared" si="8"/>
        <v>5.1282051282051277</v>
      </c>
      <c r="AE13" s="2">
        <f t="shared" si="9"/>
        <v>0</v>
      </c>
      <c r="AF13" s="2">
        <f t="shared" si="10"/>
        <v>5.1282051282051277</v>
      </c>
      <c r="AG13" s="2">
        <f t="shared" si="11"/>
        <v>0.16666666666666666</v>
      </c>
      <c r="AH13" s="2">
        <f t="shared" si="12"/>
        <v>70</v>
      </c>
      <c r="AJ13">
        <f t="shared" si="13"/>
        <v>0.19444444444444445</v>
      </c>
      <c r="AK13">
        <f>SUMIF(BatGame!$A:$A,'2025 썸머시즌 투수'!B13,BatGame!$AE:$AE)</f>
        <v>15</v>
      </c>
      <c r="AL13">
        <f t="shared" si="14"/>
        <v>7.5</v>
      </c>
      <c r="AM13" s="2">
        <f t="shared" si="15"/>
        <v>1.95822454308094</v>
      </c>
      <c r="AN13" s="2">
        <f t="shared" si="16"/>
        <v>0.38461538461538464</v>
      </c>
      <c r="AO13" s="1">
        <v>2</v>
      </c>
      <c r="AP13" s="2">
        <f t="shared" si="17"/>
        <v>0.2298</v>
      </c>
      <c r="AQ13">
        <f t="shared" si="18"/>
        <v>1.4992478911851252</v>
      </c>
      <c r="AR13" s="2">
        <f t="shared" si="19"/>
        <v>1.7290478911851253</v>
      </c>
      <c r="AS13">
        <f>AR13/'[1]리그 상수'!$F$4</f>
        <v>6.1313755006564837E-2</v>
      </c>
    </row>
    <row r="14" spans="1:46">
      <c r="A14" t="s">
        <v>220</v>
      </c>
      <c r="B14" s="1" t="s">
        <v>100</v>
      </c>
      <c r="C14" s="19">
        <f t="shared" si="0"/>
        <v>6.670588235294117</v>
      </c>
      <c r="D14" s="1">
        <f>SUMIF(PitchGame!$A:$A,$B14,PitchGame!E:E)</f>
        <v>28.333333333333336</v>
      </c>
      <c r="E14" s="1">
        <f>SUMIF(PitchGame!$A:$A,$B14,PitchGame!F:F)</f>
        <v>85</v>
      </c>
      <c r="F14" s="1">
        <f>SUMIF(PitchGame!$A:$A,$B14,PitchGame!G:G)</f>
        <v>2</v>
      </c>
      <c r="G14" s="1">
        <f>SUMIF(PitchGame!$A:$A,$B14,PitchGame!H:H)</f>
        <v>2</v>
      </c>
      <c r="H14" s="1">
        <f>SUMIF(PitchGame!$A:$A,$B14,PitchGame!I:I)</f>
        <v>1</v>
      </c>
      <c r="I14" s="1">
        <f>SUMIF(PitchGame!$A:$A,$B14,PitchGame!J:J)</f>
        <v>0</v>
      </c>
      <c r="J14" s="1">
        <f>SUMIF(PitchGame!$A:$A,$B14,PitchGame!K:K)</f>
        <v>0</v>
      </c>
      <c r="K14" s="1">
        <f>SUMIF(PitchGame!$A:$A,$B14,PitchGame!L:L)</f>
        <v>12</v>
      </c>
      <c r="L14" s="1">
        <f>SUMIF(PitchGame!$A:$A,$B14,PitchGame!M:M)</f>
        <v>30</v>
      </c>
      <c r="M14" s="1">
        <f>SUMIF(PitchGame!$A:$A,$B14,PitchGame!N:N)</f>
        <v>6</v>
      </c>
      <c r="N14" s="1">
        <f>SUMIF(PitchGame!$A:$A,$B14,PitchGame!O:O)</f>
        <v>22</v>
      </c>
      <c r="O14" s="1">
        <f>SUMIF(PitchGame!$A:$A,$B14,PitchGame!P:P)</f>
        <v>21</v>
      </c>
      <c r="P14" s="1">
        <f>SUMIF(PitchGame!$A:$A,$B14,PitchGame!Q:Q)</f>
        <v>2</v>
      </c>
      <c r="Q14" s="1">
        <f>SUMIF(PitchGame!$A:$A,$B14,PitchGame!R:R)</f>
        <v>4</v>
      </c>
      <c r="R14" s="1">
        <f>SUMIF(PitchGame!$A:$A,$B14,PitchGame!S:S)</f>
        <v>4</v>
      </c>
      <c r="S14" s="1">
        <v>1</v>
      </c>
      <c r="T14" s="1">
        <v>0</v>
      </c>
      <c r="U14" s="1">
        <v>28</v>
      </c>
      <c r="V14" s="1"/>
      <c r="W14" s="2">
        <f t="shared" si="1"/>
        <v>6.9882352941176462</v>
      </c>
      <c r="X14" s="2">
        <f t="shared" si="2"/>
        <v>112.54995826494947</v>
      </c>
      <c r="Y14" s="2">
        <f t="shared" si="3"/>
        <v>1.1294117647058823</v>
      </c>
      <c r="Z14" s="2">
        <f t="shared" si="4"/>
        <v>3.8117647058823527</v>
      </c>
      <c r="AA14" s="2">
        <f t="shared" si="5"/>
        <v>6.2962962962962967</v>
      </c>
      <c r="AB14" s="2">
        <f t="shared" si="6"/>
        <v>6</v>
      </c>
      <c r="AC14" s="2">
        <f t="shared" si="7"/>
        <v>1.9058823529411764</v>
      </c>
      <c r="AD14" s="2">
        <f t="shared" si="8"/>
        <v>42.857142857142854</v>
      </c>
      <c r="AE14" s="2">
        <f t="shared" si="9"/>
        <v>7.1428571428571423</v>
      </c>
      <c r="AF14" s="2">
        <f t="shared" si="10"/>
        <v>35.714285714285708</v>
      </c>
      <c r="AG14" s="2">
        <f t="shared" si="11"/>
        <v>2.4</v>
      </c>
      <c r="AH14" s="2">
        <f t="shared" si="12"/>
        <v>41.666666666666671</v>
      </c>
      <c r="AJ14">
        <f t="shared" si="13"/>
        <v>1.3636363636363635</v>
      </c>
      <c r="AK14">
        <f>SUMIF(BatGame!$A:$A,'2025 썸머시즌 투수'!B14,BatGame!$AE:$AE)</f>
        <v>15</v>
      </c>
      <c r="AL14">
        <f t="shared" si="14"/>
        <v>7.5</v>
      </c>
      <c r="AM14" s="2">
        <f t="shared" si="15"/>
        <v>0.52941176470588236</v>
      </c>
      <c r="AN14" s="2">
        <f t="shared" si="16"/>
        <v>0.5357142857142857</v>
      </c>
      <c r="AO14" s="1">
        <v>2</v>
      </c>
      <c r="AP14" s="2">
        <f t="shared" si="17"/>
        <v>0.85000000000000009</v>
      </c>
      <c r="AQ14">
        <f t="shared" si="18"/>
        <v>2.7971117863386641</v>
      </c>
      <c r="AR14" s="2">
        <f t="shared" si="19"/>
        <v>3.6471117863386642</v>
      </c>
      <c r="AS14">
        <f>AR14/'[1]리그 상수'!$F$4</f>
        <v>0.12933020518931457</v>
      </c>
    </row>
    <row r="15" spans="1:46">
      <c r="A15" t="s">
        <v>220</v>
      </c>
      <c r="B15" s="1" t="s">
        <v>114</v>
      </c>
      <c r="C15" s="19">
        <f t="shared" si="0"/>
        <v>9.4207955338450802</v>
      </c>
      <c r="D15" s="1">
        <f>SUMIF(PitchGame!$A:$A,$B15,PitchGame!E:E)</f>
        <v>14.33</v>
      </c>
      <c r="E15" s="1">
        <f>SUMIF(PitchGame!$A:$A,$B15,PitchGame!F:F)</f>
        <v>43</v>
      </c>
      <c r="F15" s="1">
        <f>SUMIF(PitchGame!$A:$A,$B15,PitchGame!G:G)</f>
        <v>0</v>
      </c>
      <c r="G15" s="1">
        <f>SUMIF(PitchGame!$A:$A,$B15,PitchGame!H:H)</f>
        <v>1</v>
      </c>
      <c r="H15" s="1">
        <f>SUMIF(PitchGame!$A:$A,$B15,PitchGame!I:I)</f>
        <v>0</v>
      </c>
      <c r="I15" s="1">
        <f>SUMIF(PitchGame!$A:$A,$B15,PitchGame!J:J)</f>
        <v>0</v>
      </c>
      <c r="J15" s="1">
        <f>SUMIF(PitchGame!$A:$A,$B15,PitchGame!K:K)</f>
        <v>0</v>
      </c>
      <c r="K15" s="1">
        <f>SUMIF(PitchGame!$A:$A,$B15,PitchGame!L:L)</f>
        <v>13</v>
      </c>
      <c r="L15" s="1">
        <f>SUMIF(PitchGame!$A:$A,$B15,PitchGame!M:M)</f>
        <v>18</v>
      </c>
      <c r="M15" s="1">
        <f>SUMIF(PitchGame!$A:$A,$B15,PitchGame!N:N)</f>
        <v>2</v>
      </c>
      <c r="N15" s="1">
        <f>SUMIF(PitchGame!$A:$A,$B15,PitchGame!O:O)</f>
        <v>17</v>
      </c>
      <c r="O15" s="1">
        <f>SUMIF(PitchGame!$A:$A,$B15,PitchGame!P:P)</f>
        <v>15</v>
      </c>
      <c r="P15" s="1">
        <f>SUMIF(PitchGame!$A:$A,$B15,PitchGame!Q:Q)</f>
        <v>3</v>
      </c>
      <c r="Q15" s="1">
        <f>SUMIF(PitchGame!$A:$A,$B15,PitchGame!R:R)</f>
        <v>2</v>
      </c>
      <c r="R15" s="1">
        <f>SUMIF(PitchGame!$A:$A,$B15,PitchGame!S:S)</f>
        <v>5</v>
      </c>
      <c r="S15" s="1">
        <v>0</v>
      </c>
      <c r="T15" s="1">
        <v>1</v>
      </c>
      <c r="U15" s="1">
        <v>27</v>
      </c>
      <c r="V15" s="1"/>
      <c r="W15" s="2">
        <f t="shared" si="1"/>
        <v>10.676901605024424</v>
      </c>
      <c r="X15" s="2">
        <f t="shared" si="2"/>
        <v>171.95826692555559</v>
      </c>
      <c r="Y15" s="2">
        <f t="shared" si="3"/>
        <v>1.4654570830425679</v>
      </c>
      <c r="Z15" s="2">
        <f t="shared" si="4"/>
        <v>8.164689462665736</v>
      </c>
      <c r="AA15" s="2">
        <f t="shared" si="5"/>
        <v>4.7766666666666664</v>
      </c>
      <c r="AB15" s="2">
        <f t="shared" si="6"/>
        <v>4.333333333333333</v>
      </c>
      <c r="AC15" s="2">
        <f t="shared" si="7"/>
        <v>1.2561060711793439</v>
      </c>
      <c r="AD15" s="2">
        <f t="shared" si="8"/>
        <v>48.148148148148145</v>
      </c>
      <c r="AE15" s="2">
        <f t="shared" si="9"/>
        <v>11.111111111111111</v>
      </c>
      <c r="AF15" s="2">
        <f t="shared" si="10"/>
        <v>37.037037037037038</v>
      </c>
      <c r="AG15" s="2">
        <f t="shared" si="11"/>
        <v>1.3333333333333333</v>
      </c>
      <c r="AH15" s="2">
        <f t="shared" si="12"/>
        <v>34.782608695652172</v>
      </c>
      <c r="AJ15">
        <f t="shared" si="13"/>
        <v>0.81818181818181823</v>
      </c>
      <c r="AK15">
        <f>SUMIF(BatGame!$A:$A,'2025 썸머시즌 투수'!B15,BatGame!$AE:$AE)</f>
        <v>33</v>
      </c>
      <c r="AL15">
        <f t="shared" si="14"/>
        <v>33</v>
      </c>
      <c r="AM15" s="2">
        <f t="shared" si="15"/>
        <v>2.3028611304954643</v>
      </c>
      <c r="AN15" s="2">
        <f t="shared" si="16"/>
        <v>1.2222222222222223</v>
      </c>
      <c r="AO15" s="1">
        <v>1</v>
      </c>
      <c r="AP15" s="2">
        <f t="shared" si="17"/>
        <v>0.4299</v>
      </c>
      <c r="AQ15">
        <f t="shared" si="18"/>
        <v>0.92593525783295383</v>
      </c>
      <c r="AR15" s="2">
        <f t="shared" si="19"/>
        <v>1.3558352578329538</v>
      </c>
      <c r="AS15">
        <f>AR15/'[1]리그 상수'!$F$4</f>
        <v>4.8079264462161569E-2</v>
      </c>
    </row>
    <row r="16" spans="1:46">
      <c r="A16" t="s">
        <v>220</v>
      </c>
      <c r="B16" s="1" t="s">
        <v>93</v>
      </c>
      <c r="C16" s="19">
        <f t="shared" si="0"/>
        <v>8.8181261481935103</v>
      </c>
      <c r="D16" s="1">
        <f>SUMIF(PitchGame!$A:$A,$B16,PitchGame!E:E)</f>
        <v>16.329999999999998</v>
      </c>
      <c r="E16" s="1">
        <f>SUMIF(PitchGame!$A:$A,$B16,PitchGame!F:F)</f>
        <v>49</v>
      </c>
      <c r="F16" s="1">
        <f>SUMIF(PitchGame!$A:$A,$B16,PitchGame!G:G)</f>
        <v>0</v>
      </c>
      <c r="G16" s="1">
        <f>SUMIF(PitchGame!$A:$A,$B16,PitchGame!H:H)</f>
        <v>2</v>
      </c>
      <c r="H16" s="1">
        <f>SUMIF(PitchGame!$A:$A,$B16,PitchGame!I:I)</f>
        <v>1</v>
      </c>
      <c r="I16" s="1">
        <f>SUMIF(PitchGame!$A:$A,$B16,PitchGame!J:J)</f>
        <v>0</v>
      </c>
      <c r="J16" s="1">
        <f>SUMIF(PitchGame!$A:$A,$B16,PitchGame!K:K)</f>
        <v>1</v>
      </c>
      <c r="K16" s="1">
        <f>SUMIF(PitchGame!$A:$A,$B16,PitchGame!L:L)</f>
        <v>2</v>
      </c>
      <c r="L16" s="1">
        <f>SUMIF(PitchGame!$A:$A,$B16,PitchGame!M:M)</f>
        <v>26</v>
      </c>
      <c r="M16" s="1">
        <f>SUMIF(PitchGame!$A:$A,$B16,PitchGame!N:N)</f>
        <v>4</v>
      </c>
      <c r="N16" s="1">
        <f>SUMIF(PitchGame!$A:$A,$B16,PitchGame!O:O)</f>
        <v>18</v>
      </c>
      <c r="O16" s="1">
        <f>SUMIF(PitchGame!$A:$A,$B16,PitchGame!P:P)</f>
        <v>16</v>
      </c>
      <c r="P16" s="1">
        <f>SUMIF(PitchGame!$A:$A,$B16,PitchGame!Q:Q)</f>
        <v>1</v>
      </c>
      <c r="Q16" s="1">
        <f>SUMIF(PitchGame!$A:$A,$B16,PitchGame!R:R)</f>
        <v>1</v>
      </c>
      <c r="R16" s="1">
        <f>SUMIF(PitchGame!$A:$A,$B16,PitchGame!S:S)</f>
        <v>0</v>
      </c>
      <c r="S16" s="1">
        <v>1</v>
      </c>
      <c r="T16" s="1">
        <v>0</v>
      </c>
      <c r="U16" s="1">
        <v>35</v>
      </c>
      <c r="V16" s="1"/>
      <c r="W16" s="2">
        <f t="shared" si="1"/>
        <v>9.9203919167176977</v>
      </c>
      <c r="X16" s="2">
        <f t="shared" si="2"/>
        <v>159.77419895096651</v>
      </c>
      <c r="Y16" s="2">
        <f t="shared" si="3"/>
        <v>1.6533986527862832</v>
      </c>
      <c r="Z16" s="2">
        <f t="shared" si="4"/>
        <v>1.1022657685241888</v>
      </c>
      <c r="AA16" s="2">
        <f t="shared" si="5"/>
        <v>1.8144444444444441</v>
      </c>
      <c r="AB16" s="2">
        <f t="shared" si="6"/>
        <v>2</v>
      </c>
      <c r="AC16" s="2">
        <f t="shared" si="7"/>
        <v>2.2045315370483776</v>
      </c>
      <c r="AD16" s="2">
        <f t="shared" si="8"/>
        <v>5.7142857142857144</v>
      </c>
      <c r="AE16" s="2">
        <f t="shared" si="9"/>
        <v>2.8571428571428572</v>
      </c>
      <c r="AF16" s="2">
        <f t="shared" si="10"/>
        <v>2.8571428571428572</v>
      </c>
      <c r="AG16" s="2">
        <f t="shared" si="11"/>
        <v>0.75862068965517238</v>
      </c>
      <c r="AH16" s="2">
        <f t="shared" si="12"/>
        <v>42.857142857142854</v>
      </c>
      <c r="AJ16">
        <f t="shared" si="13"/>
        <v>0.78787878787878785</v>
      </c>
      <c r="AK16">
        <f>SUMIF(BatGame!$A:$A,'2025 썸머시즌 투수'!B16,BatGame!$AE:$AE)</f>
        <v>30</v>
      </c>
      <c r="AL16">
        <f t="shared" si="14"/>
        <v>15</v>
      </c>
      <c r="AM16" s="2">
        <f t="shared" si="15"/>
        <v>1.8371096142069812</v>
      </c>
      <c r="AN16" s="2">
        <f t="shared" si="16"/>
        <v>0.8571428571428571</v>
      </c>
      <c r="AO16" s="1">
        <v>2</v>
      </c>
      <c r="AP16" s="2">
        <f t="shared" si="17"/>
        <v>0.48989999999999995</v>
      </c>
      <c r="AQ16">
        <f t="shared" si="18"/>
        <v>1.1356304436871458</v>
      </c>
      <c r="AR16" s="2">
        <f t="shared" si="19"/>
        <v>1.6255304436871458</v>
      </c>
      <c r="AS16">
        <f>AR16/'[1]리그 상수'!$F$4</f>
        <v>5.7642923535005275E-2</v>
      </c>
    </row>
    <row r="17" spans="1:45">
      <c r="A17" t="s">
        <v>220</v>
      </c>
      <c r="B17" s="1" t="s">
        <v>97</v>
      </c>
      <c r="C17" s="19">
        <f t="shared" si="0"/>
        <v>5.1428571428571432</v>
      </c>
      <c r="D17" s="1">
        <f>SUMIF(PitchGame!$A:$A,$B17,PitchGame!E:E)</f>
        <v>7</v>
      </c>
      <c r="E17" s="1">
        <f>SUMIF(PitchGame!$A:$A,$B17,PitchGame!F:F)</f>
        <v>21</v>
      </c>
      <c r="F17" s="1">
        <f>SUMIF(PitchGame!$A:$A,$B17,PitchGame!G:G)</f>
        <v>0</v>
      </c>
      <c r="G17" s="1">
        <f>SUMIF(PitchGame!$A:$A,$B17,PitchGame!H:H)</f>
        <v>1</v>
      </c>
      <c r="H17" s="1">
        <f>SUMIF(PitchGame!$A:$A,$B17,PitchGame!I:I)</f>
        <v>0</v>
      </c>
      <c r="I17" s="1">
        <f>SUMIF(PitchGame!$A:$A,$B17,PitchGame!J:J)</f>
        <v>0</v>
      </c>
      <c r="J17" s="1">
        <f>SUMIF(PitchGame!$A:$A,$B17,PitchGame!K:K)</f>
        <v>0</v>
      </c>
      <c r="K17" s="1">
        <f>SUMIF(PitchGame!$A:$A,$B17,PitchGame!L:L)</f>
        <v>1</v>
      </c>
      <c r="L17" s="1">
        <f>SUMIF(PitchGame!$A:$A,$B17,PitchGame!M:M)</f>
        <v>7</v>
      </c>
      <c r="M17" s="1">
        <f>SUMIF(PitchGame!$A:$A,$B17,PitchGame!N:N)</f>
        <v>0</v>
      </c>
      <c r="N17" s="1">
        <f>SUMIF(PitchGame!$A:$A,$B17,PitchGame!O:O)</f>
        <v>4</v>
      </c>
      <c r="O17" s="1">
        <f>SUMIF(PitchGame!$A:$A,$B17,PitchGame!P:P)</f>
        <v>4</v>
      </c>
      <c r="P17" s="1">
        <f>SUMIF(PitchGame!$A:$A,$B17,PitchGame!Q:Q)</f>
        <v>0</v>
      </c>
      <c r="Q17" s="1">
        <f>SUMIF(PitchGame!$A:$A,$B17,PitchGame!R:R)</f>
        <v>0</v>
      </c>
      <c r="R17" s="1">
        <f>SUMIF(PitchGame!$A:$A,$B17,PitchGame!S:S)</f>
        <v>0</v>
      </c>
      <c r="S17" s="1">
        <v>0</v>
      </c>
      <c r="T17" s="1">
        <v>2</v>
      </c>
      <c r="U17" s="1">
        <v>34</v>
      </c>
      <c r="V17" s="1"/>
      <c r="W17" s="2">
        <f t="shared" si="1"/>
        <v>5.1428571428571432</v>
      </c>
      <c r="X17" s="2">
        <f t="shared" si="2"/>
        <v>82.828973614897876</v>
      </c>
      <c r="Y17" s="2">
        <f t="shared" si="3"/>
        <v>1</v>
      </c>
      <c r="Z17" s="2">
        <f t="shared" si="4"/>
        <v>1.2857142857142858</v>
      </c>
      <c r="AA17" s="2">
        <f t="shared" si="5"/>
        <v>0</v>
      </c>
      <c r="AB17" s="2" t="e">
        <f t="shared" si="6"/>
        <v>#DIV/0!</v>
      </c>
      <c r="AC17" s="2">
        <f t="shared" si="7"/>
        <v>0</v>
      </c>
      <c r="AD17" s="2">
        <f t="shared" si="8"/>
        <v>2.9411764705882351</v>
      </c>
      <c r="AE17" s="2">
        <f t="shared" si="9"/>
        <v>0</v>
      </c>
      <c r="AF17" s="2">
        <f t="shared" si="10"/>
        <v>2.9411764705882351</v>
      </c>
      <c r="AG17" s="2">
        <f t="shared" si="11"/>
        <v>0.21212121212121213</v>
      </c>
      <c r="AH17" s="2">
        <f t="shared" si="12"/>
        <v>42.857142857142854</v>
      </c>
      <c r="AJ17">
        <f t="shared" si="13"/>
        <v>0.20588235294117646</v>
      </c>
      <c r="AK17">
        <f>SUMIF(BatGame!$A:$A,'2025 썸머시즌 투수'!B17,BatGame!$AE:$AE)</f>
        <v>16</v>
      </c>
      <c r="AL17">
        <f t="shared" si="14"/>
        <v>5.333333333333333</v>
      </c>
      <c r="AM17" s="2">
        <f t="shared" si="15"/>
        <v>2.2857142857142856</v>
      </c>
      <c r="AN17" s="2">
        <f t="shared" si="16"/>
        <v>0.47058823529411764</v>
      </c>
      <c r="AO17" s="1">
        <v>3</v>
      </c>
      <c r="AP17" s="2">
        <f t="shared" si="17"/>
        <v>0.21</v>
      </c>
      <c r="AQ17">
        <f t="shared" si="18"/>
        <v>0.93901655886012825</v>
      </c>
      <c r="AR17" s="2">
        <f t="shared" si="19"/>
        <v>1.1490165588601282</v>
      </c>
      <c r="AS17">
        <f>AR17/'[1]리그 상수'!$F$4</f>
        <v>4.0745268044685472E-2</v>
      </c>
    </row>
    <row r="18" spans="1:45">
      <c r="A18" t="s">
        <v>220</v>
      </c>
      <c r="B18" s="1" t="s">
        <v>125</v>
      </c>
      <c r="C18" s="19">
        <f t="shared" si="0"/>
        <v>4.7445255474452557</v>
      </c>
      <c r="D18" s="1">
        <f>SUMIF(PitchGame!$A:$A,$B18,PitchGame!E:E)</f>
        <v>24.66</v>
      </c>
      <c r="E18" s="1">
        <f>SUMIF(PitchGame!$A:$A,$B18,PitchGame!F:F)</f>
        <v>74</v>
      </c>
      <c r="F18" s="1">
        <f>SUMIF(PitchGame!$A:$A,$B18,PitchGame!G:G)</f>
        <v>1</v>
      </c>
      <c r="G18" s="1">
        <f>SUMIF(PitchGame!$A:$A,$B18,PitchGame!H:H)</f>
        <v>3</v>
      </c>
      <c r="H18" s="1">
        <f>SUMIF(PitchGame!$A:$A,$B18,PitchGame!I:I)</f>
        <v>0</v>
      </c>
      <c r="I18" s="1">
        <f>SUMIF(PitchGame!$A:$A,$B18,PitchGame!J:J)</f>
        <v>0</v>
      </c>
      <c r="J18" s="1">
        <f>SUMIF(PitchGame!$A:$A,$B18,PitchGame!K:K)</f>
        <v>1</v>
      </c>
      <c r="K18" s="1">
        <f>SUMIF(PitchGame!$A:$A,$B18,PitchGame!L:L)</f>
        <v>26</v>
      </c>
      <c r="L18" s="1">
        <f>SUMIF(PitchGame!$A:$A,$B18,PitchGame!M:M)</f>
        <v>23</v>
      </c>
      <c r="M18" s="1">
        <f>SUMIF(PitchGame!$A:$A,$B18,PitchGame!N:N)</f>
        <v>4</v>
      </c>
      <c r="N18" s="1">
        <f>SUMIF(PitchGame!$A:$A,$B18,PitchGame!O:O)</f>
        <v>17</v>
      </c>
      <c r="O18" s="1">
        <f>SUMIF(PitchGame!$A:$A,$B18,PitchGame!P:P)</f>
        <v>13</v>
      </c>
      <c r="P18" s="1">
        <f>SUMIF(PitchGame!$A:$A,$B18,PitchGame!Q:Q)</f>
        <v>0</v>
      </c>
      <c r="Q18" s="1">
        <f>SUMIF(PitchGame!$A:$A,$B18,PitchGame!R:R)</f>
        <v>7</v>
      </c>
      <c r="R18" s="1">
        <f>SUMIF(PitchGame!$A:$A,$B18,PitchGame!S:S)</f>
        <v>2</v>
      </c>
      <c r="S18" s="1">
        <v>0</v>
      </c>
      <c r="T18" s="1">
        <v>0</v>
      </c>
      <c r="U18" s="1">
        <v>22</v>
      </c>
      <c r="V18" s="1"/>
      <c r="W18" s="2">
        <f t="shared" si="1"/>
        <v>6.2043795620437958</v>
      </c>
      <c r="X18" s="2">
        <f t="shared" si="2"/>
        <v>99.925464924704471</v>
      </c>
      <c r="Y18" s="2">
        <f t="shared" si="3"/>
        <v>0.9326845093268451</v>
      </c>
      <c r="Z18" s="2">
        <f t="shared" si="4"/>
        <v>9.4890510948905114</v>
      </c>
      <c r="AA18" s="2">
        <f t="shared" si="5"/>
        <v>0</v>
      </c>
      <c r="AB18" s="2" t="e">
        <f t="shared" si="6"/>
        <v>#DIV/0!</v>
      </c>
      <c r="AC18" s="2">
        <f t="shared" si="7"/>
        <v>1.4598540145985401</v>
      </c>
      <c r="AD18" s="2">
        <f t="shared" si="8"/>
        <v>118.18181818181819</v>
      </c>
      <c r="AE18" s="2">
        <f t="shared" si="9"/>
        <v>0</v>
      </c>
      <c r="AF18" s="2">
        <f t="shared" si="10"/>
        <v>118.18181818181819</v>
      </c>
      <c r="AG18" s="2">
        <f t="shared" si="11"/>
        <v>-2.375</v>
      </c>
      <c r="AH18" s="2">
        <f t="shared" si="12"/>
        <v>56.666666666666664</v>
      </c>
      <c r="AJ18">
        <f t="shared" si="13"/>
        <v>1.5333333333333334</v>
      </c>
      <c r="AK18">
        <f>SUMIF(BatGame!$A:$A,'2025 썸머시즌 투수'!B18,BatGame!$AE:$AE)</f>
        <v>21</v>
      </c>
      <c r="AL18">
        <f t="shared" si="14"/>
        <v>10.5</v>
      </c>
      <c r="AM18" s="2">
        <f t="shared" si="15"/>
        <v>0.85158150851581504</v>
      </c>
      <c r="AN18" s="2">
        <f t="shared" si="16"/>
        <v>0.95454545454545459</v>
      </c>
      <c r="AO18" s="1">
        <v>2</v>
      </c>
      <c r="AP18" s="2">
        <f t="shared" si="17"/>
        <v>0.73980000000000001</v>
      </c>
      <c r="AQ18">
        <f t="shared" si="18"/>
        <v>2.742043784399339</v>
      </c>
      <c r="AR18" s="2">
        <f t="shared" si="19"/>
        <v>3.4818437843993388</v>
      </c>
      <c r="AS18">
        <f>AR18/'[1]리그 상수'!$F$4</f>
        <v>0.12346963774465762</v>
      </c>
    </row>
    <row r="19" spans="1:45">
      <c r="A19" t="s">
        <v>220</v>
      </c>
      <c r="B19" s="1" t="s">
        <v>91</v>
      </c>
      <c r="C19" s="19">
        <f t="shared" si="0"/>
        <v>2.6946107784431139</v>
      </c>
      <c r="D19" s="1">
        <f>SUMIF(PitchGame!$A:$A,$B19,PitchGame!E:E)</f>
        <v>3.34</v>
      </c>
      <c r="E19" s="1">
        <f>SUMIF(PitchGame!$A:$A,$B19,PitchGame!F:F)</f>
        <v>10</v>
      </c>
      <c r="F19" s="1">
        <f>SUMIF(PitchGame!$A:$A,$B19,PitchGame!G:G)</f>
        <v>1</v>
      </c>
      <c r="G19" s="1">
        <f>SUMIF(PitchGame!$A:$A,$B19,PitchGame!H:H)</f>
        <v>0</v>
      </c>
      <c r="H19" s="1">
        <f>SUMIF(PitchGame!$A:$A,$B19,PitchGame!I:I)</f>
        <v>0</v>
      </c>
      <c r="I19" s="1">
        <f>SUMIF(PitchGame!$A:$A,$B19,PitchGame!J:J)</f>
        <v>0</v>
      </c>
      <c r="J19" s="1">
        <f>SUMIF(PitchGame!$A:$A,$B19,PitchGame!K:K)</f>
        <v>0</v>
      </c>
      <c r="K19" s="1">
        <f>SUMIF(PitchGame!$A:$A,$B19,PitchGame!L:L)</f>
        <v>1</v>
      </c>
      <c r="L19" s="1">
        <f>SUMIF(PitchGame!$A:$A,$B19,PitchGame!M:M)</f>
        <v>4</v>
      </c>
      <c r="M19" s="1">
        <f>SUMIF(PitchGame!$A:$A,$B19,PitchGame!N:N)</f>
        <v>0</v>
      </c>
      <c r="N19" s="1">
        <f>SUMIF(PitchGame!$A:$A,$B19,PitchGame!O:O)</f>
        <v>1</v>
      </c>
      <c r="O19" s="1">
        <f>SUMIF(PitchGame!$A:$A,$B19,PitchGame!P:P)</f>
        <v>1</v>
      </c>
      <c r="P19" s="1">
        <f>SUMIF(PitchGame!$A:$A,$B19,PitchGame!Q:Q)</f>
        <v>0</v>
      </c>
      <c r="Q19" s="1">
        <f>SUMIF(PitchGame!$A:$A,$B19,PitchGame!R:R)</f>
        <v>1</v>
      </c>
      <c r="R19" s="1">
        <f>SUMIF(PitchGame!$A:$A,$B19,PitchGame!S:S)</f>
        <v>1</v>
      </c>
      <c r="S19" s="1">
        <v>0</v>
      </c>
      <c r="T19" s="1">
        <v>1</v>
      </c>
      <c r="U19" s="1">
        <v>17</v>
      </c>
      <c r="V19" s="1"/>
      <c r="W19" s="2">
        <f t="shared" si="1"/>
        <v>2.6946107784431139</v>
      </c>
      <c r="X19" s="2">
        <f t="shared" si="2"/>
        <v>43.398414319183019</v>
      </c>
      <c r="Y19" s="2">
        <f t="shared" si="3"/>
        <v>1.1976047904191618</v>
      </c>
      <c r="Z19" s="2">
        <f t="shared" si="4"/>
        <v>2.6946107784431139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0.25</v>
      </c>
      <c r="AH19" s="2">
        <f t="shared" si="12"/>
        <v>80</v>
      </c>
      <c r="AJ19">
        <f t="shared" si="13"/>
        <v>0.25</v>
      </c>
      <c r="AK19">
        <f>SUMIF(BatGame!$A:$A,'2025 썸머시즌 투수'!B19,BatGame!$AE:$AE)</f>
        <v>11</v>
      </c>
      <c r="AL19">
        <f t="shared" si="14"/>
        <v>5.5</v>
      </c>
      <c r="AM19" s="2">
        <f t="shared" si="15"/>
        <v>3.2934131736526946</v>
      </c>
      <c r="AN19" s="2">
        <f t="shared" si="16"/>
        <v>0.6470588235294118</v>
      </c>
      <c r="AO19" s="1">
        <v>2</v>
      </c>
      <c r="AP19" s="2">
        <f t="shared" si="17"/>
        <v>0.1002</v>
      </c>
      <c r="AQ19">
        <f t="shared" si="18"/>
        <v>0.85512596930775908</v>
      </c>
      <c r="AR19" s="2">
        <f t="shared" si="19"/>
        <v>0.95532596930775904</v>
      </c>
      <c r="AS19">
        <f>AR19/'[1]리그 상수'!$F$4</f>
        <v>3.387680742226102E-2</v>
      </c>
    </row>
    <row r="20" spans="1:45">
      <c r="A20" t="s">
        <v>220</v>
      </c>
      <c r="B20" s="1" t="s">
        <v>104</v>
      </c>
      <c r="C20" s="19">
        <f t="shared" si="0"/>
        <v>3.4291157326559771</v>
      </c>
      <c r="D20" s="1">
        <f>SUMIF(PitchGame!$A:$A,$B20,PitchGame!E:E)</f>
        <v>41.993333333333332</v>
      </c>
      <c r="E20" s="1">
        <f>SUMIF(PitchGame!$A:$A,$B20,PitchGame!F:F)</f>
        <v>126</v>
      </c>
      <c r="F20" s="1">
        <f>SUMIF(PitchGame!$A:$A,$B20,PitchGame!G:G)</f>
        <v>4</v>
      </c>
      <c r="G20" s="1">
        <f>SUMIF(PitchGame!$A:$A,$B20,PitchGame!H:H)</f>
        <v>1</v>
      </c>
      <c r="H20" s="1">
        <f>SUMIF(PitchGame!$A:$A,$B20,PitchGame!I:I)</f>
        <v>0</v>
      </c>
      <c r="I20" s="1">
        <f>SUMIF(PitchGame!$A:$A,$B20,PitchGame!J:J)</f>
        <v>0</v>
      </c>
      <c r="J20" s="1">
        <f>SUMIF(PitchGame!$A:$A,$B20,PitchGame!K:K)</f>
        <v>2</v>
      </c>
      <c r="K20" s="1">
        <f>SUMIF(PitchGame!$A:$A,$B20,PitchGame!L:L)</f>
        <v>18</v>
      </c>
      <c r="L20" s="1">
        <f>SUMIF(PitchGame!$A:$A,$B20,PitchGame!M:M)</f>
        <v>42</v>
      </c>
      <c r="M20" s="1">
        <f>SUMIF(PitchGame!$A:$A,$B20,PitchGame!N:N)</f>
        <v>5</v>
      </c>
      <c r="N20" s="1">
        <f>SUMIF(PitchGame!$A:$A,$B20,PitchGame!O:O)</f>
        <v>22</v>
      </c>
      <c r="O20" s="1">
        <f>SUMIF(PitchGame!$A:$A,$B20,PitchGame!P:P)</f>
        <v>16</v>
      </c>
      <c r="P20" s="1">
        <f>SUMIF(PitchGame!$A:$A,$B20,PitchGame!Q:Q)</f>
        <v>1</v>
      </c>
      <c r="Q20" s="1">
        <f>SUMIF(PitchGame!$A:$A,$B20,PitchGame!R:R)</f>
        <v>2</v>
      </c>
      <c r="R20" s="1">
        <f>SUMIF(PitchGame!$A:$A,$B20,PitchGame!S:S)</f>
        <v>0</v>
      </c>
      <c r="S20" s="1">
        <v>0</v>
      </c>
      <c r="T20" s="1">
        <v>0</v>
      </c>
      <c r="U20" s="1">
        <v>22</v>
      </c>
      <c r="V20" s="1"/>
      <c r="W20" s="2">
        <f t="shared" si="1"/>
        <v>4.7150341324019687</v>
      </c>
      <c r="X20" s="2">
        <f t="shared" si="2"/>
        <v>75.938612895068303</v>
      </c>
      <c r="Y20" s="2">
        <f t="shared" si="3"/>
        <v>1.0239720590569932</v>
      </c>
      <c r="Z20" s="2">
        <f t="shared" si="4"/>
        <v>3.8577551992379742</v>
      </c>
      <c r="AA20" s="2">
        <f t="shared" si="5"/>
        <v>4.6659259259259258</v>
      </c>
      <c r="AB20" s="2">
        <f t="shared" si="6"/>
        <v>18</v>
      </c>
      <c r="AC20" s="2">
        <f t="shared" si="7"/>
        <v>1.0715986664549928</v>
      </c>
      <c r="AD20" s="2">
        <f t="shared" si="8"/>
        <v>81.818181818181827</v>
      </c>
      <c r="AE20" s="2">
        <f t="shared" si="9"/>
        <v>4.5454545454545459</v>
      </c>
      <c r="AF20" s="2">
        <f t="shared" si="10"/>
        <v>77.27272727272728</v>
      </c>
      <c r="AG20" s="2">
        <f t="shared" si="11"/>
        <v>-37</v>
      </c>
      <c r="AH20" s="2">
        <f t="shared" si="12"/>
        <v>64.444444444444443</v>
      </c>
      <c r="AJ20">
        <f t="shared" si="13"/>
        <v>2.2105263157894739</v>
      </c>
      <c r="AK20">
        <f>SUMIF(BatGame!$A:$A,'2025 썸머시즌 투수'!B20,BatGame!$AE:$AE)</f>
        <v>28</v>
      </c>
      <c r="AL20">
        <f t="shared" si="14"/>
        <v>14</v>
      </c>
      <c r="AM20" s="2">
        <f t="shared" si="15"/>
        <v>0.66677250357199558</v>
      </c>
      <c r="AN20" s="2">
        <f t="shared" si="16"/>
        <v>1.2727272727272727</v>
      </c>
      <c r="AO20" s="1">
        <v>2</v>
      </c>
      <c r="AP20" s="2">
        <f t="shared" si="17"/>
        <v>1.2598</v>
      </c>
      <c r="AQ20">
        <f t="shared" si="18"/>
        <v>6.1443391550663229</v>
      </c>
      <c r="AR20" s="2">
        <f t="shared" si="19"/>
        <v>7.4041391550663231</v>
      </c>
      <c r="AS20">
        <f>AR20/'[1]리그 상수'!$F$4</f>
        <v>0.26255812606618212</v>
      </c>
    </row>
    <row r="21" spans="1:45">
      <c r="A21" t="s">
        <v>220</v>
      </c>
      <c r="B21" s="1" t="s">
        <v>112</v>
      </c>
      <c r="C21" s="19">
        <f t="shared" si="0"/>
        <v>3.7531276063386154</v>
      </c>
      <c r="D21" s="1">
        <f>SUMIF(PitchGame!$A:$A,$B21,PitchGame!E:E)</f>
        <v>11.99</v>
      </c>
      <c r="E21" s="1">
        <f>SUMIF(PitchGame!$A:$A,$B21,PitchGame!F:F)</f>
        <v>36</v>
      </c>
      <c r="F21" s="1">
        <f>SUMIF(PitchGame!$A:$A,$B21,PitchGame!G:G)</f>
        <v>1</v>
      </c>
      <c r="G21" s="1">
        <f>SUMIF(PitchGame!$A:$A,$B21,PitchGame!H:H)</f>
        <v>1</v>
      </c>
      <c r="H21" s="1">
        <f>SUMIF(PitchGame!$A:$A,$B21,PitchGame!I:I)</f>
        <v>0</v>
      </c>
      <c r="I21" s="1">
        <f>SUMIF(PitchGame!$A:$A,$B21,PitchGame!J:J)</f>
        <v>0</v>
      </c>
      <c r="J21" s="1">
        <f>SUMIF(PitchGame!$A:$A,$B21,PitchGame!K:K)</f>
        <v>0</v>
      </c>
      <c r="K21" s="1">
        <f>SUMIF(PitchGame!$A:$A,$B21,PitchGame!L:L)</f>
        <v>10</v>
      </c>
      <c r="L21" s="1">
        <f>SUMIF(PitchGame!$A:$A,$B21,PitchGame!M:M)</f>
        <v>9</v>
      </c>
      <c r="M21" s="1">
        <f>SUMIF(PitchGame!$A:$A,$B21,PitchGame!N:N)</f>
        <v>1</v>
      </c>
      <c r="N21" s="1">
        <f>SUMIF(PitchGame!$A:$A,$B21,PitchGame!O:O)</f>
        <v>7</v>
      </c>
      <c r="O21" s="1">
        <f>SUMIF(PitchGame!$A:$A,$B21,PitchGame!P:P)</f>
        <v>5</v>
      </c>
      <c r="P21" s="1">
        <f>SUMIF(PitchGame!$A:$A,$B21,PitchGame!Q:Q)</f>
        <v>1</v>
      </c>
      <c r="Q21" s="1">
        <f>SUMIF(PitchGame!$A:$A,$B21,PitchGame!R:R)</f>
        <v>3</v>
      </c>
      <c r="R21" s="1">
        <f>SUMIF(PitchGame!$A:$A,$B21,PitchGame!S:S)</f>
        <v>1</v>
      </c>
      <c r="S21" s="1">
        <v>0</v>
      </c>
      <c r="T21" s="1">
        <v>0</v>
      </c>
      <c r="U21" s="1">
        <v>21</v>
      </c>
      <c r="V21" s="1"/>
      <c r="W21" s="2">
        <f t="shared" si="1"/>
        <v>5.254378648874062</v>
      </c>
      <c r="X21" s="2">
        <f t="shared" si="2"/>
        <v>84.625098146997431</v>
      </c>
      <c r="Y21" s="2">
        <f t="shared" si="3"/>
        <v>0.8340283569641368</v>
      </c>
      <c r="Z21" s="2">
        <f t="shared" si="4"/>
        <v>7.5062552126772308</v>
      </c>
      <c r="AA21" s="2">
        <f t="shared" si="5"/>
        <v>1.3322222222222222</v>
      </c>
      <c r="AB21" s="2">
        <f t="shared" si="6"/>
        <v>10</v>
      </c>
      <c r="AC21" s="2">
        <f t="shared" si="7"/>
        <v>0.75062552126772308</v>
      </c>
      <c r="AD21" s="2">
        <f t="shared" si="8"/>
        <v>47.619047619047613</v>
      </c>
      <c r="AE21" s="2">
        <f t="shared" si="9"/>
        <v>4.7619047619047619</v>
      </c>
      <c r="AF21" s="2">
        <f t="shared" si="10"/>
        <v>42.857142857142854</v>
      </c>
      <c r="AG21" s="2">
        <f t="shared" si="11"/>
        <v>0.8</v>
      </c>
      <c r="AH21" s="2">
        <f t="shared" si="12"/>
        <v>61.53846153846154</v>
      </c>
      <c r="AJ21">
        <f t="shared" si="13"/>
        <v>0.52941176470588236</v>
      </c>
      <c r="AK21">
        <f>SUMIF(BatGame!$A:$A,'2025 썸머시즌 투수'!B21,BatGame!$AE:$AE)</f>
        <v>11</v>
      </c>
      <c r="AL21">
        <f t="shared" si="14"/>
        <v>11</v>
      </c>
      <c r="AM21" s="2">
        <f t="shared" si="15"/>
        <v>0.9174311926605504</v>
      </c>
      <c r="AN21" s="2">
        <f t="shared" si="16"/>
        <v>0.52380952380952384</v>
      </c>
      <c r="AO21" s="1">
        <v>1</v>
      </c>
      <c r="AP21" s="2">
        <f t="shared" si="17"/>
        <v>0.35970000000000002</v>
      </c>
      <c r="AQ21">
        <f t="shared" si="18"/>
        <v>1.5742637248208504</v>
      </c>
      <c r="AR21" s="2">
        <f t="shared" si="19"/>
        <v>1.9339637248208503</v>
      </c>
      <c r="AS21">
        <f>AR21/'[1]리그 상수'!$F$4</f>
        <v>6.8580273929817512E-2</v>
      </c>
    </row>
    <row r="22" spans="1:45">
      <c r="A22" t="s">
        <v>220</v>
      </c>
      <c r="B22" s="1" t="s">
        <v>119</v>
      </c>
      <c r="C22" s="19">
        <f t="shared" si="0"/>
        <v>4.4491164270697201</v>
      </c>
      <c r="D22" s="1">
        <f>SUMIF(PitchGame!$A:$A,$B22,PitchGame!E:E)</f>
        <v>58.663333333333334</v>
      </c>
      <c r="E22" s="1">
        <f>SUMIF(PitchGame!$A:$A,$B22,PitchGame!F:F)</f>
        <v>176</v>
      </c>
      <c r="F22" s="1">
        <f>SUMIF(PitchGame!$A:$A,$B22,PitchGame!G:G)</f>
        <v>4</v>
      </c>
      <c r="G22" s="1">
        <f>SUMIF(PitchGame!$A:$A,$B22,PitchGame!H:H)</f>
        <v>3</v>
      </c>
      <c r="H22" s="1">
        <f>SUMIF(PitchGame!$A:$A,$B22,PitchGame!I:I)</f>
        <v>1</v>
      </c>
      <c r="I22" s="1">
        <f>SUMIF(PitchGame!$A:$A,$B22,PitchGame!J:J)</f>
        <v>0</v>
      </c>
      <c r="J22" s="1">
        <f>SUMIF(PitchGame!$A:$A,$B22,PitchGame!K:K)</f>
        <v>4</v>
      </c>
      <c r="K22" s="1">
        <f>SUMIF(PitchGame!$A:$A,$B22,PitchGame!L:L)</f>
        <v>35</v>
      </c>
      <c r="L22" s="1">
        <f>SUMIF(PitchGame!$A:$A,$B22,PitchGame!M:M)</f>
        <v>72</v>
      </c>
      <c r="M22" s="1">
        <f>SUMIF(PitchGame!$A:$A,$B22,PitchGame!N:N)</f>
        <v>7</v>
      </c>
      <c r="N22" s="1">
        <f>SUMIF(PitchGame!$A:$A,$B22,PitchGame!O:O)</f>
        <v>35</v>
      </c>
      <c r="O22" s="1">
        <f>SUMIF(PitchGame!$A:$A,$B22,PitchGame!P:P)</f>
        <v>29</v>
      </c>
      <c r="P22" s="1">
        <f>SUMIF(PitchGame!$A:$A,$B22,PitchGame!Q:Q)</f>
        <v>2</v>
      </c>
      <c r="Q22" s="1">
        <f>SUMIF(PitchGame!$A:$A,$B22,PitchGame!R:R)</f>
        <v>3</v>
      </c>
      <c r="R22" s="1">
        <f>SUMIF(PitchGame!$A:$A,$B22,PitchGame!S:S)</f>
        <v>0</v>
      </c>
      <c r="S22" s="1">
        <v>0</v>
      </c>
      <c r="T22" s="1">
        <v>0</v>
      </c>
      <c r="U22" s="1">
        <v>16</v>
      </c>
      <c r="V22" s="1"/>
      <c r="W22" s="2">
        <f t="shared" si="1"/>
        <v>5.3696232740496619</v>
      </c>
      <c r="X22" s="2">
        <f t="shared" si="2"/>
        <v>86.481185872705751</v>
      </c>
      <c r="Y22" s="2">
        <f t="shared" si="3"/>
        <v>1.2614353088243651</v>
      </c>
      <c r="Z22" s="2">
        <f t="shared" si="4"/>
        <v>5.3696232740496619</v>
      </c>
      <c r="AA22" s="2">
        <f t="shared" si="5"/>
        <v>13.036296296296296</v>
      </c>
      <c r="AB22" s="2">
        <f t="shared" si="6"/>
        <v>17.5</v>
      </c>
      <c r="AC22" s="2">
        <f t="shared" si="7"/>
        <v>1.0739246548099324</v>
      </c>
      <c r="AD22" s="2">
        <f t="shared" si="8"/>
        <v>218.75</v>
      </c>
      <c r="AE22" s="2">
        <f t="shared" si="9"/>
        <v>12.5</v>
      </c>
      <c r="AF22" s="2">
        <f t="shared" si="10"/>
        <v>206.25</v>
      </c>
      <c r="AG22" s="2">
        <f t="shared" si="11"/>
        <v>-2.5</v>
      </c>
      <c r="AH22" s="2">
        <f t="shared" si="12"/>
        <v>62.337662337662337</v>
      </c>
      <c r="AJ22">
        <f t="shared" si="13"/>
        <v>6.5454545454545459</v>
      </c>
      <c r="AK22">
        <f>SUMIF(BatGame!$A:$A,'2025 썸머시즌 투수'!B22,BatGame!$AE:$AE)</f>
        <v>8</v>
      </c>
      <c r="AL22">
        <f t="shared" si="14"/>
        <v>8</v>
      </c>
      <c r="AM22" s="2">
        <f t="shared" si="15"/>
        <v>0.13637138473776919</v>
      </c>
      <c r="AN22" s="2">
        <f t="shared" si="16"/>
        <v>0.5</v>
      </c>
      <c r="AO22" s="1">
        <v>1</v>
      </c>
      <c r="AP22" s="2">
        <f t="shared" si="17"/>
        <v>1.7599</v>
      </c>
      <c r="AQ22">
        <f t="shared" si="18"/>
        <v>7.5370707309014087</v>
      </c>
      <c r="AR22" s="2">
        <f t="shared" si="19"/>
        <v>9.2969707309014087</v>
      </c>
      <c r="AS22">
        <f>AR22/'[1]리그 상수'!$F$4</f>
        <v>0.32967981315253281</v>
      </c>
    </row>
    <row r="23" spans="1:45">
      <c r="A23" t="s">
        <v>220</v>
      </c>
      <c r="B23" s="1" t="s">
        <v>102</v>
      </c>
      <c r="C23" s="19">
        <f t="shared" si="0"/>
        <v>2.6478375992939105</v>
      </c>
      <c r="D23" s="1">
        <f>SUMIF(PitchGame!$A:$A,$B23,PitchGame!E:E)</f>
        <v>33.989999999999995</v>
      </c>
      <c r="E23" s="1">
        <f>SUMIF(PitchGame!$A:$A,$B23,PitchGame!F:F)</f>
        <v>102</v>
      </c>
      <c r="F23" s="1">
        <f>SUMIF(PitchGame!$A:$A,$B23,PitchGame!G:G)</f>
        <v>1</v>
      </c>
      <c r="G23" s="1">
        <f>SUMIF(PitchGame!$A:$A,$B23,PitchGame!H:H)</f>
        <v>0</v>
      </c>
      <c r="H23" s="1">
        <f>SUMIF(PitchGame!$A:$A,$B23,PitchGame!I:I)</f>
        <v>0</v>
      </c>
      <c r="I23" s="1">
        <f>SUMIF(PitchGame!$A:$A,$B23,PitchGame!J:J)</f>
        <v>0</v>
      </c>
      <c r="J23" s="1">
        <f>SUMIF(PitchGame!$A:$A,$B23,PitchGame!K:K)</f>
        <v>5</v>
      </c>
      <c r="K23" s="1">
        <f>SUMIF(PitchGame!$A:$A,$B23,PitchGame!L:L)</f>
        <v>22</v>
      </c>
      <c r="L23" s="1">
        <f>SUMIF(PitchGame!$A:$A,$B23,PitchGame!M:M)</f>
        <v>31</v>
      </c>
      <c r="M23" s="1">
        <f>SUMIF(PitchGame!$A:$A,$B23,PitchGame!N:N)</f>
        <v>4</v>
      </c>
      <c r="N23" s="1">
        <f>SUMIF(PitchGame!$A:$A,$B23,PitchGame!O:O)</f>
        <v>11</v>
      </c>
      <c r="O23" s="1">
        <f>SUMIF(PitchGame!$A:$A,$B23,PitchGame!P:P)</f>
        <v>10</v>
      </c>
      <c r="P23" s="1">
        <f>SUMIF(PitchGame!$A:$A,$B23,PitchGame!Q:Q)</f>
        <v>0</v>
      </c>
      <c r="Q23" s="1">
        <f>SUMIF(PitchGame!$A:$A,$B23,PitchGame!R:R)</f>
        <v>4</v>
      </c>
      <c r="R23" s="1">
        <f>SUMIF(PitchGame!$A:$A,$B23,PitchGame!S:S)</f>
        <v>2</v>
      </c>
      <c r="S23" s="1">
        <v>0</v>
      </c>
      <c r="T23" s="1">
        <v>0</v>
      </c>
      <c r="U23" s="1">
        <v>14</v>
      </c>
      <c r="V23" s="1"/>
      <c r="W23" s="2">
        <f t="shared" si="1"/>
        <v>2.9126213592233015</v>
      </c>
      <c r="X23" s="2">
        <f t="shared" si="2"/>
        <v>46.909612888696216</v>
      </c>
      <c r="Y23" s="2">
        <f t="shared" si="3"/>
        <v>0.91203295086790248</v>
      </c>
      <c r="Z23" s="2">
        <f t="shared" si="4"/>
        <v>5.8252427184466029</v>
      </c>
      <c r="AA23" s="2">
        <f t="shared" si="5"/>
        <v>0</v>
      </c>
      <c r="AB23" s="2" t="e">
        <f t="shared" si="6"/>
        <v>#DIV/0!</v>
      </c>
      <c r="AC23" s="2">
        <f t="shared" si="7"/>
        <v>1.0591350397175641</v>
      </c>
      <c r="AD23" s="2">
        <f t="shared" si="8"/>
        <v>157.14285714285714</v>
      </c>
      <c r="AE23" s="2">
        <f t="shared" si="9"/>
        <v>0</v>
      </c>
      <c r="AF23" s="2">
        <f t="shared" si="10"/>
        <v>157.14285714285714</v>
      </c>
      <c r="AG23" s="2">
        <f t="shared" si="11"/>
        <v>-2.25</v>
      </c>
      <c r="AH23" s="2">
        <f t="shared" si="12"/>
        <v>71.428571428571431</v>
      </c>
      <c r="AJ23">
        <f t="shared" si="13"/>
        <v>3.1</v>
      </c>
      <c r="AK23">
        <f>SUMIF(BatGame!$A:$A,'2025 썸머시즌 투수'!B23,BatGame!$AE:$AE)</f>
        <v>12</v>
      </c>
      <c r="AL23">
        <f t="shared" si="14"/>
        <v>12</v>
      </c>
      <c r="AM23" s="2">
        <f t="shared" si="15"/>
        <v>0.35304501323918808</v>
      </c>
      <c r="AN23" s="2">
        <f t="shared" si="16"/>
        <v>0.8571428571428571</v>
      </c>
      <c r="AO23" s="1">
        <v>1</v>
      </c>
      <c r="AP23" s="2">
        <f t="shared" si="17"/>
        <v>1.0196999999999998</v>
      </c>
      <c r="AQ23">
        <f t="shared" si="18"/>
        <v>8.050944005075614</v>
      </c>
      <c r="AR23" s="2">
        <f t="shared" si="19"/>
        <v>9.0706440050756143</v>
      </c>
      <c r="AS23">
        <f>AR23/'[1]리그 상수'!$F$4</f>
        <v>0.32165404273317838</v>
      </c>
    </row>
    <row r="24" spans="1:45">
      <c r="A24" t="s">
        <v>220</v>
      </c>
      <c r="B24" s="17" t="s">
        <v>113</v>
      </c>
      <c r="C24" s="19">
        <f t="shared" si="0"/>
        <v>1.8835019183815833</v>
      </c>
      <c r="D24" s="1">
        <f>SUMIF(PitchGame!$A:$A,$B24,PitchGame!E:E)</f>
        <v>28.67</v>
      </c>
      <c r="E24" s="1">
        <f>SUMIF(PitchGame!$A:$A,$B24,PitchGame!F:F)</f>
        <v>86</v>
      </c>
      <c r="F24" s="1">
        <f>SUMIF(PitchGame!$A:$A,$B24,PitchGame!G:G)</f>
        <v>2</v>
      </c>
      <c r="G24" s="1">
        <f>SUMIF(PitchGame!$A:$A,$B24,PitchGame!H:H)</f>
        <v>1</v>
      </c>
      <c r="H24" s="1">
        <f>SUMIF(PitchGame!$A:$A,$B24,PitchGame!I:I)</f>
        <v>0</v>
      </c>
      <c r="I24" s="1">
        <f>SUMIF(PitchGame!$A:$A,$B24,PitchGame!J:J)</f>
        <v>0</v>
      </c>
      <c r="J24" s="1">
        <f>SUMIF(PitchGame!$A:$A,$B24,PitchGame!K:K)</f>
        <v>4</v>
      </c>
      <c r="K24" s="1">
        <f>SUMIF(PitchGame!$A:$A,$B24,PitchGame!L:L)</f>
        <v>26</v>
      </c>
      <c r="L24" s="1">
        <f>SUMIF(PitchGame!$A:$A,$B24,PitchGame!M:M)</f>
        <v>20</v>
      </c>
      <c r="M24" s="1">
        <f>SUMIF(PitchGame!$A:$A,$B24,PitchGame!N:N)</f>
        <v>1</v>
      </c>
      <c r="N24" s="1">
        <f>SUMIF(PitchGame!$A:$A,$B24,PitchGame!O:O)</f>
        <v>9</v>
      </c>
      <c r="O24" s="1">
        <f>SUMIF(PitchGame!$A:$A,$B24,PitchGame!P:P)</f>
        <v>6</v>
      </c>
      <c r="P24" s="1">
        <f>SUMIF(PitchGame!$A:$A,$B24,PitchGame!Q:Q)</f>
        <v>0</v>
      </c>
      <c r="Q24" s="1">
        <f>SUMIF(PitchGame!$A:$A,$B24,PitchGame!R:R)</f>
        <v>2</v>
      </c>
      <c r="R24" s="1">
        <f>SUMIF(PitchGame!$A:$A,$B24,PitchGame!S:S)</f>
        <v>1</v>
      </c>
      <c r="S24" s="1">
        <v>0</v>
      </c>
      <c r="T24" s="1">
        <v>0</v>
      </c>
      <c r="U24" s="1">
        <v>9</v>
      </c>
      <c r="V24" s="1"/>
      <c r="W24" s="2">
        <f t="shared" si="1"/>
        <v>2.8252528775723751</v>
      </c>
      <c r="X24" s="2">
        <f t="shared" si="2"/>
        <v>45.502488121194332</v>
      </c>
      <c r="Y24" s="2">
        <f t="shared" si="3"/>
        <v>0.69759330310429013</v>
      </c>
      <c r="Z24" s="2">
        <f t="shared" si="4"/>
        <v>8.1618416463201946</v>
      </c>
      <c r="AA24" s="2">
        <f t="shared" si="5"/>
        <v>0</v>
      </c>
      <c r="AB24" s="2" t="e">
        <f t="shared" si="6"/>
        <v>#DIV/0!</v>
      </c>
      <c r="AC24" s="2">
        <f t="shared" si="7"/>
        <v>0.31391698639693055</v>
      </c>
      <c r="AD24" s="2">
        <f t="shared" si="8"/>
        <v>288.88888888888886</v>
      </c>
      <c r="AE24" s="2">
        <f t="shared" si="9"/>
        <v>0</v>
      </c>
      <c r="AF24" s="2">
        <f t="shared" si="10"/>
        <v>288.88888888888886</v>
      </c>
      <c r="AG24" s="2">
        <f t="shared" si="11"/>
        <v>-1.0555555555555556</v>
      </c>
      <c r="AH24" s="2">
        <f t="shared" si="12"/>
        <v>72.727272727272734</v>
      </c>
      <c r="AJ24">
        <f t="shared" si="13"/>
        <v>2.8571428571428572</v>
      </c>
      <c r="AK24">
        <f>SUMIF(BatGame!$A:$A,'2025 썸머시즌 투수'!B24,BatGame!$AE:$AE)</f>
        <v>17</v>
      </c>
      <c r="AL24">
        <f t="shared" si="14"/>
        <v>17</v>
      </c>
      <c r="AM24" s="2">
        <f t="shared" si="15"/>
        <v>0.59295430763864665</v>
      </c>
      <c r="AN24" s="2">
        <f t="shared" si="16"/>
        <v>1.8888888888888888</v>
      </c>
      <c r="AO24" s="1">
        <v>1</v>
      </c>
      <c r="AP24" s="2">
        <f t="shared" si="17"/>
        <v>0.86009999999999998</v>
      </c>
      <c r="AQ24">
        <f t="shared" si="18"/>
        <v>7.0008381675106142</v>
      </c>
      <c r="AR24" s="2">
        <f t="shared" si="19"/>
        <v>7.8609381675106142</v>
      </c>
      <c r="AS24">
        <f>AR24/'[1]리그 상수'!$F$4</f>
        <v>0.27875667260675985</v>
      </c>
    </row>
    <row r="25" spans="1:45">
      <c r="A25" t="s">
        <v>220</v>
      </c>
      <c r="B25" s="1" t="s">
        <v>116</v>
      </c>
      <c r="C25" s="19">
        <f t="shared" si="0"/>
        <v>4.1179461108286723</v>
      </c>
      <c r="D25" s="1">
        <f>SUMIF(PitchGame!$A:$A,$B25,PitchGame!E:E)</f>
        <v>19.670000000000002</v>
      </c>
      <c r="E25" s="1">
        <f>SUMIF(PitchGame!$A:$A,$B25,PitchGame!F:F)</f>
        <v>59</v>
      </c>
      <c r="F25" s="1">
        <f>SUMIF(PitchGame!$A:$A,$B25,PitchGame!G:G)</f>
        <v>1</v>
      </c>
      <c r="G25" s="1">
        <f>SUMIF(PitchGame!$A:$A,$B25,PitchGame!H:H)</f>
        <v>1</v>
      </c>
      <c r="H25" s="1">
        <f>SUMIF(PitchGame!$A:$A,$B25,PitchGame!I:I)</f>
        <v>0</v>
      </c>
      <c r="I25" s="1">
        <f>SUMIF(PitchGame!$A:$A,$B25,PitchGame!J:J)</f>
        <v>0</v>
      </c>
      <c r="J25" s="1">
        <f>SUMIF(PitchGame!$A:$A,$B25,PitchGame!K:K)</f>
        <v>1</v>
      </c>
      <c r="K25" s="1">
        <f>SUMIF(PitchGame!$A:$A,$B25,PitchGame!L:L)</f>
        <v>12</v>
      </c>
      <c r="L25" s="1">
        <f>SUMIF(PitchGame!$A:$A,$B25,PitchGame!M:M)</f>
        <v>22</v>
      </c>
      <c r="M25" s="1">
        <f>SUMIF(PitchGame!$A:$A,$B25,PitchGame!N:N)</f>
        <v>1</v>
      </c>
      <c r="N25" s="1">
        <f>SUMIF(PitchGame!$A:$A,$B25,PitchGame!O:O)</f>
        <v>13</v>
      </c>
      <c r="O25" s="1">
        <f>SUMIF(PitchGame!$A:$A,$B25,PitchGame!P:P)</f>
        <v>9</v>
      </c>
      <c r="P25" s="1">
        <f>SUMIF(PitchGame!$A:$A,$B25,PitchGame!Q:Q)</f>
        <v>1</v>
      </c>
      <c r="Q25" s="1">
        <f>SUMIF(PitchGame!$A:$A,$B25,PitchGame!R:R)</f>
        <v>3</v>
      </c>
      <c r="R25" s="1">
        <f>SUMIF(PitchGame!$A:$A,$B25,PitchGame!S:S)</f>
        <v>4</v>
      </c>
      <c r="S25" s="1">
        <v>0</v>
      </c>
      <c r="T25" s="1">
        <v>0</v>
      </c>
      <c r="U25" s="1">
        <v>11</v>
      </c>
      <c r="V25" s="1"/>
      <c r="W25" s="2">
        <f t="shared" si="1"/>
        <v>5.9481443823080831</v>
      </c>
      <c r="X25" s="2">
        <f t="shared" si="2"/>
        <v>95.798634963849864</v>
      </c>
      <c r="Y25" s="2">
        <f t="shared" si="3"/>
        <v>1.1692933401118453</v>
      </c>
      <c r="Z25" s="2">
        <f t="shared" si="4"/>
        <v>5.4905948144382304</v>
      </c>
      <c r="AA25" s="2">
        <f t="shared" si="5"/>
        <v>2.1855555555555557</v>
      </c>
      <c r="AB25" s="2">
        <f t="shared" si="6"/>
        <v>12</v>
      </c>
      <c r="AC25" s="2">
        <f t="shared" si="7"/>
        <v>0.45754956786985251</v>
      </c>
      <c r="AD25" s="2">
        <f t="shared" si="8"/>
        <v>109.09090909090908</v>
      </c>
      <c r="AE25" s="2">
        <f t="shared" si="9"/>
        <v>9.0909090909090917</v>
      </c>
      <c r="AF25" s="2">
        <f t="shared" si="10"/>
        <v>99.999999999999986</v>
      </c>
      <c r="AG25" s="2">
        <f t="shared" si="11"/>
        <v>-10.5</v>
      </c>
      <c r="AH25" s="2">
        <f t="shared" si="12"/>
        <v>65.384615384615387</v>
      </c>
      <c r="AJ25">
        <f t="shared" si="13"/>
        <v>3.1428571428571428</v>
      </c>
      <c r="AK25">
        <f>SUMIF(BatGame!$A:$A,'2025 썸머시즌 투수'!B25,BatGame!$AE:$AE)</f>
        <v>25</v>
      </c>
      <c r="AL25">
        <f t="shared" si="14"/>
        <v>25</v>
      </c>
      <c r="AM25" s="2">
        <f t="shared" si="15"/>
        <v>1.2709710218607015</v>
      </c>
      <c r="AN25" s="2">
        <f t="shared" si="16"/>
        <v>2.2727272727272729</v>
      </c>
      <c r="AO25" s="1">
        <v>1</v>
      </c>
      <c r="AP25" s="2">
        <f t="shared" si="17"/>
        <v>0.59010000000000007</v>
      </c>
      <c r="AQ25">
        <f t="shared" si="18"/>
        <v>2.2814057385893722</v>
      </c>
      <c r="AR25" s="2">
        <f t="shared" si="19"/>
        <v>2.8715057385893723</v>
      </c>
      <c r="AS25">
        <f>AR25/'[1]리그 상수'!$F$4</f>
        <v>0.10182644463082899</v>
      </c>
    </row>
    <row r="26" spans="1:45">
      <c r="A26" t="s">
        <v>220</v>
      </c>
      <c r="B26" s="1" t="s">
        <v>135</v>
      </c>
      <c r="C26" s="19">
        <f t="shared" si="0"/>
        <v>12</v>
      </c>
      <c r="D26" s="1">
        <f>SUMIF(PitchGame!$A:$A,$B26,PitchGame!E:E)</f>
        <v>3</v>
      </c>
      <c r="E26" s="1">
        <f>SUMIF(PitchGame!$A:$A,$B26,PitchGame!F:F)</f>
        <v>9</v>
      </c>
      <c r="F26" s="1">
        <f>SUMIF(PitchGame!$A:$A,$B26,PitchGame!G:G)</f>
        <v>0</v>
      </c>
      <c r="G26" s="1">
        <f>SUMIF(PitchGame!$A:$A,$B26,PitchGame!H:H)</f>
        <v>0</v>
      </c>
      <c r="H26" s="1">
        <f>SUMIF(PitchGame!$A:$A,$B26,PitchGame!I:I)</f>
        <v>0</v>
      </c>
      <c r="I26" s="1">
        <f>SUMIF(PitchGame!$A:$A,$B26,PitchGame!J:J)</f>
        <v>0</v>
      </c>
      <c r="J26" s="1">
        <f>SUMIF(PitchGame!$A:$A,$B26,PitchGame!K:K)</f>
        <v>0</v>
      </c>
      <c r="K26" s="1">
        <f>SUMIF(PitchGame!$A:$A,$B26,PitchGame!L:L)</f>
        <v>0</v>
      </c>
      <c r="L26" s="1">
        <f>SUMIF(PitchGame!$A:$A,$B26,PitchGame!M:M)</f>
        <v>5</v>
      </c>
      <c r="M26" s="1">
        <f>SUMIF(PitchGame!$A:$A,$B26,PitchGame!N:N)</f>
        <v>1</v>
      </c>
      <c r="N26" s="1">
        <f>SUMIF(PitchGame!$A:$A,$B26,PitchGame!O:O)</f>
        <v>5</v>
      </c>
      <c r="O26" s="1">
        <f>SUMIF(PitchGame!$A:$A,$B26,PitchGame!P:P)</f>
        <v>4</v>
      </c>
      <c r="P26" s="1">
        <f>SUMIF(PitchGame!$A:$A,$B26,PitchGame!Q:Q)</f>
        <v>1</v>
      </c>
      <c r="Q26" s="1">
        <f>SUMIF(PitchGame!$A:$A,$B26,PitchGame!R:R)</f>
        <v>0</v>
      </c>
      <c r="R26" s="1">
        <f>SUMIF(PitchGame!$A:$A,$B26,PitchGame!S:S)</f>
        <v>0</v>
      </c>
      <c r="S26" s="1">
        <v>1</v>
      </c>
      <c r="T26" s="1">
        <v>0</v>
      </c>
      <c r="U26" s="1">
        <v>11</v>
      </c>
      <c r="V26" s="1"/>
      <c r="W26" s="2">
        <f t="shared" si="1"/>
        <v>15</v>
      </c>
      <c r="X26" s="2">
        <f t="shared" si="2"/>
        <v>241.5845063767855</v>
      </c>
      <c r="Y26" s="2">
        <f t="shared" si="3"/>
        <v>2</v>
      </c>
      <c r="Z26" s="2">
        <f t="shared" si="4"/>
        <v>0</v>
      </c>
      <c r="AA26" s="2">
        <f t="shared" si="5"/>
        <v>0.33333333333333331</v>
      </c>
      <c r="AB26" s="2">
        <f t="shared" si="6"/>
        <v>0</v>
      </c>
      <c r="AC26" s="2">
        <f t="shared" si="7"/>
        <v>3</v>
      </c>
      <c r="AD26" s="2">
        <f t="shared" si="8"/>
        <v>0</v>
      </c>
      <c r="AE26" s="2">
        <f t="shared" si="9"/>
        <v>9.0909090909090917</v>
      </c>
      <c r="AF26" s="2">
        <f t="shared" si="10"/>
        <v>-9.0909090909090917</v>
      </c>
      <c r="AG26" s="2">
        <f t="shared" si="11"/>
        <v>0.4</v>
      </c>
      <c r="AH26" s="2">
        <f t="shared" si="12"/>
        <v>33.333333333333329</v>
      </c>
      <c r="AJ26">
        <f t="shared" si="13"/>
        <v>0.5</v>
      </c>
      <c r="AK26">
        <f>SUMIF(BatGame!$A:$A,'2025 썸머시즌 투수'!B26,BatGame!$AE:$AE)</f>
        <v>4</v>
      </c>
      <c r="AL26">
        <f t="shared" si="14"/>
        <v>4</v>
      </c>
      <c r="AM26" s="2">
        <f t="shared" si="15"/>
        <v>1.3333333333333333</v>
      </c>
      <c r="AN26" s="2">
        <f t="shared" si="16"/>
        <v>0.36363636363636365</v>
      </c>
      <c r="AO26" s="1">
        <v>1</v>
      </c>
      <c r="AP26" s="2">
        <f t="shared" si="17"/>
        <v>0.09</v>
      </c>
      <c r="AQ26">
        <f t="shared" si="18"/>
        <v>0.13797794334271274</v>
      </c>
      <c r="AR26" s="2">
        <f t="shared" si="19"/>
        <v>0.22797794334271274</v>
      </c>
      <c r="AS26">
        <f>AR26/'[1]리그 상수'!$F$4</f>
        <v>8.0843242320111051E-3</v>
      </c>
    </row>
    <row r="27" spans="1:45">
      <c r="A27" t="s">
        <v>220</v>
      </c>
      <c r="B27" s="1" t="s">
        <v>84</v>
      </c>
      <c r="C27" s="19">
        <f t="shared" si="0"/>
        <v>4.6033189361218465</v>
      </c>
      <c r="D27" s="1">
        <f>SUMIF(PitchGame!$A:$A,$B27,PitchGame!E:E)</f>
        <v>29.326666666666664</v>
      </c>
      <c r="E27" s="1">
        <f>SUMIF(PitchGame!$A:$A,$B27,PitchGame!F:F)</f>
        <v>89</v>
      </c>
      <c r="F27" s="1">
        <f>SUMIF(PitchGame!$A:$A,$B27,PitchGame!G:G)</f>
        <v>3</v>
      </c>
      <c r="G27" s="1">
        <f>SUMIF(PitchGame!$A:$A,$B27,PitchGame!H:H)</f>
        <v>1</v>
      </c>
      <c r="H27" s="1">
        <f>SUMIF(PitchGame!$A:$A,$B27,PitchGame!I:I)</f>
        <v>0</v>
      </c>
      <c r="I27" s="1">
        <f>SUMIF(PitchGame!$A:$A,$B27,PitchGame!J:J)</f>
        <v>0</v>
      </c>
      <c r="J27" s="1">
        <f>SUMIF(PitchGame!$A:$A,$B27,PitchGame!K:K)</f>
        <v>3</v>
      </c>
      <c r="K27" s="1">
        <f>SUMIF(PitchGame!$A:$A,$B27,PitchGame!L:L)</f>
        <v>13</v>
      </c>
      <c r="L27" s="1">
        <f>SUMIF(PitchGame!$A:$A,$B27,PitchGame!M:M)</f>
        <v>32</v>
      </c>
      <c r="M27" s="1">
        <f>SUMIF(PitchGame!$A:$A,$B27,PitchGame!N:N)</f>
        <v>1</v>
      </c>
      <c r="N27" s="1">
        <f>SUMIF(PitchGame!$A:$A,$B27,PitchGame!O:O)</f>
        <v>15</v>
      </c>
      <c r="O27" s="1">
        <f>SUMIF(PitchGame!$A:$A,$B27,PitchGame!P:P)</f>
        <v>15</v>
      </c>
      <c r="P27" s="1">
        <f>SUMIF(PitchGame!$A:$A,$B27,PitchGame!Q:Q)</f>
        <v>4</v>
      </c>
      <c r="Q27" s="1">
        <f>SUMIF(PitchGame!$A:$A,$B27,PitchGame!R:R)</f>
        <v>6</v>
      </c>
      <c r="R27" s="1">
        <f>SUMIF(PitchGame!$A:$A,$B27,PitchGame!S:S)</f>
        <v>0</v>
      </c>
      <c r="S27" s="1">
        <v>0</v>
      </c>
      <c r="T27" s="1">
        <v>0</v>
      </c>
      <c r="U27" s="1">
        <v>9</v>
      </c>
      <c r="V27" s="1"/>
      <c r="W27" s="2">
        <f t="shared" si="1"/>
        <v>4.6033189361218465</v>
      </c>
      <c r="X27" s="2">
        <f t="shared" si="2"/>
        <v>74.13936885852705</v>
      </c>
      <c r="Y27" s="2">
        <f t="shared" si="3"/>
        <v>1.2275517162991589</v>
      </c>
      <c r="Z27" s="2">
        <f t="shared" si="4"/>
        <v>3.9895430779722667</v>
      </c>
      <c r="AA27" s="2">
        <f t="shared" si="5"/>
        <v>13.034074074074072</v>
      </c>
      <c r="AB27" s="2">
        <f t="shared" si="6"/>
        <v>3.25</v>
      </c>
      <c r="AC27" s="2">
        <f t="shared" si="7"/>
        <v>0.30688792907478973</v>
      </c>
      <c r="AD27" s="2">
        <f t="shared" si="8"/>
        <v>144.44444444444443</v>
      </c>
      <c r="AE27" s="2">
        <f t="shared" si="9"/>
        <v>44.444444444444443</v>
      </c>
      <c r="AF27" s="2">
        <f t="shared" si="10"/>
        <v>99.999999999999986</v>
      </c>
      <c r="AG27" s="2">
        <f t="shared" si="11"/>
        <v>-6.2</v>
      </c>
      <c r="AH27" s="2">
        <f t="shared" si="12"/>
        <v>64.285714285714292</v>
      </c>
      <c r="AJ27">
        <f t="shared" si="13"/>
        <v>-32</v>
      </c>
      <c r="AK27">
        <f>SUMIF(BatGame!$A:$A,'2025 썸머시즌 투수'!B27,BatGame!$AE:$AE)</f>
        <v>19</v>
      </c>
      <c r="AL27">
        <f t="shared" si="14"/>
        <v>19</v>
      </c>
      <c r="AM27" s="2">
        <f t="shared" si="15"/>
        <v>0.64787451693566722</v>
      </c>
      <c r="AN27" s="2">
        <f t="shared" si="16"/>
        <v>2.1111111111111112</v>
      </c>
      <c r="AO27" s="1">
        <v>1</v>
      </c>
      <c r="AP27" s="2">
        <f t="shared" si="17"/>
        <v>0.87979999999999992</v>
      </c>
      <c r="AQ27">
        <f t="shared" si="18"/>
        <v>4.3951257863233675</v>
      </c>
      <c r="AR27" s="2">
        <f t="shared" si="19"/>
        <v>5.2749257863233669</v>
      </c>
      <c r="AS27">
        <f>AR27/'[1]리그 상수'!$F$4</f>
        <v>0.18705410589799207</v>
      </c>
    </row>
    <row r="28" spans="1:45">
      <c r="A28" t="s">
        <v>220</v>
      </c>
      <c r="B28" s="1" t="s">
        <v>137</v>
      </c>
      <c r="C28" s="19">
        <f t="shared" si="0"/>
        <v>3.8626609442060085</v>
      </c>
      <c r="D28" s="1">
        <f>SUMIF(PitchGame!$A:$A,$B28,PitchGame!E:E)</f>
        <v>2.33</v>
      </c>
      <c r="E28" s="1">
        <f>SUMIF(PitchGame!$A:$A,$B28,PitchGame!F:F)</f>
        <v>7</v>
      </c>
      <c r="F28" s="1">
        <f>SUMIF(PitchGame!$A:$A,$B28,PitchGame!G:G)</f>
        <v>1</v>
      </c>
      <c r="G28" s="1">
        <f>SUMIF(PitchGame!$A:$A,$B28,PitchGame!H:H)</f>
        <v>0</v>
      </c>
      <c r="H28" s="1">
        <f>SUMIF(PitchGame!$A:$A,$B28,PitchGame!I:I)</f>
        <v>0</v>
      </c>
      <c r="I28" s="1">
        <f>SUMIF(PitchGame!$A:$A,$B28,PitchGame!J:J)</f>
        <v>0</v>
      </c>
      <c r="J28" s="1">
        <f>SUMIF(PitchGame!$A:$A,$B28,PitchGame!K:K)</f>
        <v>0</v>
      </c>
      <c r="K28" s="1">
        <f>SUMIF(PitchGame!$A:$A,$B28,PitchGame!L:L)</f>
        <v>3</v>
      </c>
      <c r="L28" s="1">
        <f>SUMIF(PitchGame!$A:$A,$B28,PitchGame!M:M)</f>
        <v>3</v>
      </c>
      <c r="M28" s="1">
        <f>SUMIF(PitchGame!$A:$A,$B28,PitchGame!N:N)</f>
        <v>1</v>
      </c>
      <c r="N28" s="1">
        <f>SUMIF(PitchGame!$A:$A,$B28,PitchGame!O:O)</f>
        <v>1</v>
      </c>
      <c r="O28" s="1">
        <f>SUMIF(PitchGame!$A:$A,$B28,PitchGame!P:P)</f>
        <v>1</v>
      </c>
      <c r="P28" s="1">
        <f>SUMIF(PitchGame!$A:$A,$B28,PitchGame!Q:Q)</f>
        <v>1</v>
      </c>
      <c r="Q28" s="1">
        <f>SUMIF(PitchGame!$A:$A,$B28,PitchGame!R:R)</f>
        <v>0</v>
      </c>
      <c r="R28" s="1">
        <f>SUMIF(PitchGame!$A:$A,$B28,PitchGame!S:S)</f>
        <v>1</v>
      </c>
      <c r="S28" s="1">
        <v>1</v>
      </c>
      <c r="T28" s="1">
        <v>0</v>
      </c>
      <c r="U28" s="1">
        <v>11</v>
      </c>
      <c r="V28" s="1"/>
      <c r="W28" s="2">
        <f t="shared" si="1"/>
        <v>3.8626609442060085</v>
      </c>
      <c r="X28" s="2">
        <f t="shared" si="2"/>
        <v>62.210602500459778</v>
      </c>
      <c r="Y28" s="2">
        <f t="shared" si="3"/>
        <v>1.7167381974248928</v>
      </c>
      <c r="Z28" s="2">
        <f t="shared" si="4"/>
        <v>11.587982832618025</v>
      </c>
      <c r="AA28" s="2">
        <f t="shared" si="5"/>
        <v>0.25888888888888889</v>
      </c>
      <c r="AB28" s="2">
        <f t="shared" si="6"/>
        <v>3</v>
      </c>
      <c r="AC28" s="2">
        <f t="shared" si="7"/>
        <v>3.8626609442060085</v>
      </c>
      <c r="AD28" s="2">
        <f t="shared" si="8"/>
        <v>27.27272727272727</v>
      </c>
      <c r="AE28" s="2">
        <f t="shared" si="9"/>
        <v>9.0909090909090917</v>
      </c>
      <c r="AF28" s="2">
        <f t="shared" si="10"/>
        <v>18.18181818181818</v>
      </c>
      <c r="AG28" s="2">
        <f t="shared" si="11"/>
        <v>0.2857142857142857</v>
      </c>
      <c r="AH28" s="2">
        <f t="shared" si="12"/>
        <v>75</v>
      </c>
      <c r="AJ28">
        <f t="shared" si="13"/>
        <v>0.3</v>
      </c>
      <c r="AK28">
        <f>SUMIF(BatGame!$A:$A,'2025 썸머시즌 투수'!B28,BatGame!$AE:$AE)</f>
        <v>9</v>
      </c>
      <c r="AL28">
        <f t="shared" si="14"/>
        <v>4.5</v>
      </c>
      <c r="AM28" s="2">
        <f t="shared" si="15"/>
        <v>3.8626609442060085</v>
      </c>
      <c r="AN28" s="2">
        <f t="shared" si="16"/>
        <v>0.81818181818181823</v>
      </c>
      <c r="AO28" s="1">
        <v>2</v>
      </c>
      <c r="AP28" s="2">
        <f t="shared" si="17"/>
        <v>6.9900000000000004E-2</v>
      </c>
      <c r="AQ28">
        <f t="shared" si="18"/>
        <v>0.41614914256291846</v>
      </c>
      <c r="AR28" s="2">
        <f t="shared" si="19"/>
        <v>0.48604914256291848</v>
      </c>
      <c r="AS28">
        <f>AR28/'[1]리그 상수'!$F$4</f>
        <v>1.7235785197266644E-2</v>
      </c>
    </row>
    <row r="29" spans="1:45">
      <c r="A29" t="s">
        <v>220</v>
      </c>
      <c r="B29" s="1" t="s">
        <v>94</v>
      </c>
      <c r="C29" s="19">
        <f t="shared" si="0"/>
        <v>1.6872890888638918</v>
      </c>
      <c r="D29" s="1">
        <f>SUMIF(PitchGame!$A:$A,$B29,PitchGame!E:E)</f>
        <v>26.67</v>
      </c>
      <c r="E29" s="1">
        <f>SUMIF(PitchGame!$A:$A,$B29,PitchGame!F:F)</f>
        <v>80</v>
      </c>
      <c r="F29" s="1">
        <f>SUMIF(PitchGame!$A:$A,$B29,PitchGame!G:G)</f>
        <v>1</v>
      </c>
      <c r="G29" s="1">
        <f>SUMIF(PitchGame!$A:$A,$B29,PitchGame!H:H)</f>
        <v>0</v>
      </c>
      <c r="H29" s="1">
        <f>SUMIF(PitchGame!$A:$A,$B29,PitchGame!I:I)</f>
        <v>0</v>
      </c>
      <c r="I29" s="1">
        <f>SUMIF(PitchGame!$A:$A,$B29,PitchGame!J:J)</f>
        <v>0</v>
      </c>
      <c r="J29" s="1">
        <f>SUMIF(PitchGame!$A:$A,$B29,PitchGame!K:K)</f>
        <v>3</v>
      </c>
      <c r="K29" s="1">
        <f>SUMIF(PitchGame!$A:$A,$B29,PitchGame!L:L)</f>
        <v>27</v>
      </c>
      <c r="L29" s="1">
        <f>SUMIF(PitchGame!$A:$A,$B29,PitchGame!M:M)</f>
        <v>27</v>
      </c>
      <c r="M29" s="1">
        <f>SUMIF(PitchGame!$A:$A,$B29,PitchGame!N:N)</f>
        <v>4</v>
      </c>
      <c r="N29" s="1">
        <f>SUMIF(PitchGame!$A:$A,$B29,PitchGame!O:O)</f>
        <v>10</v>
      </c>
      <c r="O29" s="1">
        <f>SUMIF(PitchGame!$A:$A,$B29,PitchGame!P:P)</f>
        <v>5</v>
      </c>
      <c r="P29" s="1">
        <f>SUMIF(PitchGame!$A:$A,$B29,PitchGame!Q:Q)</f>
        <v>0</v>
      </c>
      <c r="Q29" s="1">
        <f>SUMIF(PitchGame!$A:$A,$B29,PitchGame!R:R)</f>
        <v>3</v>
      </c>
      <c r="R29" s="1">
        <f>SUMIF(PitchGame!$A:$A,$B29,PitchGame!S:S)</f>
        <v>1</v>
      </c>
      <c r="S29" s="1">
        <v>1</v>
      </c>
      <c r="T29" s="1">
        <v>0</v>
      </c>
      <c r="U29" s="1">
        <v>9</v>
      </c>
      <c r="V29" s="1"/>
      <c r="W29" s="2">
        <f t="shared" si="1"/>
        <v>3.3745781777277837</v>
      </c>
      <c r="X29" s="2">
        <f t="shared" si="2"/>
        <v>54.349720219749265</v>
      </c>
      <c r="Y29" s="2">
        <f t="shared" si="3"/>
        <v>1.0123734533183351</v>
      </c>
      <c r="Z29" s="2">
        <f t="shared" si="4"/>
        <v>9.1113610798650164</v>
      </c>
      <c r="AA29" s="2">
        <f t="shared" si="5"/>
        <v>0</v>
      </c>
      <c r="AB29" s="2" t="e">
        <f t="shared" si="6"/>
        <v>#DIV/0!</v>
      </c>
      <c r="AC29" s="2">
        <f t="shared" si="7"/>
        <v>1.3498312710911136</v>
      </c>
      <c r="AD29" s="2">
        <f t="shared" si="8"/>
        <v>300</v>
      </c>
      <c r="AE29" s="2">
        <f t="shared" si="9"/>
        <v>0</v>
      </c>
      <c r="AF29" s="2">
        <f t="shared" si="10"/>
        <v>300</v>
      </c>
      <c r="AG29" s="2">
        <f t="shared" si="11"/>
        <v>-1.0454545454545454</v>
      </c>
      <c r="AH29" s="2">
        <f t="shared" si="12"/>
        <v>83.333333333333343</v>
      </c>
      <c r="AJ29">
        <f t="shared" si="13"/>
        <v>4.5</v>
      </c>
      <c r="AK29">
        <f>SUMIF(BatGame!$A:$A,'2025 썸머시즌 투수'!B29,BatGame!$AE:$AE)</f>
        <v>25</v>
      </c>
      <c r="AL29">
        <f t="shared" si="14"/>
        <v>25</v>
      </c>
      <c r="AM29" s="2">
        <f t="shared" si="15"/>
        <v>0.93738282714660659</v>
      </c>
      <c r="AN29" s="2">
        <f t="shared" si="16"/>
        <v>2.7777777777777777</v>
      </c>
      <c r="AO29" s="1">
        <v>1</v>
      </c>
      <c r="AP29" s="2">
        <f t="shared" si="17"/>
        <v>0.80010000000000003</v>
      </c>
      <c r="AQ29">
        <f t="shared" si="18"/>
        <v>5.452343308027805</v>
      </c>
      <c r="AR29" s="2">
        <f t="shared" si="19"/>
        <v>6.2524433080278055</v>
      </c>
      <c r="AS29">
        <f>AR29/'[1]리그 상수'!$F$4</f>
        <v>0.22171784780240483</v>
      </c>
    </row>
    <row r="30" spans="1:45">
      <c r="A30" t="s">
        <v>220</v>
      </c>
      <c r="B30" s="1" t="s">
        <v>99</v>
      </c>
      <c r="C30" s="19">
        <f t="shared" si="0"/>
        <v>6.4774090363854464</v>
      </c>
      <c r="D30" s="1">
        <f>SUMIF(PitchGame!$A:$A,$B30,PitchGame!E:E)</f>
        <v>8.336666666666666</v>
      </c>
      <c r="E30" s="1">
        <f>SUMIF(PitchGame!$A:$A,$B30,PitchGame!F:F)</f>
        <v>25</v>
      </c>
      <c r="F30" s="1">
        <f>SUMIF(PitchGame!$A:$A,$B30,PitchGame!G:G)</f>
        <v>0</v>
      </c>
      <c r="G30" s="1">
        <f>SUMIF(PitchGame!$A:$A,$B30,PitchGame!H:H)</f>
        <v>1</v>
      </c>
      <c r="H30" s="1">
        <f>SUMIF(PitchGame!$A:$A,$B30,PitchGame!I:I)</f>
        <v>0</v>
      </c>
      <c r="I30" s="1">
        <f>SUMIF(PitchGame!$A:$A,$B30,PitchGame!J:J)</f>
        <v>0</v>
      </c>
      <c r="J30" s="1">
        <f>SUMIF(PitchGame!$A:$A,$B30,PitchGame!K:K)</f>
        <v>0</v>
      </c>
      <c r="K30" s="1">
        <f>SUMIF(PitchGame!$A:$A,$B30,PitchGame!L:L)</f>
        <v>2</v>
      </c>
      <c r="L30" s="1">
        <f>SUMIF(PitchGame!$A:$A,$B30,PitchGame!M:M)</f>
        <v>14</v>
      </c>
      <c r="M30" s="1">
        <f>SUMIF(PitchGame!$A:$A,$B30,PitchGame!N:N)</f>
        <v>1</v>
      </c>
      <c r="N30" s="1">
        <f>SUMIF(PitchGame!$A:$A,$B30,PitchGame!O:O)</f>
        <v>10</v>
      </c>
      <c r="O30" s="1">
        <f>SUMIF(PitchGame!$A:$A,$B30,PitchGame!P:P)</f>
        <v>6</v>
      </c>
      <c r="P30" s="1">
        <f>SUMIF(PitchGame!$A:$A,$B30,PitchGame!Q:Q)</f>
        <v>0</v>
      </c>
      <c r="Q30" s="1">
        <f>SUMIF(PitchGame!$A:$A,$B30,PitchGame!R:R)</f>
        <v>4</v>
      </c>
      <c r="R30" s="1">
        <f>SUMIF(PitchGame!$A:$A,$B30,PitchGame!S:S)</f>
        <v>3</v>
      </c>
      <c r="S30" s="1">
        <v>0</v>
      </c>
      <c r="T30" s="1">
        <v>0</v>
      </c>
      <c r="U30" s="1">
        <v>11</v>
      </c>
      <c r="V30" s="1"/>
      <c r="W30" s="2">
        <f t="shared" si="1"/>
        <v>10.795681727309077</v>
      </c>
      <c r="X30" s="2">
        <f t="shared" si="2"/>
        <v>173.87129607285641</v>
      </c>
      <c r="Y30" s="2">
        <f t="shared" si="3"/>
        <v>1.6793282686925231</v>
      </c>
      <c r="Z30" s="2">
        <f t="shared" si="4"/>
        <v>2.1591363454618153</v>
      </c>
      <c r="AA30" s="2">
        <f t="shared" si="5"/>
        <v>0</v>
      </c>
      <c r="AB30" s="2" t="e">
        <f t="shared" si="6"/>
        <v>#DIV/0!</v>
      </c>
      <c r="AC30" s="2">
        <f t="shared" si="7"/>
        <v>1.0795681727309077</v>
      </c>
      <c r="AD30" s="2">
        <f t="shared" si="8"/>
        <v>18.181818181818183</v>
      </c>
      <c r="AE30" s="2">
        <f t="shared" si="9"/>
        <v>0</v>
      </c>
      <c r="AF30" s="2">
        <f t="shared" si="10"/>
        <v>18.181818181818183</v>
      </c>
      <c r="AG30" s="2">
        <f t="shared" si="11"/>
        <v>1.625</v>
      </c>
      <c r="AH30" s="2">
        <f t="shared" si="12"/>
        <v>66.666666666666657</v>
      </c>
      <c r="AJ30">
        <f t="shared" si="13"/>
        <v>2</v>
      </c>
      <c r="AK30">
        <f>SUMIF(BatGame!$A:$A,'2025 썸머시즌 투수'!B30,BatGame!$AE:$AE)</f>
        <v>19</v>
      </c>
      <c r="AL30">
        <f t="shared" si="14"/>
        <v>19</v>
      </c>
      <c r="AM30" s="2">
        <f t="shared" si="15"/>
        <v>2.2790883646541387</v>
      </c>
      <c r="AN30" s="2">
        <f t="shared" si="16"/>
        <v>1.7272727272727273</v>
      </c>
      <c r="AO30" s="1">
        <v>1</v>
      </c>
      <c r="AP30" s="2">
        <f t="shared" si="17"/>
        <v>0.25009999999999999</v>
      </c>
      <c r="AQ30">
        <f t="shared" si="18"/>
        <v>0.53274825530037739</v>
      </c>
      <c r="AR30" s="2">
        <f t="shared" si="19"/>
        <v>0.78284825530037738</v>
      </c>
      <c r="AS30">
        <f>AR30/'[1]리그 상수'!$F$4</f>
        <v>2.7760576429091445E-2</v>
      </c>
    </row>
    <row r="31" spans="1:45">
      <c r="A31" t="s">
        <v>220</v>
      </c>
      <c r="B31" s="1" t="s">
        <v>120</v>
      </c>
      <c r="C31" s="19">
        <f t="shared" si="0"/>
        <v>8.3333333333333321</v>
      </c>
      <c r="D31" s="1">
        <f>SUMIF(PitchGame!$A:$A,$B31,PitchGame!E:E)</f>
        <v>4.32</v>
      </c>
      <c r="E31" s="1">
        <f>SUMIF(PitchGame!$A:$A,$B31,PitchGame!F:F)</f>
        <v>13</v>
      </c>
      <c r="F31" s="1">
        <f>SUMIF(PitchGame!$A:$A,$B31,PitchGame!G:G)</f>
        <v>0</v>
      </c>
      <c r="G31" s="1">
        <f>SUMIF(PitchGame!$A:$A,$B31,PitchGame!H:H)</f>
        <v>1</v>
      </c>
      <c r="H31" s="1">
        <f>SUMIF(PitchGame!$A:$A,$B31,PitchGame!I:I)</f>
        <v>0</v>
      </c>
      <c r="I31" s="1">
        <f>SUMIF(PitchGame!$A:$A,$B31,PitchGame!J:J)</f>
        <v>0</v>
      </c>
      <c r="J31" s="1">
        <f>SUMIF(PitchGame!$A:$A,$B31,PitchGame!K:K)</f>
        <v>0</v>
      </c>
      <c r="K31" s="1">
        <f>SUMIF(PitchGame!$A:$A,$B31,PitchGame!L:L)</f>
        <v>3</v>
      </c>
      <c r="L31" s="1">
        <f>SUMIF(PitchGame!$A:$A,$B31,PitchGame!M:M)</f>
        <v>7</v>
      </c>
      <c r="M31" s="1">
        <f>SUMIF(PitchGame!$A:$A,$B31,PitchGame!N:N)</f>
        <v>0</v>
      </c>
      <c r="N31" s="1">
        <f>SUMIF(PitchGame!$A:$A,$B31,PitchGame!O:O)</f>
        <v>4</v>
      </c>
      <c r="O31" s="1">
        <f>SUMIF(PitchGame!$A:$A,$B31,PitchGame!P:P)</f>
        <v>4</v>
      </c>
      <c r="P31" s="1">
        <f>SUMIF(PitchGame!$A:$A,$B31,PitchGame!Q:Q)</f>
        <v>0</v>
      </c>
      <c r="Q31" s="1">
        <f>SUMIF(PitchGame!$A:$A,$B31,PitchGame!R:R)</f>
        <v>0</v>
      </c>
      <c r="R31" s="1">
        <f>SUMIF(PitchGame!$A:$A,$B31,PitchGame!S:S)</f>
        <v>2</v>
      </c>
      <c r="S31" s="1">
        <v>0</v>
      </c>
      <c r="T31" s="1">
        <v>0</v>
      </c>
      <c r="U31" s="1">
        <v>8</v>
      </c>
      <c r="V31" s="1"/>
      <c r="W31" s="2">
        <f t="shared" si="1"/>
        <v>8.3333333333333321</v>
      </c>
      <c r="X31" s="2">
        <f t="shared" si="2"/>
        <v>134.2136146537697</v>
      </c>
      <c r="Y31" s="2">
        <f t="shared" si="3"/>
        <v>1.6203703703703702</v>
      </c>
      <c r="Z31" s="2">
        <f t="shared" si="4"/>
        <v>6.25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37.5</v>
      </c>
      <c r="AE31" s="2">
        <f t="shared" si="9"/>
        <v>0</v>
      </c>
      <c r="AF31" s="2">
        <f t="shared" si="10"/>
        <v>37.5</v>
      </c>
      <c r="AG31" s="2">
        <f t="shared" si="11"/>
        <v>1.4</v>
      </c>
      <c r="AH31" s="2">
        <f t="shared" si="12"/>
        <v>42.857142857142854</v>
      </c>
      <c r="AJ31">
        <f t="shared" si="13"/>
        <v>0.875</v>
      </c>
      <c r="AK31">
        <f>SUMIF(BatGame!$A:$A,'2025 썸머시즌 투수'!B31,BatGame!$AE:$AE)</f>
        <v>48</v>
      </c>
      <c r="AL31">
        <f t="shared" si="14"/>
        <v>24</v>
      </c>
      <c r="AM31" s="2">
        <f t="shared" si="15"/>
        <v>11.111111111111111</v>
      </c>
      <c r="AN31" s="2">
        <f t="shared" si="16"/>
        <v>6</v>
      </c>
      <c r="AO31" s="1">
        <v>2</v>
      </c>
      <c r="AP31" s="2">
        <f t="shared" si="17"/>
        <v>0.12959999999999999</v>
      </c>
      <c r="AQ31">
        <f t="shared" si="18"/>
        <v>0.3576388291443115</v>
      </c>
      <c r="AR31" s="2">
        <f t="shared" si="19"/>
        <v>0.48723882914431149</v>
      </c>
      <c r="AS31">
        <f>AR31/'[1]리그 상수'!$F$4</f>
        <v>1.7277972664691929E-2</v>
      </c>
    </row>
    <row r="32" spans="1:45">
      <c r="A32" t="s">
        <v>220</v>
      </c>
      <c r="B32" s="1" t="s">
        <v>123</v>
      </c>
      <c r="C32" s="19">
        <f t="shared" si="0"/>
        <v>0</v>
      </c>
      <c r="D32" s="1">
        <f>SUMIF(PitchGame!$A:$A,$B32,PitchGame!E:E)</f>
        <v>1.33</v>
      </c>
      <c r="E32" s="1">
        <f>SUMIF(PitchGame!$A:$A,$B32,PitchGame!F:F)</f>
        <v>4</v>
      </c>
      <c r="F32" s="1">
        <f>SUMIF(PitchGame!$A:$A,$B32,PitchGame!G:G)</f>
        <v>0</v>
      </c>
      <c r="G32" s="1">
        <f>SUMIF(PitchGame!$A:$A,$B32,PitchGame!H:H)</f>
        <v>0</v>
      </c>
      <c r="H32" s="1">
        <f>SUMIF(PitchGame!$A:$A,$B32,PitchGame!I:I)</f>
        <v>0</v>
      </c>
      <c r="I32" s="1">
        <f>SUMIF(PitchGame!$A:$A,$B32,PitchGame!J:J)</f>
        <v>0</v>
      </c>
      <c r="J32" s="1">
        <f>SUMIF(PitchGame!$A:$A,$B32,PitchGame!K:K)</f>
        <v>0</v>
      </c>
      <c r="K32" s="1">
        <f>SUMIF(PitchGame!$A:$A,$B32,PitchGame!L:L)</f>
        <v>1</v>
      </c>
      <c r="L32" s="1">
        <f>SUMIF(PitchGame!$A:$A,$B32,PitchGame!M:M)</f>
        <v>1</v>
      </c>
      <c r="M32" s="1">
        <f>SUMIF(PitchGame!$A:$A,$B32,PitchGame!N:N)</f>
        <v>0</v>
      </c>
      <c r="N32" s="1">
        <f>SUMIF(PitchGame!$A:$A,$B32,PitchGame!O:O)</f>
        <v>0</v>
      </c>
      <c r="O32" s="1">
        <f>SUMIF(PitchGame!$A:$A,$B32,PitchGame!P:P)</f>
        <v>0</v>
      </c>
      <c r="P32" s="1">
        <f>SUMIF(PitchGame!$A:$A,$B32,PitchGame!Q:Q)</f>
        <v>0</v>
      </c>
      <c r="Q32" s="1">
        <f>SUMIF(PitchGame!$A:$A,$B32,PitchGame!R:R)</f>
        <v>0</v>
      </c>
      <c r="R32" s="1">
        <f>SUMIF(PitchGame!$A:$A,$B32,PitchGame!S:S)</f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0.75187969924812026</v>
      </c>
      <c r="Z32" s="2">
        <f t="shared" si="4"/>
        <v>6.7669172932330826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0.16666666666666666</v>
      </c>
      <c r="AH32" s="2">
        <f t="shared" si="12"/>
        <v>100</v>
      </c>
      <c r="AJ32">
        <f t="shared" si="13"/>
        <v>0.14285714285714285</v>
      </c>
      <c r="AK32">
        <f>SUMIF(BatGame!$A:$A,'2025 썸머시즌 투수'!B32,BatGame!$AE:$AE)</f>
        <v>7</v>
      </c>
      <c r="AL32">
        <f t="shared" si="14"/>
        <v>7</v>
      </c>
      <c r="AM32" s="2">
        <f t="shared" si="15"/>
        <v>5.2631578947368416</v>
      </c>
      <c r="AN32" s="2">
        <f t="shared" si="16"/>
        <v>1</v>
      </c>
      <c r="AO32" s="1">
        <v>1</v>
      </c>
      <c r="AP32" s="2">
        <f t="shared" si="17"/>
        <v>3.9899999999999998E-2</v>
      </c>
      <c r="AQ32" t="e">
        <f t="shared" si="18"/>
        <v>#DIV/0!</v>
      </c>
      <c r="AR32" s="2" t="e">
        <f t="shared" si="19"/>
        <v>#DIV/0!</v>
      </c>
      <c r="AS32" t="e">
        <f>AR32/'[1]리그 상수'!$F$4</f>
        <v>#DIV/0!</v>
      </c>
    </row>
    <row r="33" spans="1:45">
      <c r="A33" t="s">
        <v>220</v>
      </c>
      <c r="B33" s="1" t="s">
        <v>127</v>
      </c>
      <c r="C33" s="19">
        <f t="shared" si="0"/>
        <v>2.8717294192724951</v>
      </c>
      <c r="D33" s="1">
        <f>SUMIF(PitchGame!$A:$A,$B33,PitchGame!E:E)</f>
        <v>15.67</v>
      </c>
      <c r="E33" s="1">
        <f>SUMIF(PitchGame!$A:$A,$B33,PitchGame!F:F)</f>
        <v>47</v>
      </c>
      <c r="F33" s="1">
        <f>SUMIF(PitchGame!$A:$A,$B33,PitchGame!G:G)</f>
        <v>1</v>
      </c>
      <c r="G33" s="1">
        <f>SUMIF(PitchGame!$A:$A,$B33,PitchGame!H:H)</f>
        <v>1</v>
      </c>
      <c r="H33" s="1">
        <f>SUMIF(PitchGame!$A:$A,$B33,PitchGame!I:I)</f>
        <v>2</v>
      </c>
      <c r="I33" s="1">
        <f>SUMIF(PitchGame!$A:$A,$B33,PitchGame!J:J)</f>
        <v>0</v>
      </c>
      <c r="J33" s="1">
        <f>SUMIF(PitchGame!$A:$A,$B33,PitchGame!K:K)</f>
        <v>0</v>
      </c>
      <c r="K33" s="1">
        <f>SUMIF(PitchGame!$A:$A,$B33,PitchGame!L:L)</f>
        <v>9</v>
      </c>
      <c r="L33" s="1">
        <f>SUMIF(PitchGame!$A:$A,$B33,PitchGame!M:M)</f>
        <v>15</v>
      </c>
      <c r="M33" s="1">
        <f>SUMIF(PitchGame!$A:$A,$B33,PitchGame!N:N)</f>
        <v>1</v>
      </c>
      <c r="N33" s="1">
        <f>SUMIF(PitchGame!$A:$A,$B33,PitchGame!O:O)</f>
        <v>5</v>
      </c>
      <c r="O33" s="1">
        <f>SUMIF(PitchGame!$A:$A,$B33,PitchGame!P:P)</f>
        <v>5</v>
      </c>
      <c r="P33" s="1">
        <f>SUMIF(PitchGame!$A:$A,$B33,PitchGame!Q:Q)</f>
        <v>1</v>
      </c>
      <c r="Q33" s="1">
        <f>SUMIF(PitchGame!$A:$A,$B33,PitchGame!R:R)</f>
        <v>2</v>
      </c>
      <c r="R33" s="1">
        <f>SUMIF(PitchGame!$A:$A,$B33,PitchGame!S:S)</f>
        <v>2</v>
      </c>
      <c r="S33" s="1">
        <v>0</v>
      </c>
      <c r="T33" s="1">
        <v>0</v>
      </c>
      <c r="U33" s="1">
        <v>3</v>
      </c>
      <c r="V33" s="1"/>
      <c r="W33" s="2">
        <f t="shared" si="1"/>
        <v>2.8717294192724951</v>
      </c>
      <c r="X33" s="2">
        <f t="shared" si="2"/>
        <v>46.25102228017591</v>
      </c>
      <c r="Y33" s="2">
        <f t="shared" si="3"/>
        <v>1.0210593490746649</v>
      </c>
      <c r="Z33" s="2">
        <f t="shared" si="4"/>
        <v>5.1691129546904913</v>
      </c>
      <c r="AA33" s="2">
        <f t="shared" si="5"/>
        <v>1.7411111111111111</v>
      </c>
      <c r="AB33" s="2">
        <f t="shared" si="6"/>
        <v>9</v>
      </c>
      <c r="AC33" s="2">
        <f t="shared" si="7"/>
        <v>0.57434588385449903</v>
      </c>
      <c r="AD33" s="2">
        <f t="shared" si="8"/>
        <v>300</v>
      </c>
      <c r="AE33" s="2">
        <f t="shared" si="9"/>
        <v>33.333333333333329</v>
      </c>
      <c r="AF33" s="2">
        <f t="shared" si="10"/>
        <v>266.66666666666669</v>
      </c>
      <c r="AG33" s="2">
        <f t="shared" si="11"/>
        <v>-2</v>
      </c>
      <c r="AH33" s="2">
        <f t="shared" si="12"/>
        <v>72.222222222222214</v>
      </c>
      <c r="AJ33" t="e">
        <f t="shared" si="13"/>
        <v>#DIV/0!</v>
      </c>
      <c r="AK33">
        <f>SUMIF(BatGame!$A:$A,'2025 썸머시즌 투수'!B33,BatGame!$AE:$AE)</f>
        <v>15</v>
      </c>
      <c r="AL33">
        <f t="shared" si="14"/>
        <v>7.5</v>
      </c>
      <c r="AM33" s="2">
        <f t="shared" si="15"/>
        <v>0.95724313975749842</v>
      </c>
      <c r="AN33" s="2">
        <f t="shared" si="16"/>
        <v>5</v>
      </c>
      <c r="AO33" s="1">
        <v>2</v>
      </c>
      <c r="AP33" s="2">
        <f t="shared" si="17"/>
        <v>0.47009999999999996</v>
      </c>
      <c r="AQ33">
        <f t="shared" si="18"/>
        <v>3.7644813568961601</v>
      </c>
      <c r="AR33" s="2">
        <f t="shared" si="19"/>
        <v>4.2345813568961601</v>
      </c>
      <c r="AS33">
        <f>AR33/'[1]리그 상수'!$F$4</f>
        <v>0.1501624594644031</v>
      </c>
    </row>
    <row r="34" spans="1:45">
      <c r="A34" t="s">
        <v>220</v>
      </c>
      <c r="B34" s="1" t="s">
        <v>128</v>
      </c>
      <c r="C34" s="19">
        <f t="shared" si="0"/>
        <v>1.9285714285714286</v>
      </c>
      <c r="D34" s="1">
        <f>SUMIF(PitchGame!$A:$A,$B34,PitchGame!E:E)</f>
        <v>14</v>
      </c>
      <c r="E34" s="1">
        <f>SUMIF(PitchGame!$A:$A,$B34,PitchGame!F:F)</f>
        <v>42</v>
      </c>
      <c r="F34" s="1">
        <f>SUMIF(PitchGame!$A:$A,$B34,PitchGame!G:G)</f>
        <v>1</v>
      </c>
      <c r="G34" s="1">
        <f>SUMIF(PitchGame!$A:$A,$B34,PitchGame!H:H)</f>
        <v>1</v>
      </c>
      <c r="H34" s="1">
        <f>SUMIF(PitchGame!$A:$A,$B34,PitchGame!I:I)</f>
        <v>0</v>
      </c>
      <c r="I34" s="1">
        <f>SUMIF(PitchGame!$A:$A,$B34,PitchGame!J:J)</f>
        <v>0</v>
      </c>
      <c r="J34" s="1">
        <f>SUMIF(PitchGame!$A:$A,$B34,PitchGame!K:K)</f>
        <v>1</v>
      </c>
      <c r="K34" s="1">
        <f>SUMIF(PitchGame!$A:$A,$B34,PitchGame!L:L)</f>
        <v>1</v>
      </c>
      <c r="L34" s="1">
        <f>SUMIF(PitchGame!$A:$A,$B34,PitchGame!M:M)</f>
        <v>10</v>
      </c>
      <c r="M34" s="1">
        <f>SUMIF(PitchGame!$A:$A,$B34,PitchGame!N:N)</f>
        <v>1</v>
      </c>
      <c r="N34" s="1">
        <f>SUMIF(PitchGame!$A:$A,$B34,PitchGame!O:O)</f>
        <v>4</v>
      </c>
      <c r="O34" s="1">
        <f>SUMIF(PitchGame!$A:$A,$B34,PitchGame!P:P)</f>
        <v>3</v>
      </c>
      <c r="P34" s="1">
        <f>SUMIF(PitchGame!$A:$A,$B34,PitchGame!Q:Q)</f>
        <v>0</v>
      </c>
      <c r="Q34" s="1">
        <f>SUMIF(PitchGame!$A:$A,$B34,PitchGame!R:R)</f>
        <v>0</v>
      </c>
      <c r="R34" s="1">
        <f>SUMIF(PitchGame!$A:$A,$B34,PitchGame!S:S)</f>
        <v>0</v>
      </c>
      <c r="S34" s="1">
        <v>0</v>
      </c>
      <c r="T34" s="1">
        <v>0</v>
      </c>
      <c r="U34" s="1">
        <v>5</v>
      </c>
      <c r="V34" s="1"/>
      <c r="W34" s="2">
        <f t="shared" si="1"/>
        <v>2.5714285714285716</v>
      </c>
      <c r="X34" s="2">
        <f t="shared" si="2"/>
        <v>41.414486807448938</v>
      </c>
      <c r="Y34" s="2">
        <f t="shared" si="3"/>
        <v>0.7142857142857143</v>
      </c>
      <c r="Z34" s="2">
        <f t="shared" si="4"/>
        <v>0.6428571428571429</v>
      </c>
      <c r="AA34" s="2">
        <f t="shared" si="5"/>
        <v>0</v>
      </c>
      <c r="AB34" s="2" t="e">
        <f t="shared" si="6"/>
        <v>#DIV/0!</v>
      </c>
      <c r="AC34" s="2">
        <f t="shared" si="7"/>
        <v>0.6428571428571429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3</v>
      </c>
      <c r="AH34" s="2">
        <f t="shared" si="12"/>
        <v>70</v>
      </c>
      <c r="AJ34">
        <f t="shared" si="13"/>
        <v>2</v>
      </c>
      <c r="AK34">
        <f>SUMIF(BatGame!$A:$A,'2025 썸머시즌 투수'!B34,BatGame!$AE:$AE)</f>
        <v>12</v>
      </c>
      <c r="AL34">
        <f t="shared" si="14"/>
        <v>12</v>
      </c>
      <c r="AM34" s="2">
        <f t="shared" si="15"/>
        <v>0.8571428571428571</v>
      </c>
      <c r="AN34" s="2">
        <f t="shared" si="16"/>
        <v>2.4</v>
      </c>
      <c r="AO34" s="1">
        <v>1</v>
      </c>
      <c r="AP34" s="2">
        <f t="shared" si="17"/>
        <v>0.42</v>
      </c>
      <c r="AQ34">
        <f t="shared" si="18"/>
        <v>3.756066235440513</v>
      </c>
      <c r="AR34" s="2">
        <f t="shared" si="19"/>
        <v>4.1760662354405129</v>
      </c>
      <c r="AS34">
        <f>AR34/'[1]리그 상수'!$F$4</f>
        <v>0.14808745515746527</v>
      </c>
    </row>
    <row r="35" spans="1:45">
      <c r="A35" t="s">
        <v>220</v>
      </c>
      <c r="B35" s="1" t="s">
        <v>110</v>
      </c>
      <c r="C35" s="19">
        <f t="shared" si="0"/>
        <v>54.54545454545454</v>
      </c>
      <c r="D35" s="1">
        <f>SUMIF(PitchGame!$A:$A,$B35,PitchGame!E:E)</f>
        <v>0.33</v>
      </c>
      <c r="E35" s="1">
        <f>SUMIF(PitchGame!$A:$A,$B35,PitchGame!F:F)</f>
        <v>1</v>
      </c>
      <c r="F35" s="1">
        <f>SUMIF(PitchGame!$A:$A,$B35,PitchGame!G:G)</f>
        <v>0</v>
      </c>
      <c r="G35" s="1">
        <f>SUMIF(PitchGame!$A:$A,$B35,PitchGame!H:H)</f>
        <v>0</v>
      </c>
      <c r="H35" s="1">
        <f>SUMIF(PitchGame!$A:$A,$B35,PitchGame!I:I)</f>
        <v>0</v>
      </c>
      <c r="I35" s="1">
        <f>SUMIF(PitchGame!$A:$A,$B35,PitchGame!J:J)</f>
        <v>0</v>
      </c>
      <c r="J35" s="1">
        <f>SUMIF(PitchGame!$A:$A,$B35,PitchGame!K:K)</f>
        <v>0</v>
      </c>
      <c r="K35" s="1">
        <f>SUMIF(PitchGame!$A:$A,$B35,PitchGame!L:L)</f>
        <v>0</v>
      </c>
      <c r="L35" s="1">
        <f>SUMIF(PitchGame!$A:$A,$B35,PitchGame!M:M)</f>
        <v>2</v>
      </c>
      <c r="M35" s="1">
        <f>SUMIF(PitchGame!$A:$A,$B35,PitchGame!N:N)</f>
        <v>1</v>
      </c>
      <c r="N35" s="1">
        <f>SUMIF(PitchGame!$A:$A,$B35,PitchGame!O:O)</f>
        <v>2</v>
      </c>
      <c r="O35" s="1">
        <f>SUMIF(PitchGame!$A:$A,$B35,PitchGame!P:P)</f>
        <v>2</v>
      </c>
      <c r="P35" s="1">
        <f>SUMIF(PitchGame!$A:$A,$B35,PitchGame!Q:Q)</f>
        <v>0</v>
      </c>
      <c r="Q35" s="1">
        <f>SUMIF(PitchGame!$A:$A,$B35,PitchGame!R:R)</f>
        <v>1</v>
      </c>
      <c r="R35" s="1">
        <f>SUMIF(PitchGame!$A:$A,$B35,PitchGame!S:S)</f>
        <v>0</v>
      </c>
      <c r="S35" s="1">
        <v>0</v>
      </c>
      <c r="T35" s="1">
        <v>0</v>
      </c>
      <c r="U35" s="1">
        <v>8</v>
      </c>
      <c r="V35" s="1"/>
      <c r="W35" s="2">
        <f t="shared" si="1"/>
        <v>54.54545454545454</v>
      </c>
      <c r="X35" s="2">
        <f t="shared" si="2"/>
        <v>878.48911409740163</v>
      </c>
      <c r="Y35" s="2">
        <f t="shared" si="3"/>
        <v>6.0606060606060606</v>
      </c>
      <c r="Z35" s="2">
        <f t="shared" si="4"/>
        <v>0</v>
      </c>
      <c r="AA35" s="2">
        <f t="shared" si="5"/>
        <v>0</v>
      </c>
      <c r="AB35" s="2" t="e">
        <f t="shared" si="6"/>
        <v>#DIV/0!</v>
      </c>
      <c r="AC35" s="2">
        <f t="shared" si="7"/>
        <v>27.27272727272727</v>
      </c>
      <c r="AD35" s="2">
        <f t="shared" si="8"/>
        <v>0</v>
      </c>
      <c r="AE35" s="2">
        <f t="shared" si="9"/>
        <v>0</v>
      </c>
      <c r="AF35" s="2">
        <f t="shared" si="10"/>
        <v>0</v>
      </c>
      <c r="AG35" s="2">
        <f t="shared" si="11"/>
        <v>0.14285714285714285</v>
      </c>
      <c r="AH35" s="2">
        <f t="shared" si="12"/>
        <v>33.333333333333329</v>
      </c>
      <c r="AJ35">
        <f t="shared" si="13"/>
        <v>0.2857142857142857</v>
      </c>
      <c r="AK35">
        <f>SUMIF(BatGame!$A:$A,'2025 썸머시즌 투수'!B35,BatGame!$AE:$AE)</f>
        <v>13</v>
      </c>
      <c r="AL35">
        <f t="shared" si="14"/>
        <v>13</v>
      </c>
      <c r="AM35" s="2">
        <f t="shared" si="15"/>
        <v>39.393939393939391</v>
      </c>
      <c r="AN35" s="2">
        <f t="shared" si="16"/>
        <v>1.625</v>
      </c>
      <c r="AO35" s="1">
        <v>1</v>
      </c>
      <c r="AP35" s="2">
        <f t="shared" si="17"/>
        <v>9.9000000000000008E-3</v>
      </c>
      <c r="AQ35">
        <f t="shared" si="18"/>
        <v>4.1738327861170609E-3</v>
      </c>
      <c r="AR35" s="2">
        <f t="shared" si="19"/>
        <v>1.4073832786117062E-2</v>
      </c>
      <c r="AS35">
        <f>AR35/'[1]리그 상수'!$F$4</f>
        <v>4.9907208461408108E-4</v>
      </c>
    </row>
    <row r="36" spans="1:45">
      <c r="A36" t="s">
        <v>220</v>
      </c>
      <c r="B36" s="1" t="s">
        <v>141</v>
      </c>
      <c r="C36" s="19">
        <f t="shared" si="0"/>
        <v>0</v>
      </c>
      <c r="D36" s="1">
        <f>SUMIF(PitchGame!$A:$A,$B36,PitchGame!E:E)</f>
        <v>1.67</v>
      </c>
      <c r="E36" s="1">
        <f>SUMIF(PitchGame!$A:$A,$B36,PitchGame!F:F)</f>
        <v>5</v>
      </c>
      <c r="F36" s="1">
        <f>SUMIF(PitchGame!$A:$A,$B36,PitchGame!G:G)</f>
        <v>0</v>
      </c>
      <c r="G36" s="1">
        <f>SUMIF(PitchGame!$A:$A,$B36,PitchGame!H:H)</f>
        <v>0</v>
      </c>
      <c r="H36" s="1">
        <f>SUMIF(PitchGame!$A:$A,$B36,PitchGame!I:I)</f>
        <v>0</v>
      </c>
      <c r="I36" s="1">
        <f>SUMIF(PitchGame!$A:$A,$B36,PitchGame!J:J)</f>
        <v>0</v>
      </c>
      <c r="J36" s="1">
        <f>SUMIF(PitchGame!$A:$A,$B36,PitchGame!K:K)</f>
        <v>0</v>
      </c>
      <c r="K36" s="1">
        <f>SUMIF(PitchGame!$A:$A,$B36,PitchGame!L:L)</f>
        <v>1</v>
      </c>
      <c r="L36" s="1">
        <f>SUMIF(PitchGame!$A:$A,$B36,PitchGame!M:M)</f>
        <v>2</v>
      </c>
      <c r="M36" s="1">
        <f>SUMIF(PitchGame!$A:$A,$B36,PitchGame!N:N)</f>
        <v>0</v>
      </c>
      <c r="N36" s="1">
        <f>SUMIF(PitchGame!$A:$A,$B36,PitchGame!O:O)</f>
        <v>0</v>
      </c>
      <c r="O36" s="1">
        <f>SUMIF(PitchGame!$A:$A,$B36,PitchGame!P:P)</f>
        <v>0</v>
      </c>
      <c r="P36" s="1">
        <f>SUMIF(PitchGame!$A:$A,$B36,PitchGame!Q:Q)</f>
        <v>0</v>
      </c>
      <c r="Q36" s="1">
        <f>SUMIF(PitchGame!$A:$A,$B36,PitchGame!R:R)</f>
        <v>0</v>
      </c>
      <c r="R36" s="1">
        <f>SUMIF(PitchGame!$A:$A,$B36,PitchGame!S:S)</f>
        <v>0</v>
      </c>
      <c r="S36" s="1">
        <v>0</v>
      </c>
      <c r="T36" s="1">
        <v>0</v>
      </c>
      <c r="U36" s="1">
        <v>2</v>
      </c>
      <c r="V36" s="1"/>
      <c r="W36" s="2">
        <f t="shared" si="1"/>
        <v>0</v>
      </c>
      <c r="X36" s="2">
        <f t="shared" si="2"/>
        <v>0</v>
      </c>
      <c r="Y36" s="2">
        <f t="shared" si="3"/>
        <v>1.1976047904191618</v>
      </c>
      <c r="Z36" s="2">
        <f t="shared" si="4"/>
        <v>5.3892215568862278</v>
      </c>
      <c r="AA36" s="2">
        <f t="shared" si="5"/>
        <v>0</v>
      </c>
      <c r="AB36" s="2" t="e">
        <f t="shared" si="6"/>
        <v>#DIV/0!</v>
      </c>
      <c r="AC36" s="2">
        <f t="shared" si="7"/>
        <v>0</v>
      </c>
      <c r="AD36" s="2">
        <f t="shared" si="8"/>
        <v>50</v>
      </c>
      <c r="AE36" s="2">
        <f t="shared" si="9"/>
        <v>0</v>
      </c>
      <c r="AF36" s="2">
        <f t="shared" si="10"/>
        <v>50</v>
      </c>
      <c r="AG36" s="2">
        <f t="shared" si="11"/>
        <v>2</v>
      </c>
      <c r="AH36" s="2">
        <f t="shared" si="12"/>
        <v>100</v>
      </c>
      <c r="AJ36">
        <f t="shared" si="13"/>
        <v>1</v>
      </c>
      <c r="AK36">
        <f>SUMIF(BatGame!$A:$A,'2025 썸머시즌 투수'!B36,BatGame!$AE:$AE)</f>
        <v>2</v>
      </c>
      <c r="AL36">
        <f t="shared" si="14"/>
        <v>2</v>
      </c>
      <c r="AM36" s="2">
        <f t="shared" si="15"/>
        <v>1.1976047904191618</v>
      </c>
      <c r="AN36" s="2">
        <f t="shared" si="16"/>
        <v>1</v>
      </c>
      <c r="AO36" s="1">
        <v>1</v>
      </c>
      <c r="AP36" s="2">
        <f t="shared" si="17"/>
        <v>5.0099999999999999E-2</v>
      </c>
      <c r="AQ36" t="e">
        <f t="shared" si="18"/>
        <v>#DIV/0!</v>
      </c>
      <c r="AR36" s="2" t="e">
        <f t="shared" si="19"/>
        <v>#DIV/0!</v>
      </c>
      <c r="AS36" t="e">
        <f>AR36/'[1]리그 상수'!$F$4</f>
        <v>#DIV/0!</v>
      </c>
    </row>
    <row r="37" spans="1:45">
      <c r="A37" t="s">
        <v>220</v>
      </c>
      <c r="B37" s="1" t="s">
        <v>134</v>
      </c>
      <c r="C37" s="19">
        <f t="shared" si="0"/>
        <v>6.2355658198614314</v>
      </c>
      <c r="D37" s="1">
        <f>SUMIF(PitchGame!$A:$A,$B37,PitchGame!E:E)</f>
        <v>4.33</v>
      </c>
      <c r="E37" s="1">
        <f>SUMIF(PitchGame!$A:$A,$B37,PitchGame!F:F)</f>
        <v>13</v>
      </c>
      <c r="F37" s="1">
        <f>SUMIF(PitchGame!$A:$A,$B37,PitchGame!G:G)</f>
        <v>0</v>
      </c>
      <c r="G37" s="1">
        <f>SUMIF(PitchGame!$A:$A,$B37,PitchGame!H:H)</f>
        <v>0</v>
      </c>
      <c r="H37" s="1">
        <f>SUMIF(PitchGame!$A:$A,$B37,PitchGame!I:I)</f>
        <v>0</v>
      </c>
      <c r="I37" s="1">
        <f>SUMIF(PitchGame!$A:$A,$B37,PitchGame!J:J)</f>
        <v>0</v>
      </c>
      <c r="J37" s="1">
        <f>SUMIF(PitchGame!$A:$A,$B37,PitchGame!K:K)</f>
        <v>0</v>
      </c>
      <c r="K37" s="1">
        <f>SUMIF(PitchGame!$A:$A,$B37,PitchGame!L:L)</f>
        <v>2</v>
      </c>
      <c r="L37" s="1">
        <f>SUMIF(PitchGame!$A:$A,$B37,PitchGame!M:M)</f>
        <v>9</v>
      </c>
      <c r="M37" s="1">
        <f>SUMIF(PitchGame!$A:$A,$B37,PitchGame!N:N)</f>
        <v>1</v>
      </c>
      <c r="N37" s="1">
        <f>SUMIF(PitchGame!$A:$A,$B37,PitchGame!O:O)</f>
        <v>4</v>
      </c>
      <c r="O37" s="1">
        <f>SUMIF(PitchGame!$A:$A,$B37,PitchGame!P:P)</f>
        <v>3</v>
      </c>
      <c r="P37" s="1">
        <f>SUMIF(PitchGame!$A:$A,$B37,PitchGame!Q:Q)</f>
        <v>1</v>
      </c>
      <c r="Q37" s="1">
        <f>SUMIF(PitchGame!$A:$A,$B37,PitchGame!R:R)</f>
        <v>2</v>
      </c>
      <c r="R37" s="1">
        <f>SUMIF(PitchGame!$A:$A,$B37,PitchGame!S:S)</f>
        <v>0</v>
      </c>
      <c r="S37" s="1">
        <v>0</v>
      </c>
      <c r="T37" s="1">
        <v>0</v>
      </c>
      <c r="U37" s="1">
        <v>0</v>
      </c>
      <c r="V37" s="1"/>
      <c r="W37" s="2">
        <f t="shared" si="1"/>
        <v>8.3140877598152425</v>
      </c>
      <c r="X37" s="2">
        <f t="shared" si="2"/>
        <v>133.90365249521597</v>
      </c>
      <c r="Y37" s="2">
        <f t="shared" si="3"/>
        <v>2.3094688221709005</v>
      </c>
      <c r="Z37" s="2">
        <f t="shared" si="4"/>
        <v>4.1570438799076213</v>
      </c>
      <c r="AA37" s="2">
        <f t="shared" si="5"/>
        <v>0.4811111111111111</v>
      </c>
      <c r="AB37" s="2">
        <f t="shared" si="6"/>
        <v>2</v>
      </c>
      <c r="AC37" s="2">
        <f t="shared" si="7"/>
        <v>2.0785219399538106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>
        <f t="shared" si="11"/>
        <v>-2.6666666666666665</v>
      </c>
      <c r="AH37" s="2">
        <f t="shared" si="12"/>
        <v>75</v>
      </c>
      <c r="AJ37">
        <f t="shared" si="13"/>
        <v>-3</v>
      </c>
      <c r="AK37">
        <f>SUMIF(BatGame!$A:$A,'2025 썸머시즌 투수'!B37,BatGame!$AE:$AE)</f>
        <v>11</v>
      </c>
      <c r="AL37" t="e">
        <f t="shared" si="14"/>
        <v>#DIV/0!</v>
      </c>
      <c r="AM37" s="2">
        <f t="shared" si="15"/>
        <v>2.5404157043879909</v>
      </c>
      <c r="AN37" s="2" t="e">
        <f t="shared" si="16"/>
        <v>#DIV/0!</v>
      </c>
      <c r="AO37" s="1">
        <v>0</v>
      </c>
      <c r="AP37" s="2">
        <f t="shared" si="17"/>
        <v>0.12989999999999999</v>
      </c>
      <c r="AQ37">
        <f t="shared" si="18"/>
        <v>0.35929648082474824</v>
      </c>
      <c r="AR37" s="2">
        <f t="shared" si="19"/>
        <v>0.4891964808247482</v>
      </c>
      <c r="AS37">
        <f>AR37/'[1]리그 상수'!$F$4</f>
        <v>1.7347392937047838E-2</v>
      </c>
    </row>
    <row r="38" spans="1:45">
      <c r="A38" t="s">
        <v>220</v>
      </c>
      <c r="B38" s="1" t="s">
        <v>83</v>
      </c>
      <c r="C38" s="19">
        <f t="shared" si="0"/>
        <v>0</v>
      </c>
      <c r="D38" s="1">
        <f>SUMIF(PitchGame!$A:$A,$B38,PitchGame!E:E)</f>
        <v>2</v>
      </c>
      <c r="E38" s="1">
        <f>SUMIF(PitchGame!$A:$A,$B38,PitchGame!F:F)</f>
        <v>6</v>
      </c>
      <c r="F38" s="1">
        <f>SUMIF(PitchGame!$A:$A,$B38,PitchGame!G:G)</f>
        <v>0</v>
      </c>
      <c r="G38" s="1">
        <f>SUMIF(PitchGame!$A:$A,$B38,PitchGame!H:H)</f>
        <v>0</v>
      </c>
      <c r="H38" s="1">
        <f>SUMIF(PitchGame!$A:$A,$B38,PitchGame!I:I)</f>
        <v>1</v>
      </c>
      <c r="I38" s="1">
        <f>SUMIF(PitchGame!$A:$A,$B38,PitchGame!J:J)</f>
        <v>0</v>
      </c>
      <c r="J38" s="1">
        <f>SUMIF(PitchGame!$A:$A,$B38,PitchGame!K:K)</f>
        <v>0</v>
      </c>
      <c r="K38" s="1">
        <f>SUMIF(PitchGame!$A:$A,$B38,PitchGame!L:L)</f>
        <v>0</v>
      </c>
      <c r="L38" s="1">
        <f>SUMIF(PitchGame!$A:$A,$B38,PitchGame!M:M)</f>
        <v>1</v>
      </c>
      <c r="M38" s="1">
        <f>SUMIF(PitchGame!$A:$A,$B38,PitchGame!N:N)</f>
        <v>0</v>
      </c>
      <c r="N38" s="1">
        <f>SUMIF(PitchGame!$A:$A,$B38,PitchGame!O:O)</f>
        <v>0</v>
      </c>
      <c r="O38" s="1">
        <f>SUMIF(PitchGame!$A:$A,$B38,PitchGame!P:P)</f>
        <v>0</v>
      </c>
      <c r="P38" s="1">
        <f>SUMIF(PitchGame!$A:$A,$B38,PitchGame!Q:Q)</f>
        <v>0</v>
      </c>
      <c r="Q38" s="1">
        <f>SUMIF(PitchGame!$A:$A,$B38,PitchGame!R:R)</f>
        <v>1</v>
      </c>
      <c r="R38" s="1">
        <f>SUMIF(PitchGame!$A:$A,$B38,PitchGame!S:S)</f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>
        <f t="shared" si="3"/>
        <v>0.5</v>
      </c>
      <c r="Z38" s="2">
        <f t="shared" si="4"/>
        <v>0</v>
      </c>
      <c r="AA38" s="2">
        <f t="shared" si="5"/>
        <v>0</v>
      </c>
      <c r="AB38" s="2" t="e">
        <f t="shared" si="6"/>
        <v>#DIV/0!</v>
      </c>
      <c r="AC38" s="2">
        <f t="shared" si="7"/>
        <v>0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>
        <f t="shared" si="12"/>
        <v>100</v>
      </c>
      <c r="AJ38">
        <f t="shared" si="13"/>
        <v>-1</v>
      </c>
      <c r="AK38">
        <f>SUMIF(BatGame!$A:$A,'2025 썸머시즌 투수'!B38,BatGame!$AE:$AE)</f>
        <v>15</v>
      </c>
      <c r="AL38" t="e">
        <f t="shared" si="14"/>
        <v>#DIV/0!</v>
      </c>
      <c r="AM38" s="2">
        <f t="shared" si="15"/>
        <v>7.5</v>
      </c>
      <c r="AN38" s="2" t="e">
        <f t="shared" si="16"/>
        <v>#DIV/0!</v>
      </c>
      <c r="AO38" s="1">
        <v>0</v>
      </c>
      <c r="AP38" s="2">
        <f t="shared" si="17"/>
        <v>0.06</v>
      </c>
      <c r="AQ38" t="e">
        <f t="shared" si="18"/>
        <v>#DIV/0!</v>
      </c>
      <c r="AR38" s="2" t="e">
        <f t="shared" si="19"/>
        <v>#DIV/0!</v>
      </c>
      <c r="AS38" t="e">
        <f>AR38/'[1]리그 상수'!$F$4</f>
        <v>#DIV/0!</v>
      </c>
    </row>
    <row r="39" spans="1:45">
      <c r="A39" t="s">
        <v>220</v>
      </c>
      <c r="B39" s="1" t="s">
        <v>138</v>
      </c>
      <c r="C39" s="19">
        <f t="shared" si="0"/>
        <v>3</v>
      </c>
      <c r="D39" s="1">
        <f>SUMIF(PitchGame!$A:$A,$B39,PitchGame!E:E)</f>
        <v>3</v>
      </c>
      <c r="E39" s="1">
        <f>SUMIF(PitchGame!$A:$A,$B39,PitchGame!F:F)</f>
        <v>9</v>
      </c>
      <c r="F39" s="1">
        <f>SUMIF(PitchGame!$A:$A,$B39,PitchGame!G:G)</f>
        <v>0</v>
      </c>
      <c r="G39" s="1">
        <f>SUMIF(PitchGame!$A:$A,$B39,PitchGame!H:H)</f>
        <v>0</v>
      </c>
      <c r="H39" s="1">
        <f>SUMIF(PitchGame!$A:$A,$B39,PitchGame!I:I)</f>
        <v>0</v>
      </c>
      <c r="I39" s="1">
        <f>SUMIF(PitchGame!$A:$A,$B39,PitchGame!J:J)</f>
        <v>1</v>
      </c>
      <c r="J39" s="1">
        <f>SUMIF(PitchGame!$A:$A,$B39,PitchGame!K:K)</f>
        <v>0</v>
      </c>
      <c r="K39" s="1">
        <f>SUMIF(PitchGame!$A:$A,$B39,PitchGame!L:L)</f>
        <v>0</v>
      </c>
      <c r="L39" s="1">
        <f>SUMIF(PitchGame!$A:$A,$B39,PitchGame!M:M)</f>
        <v>1</v>
      </c>
      <c r="M39" s="1">
        <f>SUMIF(PitchGame!$A:$A,$B39,PitchGame!N:N)</f>
        <v>0</v>
      </c>
      <c r="N39" s="1">
        <f>SUMIF(PitchGame!$A:$A,$B39,PitchGame!O:O)</f>
        <v>3</v>
      </c>
      <c r="O39" s="1">
        <f>SUMIF(PitchGame!$A:$A,$B39,PitchGame!P:P)</f>
        <v>1</v>
      </c>
      <c r="P39" s="1">
        <f>SUMIF(PitchGame!$A:$A,$B39,PitchGame!Q:Q)</f>
        <v>0</v>
      </c>
      <c r="Q39" s="1">
        <f>SUMIF(PitchGame!$A:$A,$B39,PitchGame!R:R)</f>
        <v>1</v>
      </c>
      <c r="R39" s="1">
        <f>SUMIF(PitchGame!$A:$A,$B39,PitchGame!S:S)</f>
        <v>0</v>
      </c>
      <c r="S39" s="1">
        <v>0</v>
      </c>
      <c r="T39" s="1">
        <v>0</v>
      </c>
      <c r="U39" s="1">
        <v>0</v>
      </c>
      <c r="V39" s="1"/>
      <c r="W39" s="2">
        <f t="shared" si="1"/>
        <v>9</v>
      </c>
      <c r="X39" s="2">
        <f t="shared" si="2"/>
        <v>144.9507038260713</v>
      </c>
      <c r="Y39" s="2">
        <f t="shared" si="3"/>
        <v>0.33333333333333331</v>
      </c>
      <c r="Z39" s="2">
        <f t="shared" si="4"/>
        <v>0</v>
      </c>
      <c r="AA39" s="2">
        <f t="shared" si="5"/>
        <v>0</v>
      </c>
      <c r="AB39" s="2" t="e">
        <f t="shared" si="6"/>
        <v>#DIV/0!</v>
      </c>
      <c r="AC39" s="2">
        <f t="shared" si="7"/>
        <v>0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>
        <f t="shared" si="12"/>
        <v>50</v>
      </c>
      <c r="AJ39">
        <f t="shared" si="13"/>
        <v>-1</v>
      </c>
      <c r="AK39">
        <f>SUMIF(BatGame!$A:$A,'2025 썸머시즌 투수'!B39,BatGame!$AE:$AE)</f>
        <v>36</v>
      </c>
      <c r="AL39" t="e">
        <f t="shared" si="14"/>
        <v>#DIV/0!</v>
      </c>
      <c r="AM39" s="2">
        <f t="shared" si="15"/>
        <v>12</v>
      </c>
      <c r="AN39" s="2" t="e">
        <f t="shared" si="16"/>
        <v>#DIV/0!</v>
      </c>
      <c r="AO39" s="1">
        <v>0</v>
      </c>
      <c r="AP39" s="2">
        <f t="shared" si="17"/>
        <v>0.09</v>
      </c>
      <c r="AQ39">
        <f t="shared" si="18"/>
        <v>0.22996323890452125</v>
      </c>
      <c r="AR39" s="2">
        <f t="shared" si="19"/>
        <v>0.31996323890452127</v>
      </c>
      <c r="AS39">
        <f>AR39/'[1]리그 상수'!$F$4</f>
        <v>1.1346214145550419E-2</v>
      </c>
    </row>
    <row r="40" spans="1:45">
      <c r="A40" t="s">
        <v>220</v>
      </c>
      <c r="B40" s="1" t="s">
        <v>105</v>
      </c>
      <c r="C40" s="19">
        <f t="shared" si="0"/>
        <v>8.5831062670299723</v>
      </c>
      <c r="D40" s="1">
        <f>SUMIF(PitchGame!$A:$A,$B40,PitchGame!E:E)</f>
        <v>7.34</v>
      </c>
      <c r="E40" s="1">
        <f>SUMIF(PitchGame!$A:$A,$B40,PitchGame!F:F)</f>
        <v>22</v>
      </c>
      <c r="F40" s="1">
        <f>SUMIF(PitchGame!$A:$A,$B40,PitchGame!G:G)</f>
        <v>0</v>
      </c>
      <c r="G40" s="1">
        <f>SUMIF(PitchGame!$A:$A,$B40,PitchGame!H:H)</f>
        <v>1</v>
      </c>
      <c r="H40" s="1">
        <f>SUMIF(PitchGame!$A:$A,$B40,PitchGame!I:I)</f>
        <v>0</v>
      </c>
      <c r="I40" s="1">
        <f>SUMIF(PitchGame!$A:$A,$B40,PitchGame!J:J)</f>
        <v>0</v>
      </c>
      <c r="J40" s="1">
        <f>SUMIF(PitchGame!$A:$A,$B40,PitchGame!K:K)</f>
        <v>0</v>
      </c>
      <c r="K40" s="1">
        <f>SUMIF(PitchGame!$A:$A,$B40,PitchGame!L:L)</f>
        <v>4</v>
      </c>
      <c r="L40" s="1">
        <f>SUMIF(PitchGame!$A:$A,$B40,PitchGame!M:M)</f>
        <v>10</v>
      </c>
      <c r="M40" s="1">
        <f>SUMIF(PitchGame!$A:$A,$B40,PitchGame!N:N)</f>
        <v>3</v>
      </c>
      <c r="N40" s="1">
        <f>SUMIF(PitchGame!$A:$A,$B40,PitchGame!O:O)</f>
        <v>7</v>
      </c>
      <c r="O40" s="1">
        <f>SUMIF(PitchGame!$A:$A,$B40,PitchGame!P:P)</f>
        <v>7</v>
      </c>
      <c r="P40" s="1">
        <f>SUMIF(PitchGame!$A:$A,$B40,PitchGame!Q:Q)</f>
        <v>0</v>
      </c>
      <c r="Q40" s="1">
        <f>SUMIF(PitchGame!$A:$A,$B40,PitchGame!R:R)</f>
        <v>1</v>
      </c>
      <c r="R40" s="1">
        <f>SUMIF(PitchGame!$A:$A,$B40,PitchGame!S:S)</f>
        <v>0</v>
      </c>
      <c r="S40" s="1">
        <v>0</v>
      </c>
      <c r="T40" s="1">
        <v>0</v>
      </c>
      <c r="U40" s="1">
        <v>0</v>
      </c>
      <c r="V40" s="1"/>
      <c r="W40" s="2">
        <f t="shared" si="1"/>
        <v>8.5831062670299723</v>
      </c>
      <c r="X40" s="2">
        <f t="shared" si="2"/>
        <v>138.236366046662</v>
      </c>
      <c r="Y40" s="2">
        <f t="shared" si="3"/>
        <v>1.3623978201634879</v>
      </c>
      <c r="Z40" s="2">
        <f t="shared" si="4"/>
        <v>4.9046321525885563</v>
      </c>
      <c r="AA40" s="2">
        <f t="shared" si="5"/>
        <v>0</v>
      </c>
      <c r="AB40" s="2" t="e">
        <f t="shared" si="6"/>
        <v>#DIV/0!</v>
      </c>
      <c r="AC40" s="2">
        <f t="shared" si="7"/>
        <v>3.6784741144414168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>
        <f t="shared" si="11"/>
        <v>-1</v>
      </c>
      <c r="AH40" s="2">
        <f t="shared" si="12"/>
        <v>36.363636363636367</v>
      </c>
      <c r="AJ40">
        <f t="shared" si="13"/>
        <v>-10</v>
      </c>
      <c r="AK40">
        <f>SUMIF(BatGame!$A:$A,'2025 썸머시즌 투수'!B40,BatGame!$AE:$AE)</f>
        <v>60</v>
      </c>
      <c r="AL40" t="e">
        <f t="shared" si="14"/>
        <v>#DIV/0!</v>
      </c>
      <c r="AM40" s="2">
        <f t="shared" si="15"/>
        <v>8.1743869209809272</v>
      </c>
      <c r="AN40" s="2" t="e">
        <f t="shared" si="16"/>
        <v>#DIV/0!</v>
      </c>
      <c r="AO40" s="1">
        <v>0</v>
      </c>
      <c r="AP40" s="2">
        <f t="shared" si="17"/>
        <v>0.22019999999999998</v>
      </c>
      <c r="AQ40">
        <f t="shared" si="18"/>
        <v>0.58997178447259158</v>
      </c>
      <c r="AR40" s="2">
        <f t="shared" si="19"/>
        <v>0.81017178447259153</v>
      </c>
      <c r="AS40">
        <f>AR40/'[1]리그 상수'!$F$4</f>
        <v>2.8729495903283438E-2</v>
      </c>
    </row>
    <row r="41" spans="1:45">
      <c r="A41" t="s">
        <v>220</v>
      </c>
      <c r="B41" s="1" t="s">
        <v>124</v>
      </c>
      <c r="C41" s="19">
        <f t="shared" si="0"/>
        <v>0</v>
      </c>
      <c r="D41" s="1">
        <f>SUMIF(PitchGame!$A:$A,$B41,PitchGame!E:E)</f>
        <v>4.33</v>
      </c>
      <c r="E41" s="1">
        <f>SUMIF(PitchGame!$A:$A,$B41,PitchGame!F:F)</f>
        <v>13</v>
      </c>
      <c r="F41" s="1">
        <f>SUMIF(PitchGame!$A:$A,$B41,PitchGame!G:G)</f>
        <v>0</v>
      </c>
      <c r="G41" s="1">
        <f>SUMIF(PitchGame!$A:$A,$B41,PitchGame!H:H)</f>
        <v>1</v>
      </c>
      <c r="H41" s="1">
        <f>SUMIF(PitchGame!$A:$A,$B41,PitchGame!I:I)</f>
        <v>0</v>
      </c>
      <c r="I41" s="1">
        <f>SUMIF(PitchGame!$A:$A,$B41,PitchGame!J:J)</f>
        <v>0</v>
      </c>
      <c r="J41" s="1">
        <f>SUMIF(PitchGame!$A:$A,$B41,PitchGame!K:K)</f>
        <v>0</v>
      </c>
      <c r="K41" s="1">
        <f>SUMIF(PitchGame!$A:$A,$B41,PitchGame!L:L)</f>
        <v>2</v>
      </c>
      <c r="L41" s="1">
        <f>SUMIF(PitchGame!$A:$A,$B41,PitchGame!M:M)</f>
        <v>7</v>
      </c>
      <c r="M41" s="1">
        <f>SUMIF(PitchGame!$A:$A,$B41,PitchGame!N:N)</f>
        <v>1</v>
      </c>
      <c r="N41" s="1">
        <f>SUMIF(PitchGame!$A:$A,$B41,PitchGame!O:O)</f>
        <v>7</v>
      </c>
      <c r="O41" s="1">
        <f>SUMIF(PitchGame!$A:$A,$B41,PitchGame!P:P)</f>
        <v>0</v>
      </c>
      <c r="P41" s="1">
        <f>SUMIF(PitchGame!$A:$A,$B41,PitchGame!Q:Q)</f>
        <v>1</v>
      </c>
      <c r="Q41" s="1">
        <f>SUMIF(PitchGame!$A:$A,$B41,PitchGame!R:R)</f>
        <v>1</v>
      </c>
      <c r="R41" s="1">
        <f>SUMIF(PitchGame!$A:$A,$B41,PitchGame!S:S)</f>
        <v>0</v>
      </c>
      <c r="S41" s="1">
        <v>0</v>
      </c>
      <c r="T41" s="1">
        <v>0</v>
      </c>
      <c r="U41" s="1">
        <v>0</v>
      </c>
      <c r="V41" s="1"/>
      <c r="W41" s="2">
        <f t="shared" si="1"/>
        <v>14.549653579676674</v>
      </c>
      <c r="X41" s="2">
        <f t="shared" si="2"/>
        <v>234.33139186662794</v>
      </c>
      <c r="Y41" s="2">
        <f t="shared" si="3"/>
        <v>1.8475750577367205</v>
      </c>
      <c r="Z41" s="2">
        <f t="shared" si="4"/>
        <v>4.1570438799076213</v>
      </c>
      <c r="AA41" s="2">
        <f t="shared" si="5"/>
        <v>0.4811111111111111</v>
      </c>
      <c r="AB41" s="2">
        <f t="shared" si="6"/>
        <v>2</v>
      </c>
      <c r="AC41" s="2">
        <f t="shared" si="7"/>
        <v>2.0785219399538106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>
        <f t="shared" si="11"/>
        <v>-2</v>
      </c>
      <c r="AH41" s="2">
        <f t="shared" si="12"/>
        <v>100</v>
      </c>
      <c r="AJ41">
        <f t="shared" si="13"/>
        <v>-3.5</v>
      </c>
      <c r="AK41">
        <f>SUMIF(BatGame!$A:$A,'2025 썸머시즌 투수'!B41,BatGame!$AE:$AE)</f>
        <v>52</v>
      </c>
      <c r="AL41" t="e">
        <f t="shared" si="14"/>
        <v>#DIV/0!</v>
      </c>
      <c r="AM41" s="2">
        <f t="shared" si="15"/>
        <v>12.009237875288683</v>
      </c>
      <c r="AN41" s="2" t="e">
        <f t="shared" si="16"/>
        <v>#DIV/0!</v>
      </c>
      <c r="AO41" s="1">
        <v>0</v>
      </c>
      <c r="AP41" s="2">
        <f t="shared" si="17"/>
        <v>0.12989999999999999</v>
      </c>
      <c r="AQ41">
        <f t="shared" si="18"/>
        <v>0.20531227475699898</v>
      </c>
      <c r="AR41" s="2">
        <f t="shared" si="19"/>
        <v>0.335212274756999</v>
      </c>
      <c r="AS41">
        <f>AR41/'[1]리그 상수'!$F$4</f>
        <v>1.1886960097765943E-2</v>
      </c>
    </row>
    <row r="42" spans="1:45">
      <c r="A42" t="s">
        <v>220</v>
      </c>
      <c r="B42" s="1" t="s">
        <v>88</v>
      </c>
      <c r="C42" s="19">
        <f t="shared" si="0"/>
        <v>3.8571428571428572</v>
      </c>
      <c r="D42" s="1">
        <f>SUMIF(PitchGame!$A:$A,$B42,PitchGame!E:E)</f>
        <v>7</v>
      </c>
      <c r="E42" s="1">
        <f>SUMIF(PitchGame!$A:$A,$B42,PitchGame!F:F)</f>
        <v>21</v>
      </c>
      <c r="F42" s="1">
        <f>SUMIF(PitchGame!$A:$A,$B42,PitchGame!G:G)</f>
        <v>0</v>
      </c>
      <c r="G42" s="1">
        <f>SUMIF(PitchGame!$A:$A,$B42,PitchGame!H:H)</f>
        <v>0</v>
      </c>
      <c r="H42" s="1">
        <f>SUMIF(PitchGame!$A:$A,$B42,PitchGame!I:I)</f>
        <v>0</v>
      </c>
      <c r="I42" s="1">
        <f>SUMIF(PitchGame!$A:$A,$B42,PitchGame!J:J)</f>
        <v>0</v>
      </c>
      <c r="J42" s="1">
        <f>SUMIF(PitchGame!$A:$A,$B42,PitchGame!K:K)</f>
        <v>1</v>
      </c>
      <c r="K42" s="1">
        <f>SUMIF(PitchGame!$A:$A,$B42,PitchGame!L:L)</f>
        <v>3</v>
      </c>
      <c r="L42" s="1">
        <f>SUMIF(PitchGame!$A:$A,$B42,PitchGame!M:M)</f>
        <v>8</v>
      </c>
      <c r="M42" s="1">
        <f>SUMIF(PitchGame!$A:$A,$B42,PitchGame!N:N)</f>
        <v>0</v>
      </c>
      <c r="N42" s="1">
        <f>SUMIF(PitchGame!$A:$A,$B42,PitchGame!O:O)</f>
        <v>5</v>
      </c>
      <c r="O42" s="1">
        <f>SUMIF(PitchGame!$A:$A,$B42,PitchGame!P:P)</f>
        <v>3</v>
      </c>
      <c r="P42" s="1">
        <f>SUMIF(PitchGame!$A:$A,$B42,PitchGame!Q:Q)</f>
        <v>0</v>
      </c>
      <c r="Q42" s="1">
        <f>SUMIF(PitchGame!$A:$A,$B42,PitchGame!R:R)</f>
        <v>0</v>
      </c>
      <c r="R42" s="1">
        <f>SUMIF(PitchGame!$A:$A,$B42,PitchGame!S:S)</f>
        <v>0</v>
      </c>
      <c r="S42" s="1">
        <v>0</v>
      </c>
      <c r="T42" s="1">
        <v>0</v>
      </c>
      <c r="U42" s="1">
        <v>0</v>
      </c>
      <c r="V42" s="1"/>
      <c r="W42" s="2">
        <f t="shared" si="1"/>
        <v>6.4285714285714288</v>
      </c>
      <c r="X42" s="2">
        <f t="shared" si="2"/>
        <v>103.53621701862235</v>
      </c>
      <c r="Y42" s="2">
        <f t="shared" si="3"/>
        <v>1.1428571428571428</v>
      </c>
      <c r="Z42" s="2">
        <f t="shared" si="4"/>
        <v>3.8571428571428572</v>
      </c>
      <c r="AA42" s="2">
        <f t="shared" si="5"/>
        <v>0</v>
      </c>
      <c r="AB42" s="2" t="e">
        <f t="shared" si="6"/>
        <v>#DIV/0!</v>
      </c>
      <c r="AC42" s="2">
        <f t="shared" si="7"/>
        <v>0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>
        <f t="shared" si="11"/>
        <v>-2.6666666666666665</v>
      </c>
      <c r="AH42" s="2">
        <f t="shared" si="12"/>
        <v>62.5</v>
      </c>
      <c r="AJ42" t="e">
        <f t="shared" si="13"/>
        <v>#DIV/0!</v>
      </c>
      <c r="AK42">
        <f>SUMIF(BatGame!$A:$A,'2025 썸머시즌 투수'!B42,BatGame!$AE:$AE)</f>
        <v>44</v>
      </c>
      <c r="AL42" t="e">
        <f t="shared" si="14"/>
        <v>#DIV/0!</v>
      </c>
      <c r="AM42" s="2">
        <f t="shared" si="15"/>
        <v>6.2857142857142856</v>
      </c>
      <c r="AN42" s="2" t="e">
        <f t="shared" si="16"/>
        <v>#DIV/0!</v>
      </c>
      <c r="AO42" s="1">
        <v>0</v>
      </c>
      <c r="AP42" s="2">
        <f t="shared" si="17"/>
        <v>0.21</v>
      </c>
      <c r="AQ42">
        <f t="shared" si="18"/>
        <v>0.75121324708810266</v>
      </c>
      <c r="AR42" s="2">
        <f t="shared" si="19"/>
        <v>0.96121324708810263</v>
      </c>
      <c r="AS42">
        <f>AR42/'[1]리그 상수'!$F$4</f>
        <v>3.4085576137876043E-2</v>
      </c>
    </row>
    <row r="43" spans="1:45">
      <c r="A43" t="s">
        <v>220</v>
      </c>
      <c r="B43" s="1" t="s">
        <v>87</v>
      </c>
      <c r="C43" s="19">
        <f t="shared" si="0"/>
        <v>9</v>
      </c>
      <c r="D43" s="1">
        <f>SUMIF(PitchGame!$A:$A,$B43,PitchGame!E:E)</f>
        <v>6</v>
      </c>
      <c r="E43" s="1">
        <f>SUMIF(PitchGame!$A:$A,$B43,PitchGame!F:F)</f>
        <v>18</v>
      </c>
      <c r="F43" s="1">
        <f>SUMIF(PitchGame!$A:$A,$B43,PitchGame!G:G)</f>
        <v>0</v>
      </c>
      <c r="G43" s="1">
        <f>SUMIF(PitchGame!$A:$A,$B43,PitchGame!H:H)</f>
        <v>0</v>
      </c>
      <c r="H43" s="1">
        <f>SUMIF(PitchGame!$A:$A,$B43,PitchGame!I:I)</f>
        <v>0</v>
      </c>
      <c r="I43" s="1">
        <f>SUMIF(PitchGame!$A:$A,$B43,PitchGame!J:J)</f>
        <v>0</v>
      </c>
      <c r="J43" s="1">
        <f>SUMIF(PitchGame!$A:$A,$B43,PitchGame!K:K)</f>
        <v>0</v>
      </c>
      <c r="K43" s="1">
        <f>SUMIF(PitchGame!$A:$A,$B43,PitchGame!L:L)</f>
        <v>3</v>
      </c>
      <c r="L43" s="1">
        <f>SUMIF(PitchGame!$A:$A,$B43,PitchGame!M:M)</f>
        <v>10</v>
      </c>
      <c r="M43" s="1">
        <f>SUMIF(PitchGame!$A:$A,$B43,PitchGame!N:N)</f>
        <v>1</v>
      </c>
      <c r="N43" s="1">
        <f>SUMIF(PitchGame!$A:$A,$B43,PitchGame!O:O)</f>
        <v>6</v>
      </c>
      <c r="O43" s="1">
        <f>SUMIF(PitchGame!$A:$A,$B43,PitchGame!P:P)</f>
        <v>6</v>
      </c>
      <c r="P43" s="1">
        <f>SUMIF(PitchGame!$A:$A,$B43,PitchGame!Q:Q)</f>
        <v>0</v>
      </c>
      <c r="Q43" s="1">
        <f>SUMIF(PitchGame!$A:$A,$B43,PitchGame!R:R)</f>
        <v>0</v>
      </c>
      <c r="R43" s="1">
        <f>SUMIF(PitchGame!$A:$A,$B43,PitchGame!S:S)</f>
        <v>0</v>
      </c>
      <c r="S43" s="1">
        <v>0</v>
      </c>
      <c r="T43" s="1">
        <v>0</v>
      </c>
      <c r="U43" s="1">
        <v>0</v>
      </c>
      <c r="V43" s="1"/>
      <c r="W43" s="2">
        <f t="shared" si="1"/>
        <v>9</v>
      </c>
      <c r="X43" s="2">
        <f t="shared" si="2"/>
        <v>144.9507038260713</v>
      </c>
      <c r="Y43" s="2">
        <f t="shared" si="3"/>
        <v>1.6666666666666667</v>
      </c>
      <c r="Z43" s="2">
        <f t="shared" si="4"/>
        <v>4.5</v>
      </c>
      <c r="AA43" s="2">
        <f t="shared" si="5"/>
        <v>0</v>
      </c>
      <c r="AB43" s="2" t="e">
        <f t="shared" si="6"/>
        <v>#DIV/0!</v>
      </c>
      <c r="AC43" s="2">
        <f t="shared" si="7"/>
        <v>1.5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>
        <f t="shared" si="11"/>
        <v>-2.25</v>
      </c>
      <c r="AH43" s="2">
        <f t="shared" si="12"/>
        <v>40</v>
      </c>
      <c r="AJ43" t="e">
        <f t="shared" si="13"/>
        <v>#DIV/0!</v>
      </c>
      <c r="AK43">
        <f>SUMIF(BatGame!$A:$A,'2025 썸머시즌 투수'!B43,BatGame!$AE:$AE)</f>
        <v>36</v>
      </c>
      <c r="AL43" t="e">
        <f t="shared" si="14"/>
        <v>#DIV/0!</v>
      </c>
      <c r="AM43" s="2">
        <f t="shared" si="15"/>
        <v>6</v>
      </c>
      <c r="AN43" s="2" t="e">
        <f t="shared" si="16"/>
        <v>#DIV/0!</v>
      </c>
      <c r="AO43" s="1">
        <v>0</v>
      </c>
      <c r="AP43" s="2">
        <f t="shared" si="17"/>
        <v>0.18</v>
      </c>
      <c r="AQ43">
        <f t="shared" si="18"/>
        <v>0.4599264778090425</v>
      </c>
      <c r="AR43" s="2">
        <f t="shared" si="19"/>
        <v>0.63992647780904255</v>
      </c>
      <c r="AS43">
        <f>AR43/'[1]리그 상수'!$F$4</f>
        <v>2.2692428291100838E-2</v>
      </c>
    </row>
    <row r="44" spans="1:45">
      <c r="A44" t="s">
        <v>220</v>
      </c>
      <c r="B44" s="1" t="s">
        <v>145</v>
      </c>
      <c r="C44" s="19">
        <f t="shared" si="0"/>
        <v>2.25</v>
      </c>
      <c r="D44" s="1">
        <f>SUMIF(PitchGame!$A:$A,$B44,PitchGame!E:E)</f>
        <v>4</v>
      </c>
      <c r="E44" s="1">
        <f>SUMIF(PitchGame!$A:$A,$B44,PitchGame!F:F)</f>
        <v>12</v>
      </c>
      <c r="F44" s="1">
        <f>SUMIF(PitchGame!$A:$A,$B44,PitchGame!G:G)</f>
        <v>1</v>
      </c>
      <c r="G44" s="1">
        <f>SUMIF(PitchGame!$A:$A,$B44,PitchGame!H:H)</f>
        <v>0</v>
      </c>
      <c r="H44" s="1">
        <f>SUMIF(PitchGame!$A:$A,$B44,PitchGame!I:I)</f>
        <v>0</v>
      </c>
      <c r="I44" s="1">
        <f>SUMIF(PitchGame!$A:$A,$B44,PitchGame!J:J)</f>
        <v>0</v>
      </c>
      <c r="J44" s="1">
        <f>SUMIF(PitchGame!$A:$A,$B44,PitchGame!K:K)</f>
        <v>0</v>
      </c>
      <c r="K44" s="1">
        <f>SUMIF(PitchGame!$A:$A,$B44,PitchGame!L:L)</f>
        <v>2</v>
      </c>
      <c r="L44" s="1">
        <f>SUMIF(PitchGame!$A:$A,$B44,PitchGame!M:M)</f>
        <v>2</v>
      </c>
      <c r="M44" s="1">
        <f>SUMIF(PitchGame!$A:$A,$B44,PitchGame!N:N)</f>
        <v>0</v>
      </c>
      <c r="N44" s="1">
        <f>SUMIF(PitchGame!$A:$A,$B44,PitchGame!O:O)</f>
        <v>2</v>
      </c>
      <c r="O44" s="1">
        <f>SUMIF(PitchGame!$A:$A,$B44,PitchGame!P:P)</f>
        <v>1</v>
      </c>
      <c r="P44" s="1">
        <f>SUMIF(PitchGame!$A:$A,$B44,PitchGame!Q:Q)</f>
        <v>1</v>
      </c>
      <c r="Q44" s="1">
        <f>SUMIF(PitchGame!$A:$A,$B44,PitchGame!R:R)</f>
        <v>0</v>
      </c>
      <c r="R44" s="1">
        <f>SUMIF(PitchGame!$A:$A,$B44,PitchGame!S:S)</f>
        <v>0</v>
      </c>
      <c r="S44" s="1">
        <v>0</v>
      </c>
      <c r="T44" s="1">
        <v>0</v>
      </c>
      <c r="U44" s="1">
        <v>2</v>
      </c>
      <c r="V44" s="1"/>
      <c r="W44" s="2">
        <f t="shared" si="1"/>
        <v>4.5</v>
      </c>
      <c r="X44" s="2">
        <f t="shared" si="2"/>
        <v>72.475351913035652</v>
      </c>
      <c r="Y44" s="2">
        <f t="shared" si="3"/>
        <v>0.75</v>
      </c>
      <c r="Z44" s="2">
        <f t="shared" si="4"/>
        <v>4.5</v>
      </c>
      <c r="AA44" s="2">
        <f t="shared" si="5"/>
        <v>0.44444444444444442</v>
      </c>
      <c r="AB44" s="2">
        <f t="shared" si="6"/>
        <v>2</v>
      </c>
      <c r="AC44" s="2">
        <f t="shared" si="7"/>
        <v>0</v>
      </c>
      <c r="AD44" s="2">
        <f t="shared" si="8"/>
        <v>100</v>
      </c>
      <c r="AE44" s="2">
        <f t="shared" si="9"/>
        <v>50</v>
      </c>
      <c r="AF44" s="2">
        <f t="shared" si="10"/>
        <v>50</v>
      </c>
      <c r="AG44" s="2" t="e">
        <f t="shared" si="11"/>
        <v>#DIV/0!</v>
      </c>
      <c r="AH44" s="2">
        <f t="shared" si="12"/>
        <v>66.666666666666657</v>
      </c>
      <c r="AJ44">
        <f t="shared" si="13"/>
        <v>2</v>
      </c>
      <c r="AK44">
        <f>SUMIF(BatGame!$A:$A,'2025 썸머시즌 투수'!B44,BatGame!$AE:$AE)</f>
        <v>14</v>
      </c>
      <c r="AL44">
        <f t="shared" si="14"/>
        <v>14</v>
      </c>
      <c r="AM44" s="2">
        <f t="shared" si="15"/>
        <v>3.5</v>
      </c>
      <c r="AN44" s="2">
        <f t="shared" si="16"/>
        <v>7</v>
      </c>
      <c r="AO44" s="1">
        <v>1</v>
      </c>
      <c r="AP44" s="2">
        <f t="shared" si="17"/>
        <v>0.12</v>
      </c>
      <c r="AQ44">
        <f t="shared" si="18"/>
        <v>0.61323530374538993</v>
      </c>
      <c r="AR44" s="2">
        <f t="shared" si="19"/>
        <v>0.73323530374538992</v>
      </c>
      <c r="AS44">
        <f>AR44/'[1]리그 상수'!$B$4</f>
        <v>3.250156488233117E-2</v>
      </c>
    </row>
    <row r="45" spans="1:45">
      <c r="A45" t="s">
        <v>220</v>
      </c>
      <c r="B45" s="1" t="s">
        <v>96</v>
      </c>
      <c r="C45" s="19">
        <f t="shared" si="0"/>
        <v>0</v>
      </c>
      <c r="D45" s="1">
        <f>SUMIF(PitchGame!$A:$A,$B45,PitchGame!E:E)</f>
        <v>0.67</v>
      </c>
      <c r="E45" s="1">
        <f>SUMIF(PitchGame!$A:$A,$B45,PitchGame!F:F)</f>
        <v>2</v>
      </c>
      <c r="F45" s="1">
        <f>SUMIF(PitchGame!$A:$A,$B45,PitchGame!G:G)</f>
        <v>0</v>
      </c>
      <c r="G45" s="1">
        <f>SUMIF(PitchGame!$A:$A,$B45,PitchGame!H:H)</f>
        <v>0</v>
      </c>
      <c r="H45" s="1">
        <f>SUMIF(PitchGame!$A:$A,$B45,PitchGame!I:I)</f>
        <v>0</v>
      </c>
      <c r="I45" s="1">
        <f>SUMIF(PitchGame!$A:$A,$B45,PitchGame!J:J)</f>
        <v>0</v>
      </c>
      <c r="J45" s="1">
        <f>SUMIF(PitchGame!$A:$A,$B45,PitchGame!K:K)</f>
        <v>0</v>
      </c>
      <c r="K45" s="1">
        <f>SUMIF(PitchGame!$A:$A,$B45,PitchGame!L:L)</f>
        <v>0</v>
      </c>
      <c r="L45" s="1">
        <f>SUMIF(PitchGame!$A:$A,$B45,PitchGame!M:M)</f>
        <v>1</v>
      </c>
      <c r="M45" s="1">
        <f>SUMIF(PitchGame!$A:$A,$B45,PitchGame!N:N)</f>
        <v>0</v>
      </c>
      <c r="N45" s="1">
        <f>SUMIF(PitchGame!$A:$A,$B45,PitchGame!O:O)</f>
        <v>0</v>
      </c>
      <c r="O45" s="1">
        <f>SUMIF(PitchGame!$A:$A,$B45,PitchGame!P:P)</f>
        <v>0</v>
      </c>
      <c r="P45" s="1">
        <f>SUMIF(PitchGame!$A:$A,$B45,PitchGame!Q:Q)</f>
        <v>0</v>
      </c>
      <c r="Q45" s="1">
        <f>SUMIF(PitchGame!$A:$A,$B45,PitchGame!R:R)</f>
        <v>0</v>
      </c>
      <c r="R45" s="1">
        <f>SUMIF(PitchGame!$A:$A,$B45,PitchGame!S:S)</f>
        <v>0</v>
      </c>
      <c r="S45" s="1">
        <v>0</v>
      </c>
      <c r="T45" s="1">
        <v>0</v>
      </c>
      <c r="U45" s="1">
        <v>2</v>
      </c>
      <c r="V45" s="1"/>
      <c r="W45" s="2">
        <f t="shared" si="1"/>
        <v>0</v>
      </c>
      <c r="X45" s="2">
        <f t="shared" si="2"/>
        <v>0</v>
      </c>
      <c r="Y45" s="2">
        <f t="shared" si="3"/>
        <v>1.4925373134328357</v>
      </c>
      <c r="Z45" s="2">
        <f t="shared" si="4"/>
        <v>0</v>
      </c>
      <c r="AA45" s="2">
        <f t="shared" si="5"/>
        <v>0</v>
      </c>
      <c r="AB45" s="2" t="e">
        <f t="shared" si="6"/>
        <v>#DIV/0!</v>
      </c>
      <c r="AC45" s="2">
        <f t="shared" si="7"/>
        <v>0</v>
      </c>
      <c r="AD45" s="2">
        <f t="shared" si="8"/>
        <v>0</v>
      </c>
      <c r="AE45" s="2">
        <f t="shared" si="9"/>
        <v>0</v>
      </c>
      <c r="AF45" s="2">
        <f t="shared" si="10"/>
        <v>0</v>
      </c>
      <c r="AG45" s="2">
        <f t="shared" si="11"/>
        <v>0.5</v>
      </c>
      <c r="AH45" s="2">
        <f t="shared" si="12"/>
        <v>100</v>
      </c>
      <c r="AJ45">
        <f t="shared" si="13"/>
        <v>0.5</v>
      </c>
      <c r="AK45">
        <f>SUMIF(BatGame!$A:$A,'2025 썸머시즌 투수'!B45,BatGame!$AE:$AE)</f>
        <v>3</v>
      </c>
      <c r="AL45">
        <f t="shared" si="14"/>
        <v>1.5</v>
      </c>
      <c r="AM45" s="2">
        <f t="shared" si="15"/>
        <v>4.4776119402985071</v>
      </c>
      <c r="AN45" s="2">
        <f t="shared" si="16"/>
        <v>1.5</v>
      </c>
      <c r="AO45" s="1">
        <v>2</v>
      </c>
      <c r="AP45" s="2">
        <f t="shared" si="17"/>
        <v>2.01E-2</v>
      </c>
      <c r="AQ45" t="e">
        <f t="shared" si="18"/>
        <v>#DIV/0!</v>
      </c>
      <c r="AR45" s="2" t="e">
        <f t="shared" si="19"/>
        <v>#DIV/0!</v>
      </c>
      <c r="AS45" t="e">
        <f>AR45/'[1]리그 상수'!$B$4</f>
        <v>#DIV/0!</v>
      </c>
    </row>
    <row r="46" spans="1:45">
      <c r="B46" s="1" t="s">
        <v>252</v>
      </c>
      <c r="C46" s="19">
        <f t="shared" si="0"/>
        <v>2.5714285714285716</v>
      </c>
      <c r="D46" s="1">
        <f>SUMIF(PitchGame!$A:$A,$B46,PitchGame!E:E)</f>
        <v>7</v>
      </c>
      <c r="E46" s="1">
        <f>SUMIF(PitchGame!$A:$A,$B46,PitchGame!F:F)</f>
        <v>21</v>
      </c>
      <c r="F46" s="1">
        <f>SUMIF(PitchGame!$A:$A,$B46,PitchGame!G:G)</f>
        <v>1</v>
      </c>
      <c r="G46" s="1">
        <f>SUMIF(PitchGame!$A:$A,$B46,PitchGame!H:H)</f>
        <v>1</v>
      </c>
      <c r="H46" s="1">
        <f>SUMIF(PitchGame!$A:$A,$B46,PitchGame!I:I)</f>
        <v>0</v>
      </c>
      <c r="I46" s="1">
        <v>1</v>
      </c>
      <c r="J46" s="1">
        <f>SUMIF(PitchGame!$A:$A,$B46,PitchGame!K:K)</f>
        <v>0</v>
      </c>
      <c r="K46" s="1">
        <f>SUMIF(PitchGame!$A:$A,$B46,PitchGame!L:L)</f>
        <v>10</v>
      </c>
      <c r="L46" s="1">
        <f>SUMIF(PitchGame!$A:$A,$B46,PitchGame!M:M)</f>
        <v>4</v>
      </c>
      <c r="M46" s="1">
        <f>SUMIF(PitchGame!$A:$A,$B46,PitchGame!N:N)</f>
        <v>1</v>
      </c>
      <c r="N46" s="1">
        <f>SUMIF(PitchGame!$A:$A,$B46,PitchGame!O:O)</f>
        <v>2</v>
      </c>
      <c r="O46" s="1">
        <f>SUMIF(PitchGame!$A:$A,$B46,PitchGame!P:P)</f>
        <v>2</v>
      </c>
      <c r="P46" s="1">
        <f>SUMIF(PitchGame!$A:$A,$B46,PitchGame!Q:Q)</f>
        <v>0</v>
      </c>
      <c r="Q46" s="1">
        <f>SUMIF(PitchGame!$A:$A,$B46,PitchGame!R:R)</f>
        <v>1</v>
      </c>
      <c r="R46" s="1">
        <f>SUMIF(PitchGame!$A:$A,$B46,PitchGame!S:S)</f>
        <v>0</v>
      </c>
      <c r="S46" s="1">
        <v>0</v>
      </c>
      <c r="T46" s="1">
        <v>0</v>
      </c>
      <c r="U46" s="1">
        <v>2</v>
      </c>
      <c r="V46" s="1"/>
      <c r="W46" s="2">
        <f t="shared" si="1"/>
        <v>2.5714285714285716</v>
      </c>
      <c r="X46" s="2">
        <f t="shared" si="2"/>
        <v>41.414486807448938</v>
      </c>
      <c r="Y46" s="2">
        <f t="shared" si="3"/>
        <v>0.5714285714285714</v>
      </c>
      <c r="Z46" s="2">
        <f t="shared" si="4"/>
        <v>12.857142857142858</v>
      </c>
      <c r="AA46" s="2">
        <f t="shared" si="5"/>
        <v>0</v>
      </c>
      <c r="AB46" s="2" t="e">
        <f t="shared" si="6"/>
        <v>#DIV/0!</v>
      </c>
      <c r="AC46" s="2">
        <f t="shared" si="7"/>
        <v>1.2857142857142858</v>
      </c>
      <c r="AD46" s="2">
        <f t="shared" si="8"/>
        <v>500</v>
      </c>
      <c r="AE46" s="2">
        <f t="shared" si="9"/>
        <v>0</v>
      </c>
      <c r="AF46" s="2">
        <f t="shared" si="10"/>
        <v>500</v>
      </c>
      <c r="AG46" s="2">
        <f t="shared" si="11"/>
        <v>-0.33333333333333331</v>
      </c>
      <c r="AH46" s="2">
        <f t="shared" si="12"/>
        <v>60</v>
      </c>
      <c r="AJ46">
        <f t="shared" si="13"/>
        <v>4</v>
      </c>
      <c r="AK46">
        <f>SUMIF(BatGame!$A:$A,'2025 썸머시즌 투수'!B46,BatGame!$AE:$AE)</f>
        <v>1</v>
      </c>
      <c r="AL46">
        <f t="shared" si="14"/>
        <v>0.33333333333333331</v>
      </c>
      <c r="AM46" s="2">
        <f t="shared" si="15"/>
        <v>0.14285714285714285</v>
      </c>
      <c r="AN46" s="2">
        <f t="shared" si="16"/>
        <v>0.5</v>
      </c>
      <c r="AO46" s="1">
        <v>3</v>
      </c>
      <c r="AP46" s="2">
        <f t="shared" si="17"/>
        <v>0.21</v>
      </c>
      <c r="AQ46">
        <f t="shared" si="18"/>
        <v>1.8780331177202565</v>
      </c>
      <c r="AR46" s="2">
        <f t="shared" si="19"/>
        <v>2.0880331177202565</v>
      </c>
      <c r="AS46">
        <f>AR46/'[1]리그 상수'!$B$4</f>
        <v>9.255465947341579E-2</v>
      </c>
    </row>
    <row r="47" spans="1:45">
      <c r="B47" s="1" t="s">
        <v>118</v>
      </c>
      <c r="C47" s="19">
        <f t="shared" ref="C47:C55" si="20">IFERROR((O47*9) / D47,0)</f>
        <v>0</v>
      </c>
      <c r="D47" s="1">
        <f>SUMIF(PitchGame!$A:$A,$B47,PitchGame!E:E)</f>
        <v>0.33</v>
      </c>
      <c r="E47" s="1">
        <f>SUMIF(PitchGame!$A:$A,$B47,PitchGame!F:F)</f>
        <v>1</v>
      </c>
      <c r="F47" s="1">
        <f>SUMIF(PitchGame!$A:$A,$B47,PitchGame!G:G)</f>
        <v>0</v>
      </c>
      <c r="G47" s="1">
        <f>SUMIF(PitchGame!$A:$A,$B47,PitchGame!H:H)</f>
        <v>0</v>
      </c>
      <c r="H47" s="1">
        <f>SUMIF(PitchGame!$A:$A,$B47,PitchGame!I:I)</f>
        <v>0</v>
      </c>
      <c r="I47" s="1">
        <v>2</v>
      </c>
      <c r="J47" s="1">
        <f>SUMIF(PitchGame!$A:$A,$B47,PitchGame!K:K)</f>
        <v>0</v>
      </c>
      <c r="K47" s="1">
        <f>SUMIF(PitchGame!$A:$A,$B47,PitchGame!L:L)</f>
        <v>0</v>
      </c>
      <c r="L47" s="1">
        <f>SUMIF(PitchGame!$A:$A,$B47,PitchGame!M:M)</f>
        <v>1</v>
      </c>
      <c r="M47" s="1">
        <f>SUMIF(PitchGame!$A:$A,$B47,PitchGame!N:N)</f>
        <v>0</v>
      </c>
      <c r="N47" s="1">
        <f>SUMIF(PitchGame!$A:$A,$B47,PitchGame!O:O)</f>
        <v>0</v>
      </c>
      <c r="O47" s="1">
        <f>SUMIF(PitchGame!$A:$A,$B47,PitchGame!P:P)</f>
        <v>0</v>
      </c>
      <c r="P47" s="1">
        <f>SUMIF(PitchGame!$A:$A,$B47,PitchGame!Q:Q)</f>
        <v>0</v>
      </c>
      <c r="Q47" s="1">
        <f>SUMIF(PitchGame!$A:$A,$B47,PitchGame!R:R)</f>
        <v>0</v>
      </c>
      <c r="R47" s="1">
        <f>SUMIF(PitchGame!$A:$A,$B47,PitchGame!S:S)</f>
        <v>0</v>
      </c>
      <c r="S47" s="1">
        <v>0</v>
      </c>
      <c r="T47" s="1">
        <v>0</v>
      </c>
      <c r="U47" s="1">
        <v>2</v>
      </c>
      <c r="V47" s="1"/>
      <c r="W47" s="2">
        <f t="shared" ref="W47:W55" si="21">IFERROR(N47*9/D47,0)</f>
        <v>0</v>
      </c>
      <c r="X47" s="2">
        <f t="shared" ref="X47:X55" si="22">W47/$W$2*100</f>
        <v>0</v>
      </c>
      <c r="Y47" s="2">
        <f t="shared" ref="Y47:Y55" si="23">(L47+P47)/D47</f>
        <v>3.0303030303030303</v>
      </c>
      <c r="Z47" s="2">
        <f t="shared" ref="Z47:Z55" si="24">(K47*9)/D47</f>
        <v>0</v>
      </c>
      <c r="AA47" s="2">
        <f t="shared" ref="AA47:AA55" si="25">(P47/9)*D47</f>
        <v>0</v>
      </c>
      <c r="AB47" s="2" t="e">
        <f t="shared" ref="AB47:AB55" si="26">K47/P47</f>
        <v>#DIV/0!</v>
      </c>
      <c r="AC47" s="2">
        <f t="shared" ref="AC47:AC55" si="27">(M47*9)/D47</f>
        <v>0</v>
      </c>
      <c r="AD47" s="2">
        <f t="shared" ref="AD47:AD55" si="28">(K47/U47)*100</f>
        <v>0</v>
      </c>
      <c r="AE47" s="2">
        <f t="shared" ref="AE47:AE55" si="29">(P47/U47) * 100</f>
        <v>0</v>
      </c>
      <c r="AF47" s="2">
        <f t="shared" ref="AF47:AF55" si="30">AD47-AE47</f>
        <v>0</v>
      </c>
      <c r="AG47" s="2">
        <f t="shared" ref="AG47:AG55" si="31">(L47-M47)/(U47-K47-M47)</f>
        <v>0.5</v>
      </c>
      <c r="AH47" s="2">
        <f t="shared" ref="AH47:AH55" si="32">((L47+P47+Q47-O47) / (L47+P47+Q47)) * 100</f>
        <v>100</v>
      </c>
      <c r="AJ47">
        <f t="shared" ref="AJ47:AJ55" si="33">L47/(U47-P47-Q47)</f>
        <v>0.5</v>
      </c>
      <c r="AK47">
        <f>SUMIF(BatGame!$A:$A,'2025 썸머시즌 투수'!B47,BatGame!$AE:$AE)</f>
        <v>30</v>
      </c>
      <c r="AL47">
        <f t="shared" ref="AL47:AL55" si="34">AK47/AO47</f>
        <v>7.5</v>
      </c>
      <c r="AM47" s="2">
        <f t="shared" ref="AM47:AM55" si="35">AK47/D47</f>
        <v>90.909090909090907</v>
      </c>
      <c r="AN47" s="2">
        <f t="shared" ref="AN47:AN55" si="36">AK47/U47</f>
        <v>15</v>
      </c>
      <c r="AO47" s="1">
        <v>4</v>
      </c>
      <c r="AP47" s="2">
        <f t="shared" ref="AP47:AP55" si="37">D47*0.03</f>
        <v>9.9000000000000008E-3</v>
      </c>
      <c r="AQ47" t="e">
        <f t="shared" ref="AQ47:AQ55" si="38">($W$2/W47) * D47/9</f>
        <v>#DIV/0!</v>
      </c>
      <c r="AR47" s="2" t="e">
        <f t="shared" ref="AR47:AR55" si="39">AQ47+AP47</f>
        <v>#DIV/0!</v>
      </c>
      <c r="AS47" t="e">
        <f>AR47/'[1]리그 상수'!$B$4</f>
        <v>#DIV/0!</v>
      </c>
    </row>
    <row r="48" spans="1:45">
      <c r="B48" s="49" t="s">
        <v>191</v>
      </c>
      <c r="C48" s="19">
        <f t="shared" si="20"/>
        <v>2.25</v>
      </c>
      <c r="D48" s="1">
        <f>SUMIF(PitchGame!$A:$A,$B48,PitchGame!E:E)</f>
        <v>4</v>
      </c>
      <c r="E48" s="1">
        <f>SUMIF(PitchGame!$A:$A,$B48,PitchGame!F:F)</f>
        <v>12</v>
      </c>
      <c r="F48" s="1">
        <f>SUMIF(PitchGame!$A:$A,$B48,PitchGame!G:G)</f>
        <v>0</v>
      </c>
      <c r="G48" s="1">
        <f>SUMIF(PitchGame!$A:$A,$B48,PitchGame!H:H)</f>
        <v>0</v>
      </c>
      <c r="H48" s="1">
        <f>SUMIF(PitchGame!$A:$A,$B48,PitchGame!I:I)</f>
        <v>0</v>
      </c>
      <c r="I48" s="1">
        <v>3</v>
      </c>
      <c r="J48" s="1">
        <f>SUMIF(PitchGame!$A:$A,$B48,PitchGame!K:K)</f>
        <v>0</v>
      </c>
      <c r="K48" s="1">
        <f>SUMIF(PitchGame!$A:$A,$B48,PitchGame!L:L)</f>
        <v>4</v>
      </c>
      <c r="L48" s="1">
        <f>SUMIF(PitchGame!$A:$A,$B48,PitchGame!M:M)</f>
        <v>1</v>
      </c>
      <c r="M48" s="1">
        <f>SUMIF(PitchGame!$A:$A,$B48,PitchGame!N:N)</f>
        <v>0</v>
      </c>
      <c r="N48" s="1">
        <f>SUMIF(PitchGame!$A:$A,$B48,PitchGame!O:O)</f>
        <v>2</v>
      </c>
      <c r="O48" s="1">
        <f>SUMIF(PitchGame!$A:$A,$B48,PitchGame!P:P)</f>
        <v>1</v>
      </c>
      <c r="P48" s="1">
        <f>SUMIF(PitchGame!$A:$A,$B48,PitchGame!Q:Q)</f>
        <v>0</v>
      </c>
      <c r="Q48" s="1">
        <f>SUMIF(PitchGame!$A:$A,$B48,PitchGame!R:R)</f>
        <v>1</v>
      </c>
      <c r="R48" s="1">
        <f>SUMIF(PitchGame!$A:$A,$B48,PitchGame!S:S)</f>
        <v>0</v>
      </c>
      <c r="S48" s="1">
        <v>0</v>
      </c>
      <c r="T48" s="1">
        <v>0</v>
      </c>
      <c r="U48" s="1">
        <v>2</v>
      </c>
      <c r="V48" s="1"/>
      <c r="W48" s="2">
        <f t="shared" si="21"/>
        <v>4.5</v>
      </c>
      <c r="X48" s="2">
        <f t="shared" si="22"/>
        <v>72.475351913035652</v>
      </c>
      <c r="Y48" s="2">
        <f t="shared" si="23"/>
        <v>0.25</v>
      </c>
      <c r="Z48" s="2">
        <f t="shared" si="24"/>
        <v>9</v>
      </c>
      <c r="AA48" s="2">
        <f t="shared" si="25"/>
        <v>0</v>
      </c>
      <c r="AB48" s="2" t="e">
        <f t="shared" si="26"/>
        <v>#DIV/0!</v>
      </c>
      <c r="AC48" s="2">
        <f t="shared" si="27"/>
        <v>0</v>
      </c>
      <c r="AD48" s="2">
        <f t="shared" si="28"/>
        <v>200</v>
      </c>
      <c r="AE48" s="2">
        <f t="shared" si="29"/>
        <v>0</v>
      </c>
      <c r="AF48" s="2">
        <f t="shared" si="30"/>
        <v>200</v>
      </c>
      <c r="AG48" s="2">
        <f t="shared" si="31"/>
        <v>-0.5</v>
      </c>
      <c r="AH48" s="2">
        <f t="shared" si="32"/>
        <v>50</v>
      </c>
      <c r="AJ48">
        <f t="shared" si="33"/>
        <v>1</v>
      </c>
      <c r="AK48">
        <f>SUMIF(BatGame!$A:$A,'2025 썸머시즌 투수'!B48,BatGame!$AE:$AE)</f>
        <v>0</v>
      </c>
      <c r="AL48">
        <f t="shared" si="34"/>
        <v>0</v>
      </c>
      <c r="AM48" s="2">
        <f t="shared" si="35"/>
        <v>0</v>
      </c>
      <c r="AN48" s="2">
        <f t="shared" si="36"/>
        <v>0</v>
      </c>
      <c r="AO48" s="1">
        <v>5</v>
      </c>
      <c r="AP48" s="2">
        <f t="shared" si="37"/>
        <v>0.12</v>
      </c>
      <c r="AQ48">
        <f t="shared" si="38"/>
        <v>0.61323530374538993</v>
      </c>
      <c r="AR48" s="2">
        <f t="shared" si="39"/>
        <v>0.73323530374538992</v>
      </c>
      <c r="AS48">
        <f>AR48/'[1]리그 상수'!$B$4</f>
        <v>3.250156488233117E-2</v>
      </c>
    </row>
    <row r="49" spans="2:45">
      <c r="B49" s="49" t="s">
        <v>193</v>
      </c>
      <c r="C49" s="19">
        <f t="shared" si="20"/>
        <v>4.4181818181818189</v>
      </c>
      <c r="D49" s="1">
        <f>SUMIF(PitchGame!$A:$A,$B49,PitchGame!E:E)</f>
        <v>18.333333333333332</v>
      </c>
      <c r="E49" s="1">
        <f>SUMIF(PitchGame!$A:$A,$B49,PitchGame!F:F)</f>
        <v>55</v>
      </c>
      <c r="F49" s="1">
        <f>SUMIF(PitchGame!$A:$A,$B49,PitchGame!G:G)</f>
        <v>2</v>
      </c>
      <c r="G49" s="1">
        <f>SUMIF(PitchGame!$A:$A,$B49,PitchGame!H:H)</f>
        <v>1</v>
      </c>
      <c r="H49" s="1">
        <f>SUMIF(PitchGame!$A:$A,$B49,PitchGame!I:I)</f>
        <v>0</v>
      </c>
      <c r="I49" s="1">
        <v>4</v>
      </c>
      <c r="J49" s="1">
        <f>SUMIF(PitchGame!$A:$A,$B49,PitchGame!K:K)</f>
        <v>2</v>
      </c>
      <c r="K49" s="1">
        <f>SUMIF(PitchGame!$A:$A,$B49,PitchGame!L:L)</f>
        <v>15</v>
      </c>
      <c r="L49" s="1">
        <f>SUMIF(PitchGame!$A:$A,$B49,PitchGame!M:M)</f>
        <v>21</v>
      </c>
      <c r="M49" s="1">
        <f>SUMIF(PitchGame!$A:$A,$B49,PitchGame!N:N)</f>
        <v>6</v>
      </c>
      <c r="N49" s="1">
        <f>SUMIF(PitchGame!$A:$A,$B49,PitchGame!O:O)</f>
        <v>16</v>
      </c>
      <c r="O49" s="1">
        <f>SUMIF(PitchGame!$A:$A,$B49,PitchGame!P:P)</f>
        <v>9</v>
      </c>
      <c r="P49" s="1">
        <f>SUMIF(PitchGame!$A:$A,$B49,PitchGame!Q:Q)</f>
        <v>2</v>
      </c>
      <c r="Q49" s="1">
        <f>SUMIF(PitchGame!$A:$A,$B49,PitchGame!R:R)</f>
        <v>3</v>
      </c>
      <c r="R49" s="1">
        <f>SUMIF(PitchGame!$A:$A,$B49,PitchGame!S:S)</f>
        <v>1</v>
      </c>
      <c r="S49" s="1">
        <v>0</v>
      </c>
      <c r="T49" s="1">
        <v>0</v>
      </c>
      <c r="U49" s="1">
        <v>2</v>
      </c>
      <c r="V49" s="1"/>
      <c r="W49" s="2">
        <f t="shared" si="21"/>
        <v>7.8545454545454554</v>
      </c>
      <c r="X49" s="2">
        <f t="shared" si="22"/>
        <v>126.50243243002586</v>
      </c>
      <c r="Y49" s="2">
        <f t="shared" si="23"/>
        <v>1.2545454545454546</v>
      </c>
      <c r="Z49" s="2">
        <f t="shared" si="24"/>
        <v>7.3636363636363642</v>
      </c>
      <c r="AA49" s="2">
        <f t="shared" si="25"/>
        <v>4.0740740740740735</v>
      </c>
      <c r="AB49" s="2">
        <f t="shared" si="26"/>
        <v>7.5</v>
      </c>
      <c r="AC49" s="2">
        <f t="shared" si="27"/>
        <v>2.9454545454545458</v>
      </c>
      <c r="AD49" s="2">
        <f t="shared" si="28"/>
        <v>750</v>
      </c>
      <c r="AE49" s="2">
        <f t="shared" si="29"/>
        <v>100</v>
      </c>
      <c r="AF49" s="2">
        <f t="shared" si="30"/>
        <v>650</v>
      </c>
      <c r="AG49" s="2">
        <f t="shared" si="31"/>
        <v>-0.78947368421052633</v>
      </c>
      <c r="AH49" s="2">
        <f t="shared" si="32"/>
        <v>65.384615384615387</v>
      </c>
      <c r="AJ49">
        <f t="shared" si="33"/>
        <v>-7</v>
      </c>
      <c r="AK49">
        <f>SUMIF(BatGame!$A:$A,'2025 썸머시즌 투수'!B49,BatGame!$AE:$AE)</f>
        <v>0</v>
      </c>
      <c r="AL49">
        <f t="shared" si="34"/>
        <v>0</v>
      </c>
      <c r="AM49" s="2">
        <f t="shared" si="35"/>
        <v>0</v>
      </c>
      <c r="AN49" s="2">
        <f t="shared" si="36"/>
        <v>0</v>
      </c>
      <c r="AO49" s="1">
        <v>6</v>
      </c>
      <c r="AP49" s="2">
        <f t="shared" si="37"/>
        <v>0.54999999999999993</v>
      </c>
      <c r="AQ49">
        <f t="shared" si="38"/>
        <v>1.6102749946439276</v>
      </c>
      <c r="AR49" s="2">
        <f t="shared" si="39"/>
        <v>2.1602749946439275</v>
      </c>
      <c r="AS49">
        <f>AR49/'[1]리그 상수'!$B$4</f>
        <v>9.5756870329961497E-2</v>
      </c>
    </row>
    <row r="50" spans="2:45">
      <c r="B50" s="49" t="s">
        <v>192</v>
      </c>
      <c r="C50" s="19">
        <f t="shared" si="20"/>
        <v>1.5</v>
      </c>
      <c r="D50" s="1">
        <f>SUMIF(PitchGame!$A:$A,$B50,PitchGame!E:E)</f>
        <v>12</v>
      </c>
      <c r="E50" s="1">
        <f>SUMIF(PitchGame!$A:$A,$B50,PitchGame!F:F)</f>
        <v>36</v>
      </c>
      <c r="F50" s="1">
        <f>SUMIF(PitchGame!$A:$A,$B50,PitchGame!G:G)</f>
        <v>0</v>
      </c>
      <c r="G50" s="1">
        <f>SUMIF(PitchGame!$A:$A,$B50,PitchGame!H:H)</f>
        <v>0</v>
      </c>
      <c r="H50" s="1">
        <f>SUMIF(PitchGame!$A:$A,$B50,PitchGame!I:I)</f>
        <v>0</v>
      </c>
      <c r="I50" s="1">
        <v>5</v>
      </c>
      <c r="J50" s="1">
        <f>SUMIF(PitchGame!$A:$A,$B50,PitchGame!K:K)</f>
        <v>0</v>
      </c>
      <c r="K50" s="1">
        <f>SUMIF(PitchGame!$A:$A,$B50,PitchGame!L:L)</f>
        <v>8</v>
      </c>
      <c r="L50" s="1">
        <f>SUMIF(PitchGame!$A:$A,$B50,PitchGame!M:M)</f>
        <v>8</v>
      </c>
      <c r="M50" s="1">
        <f>SUMIF(PitchGame!$A:$A,$B50,PitchGame!N:N)</f>
        <v>0</v>
      </c>
      <c r="N50" s="1">
        <f>SUMIF(PitchGame!$A:$A,$B50,PitchGame!O:O)</f>
        <v>2</v>
      </c>
      <c r="O50" s="1">
        <f>SUMIF(PitchGame!$A:$A,$B50,PitchGame!P:P)</f>
        <v>2</v>
      </c>
      <c r="P50" s="1">
        <f>SUMIF(PitchGame!$A:$A,$B50,PitchGame!Q:Q)</f>
        <v>0</v>
      </c>
      <c r="Q50" s="1">
        <f>SUMIF(PitchGame!$A:$A,$B50,PitchGame!R:R)</f>
        <v>0</v>
      </c>
      <c r="R50" s="1">
        <f>SUMIF(PitchGame!$A:$A,$B50,PitchGame!S:S)</f>
        <v>1</v>
      </c>
      <c r="S50" s="1">
        <v>0</v>
      </c>
      <c r="T50" s="1">
        <v>0</v>
      </c>
      <c r="U50" s="1">
        <v>2</v>
      </c>
      <c r="V50" s="1"/>
      <c r="W50" s="2">
        <f t="shared" si="21"/>
        <v>1.5</v>
      </c>
      <c r="X50" s="2">
        <f t="shared" si="22"/>
        <v>24.158450637678548</v>
      </c>
      <c r="Y50" s="2">
        <f t="shared" si="23"/>
        <v>0.66666666666666663</v>
      </c>
      <c r="Z50" s="2">
        <f t="shared" si="24"/>
        <v>6</v>
      </c>
      <c r="AA50" s="2">
        <f t="shared" si="25"/>
        <v>0</v>
      </c>
      <c r="AB50" s="2" t="e">
        <f t="shared" si="26"/>
        <v>#DIV/0!</v>
      </c>
      <c r="AC50" s="2">
        <f t="shared" si="27"/>
        <v>0</v>
      </c>
      <c r="AD50" s="2">
        <f t="shared" si="28"/>
        <v>400</v>
      </c>
      <c r="AE50" s="2">
        <f t="shared" si="29"/>
        <v>0</v>
      </c>
      <c r="AF50" s="2">
        <f t="shared" si="30"/>
        <v>400</v>
      </c>
      <c r="AG50" s="2">
        <f t="shared" si="31"/>
        <v>-1.3333333333333333</v>
      </c>
      <c r="AH50" s="2">
        <f t="shared" si="32"/>
        <v>75</v>
      </c>
      <c r="AJ50">
        <f t="shared" si="33"/>
        <v>4</v>
      </c>
      <c r="AK50">
        <f>SUMIF(BatGame!$A:$A,'2025 썸머시즌 투수'!B50,BatGame!$AE:$AE)</f>
        <v>0</v>
      </c>
      <c r="AL50">
        <f t="shared" si="34"/>
        <v>0</v>
      </c>
      <c r="AM50" s="2">
        <f t="shared" si="35"/>
        <v>0</v>
      </c>
      <c r="AN50" s="2">
        <f t="shared" si="36"/>
        <v>0</v>
      </c>
      <c r="AO50" s="1">
        <v>7</v>
      </c>
      <c r="AP50" s="2">
        <f t="shared" si="37"/>
        <v>0.36</v>
      </c>
      <c r="AQ50">
        <f t="shared" si="38"/>
        <v>5.5191177337085096</v>
      </c>
      <c r="AR50" s="2">
        <f t="shared" si="39"/>
        <v>5.8791177337085099</v>
      </c>
      <c r="AS50">
        <f>AR50/'[1]리그 상수'!$B$4</f>
        <v>0.26059919032395923</v>
      </c>
    </row>
    <row r="51" spans="2:45">
      <c r="B51" s="49" t="s">
        <v>194</v>
      </c>
      <c r="C51" s="19">
        <f t="shared" si="20"/>
        <v>0</v>
      </c>
      <c r="D51" s="1">
        <f>SUMIF(PitchGame!$A:$A,$B51,PitchGame!E:E)</f>
        <v>1</v>
      </c>
      <c r="E51" s="1">
        <f>SUMIF(PitchGame!$A:$A,$B51,PitchGame!F:F)</f>
        <v>3</v>
      </c>
      <c r="F51" s="1">
        <f>SUMIF(PitchGame!$A:$A,$B51,PitchGame!G:G)</f>
        <v>0</v>
      </c>
      <c r="G51" s="1">
        <f>SUMIF(PitchGame!$A:$A,$B51,PitchGame!H:H)</f>
        <v>0</v>
      </c>
      <c r="H51" s="1">
        <f>SUMIF(PitchGame!$A:$A,$B51,PitchGame!I:I)</f>
        <v>0</v>
      </c>
      <c r="I51" s="1">
        <v>6</v>
      </c>
      <c r="J51" s="1">
        <f>SUMIF(PitchGame!$A:$A,$B51,PitchGame!K:K)</f>
        <v>0</v>
      </c>
      <c r="K51" s="1">
        <f>SUMIF(PitchGame!$A:$A,$B51,PitchGame!L:L)</f>
        <v>1</v>
      </c>
      <c r="L51" s="1">
        <f>SUMIF(PitchGame!$A:$A,$B51,PitchGame!M:M)</f>
        <v>0</v>
      </c>
      <c r="M51" s="1">
        <f>SUMIF(PitchGame!$A:$A,$B51,PitchGame!N:N)</f>
        <v>0</v>
      </c>
      <c r="N51" s="1">
        <f>SUMIF(PitchGame!$A:$A,$B51,PitchGame!O:O)</f>
        <v>0</v>
      </c>
      <c r="O51" s="1">
        <f>SUMIF(PitchGame!$A:$A,$B51,PitchGame!P:P)</f>
        <v>0</v>
      </c>
      <c r="P51" s="1">
        <f>SUMIF(PitchGame!$A:$A,$B51,PitchGame!Q:Q)</f>
        <v>0</v>
      </c>
      <c r="Q51" s="1">
        <f>SUMIF(PitchGame!$A:$A,$B51,PitchGame!R:R)</f>
        <v>0</v>
      </c>
      <c r="R51" s="1">
        <f>SUMIF(PitchGame!$A:$A,$B51,PitchGame!S:S)</f>
        <v>0</v>
      </c>
      <c r="S51" s="1">
        <v>0</v>
      </c>
      <c r="T51" s="1">
        <v>0</v>
      </c>
      <c r="U51" s="1">
        <v>2</v>
      </c>
      <c r="V51" s="1"/>
      <c r="W51" s="2">
        <f t="shared" si="21"/>
        <v>0</v>
      </c>
      <c r="X51" s="2">
        <f t="shared" si="22"/>
        <v>0</v>
      </c>
      <c r="Y51" s="2">
        <f t="shared" si="23"/>
        <v>0</v>
      </c>
      <c r="Z51" s="2">
        <f t="shared" si="24"/>
        <v>9</v>
      </c>
      <c r="AA51" s="2">
        <f t="shared" si="25"/>
        <v>0</v>
      </c>
      <c r="AB51" s="2" t="e">
        <f t="shared" si="26"/>
        <v>#DIV/0!</v>
      </c>
      <c r="AC51" s="2">
        <f t="shared" si="27"/>
        <v>0</v>
      </c>
      <c r="AD51" s="2">
        <f t="shared" si="28"/>
        <v>50</v>
      </c>
      <c r="AE51" s="2">
        <f t="shared" si="29"/>
        <v>0</v>
      </c>
      <c r="AF51" s="2">
        <f t="shared" si="30"/>
        <v>50</v>
      </c>
      <c r="AG51" s="2">
        <f t="shared" si="31"/>
        <v>0</v>
      </c>
      <c r="AH51" s="2" t="e">
        <f t="shared" si="32"/>
        <v>#DIV/0!</v>
      </c>
      <c r="AJ51">
        <f t="shared" si="33"/>
        <v>0</v>
      </c>
      <c r="AK51">
        <f>SUMIF(BatGame!$A:$A,'2025 썸머시즌 투수'!B51,BatGame!$AE:$AE)</f>
        <v>0</v>
      </c>
      <c r="AL51">
        <f t="shared" si="34"/>
        <v>0</v>
      </c>
      <c r="AM51" s="2">
        <f t="shared" si="35"/>
        <v>0</v>
      </c>
      <c r="AN51" s="2">
        <f t="shared" si="36"/>
        <v>0</v>
      </c>
      <c r="AO51" s="1">
        <v>8</v>
      </c>
      <c r="AP51" s="2">
        <f t="shared" si="37"/>
        <v>0.03</v>
      </c>
      <c r="AQ51" t="e">
        <f t="shared" si="38"/>
        <v>#DIV/0!</v>
      </c>
      <c r="AR51" s="2" t="e">
        <f t="shared" si="39"/>
        <v>#DIV/0!</v>
      </c>
      <c r="AS51" t="e">
        <f>AR51/'[1]리그 상수'!$B$4</f>
        <v>#DIV/0!</v>
      </c>
    </row>
    <row r="52" spans="2:45">
      <c r="B52" s="49" t="s">
        <v>90</v>
      </c>
      <c r="C52" s="19">
        <f t="shared" si="20"/>
        <v>4.05</v>
      </c>
      <c r="D52" s="1">
        <f>SUMIF(PitchGame!$A:$A,$B52,PitchGame!E:E)</f>
        <v>6.666666666666667</v>
      </c>
      <c r="E52" s="1">
        <f>SUMIF(PitchGame!$A:$A,$B52,PitchGame!F:F)</f>
        <v>20</v>
      </c>
      <c r="F52" s="1">
        <f>SUMIF(PitchGame!$A:$A,$B52,PitchGame!G:G)</f>
        <v>0</v>
      </c>
      <c r="G52" s="1">
        <f>SUMIF(PitchGame!$A:$A,$B52,PitchGame!H:H)</f>
        <v>0</v>
      </c>
      <c r="H52" s="1">
        <f>SUMIF(PitchGame!$A:$A,$B52,PitchGame!I:I)</f>
        <v>0</v>
      </c>
      <c r="I52" s="1">
        <v>7</v>
      </c>
      <c r="J52" s="1">
        <f>SUMIF(PitchGame!$A:$A,$B52,PitchGame!K:K)</f>
        <v>0</v>
      </c>
      <c r="K52" s="1">
        <f>SUMIF(PitchGame!$A:$A,$B52,PitchGame!L:L)</f>
        <v>4</v>
      </c>
      <c r="L52" s="1">
        <f>SUMIF(PitchGame!$A:$A,$B52,PitchGame!M:M)</f>
        <v>6</v>
      </c>
      <c r="M52" s="1">
        <f>SUMIF(PitchGame!$A:$A,$B52,PitchGame!N:N)</f>
        <v>0</v>
      </c>
      <c r="N52" s="1">
        <f>SUMIF(PitchGame!$A:$A,$B52,PitchGame!O:O)</f>
        <v>3</v>
      </c>
      <c r="O52" s="1">
        <f>SUMIF(PitchGame!$A:$A,$B52,PitchGame!P:P)</f>
        <v>3</v>
      </c>
      <c r="P52" s="1">
        <f>SUMIF(PitchGame!$A:$A,$B52,PitchGame!Q:Q)</f>
        <v>0</v>
      </c>
      <c r="Q52" s="1">
        <f>SUMIF(PitchGame!$A:$A,$B52,PitchGame!R:R)</f>
        <v>2</v>
      </c>
      <c r="R52" s="1">
        <f>SUMIF(PitchGame!$A:$A,$B52,PitchGame!S:S)</f>
        <v>0</v>
      </c>
      <c r="S52" s="1">
        <v>0</v>
      </c>
      <c r="T52" s="1">
        <v>0</v>
      </c>
      <c r="U52" s="1">
        <v>2</v>
      </c>
      <c r="V52" s="1"/>
      <c r="W52" s="2">
        <f t="shared" si="21"/>
        <v>4.05</v>
      </c>
      <c r="X52" s="2">
        <f t="shared" si="22"/>
        <v>65.227816721732083</v>
      </c>
      <c r="Y52" s="2">
        <f t="shared" si="23"/>
        <v>0.89999999999999991</v>
      </c>
      <c r="Z52" s="2">
        <f t="shared" si="24"/>
        <v>5.3999999999999995</v>
      </c>
      <c r="AA52" s="2">
        <f t="shared" si="25"/>
        <v>0</v>
      </c>
      <c r="AB52" s="2" t="e">
        <f t="shared" si="26"/>
        <v>#DIV/0!</v>
      </c>
      <c r="AC52" s="2">
        <f t="shared" si="27"/>
        <v>0</v>
      </c>
      <c r="AD52" s="2">
        <f t="shared" si="28"/>
        <v>200</v>
      </c>
      <c r="AE52" s="2">
        <f t="shared" si="29"/>
        <v>0</v>
      </c>
      <c r="AF52" s="2">
        <f t="shared" si="30"/>
        <v>200</v>
      </c>
      <c r="AG52" s="2">
        <f t="shared" si="31"/>
        <v>-3</v>
      </c>
      <c r="AH52" s="2">
        <f t="shared" si="32"/>
        <v>62.5</v>
      </c>
      <c r="AJ52" t="e">
        <f t="shared" si="33"/>
        <v>#DIV/0!</v>
      </c>
      <c r="AK52">
        <f>SUMIF(BatGame!$A:$A,'2025 썸머시즌 투수'!B52,BatGame!$AE:$AE)</f>
        <v>0</v>
      </c>
      <c r="AL52">
        <f t="shared" si="34"/>
        <v>0</v>
      </c>
      <c r="AM52" s="2">
        <f t="shared" si="35"/>
        <v>0</v>
      </c>
      <c r="AN52" s="2">
        <f t="shared" si="36"/>
        <v>0</v>
      </c>
      <c r="AO52" s="1">
        <v>9</v>
      </c>
      <c r="AP52" s="2">
        <f t="shared" si="37"/>
        <v>0.2</v>
      </c>
      <c r="AQ52">
        <f t="shared" si="38"/>
        <v>1.1356209328618334</v>
      </c>
      <c r="AR52" s="2">
        <f t="shared" si="39"/>
        <v>1.3356209328618334</v>
      </c>
      <c r="AS52">
        <f>AR52/'[1]리그 상수'!$B$4</f>
        <v>5.9203055534655838E-2</v>
      </c>
    </row>
    <row r="53" spans="2:45">
      <c r="B53" s="49" t="s">
        <v>142</v>
      </c>
      <c r="C53" s="19">
        <f t="shared" si="20"/>
        <v>6.75</v>
      </c>
      <c r="D53" s="1">
        <f>SUMIF(PitchGame!$A:$A,$B53,PitchGame!E:E)</f>
        <v>4</v>
      </c>
      <c r="E53" s="1">
        <f>SUMIF(PitchGame!$A:$A,$B53,PitchGame!F:F)</f>
        <v>12</v>
      </c>
      <c r="F53" s="1">
        <f>SUMIF(PitchGame!$A:$A,$B53,PitchGame!G:G)</f>
        <v>0</v>
      </c>
      <c r="G53" s="1">
        <f>SUMIF(PitchGame!$A:$A,$B53,PitchGame!H:H)</f>
        <v>0</v>
      </c>
      <c r="H53" s="1">
        <f>SUMIF(PitchGame!$A:$A,$B53,PitchGame!I:I)</f>
        <v>0</v>
      </c>
      <c r="I53" s="1">
        <v>8</v>
      </c>
      <c r="J53" s="1">
        <f>SUMIF(PitchGame!$A:$A,$B53,PitchGame!K:K)</f>
        <v>0</v>
      </c>
      <c r="K53" s="1">
        <f>SUMIF(PitchGame!$A:$A,$B53,PitchGame!L:L)</f>
        <v>2</v>
      </c>
      <c r="L53" s="1">
        <f>SUMIF(PitchGame!$A:$A,$B53,PitchGame!M:M)</f>
        <v>5</v>
      </c>
      <c r="M53" s="1">
        <f>SUMIF(PitchGame!$A:$A,$B53,PitchGame!N:N)</f>
        <v>0</v>
      </c>
      <c r="N53" s="1">
        <f>SUMIF(PitchGame!$A:$A,$B53,PitchGame!O:O)</f>
        <v>4</v>
      </c>
      <c r="O53" s="1">
        <f>SUMIF(PitchGame!$A:$A,$B53,PitchGame!P:P)</f>
        <v>3</v>
      </c>
      <c r="P53" s="1">
        <f>SUMIF(PitchGame!$A:$A,$B53,PitchGame!Q:Q)</f>
        <v>0</v>
      </c>
      <c r="Q53" s="1">
        <f>SUMIF(PitchGame!$A:$A,$B53,PitchGame!R:R)</f>
        <v>1</v>
      </c>
      <c r="R53" s="1">
        <f>SUMIF(PitchGame!$A:$A,$B53,PitchGame!S:S)</f>
        <v>2</v>
      </c>
      <c r="S53" s="1">
        <v>0</v>
      </c>
      <c r="T53" s="1">
        <v>0</v>
      </c>
      <c r="U53" s="1">
        <v>2</v>
      </c>
      <c r="V53" s="1"/>
      <c r="W53" s="2">
        <f t="shared" si="21"/>
        <v>9</v>
      </c>
      <c r="X53" s="2">
        <f t="shared" si="22"/>
        <v>144.9507038260713</v>
      </c>
      <c r="Y53" s="2">
        <f t="shared" si="23"/>
        <v>1.25</v>
      </c>
      <c r="Z53" s="2">
        <f t="shared" si="24"/>
        <v>4.5</v>
      </c>
      <c r="AA53" s="2">
        <f t="shared" si="25"/>
        <v>0</v>
      </c>
      <c r="AB53" s="2" t="e">
        <f t="shared" si="26"/>
        <v>#DIV/0!</v>
      </c>
      <c r="AC53" s="2">
        <f t="shared" si="27"/>
        <v>0</v>
      </c>
      <c r="AD53" s="2">
        <f t="shared" si="28"/>
        <v>100</v>
      </c>
      <c r="AE53" s="2">
        <f t="shared" si="29"/>
        <v>0</v>
      </c>
      <c r="AF53" s="2">
        <f t="shared" si="30"/>
        <v>100</v>
      </c>
      <c r="AG53" s="2" t="e">
        <f t="shared" si="31"/>
        <v>#DIV/0!</v>
      </c>
      <c r="AH53" s="2">
        <f t="shared" si="32"/>
        <v>50</v>
      </c>
      <c r="AJ53">
        <f t="shared" si="33"/>
        <v>5</v>
      </c>
      <c r="AK53">
        <f>SUMIF(BatGame!$A:$A,'2025 썸머시즌 투수'!B53,BatGame!$AE:$AE)</f>
        <v>0</v>
      </c>
      <c r="AL53">
        <f t="shared" si="34"/>
        <v>0</v>
      </c>
      <c r="AM53" s="2">
        <f t="shared" si="35"/>
        <v>0</v>
      </c>
      <c r="AN53" s="2">
        <f t="shared" si="36"/>
        <v>0</v>
      </c>
      <c r="AO53" s="1">
        <v>10</v>
      </c>
      <c r="AP53" s="2">
        <f t="shared" si="37"/>
        <v>0.12</v>
      </c>
      <c r="AQ53">
        <f t="shared" si="38"/>
        <v>0.30661765187269496</v>
      </c>
      <c r="AR53" s="2">
        <f t="shared" si="39"/>
        <v>0.42661765187269496</v>
      </c>
      <c r="AS53">
        <f>AR53/'[1]리그 상수'!$B$4</f>
        <v>1.8910356909250695E-2</v>
      </c>
    </row>
    <row r="54" spans="2:45">
      <c r="C54" s="19">
        <f t="shared" si="20"/>
        <v>0</v>
      </c>
      <c r="D54" s="1">
        <f>SUMIF(PitchGame!$A:$A,$B54,PitchGame!E:E)</f>
        <v>0</v>
      </c>
      <c r="E54" s="1">
        <f>SUMIF(PitchGame!$A:$A,$B54,PitchGame!F:F)</f>
        <v>0</v>
      </c>
      <c r="F54" s="1">
        <f>SUMIF(PitchGame!$A:$A,$B54,PitchGame!G:G)</f>
        <v>0</v>
      </c>
      <c r="G54" s="1">
        <f>SUMIF(PitchGame!$A:$A,$B54,PitchGame!H:H)</f>
        <v>0</v>
      </c>
      <c r="H54" s="1">
        <f>SUMIF(PitchGame!$A:$A,$B54,PitchGame!I:I)</f>
        <v>0</v>
      </c>
      <c r="I54" s="1">
        <v>9</v>
      </c>
      <c r="J54" s="1">
        <f>SUMIF(PitchGame!$A:$A,$B54,PitchGame!K:K)</f>
        <v>0</v>
      </c>
      <c r="K54" s="1">
        <f>SUMIF(PitchGame!$A:$A,$B54,PitchGame!L:L)</f>
        <v>0</v>
      </c>
      <c r="L54" s="1">
        <f>SUMIF(PitchGame!$A:$A,$B54,PitchGame!M:M)</f>
        <v>0</v>
      </c>
      <c r="M54" s="1">
        <f>SUMIF(PitchGame!$A:$A,$B54,PitchGame!N:N)</f>
        <v>0</v>
      </c>
      <c r="N54" s="1">
        <f>SUMIF(PitchGame!$A:$A,$B54,PitchGame!O:O)</f>
        <v>0</v>
      </c>
      <c r="O54" s="1">
        <f>SUMIF(PitchGame!$A:$A,$B54,PitchGame!P:P)</f>
        <v>0</v>
      </c>
      <c r="P54" s="1">
        <f>SUMIF(PitchGame!$A:$A,$B54,PitchGame!Q:Q)</f>
        <v>0</v>
      </c>
      <c r="Q54" s="1">
        <f>SUMIF(PitchGame!$A:$A,$B54,PitchGame!R:R)</f>
        <v>0</v>
      </c>
      <c r="R54" s="1">
        <f>SUMIF(PitchGame!$A:$A,$B54,PitchGame!S:S)</f>
        <v>0</v>
      </c>
      <c r="S54" s="1">
        <v>0</v>
      </c>
      <c r="T54" s="1">
        <v>0</v>
      </c>
      <c r="U54" s="1">
        <v>2</v>
      </c>
      <c r="V54" s="1"/>
      <c r="W54" s="2">
        <f t="shared" si="21"/>
        <v>0</v>
      </c>
      <c r="X54" s="2">
        <f t="shared" si="22"/>
        <v>0</v>
      </c>
      <c r="Y54" s="2" t="e">
        <f t="shared" si="23"/>
        <v>#DIV/0!</v>
      </c>
      <c r="Z54" s="2" t="e">
        <f t="shared" si="24"/>
        <v>#DIV/0!</v>
      </c>
      <c r="AA54" s="2">
        <f t="shared" si="25"/>
        <v>0</v>
      </c>
      <c r="AB54" s="2" t="e">
        <f t="shared" si="26"/>
        <v>#DIV/0!</v>
      </c>
      <c r="AC54" s="2" t="e">
        <f t="shared" si="27"/>
        <v>#DIV/0!</v>
      </c>
      <c r="AD54" s="2">
        <f t="shared" si="28"/>
        <v>0</v>
      </c>
      <c r="AE54" s="2">
        <f t="shared" si="29"/>
        <v>0</v>
      </c>
      <c r="AF54" s="2">
        <f t="shared" si="30"/>
        <v>0</v>
      </c>
      <c r="AG54" s="2">
        <f t="shared" si="31"/>
        <v>0</v>
      </c>
      <c r="AH54" s="2" t="e">
        <f t="shared" si="32"/>
        <v>#DIV/0!</v>
      </c>
      <c r="AJ54">
        <f t="shared" si="33"/>
        <v>0</v>
      </c>
      <c r="AK54">
        <f>SUMIF(BatGame!$A:$A,'2025 썸머시즌 투수'!B54,BatGame!$AE:$AE)</f>
        <v>0</v>
      </c>
      <c r="AL54">
        <f t="shared" si="34"/>
        <v>0</v>
      </c>
      <c r="AM54" s="2" t="e">
        <f t="shared" si="35"/>
        <v>#DIV/0!</v>
      </c>
      <c r="AN54" s="2">
        <f t="shared" si="36"/>
        <v>0</v>
      </c>
      <c r="AO54" s="1">
        <v>11</v>
      </c>
      <c r="AP54" s="2">
        <f t="shared" si="37"/>
        <v>0</v>
      </c>
      <c r="AQ54" t="e">
        <f t="shared" si="38"/>
        <v>#DIV/0!</v>
      </c>
      <c r="AR54" s="2" t="e">
        <f t="shared" si="39"/>
        <v>#DIV/0!</v>
      </c>
      <c r="AS54" t="e">
        <f>AR54/'[1]리그 상수'!$B$4</f>
        <v>#DIV/0!</v>
      </c>
    </row>
    <row r="55" spans="2:45">
      <c r="C55" s="19">
        <f t="shared" si="20"/>
        <v>0</v>
      </c>
      <c r="D55" s="1">
        <f>SUMIF(PitchGame!$A:$A,$B55,PitchGame!E:E)</f>
        <v>0</v>
      </c>
      <c r="E55" s="1">
        <f>SUMIF(PitchGame!$A:$A,$B55,PitchGame!F:F)</f>
        <v>0</v>
      </c>
      <c r="F55" s="1">
        <f>SUMIF(PitchGame!$A:$A,$B55,PitchGame!G:G)</f>
        <v>0</v>
      </c>
      <c r="G55" s="1">
        <f>SUMIF(PitchGame!$A:$A,$B55,PitchGame!H:H)</f>
        <v>0</v>
      </c>
      <c r="H55" s="1">
        <f>SUMIF(PitchGame!$A:$A,$B55,PitchGame!I:I)</f>
        <v>0</v>
      </c>
      <c r="I55" s="1">
        <v>10</v>
      </c>
      <c r="J55" s="1">
        <f>SUMIF(PitchGame!$A:$A,$B55,PitchGame!K:K)</f>
        <v>0</v>
      </c>
      <c r="K55" s="1">
        <f>SUMIF(PitchGame!$A:$A,$B55,PitchGame!L:L)</f>
        <v>0</v>
      </c>
      <c r="L55" s="1">
        <f>SUMIF(PitchGame!$A:$A,$B55,PitchGame!M:M)</f>
        <v>0</v>
      </c>
      <c r="M55" s="1">
        <f>SUMIF(PitchGame!$A:$A,$B55,PitchGame!N:N)</f>
        <v>0</v>
      </c>
      <c r="N55" s="1">
        <f>SUMIF(PitchGame!$A:$A,$B55,PitchGame!O:O)</f>
        <v>0</v>
      </c>
      <c r="O55" s="1">
        <f>SUMIF(PitchGame!$A:$A,$B55,PitchGame!P:P)</f>
        <v>0</v>
      </c>
      <c r="P55" s="1">
        <f>SUMIF(PitchGame!$A:$A,$B55,PitchGame!Q:Q)</f>
        <v>0</v>
      </c>
      <c r="Q55" s="1">
        <f>SUMIF(PitchGame!$A:$A,$B55,PitchGame!R:R)</f>
        <v>0</v>
      </c>
      <c r="R55" s="1">
        <f>SUMIF(PitchGame!$A:$A,$B55,PitchGame!S:S)</f>
        <v>0</v>
      </c>
      <c r="S55" s="1">
        <v>0</v>
      </c>
      <c r="T55" s="1">
        <v>0</v>
      </c>
      <c r="U55" s="1">
        <v>2</v>
      </c>
      <c r="V55" s="1"/>
      <c r="W55" s="2">
        <f t="shared" si="21"/>
        <v>0</v>
      </c>
      <c r="X55" s="2">
        <f t="shared" si="22"/>
        <v>0</v>
      </c>
      <c r="Y55" s="2" t="e">
        <f t="shared" si="23"/>
        <v>#DIV/0!</v>
      </c>
      <c r="Z55" s="2" t="e">
        <f t="shared" si="24"/>
        <v>#DIV/0!</v>
      </c>
      <c r="AA55" s="2">
        <f t="shared" si="25"/>
        <v>0</v>
      </c>
      <c r="AB55" s="2" t="e">
        <f t="shared" si="26"/>
        <v>#DIV/0!</v>
      </c>
      <c r="AC55" s="2" t="e">
        <f t="shared" si="27"/>
        <v>#DIV/0!</v>
      </c>
      <c r="AD55" s="2">
        <f t="shared" si="28"/>
        <v>0</v>
      </c>
      <c r="AE55" s="2">
        <f t="shared" si="29"/>
        <v>0</v>
      </c>
      <c r="AF55" s="2">
        <f t="shared" si="30"/>
        <v>0</v>
      </c>
      <c r="AG55" s="2">
        <f t="shared" si="31"/>
        <v>0</v>
      </c>
      <c r="AH55" s="2" t="e">
        <f t="shared" si="32"/>
        <v>#DIV/0!</v>
      </c>
      <c r="AJ55">
        <f t="shared" si="33"/>
        <v>0</v>
      </c>
      <c r="AK55">
        <f>SUMIF(BatGame!$A:$A,'2025 썸머시즌 투수'!B55,BatGame!$AE:$AE)</f>
        <v>0</v>
      </c>
      <c r="AL55">
        <f t="shared" si="34"/>
        <v>0</v>
      </c>
      <c r="AM55" s="2" t="e">
        <f t="shared" si="35"/>
        <v>#DIV/0!</v>
      </c>
      <c r="AN55" s="2">
        <f t="shared" si="36"/>
        <v>0</v>
      </c>
      <c r="AO55" s="1">
        <v>12</v>
      </c>
      <c r="AP55" s="2">
        <f t="shared" si="37"/>
        <v>0</v>
      </c>
      <c r="AQ55" t="e">
        <f t="shared" si="38"/>
        <v>#DIV/0!</v>
      </c>
      <c r="AR55" s="2" t="e">
        <f t="shared" si="39"/>
        <v>#DIV/0!</v>
      </c>
      <c r="AS55" t="e">
        <f>AR55/'[1]리그 상수'!$B$4</f>
        <v>#DIV/0!</v>
      </c>
    </row>
    <row r="56" spans="2:45">
      <c r="C56" s="1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45">
      <c r="C57" s="1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45">
      <c r="C58" s="1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45">
      <c r="C59" s="1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45">
      <c r="C60" s="1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45">
      <c r="C61" s="1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45">
      <c r="C62" s="1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T62"/>
  <sheetViews>
    <sheetView zoomScale="55" zoomScaleNormal="55" workbookViewId="0">
      <selection activeCell="A2" sqref="A2:A48"/>
    </sheetView>
  </sheetViews>
  <sheetFormatPr defaultColWidth="8.6640625" defaultRowHeight="17.25"/>
  <cols>
    <col min="1" max="1" width="14.109375" bestFit="1" customWidth="1"/>
    <col min="2" max="2" width="19.6640625" bestFit="1" customWidth="1"/>
    <col min="3" max="3" width="8.88671875" style="2" bestFit="1" customWidth="1"/>
    <col min="4" max="4" width="8.88671875" style="4" bestFit="1" customWidth="1"/>
    <col min="5" max="21" width="8.88671875" bestFit="1" customWidth="1"/>
    <col min="23" max="23" width="8.88671875" bestFit="1" customWidth="1"/>
    <col min="24" max="24" width="9.6640625" bestFit="1" customWidth="1"/>
    <col min="25" max="26" width="8.88671875" bestFit="1" customWidth="1"/>
  </cols>
  <sheetData>
    <row r="1" spans="1:46">
      <c r="A1" t="s">
        <v>222</v>
      </c>
      <c r="B1" t="s">
        <v>26</v>
      </c>
      <c r="C1" s="18" t="s">
        <v>183</v>
      </c>
      <c r="D1" s="46" t="s">
        <v>205</v>
      </c>
      <c r="E1" s="13" t="s">
        <v>56</v>
      </c>
      <c r="F1" s="13" t="s">
        <v>206</v>
      </c>
      <c r="G1" s="13" t="s">
        <v>207</v>
      </c>
      <c r="H1" s="13" t="s">
        <v>208</v>
      </c>
      <c r="I1" s="13" t="s">
        <v>209</v>
      </c>
      <c r="J1" s="11" t="s">
        <v>157</v>
      </c>
      <c r="K1" s="13" t="s">
        <v>210</v>
      </c>
      <c r="L1" s="13" t="s">
        <v>211</v>
      </c>
      <c r="M1" s="13" t="s">
        <v>212</v>
      </c>
      <c r="N1" s="13" t="s">
        <v>213</v>
      </c>
      <c r="O1" s="13" t="s">
        <v>214</v>
      </c>
      <c r="P1" s="13" t="s">
        <v>215</v>
      </c>
      <c r="Q1" s="13" t="s">
        <v>216</v>
      </c>
      <c r="R1" s="13" t="s">
        <v>217</v>
      </c>
      <c r="S1" s="13"/>
      <c r="T1" s="11"/>
      <c r="U1" s="11" t="s">
        <v>218</v>
      </c>
      <c r="V1" s="11" t="s">
        <v>223</v>
      </c>
      <c r="W1" s="11" t="s">
        <v>170</v>
      </c>
      <c r="X1" s="11" t="s">
        <v>171</v>
      </c>
      <c r="Y1" s="11" t="s">
        <v>173</v>
      </c>
      <c r="Z1" s="11" t="s">
        <v>175</v>
      </c>
      <c r="AA1" s="11" t="s">
        <v>176</v>
      </c>
      <c r="AB1" s="11" t="s">
        <v>178</v>
      </c>
      <c r="AC1" s="11" t="s">
        <v>179</v>
      </c>
      <c r="AD1" s="11" t="s">
        <v>27</v>
      </c>
      <c r="AE1" s="11" t="s">
        <v>28</v>
      </c>
      <c r="AF1" s="11" t="s">
        <v>189</v>
      </c>
      <c r="AG1" s="11" t="s">
        <v>30</v>
      </c>
      <c r="AH1" s="11" t="s">
        <v>182</v>
      </c>
      <c r="AI1" s="11"/>
      <c r="AJ1" s="11" t="s">
        <v>184</v>
      </c>
      <c r="AK1" s="11" t="s">
        <v>185</v>
      </c>
      <c r="AL1" s="11" t="s">
        <v>186</v>
      </c>
      <c r="AM1" s="11" t="s">
        <v>187</v>
      </c>
      <c r="AN1" s="11" t="s">
        <v>188</v>
      </c>
      <c r="AO1" s="11" t="s">
        <v>190</v>
      </c>
      <c r="AP1" s="11" t="s">
        <v>202</v>
      </c>
      <c r="AQ1" s="11" t="s">
        <v>203</v>
      </c>
      <c r="AR1" s="11" t="s">
        <v>43</v>
      </c>
      <c r="AS1" s="11" t="s">
        <v>79</v>
      </c>
      <c r="AT1" s="11" t="s">
        <v>276</v>
      </c>
    </row>
    <row r="2" spans="1:46">
      <c r="A2" t="s">
        <v>220</v>
      </c>
      <c r="C2" s="2">
        <f>AVERAGE(C$3:C$1048576)</f>
        <v>5.0991912975972475</v>
      </c>
      <c r="W2">
        <f>AVERAGE(W$3:W$1048576)</f>
        <v>6.4540123356800869</v>
      </c>
      <c r="AO2" s="1"/>
    </row>
    <row r="3" spans="1:46">
      <c r="A3" t="s">
        <v>220</v>
      </c>
      <c r="B3" s="1" t="s">
        <v>143</v>
      </c>
      <c r="C3" s="19">
        <f>IFERROR((O3*9) / D3,0)</f>
        <v>5.0428477257745543</v>
      </c>
      <c r="D3" s="47">
        <f>SUMIFS(PitchGame!$E:$E,PitchGame!$A:$A,B3,PitchGame!$C:$C,A3)</f>
        <v>30.340000000000003</v>
      </c>
      <c r="E3" s="1">
        <f>SUMIFS(PitchGame!$F:$F,PitchGame!$A:$A,B3,PitchGame!$C:$C,A3)</f>
        <v>91</v>
      </c>
      <c r="F3" s="1">
        <f>SUMIFS(PitchGame!$G:$G,PitchGame!$A:$A,B3,PitchGame!$C:$C,A3)</f>
        <v>3</v>
      </c>
      <c r="G3" s="1">
        <f>SUMIFS(PitchGame!$H:$H,PitchGame!$A:$A,B3,PitchGame!$C:$C,A3)</f>
        <v>2</v>
      </c>
      <c r="H3" s="1">
        <f>SUMIFS(PitchGame!$I:$I,PitchGame!$A:$A,B3,PitchGame!$C:$C,A3)</f>
        <v>0</v>
      </c>
      <c r="I3" s="1">
        <f>SUMIFS(PitchGame!$J:$J,PitchGame!$A:$A,B3,PitchGame!$C:$C,A3)</f>
        <v>0</v>
      </c>
      <c r="J3" s="1">
        <f>SUMIFS(PitchGame!$K:$K,PitchGame!$A:$A,B3,PitchGame!$C:$C,A3)</f>
        <v>2</v>
      </c>
      <c r="K3" s="1">
        <f>SUMIFS(PitchGame!$L:$L,PitchGame!$A:$A,B3,PitchGame!$C:$C,A3)</f>
        <v>12</v>
      </c>
      <c r="L3" s="1">
        <f>SUMIFS(PitchGame!$M:$M,PitchGame!$A:$A,B3,PitchGame!$C:$C,A3)</f>
        <v>37</v>
      </c>
      <c r="M3" s="1">
        <f>SUMIFS(PitchGame!$N:$N,PitchGame!$A:$A,B3,PitchGame!$C:$C,A3)</f>
        <v>6</v>
      </c>
      <c r="N3" s="1">
        <f>SUMIFS(PitchGame!$O:$O,PitchGame!$A:$A,B3,PitchGame!$C:$C,A3)</f>
        <v>18</v>
      </c>
      <c r="O3" s="1">
        <f>SUMIFS(PitchGame!$P:$P,PitchGame!$A:$A,B3,PitchGame!$C:$C,A3)</f>
        <v>17</v>
      </c>
      <c r="P3" s="1">
        <f>SUMIFS(PitchGame!$Q:$Q,PitchGame!$A:$A,B3,PitchGame!$C:$C,A3)</f>
        <v>1</v>
      </c>
      <c r="Q3" s="1">
        <f>SUMIFS(PitchGame!$R:$R,PitchGame!$A:$A,B3,PitchGame!$C:$C,A3)</f>
        <v>3</v>
      </c>
      <c r="R3" s="1">
        <f>SUMIFS(PitchGame!$S:$S,PitchGame!$A:$A,B3,PitchGame!$C:$C,A3)</f>
        <v>2</v>
      </c>
      <c r="S3" s="1"/>
      <c r="T3" s="1"/>
      <c r="U3" s="1">
        <f>SUMIFS(PitchGame!$AD:$AD,PitchGame!$A:$A,B3,PitchGame!$C:$C,A3)</f>
        <v>132</v>
      </c>
      <c r="V3" s="1"/>
      <c r="W3" s="2">
        <f>IFERROR(N3*9/D3,0)</f>
        <v>5.3394858272907051</v>
      </c>
      <c r="X3" s="2">
        <f>W3/$W$2*100</f>
        <v>82.73126157153618</v>
      </c>
      <c r="Y3" s="2">
        <f>(L3+P3)/D3</f>
        <v>1.2524719841793011</v>
      </c>
      <c r="Z3" s="2">
        <f>(K3*9)/D3</f>
        <v>3.5596572181938031</v>
      </c>
      <c r="AA3" s="2">
        <f>(P3/9)*D3</f>
        <v>3.3711111111111114</v>
      </c>
      <c r="AB3" s="2">
        <f>K3/P3</f>
        <v>12</v>
      </c>
      <c r="AC3" s="2">
        <f>(M3*9)/D3</f>
        <v>1.7798286090969015</v>
      </c>
      <c r="AD3" s="2">
        <f>(K3/U3)*100</f>
        <v>9.0909090909090917</v>
      </c>
      <c r="AE3" s="2">
        <f>(P3/U3) * 100</f>
        <v>0.75757575757575757</v>
      </c>
      <c r="AF3" s="2">
        <f>AD3-AE3</f>
        <v>8.3333333333333339</v>
      </c>
      <c r="AG3" s="2">
        <f>(L3-M3)/(U3-K3-M3)</f>
        <v>0.27192982456140352</v>
      </c>
      <c r="AH3" s="2">
        <f>((L3+P3+Q3-O3) / (L3+P3+Q3)) * 100</f>
        <v>58.536585365853654</v>
      </c>
      <c r="AJ3">
        <f>L3/(U3-P3-Q3)</f>
        <v>0.2890625</v>
      </c>
      <c r="AK3">
        <f>SUMIFS(PitchGame!$AE:$AE,PitchGame!$A:$A,B3,PitchGame!$C:$C,A3)</f>
        <v>265</v>
      </c>
      <c r="AL3">
        <f>AK3/AO3</f>
        <v>132.5</v>
      </c>
      <c r="AM3" s="2">
        <f>AK3/D3</f>
        <v>8.7343441001977578</v>
      </c>
      <c r="AN3" s="2">
        <f>AK3/U3</f>
        <v>2.0075757575757578</v>
      </c>
      <c r="AO3" s="1">
        <v>2</v>
      </c>
      <c r="AP3" s="2">
        <f>D3*0.03</f>
        <v>0.91020000000000012</v>
      </c>
      <c r="AQ3">
        <f>($W$2/W3) * D3/9</f>
        <v>4.074773002459505</v>
      </c>
      <c r="AR3" s="2">
        <f>AQ3+AP3</f>
        <v>4.9849730024595047</v>
      </c>
      <c r="AS3">
        <f>AR3/'리그 상수'!$F$4</f>
        <v>0.17931557562803971</v>
      </c>
      <c r="AT3" t="b">
        <f>IF(D3&gt;= '리그 상수'!$I$1*1.8, TRUE, FALSE)</f>
        <v>1</v>
      </c>
    </row>
    <row r="4" spans="1:46">
      <c r="A4" t="s">
        <v>220</v>
      </c>
      <c r="B4" s="1" t="s">
        <v>132</v>
      </c>
      <c r="C4" s="19">
        <f t="shared" ref="C4:C46" si="0">IFERROR((O4*9) / D4,0)</f>
        <v>2.510460251046025</v>
      </c>
      <c r="D4" s="47">
        <f>SUMIFS(PitchGame!$E:$E,PitchGame!$A:$A,B4,PitchGame!$C:$C,A4)</f>
        <v>14.34</v>
      </c>
      <c r="E4" s="1">
        <f>SUMIFS(PitchGame!$F:$F,PitchGame!$A:$A,B4,PitchGame!$C:$C,A4)</f>
        <v>43</v>
      </c>
      <c r="F4" s="1">
        <f>SUMIFS(PitchGame!$G:$G,PitchGame!$A:$A,B4,PitchGame!$C:$C,A4)</f>
        <v>0</v>
      </c>
      <c r="G4" s="1">
        <f>SUMIFS(PitchGame!$H:$H,PitchGame!$A:$A,B4,PitchGame!$C:$C,A4)</f>
        <v>3</v>
      </c>
      <c r="H4" s="1">
        <f>SUMIFS(PitchGame!$I:$I,PitchGame!$A:$A,B4,PitchGame!$C:$C,A4)</f>
        <v>1</v>
      </c>
      <c r="I4" s="1">
        <f>SUMIFS(PitchGame!$J:$J,PitchGame!$A:$A,B4,PitchGame!$C:$C,A4)</f>
        <v>0</v>
      </c>
      <c r="J4" s="1">
        <f>SUMIFS(PitchGame!$K:$K,PitchGame!$A:$A,B4,PitchGame!$C:$C,A4)</f>
        <v>0</v>
      </c>
      <c r="K4" s="1">
        <f>SUMIFS(PitchGame!$L:$L,PitchGame!$A:$A,B4,PitchGame!$C:$C,A4)</f>
        <v>3</v>
      </c>
      <c r="L4" s="1">
        <f>SUMIFS(PitchGame!$M:$M,PitchGame!$A:$A,B4,PitchGame!$C:$C,A4)</f>
        <v>13</v>
      </c>
      <c r="M4" s="1">
        <f>SUMIFS(PitchGame!$N:$N,PitchGame!$A:$A,B4,PitchGame!$C:$C,A4)</f>
        <v>3</v>
      </c>
      <c r="N4" s="1">
        <f>SUMIFS(PitchGame!$O:$O,PitchGame!$A:$A,B4,PitchGame!$C:$C,A4)</f>
        <v>12</v>
      </c>
      <c r="O4" s="1">
        <f>SUMIFS(PitchGame!$P:$P,PitchGame!$A:$A,B4,PitchGame!$C:$C,A4)</f>
        <v>4</v>
      </c>
      <c r="P4" s="1">
        <f>SUMIFS(PitchGame!$Q:$Q,PitchGame!$A:$A,B4,PitchGame!$C:$C,A4)</f>
        <v>1</v>
      </c>
      <c r="Q4" s="1">
        <f>SUMIFS(PitchGame!$R:$R,PitchGame!$A:$A,B4,PitchGame!$C:$C,A4)</f>
        <v>2</v>
      </c>
      <c r="R4" s="1">
        <f>SUMIFS(PitchGame!$S:$S,PitchGame!$A:$A,B4,PitchGame!$C:$C,A4)</f>
        <v>0</v>
      </c>
      <c r="S4" s="1"/>
      <c r="T4" s="1"/>
      <c r="U4" s="1">
        <f>SUMIFS(PitchGame!$AD:$AD,PitchGame!$A:$A,B4,PitchGame!$C:$C,A4)</f>
        <v>57</v>
      </c>
      <c r="V4" s="1"/>
      <c r="W4" s="2">
        <f t="shared" ref="W4:W46" si="1">IFERROR(N4*9/D4,0)</f>
        <v>7.531380753138075</v>
      </c>
      <c r="X4" s="2">
        <f t="shared" ref="X4:X47" si="2">W4/$W$2*100</f>
        <v>116.69300214227837</v>
      </c>
      <c r="Y4" s="2">
        <f t="shared" ref="Y4:Y46" si="3">(L4+P4)/D4</f>
        <v>0.97629009762900976</v>
      </c>
      <c r="Z4" s="2">
        <f t="shared" ref="Z4:Z46" si="4">(K4*9)/D4</f>
        <v>1.8828451882845187</v>
      </c>
      <c r="AA4" s="2">
        <f t="shared" ref="AA4:AA46" si="5">(P4/9)*D4</f>
        <v>1.5933333333333333</v>
      </c>
      <c r="AB4" s="2">
        <f t="shared" ref="AB4:AB46" si="6">K4/P4</f>
        <v>3</v>
      </c>
      <c r="AC4" s="2">
        <f t="shared" ref="AC4:AC46" si="7">(M4*9)/D4</f>
        <v>1.8828451882845187</v>
      </c>
      <c r="AD4" s="2">
        <f t="shared" ref="AD4:AD46" si="8">(K4/U4)*100</f>
        <v>5.2631578947368416</v>
      </c>
      <c r="AE4" s="2">
        <f t="shared" ref="AE4:AE46" si="9">(P4/U4) * 100</f>
        <v>1.7543859649122806</v>
      </c>
      <c r="AF4" s="2">
        <f t="shared" ref="AF4:AF46" si="10">AD4-AE4</f>
        <v>3.5087719298245608</v>
      </c>
      <c r="AG4" s="2">
        <f t="shared" ref="AG4:AG46" si="11">(L4-M4)/(U4-K4-M4)</f>
        <v>0.19607843137254902</v>
      </c>
      <c r="AH4" s="2">
        <f t="shared" ref="AH4:AH46" si="12">((L4+P4+Q4-O4) / (L4+P4+Q4)) * 100</f>
        <v>75</v>
      </c>
      <c r="AJ4">
        <f t="shared" ref="AJ4:AJ46" si="13">L4/(U4-P4-Q4)</f>
        <v>0.24074074074074073</v>
      </c>
      <c r="AK4">
        <f>SUMIFS(PitchGame!$AE:$AE,PitchGame!$A:$A,B4,PitchGame!$C:$C,A4)</f>
        <v>160</v>
      </c>
      <c r="AL4">
        <f t="shared" ref="AL4:AL46" si="14">AK4/AO4</f>
        <v>53.333333333333336</v>
      </c>
      <c r="AM4" s="2">
        <f t="shared" ref="AM4:AM46" si="15">AK4/D4</f>
        <v>11.157601115760112</v>
      </c>
      <c r="AN4" s="2">
        <f t="shared" ref="AN4:AN46" si="16">AK4/U4</f>
        <v>2.807017543859649</v>
      </c>
      <c r="AO4" s="1">
        <v>3</v>
      </c>
      <c r="AP4" s="2">
        <f t="shared" ref="AP4:AP46" si="17">D4*0.03</f>
        <v>0.43019999999999997</v>
      </c>
      <c r="AQ4">
        <f t="shared" ref="AQ4:AQ46" si="18">($W$2/W4) * D4/9</f>
        <v>1.365406068986601</v>
      </c>
      <c r="AR4" s="2">
        <f t="shared" ref="AR4:AR46" si="19">AQ4+AP4</f>
        <v>1.7956060689866009</v>
      </c>
      <c r="AS4">
        <f>AR4/'리그 상수'!$F$4</f>
        <v>6.4590146366424489E-2</v>
      </c>
      <c r="AT4" t="b">
        <f>IF(D4&gt;= '리그 상수'!$I$1*1.8, TRUE, FALSE)</f>
        <v>0</v>
      </c>
    </row>
    <row r="5" spans="1:46">
      <c r="A5" t="s">
        <v>220</v>
      </c>
      <c r="B5" s="1" t="s">
        <v>89</v>
      </c>
      <c r="C5" s="19">
        <f t="shared" si="0"/>
        <v>2.9185245237130117</v>
      </c>
      <c r="D5" s="47">
        <f>SUMIFS(PitchGame!$E:$E,PitchGame!$A:$A,B5,PitchGame!$C:$C,A5)</f>
        <v>24.67</v>
      </c>
      <c r="E5" s="1">
        <f>SUMIFS(PitchGame!$F:$F,PitchGame!$A:$A,B5,PitchGame!$C:$C,A5)</f>
        <v>74</v>
      </c>
      <c r="F5" s="1">
        <f>SUMIFS(PitchGame!$G:$G,PitchGame!$A:$A,B5,PitchGame!$C:$C,A5)</f>
        <v>3</v>
      </c>
      <c r="G5" s="1">
        <f>SUMIFS(PitchGame!$H:$H,PitchGame!$A:$A,B5,PitchGame!$C:$C,A5)</f>
        <v>1</v>
      </c>
      <c r="H5" s="1">
        <f>SUMIFS(PitchGame!$I:$I,PitchGame!$A:$A,B5,PitchGame!$C:$C,A5)</f>
        <v>1</v>
      </c>
      <c r="I5" s="1">
        <f>SUMIFS(PitchGame!$J:$J,PitchGame!$A:$A,B5,PitchGame!$C:$C,A5)</f>
        <v>0</v>
      </c>
      <c r="J5" s="1">
        <f>SUMIFS(PitchGame!$K:$K,PitchGame!$A:$A,B5,PitchGame!$C:$C,A5)</f>
        <v>1</v>
      </c>
      <c r="K5" s="1">
        <f>SUMIFS(PitchGame!$L:$L,PitchGame!$A:$A,B5,PitchGame!$C:$C,A5)</f>
        <v>17</v>
      </c>
      <c r="L5" s="1">
        <f>SUMIFS(PitchGame!$M:$M,PitchGame!$A:$A,B5,PitchGame!$C:$C,A5)</f>
        <v>23</v>
      </c>
      <c r="M5" s="1">
        <f>SUMIFS(PitchGame!$N:$N,PitchGame!$A:$A,B5,PitchGame!$C:$C,A5)</f>
        <v>3</v>
      </c>
      <c r="N5" s="1">
        <f>SUMIFS(PitchGame!$O:$O,PitchGame!$A:$A,B5,PitchGame!$C:$C,A5)</f>
        <v>9</v>
      </c>
      <c r="O5" s="1">
        <f>SUMIFS(PitchGame!$P:$P,PitchGame!$A:$A,B5,PitchGame!$C:$C,A5)</f>
        <v>8</v>
      </c>
      <c r="P5" s="1">
        <f>SUMIFS(PitchGame!$Q:$Q,PitchGame!$A:$A,B5,PitchGame!$C:$C,A5)</f>
        <v>0</v>
      </c>
      <c r="Q5" s="1">
        <f>SUMIFS(PitchGame!$R:$R,PitchGame!$A:$A,B5,PitchGame!$C:$C,A5)</f>
        <v>0</v>
      </c>
      <c r="R5" s="1">
        <f>SUMIFS(PitchGame!$S:$S,PitchGame!$A:$A,B5,PitchGame!$C:$C,A5)</f>
        <v>3</v>
      </c>
      <c r="S5" s="1"/>
      <c r="T5" s="1"/>
      <c r="U5" s="1">
        <f>SUMIFS(PitchGame!$AD:$AD,PitchGame!$A:$A,B5,PitchGame!$C:$C,A5)</f>
        <v>95</v>
      </c>
      <c r="V5" s="1"/>
      <c r="W5" s="2">
        <f t="shared" si="1"/>
        <v>3.283340089177138</v>
      </c>
      <c r="X5" s="2">
        <f t="shared" si="2"/>
        <v>50.872851156878966</v>
      </c>
      <c r="Y5" s="2">
        <f t="shared" si="3"/>
        <v>0.93230644507498983</v>
      </c>
      <c r="Z5" s="2">
        <f t="shared" si="4"/>
        <v>6.2018646128901498</v>
      </c>
      <c r="AA5" s="2">
        <f t="shared" si="5"/>
        <v>0</v>
      </c>
      <c r="AB5" s="2" t="e">
        <f t="shared" si="6"/>
        <v>#DIV/0!</v>
      </c>
      <c r="AC5" s="2">
        <f t="shared" si="7"/>
        <v>1.0944466963923793</v>
      </c>
      <c r="AD5" s="2">
        <f t="shared" si="8"/>
        <v>17.894736842105264</v>
      </c>
      <c r="AE5" s="2">
        <f t="shared" si="9"/>
        <v>0</v>
      </c>
      <c r="AF5" s="2">
        <f t="shared" si="10"/>
        <v>17.894736842105264</v>
      </c>
      <c r="AG5" s="2">
        <f t="shared" si="11"/>
        <v>0.26666666666666666</v>
      </c>
      <c r="AH5" s="2">
        <f t="shared" si="12"/>
        <v>65.217391304347828</v>
      </c>
      <c r="AJ5">
        <f t="shared" si="13"/>
        <v>0.24210526315789474</v>
      </c>
      <c r="AK5">
        <f>SUMIFS(PitchGame!$AE:$AE,PitchGame!$A:$A,B5,PitchGame!$C:$C,A5)</f>
        <v>228</v>
      </c>
      <c r="AL5">
        <f t="shared" si="14"/>
        <v>57</v>
      </c>
      <c r="AM5" s="2">
        <f t="shared" si="15"/>
        <v>9.2419943250912038</v>
      </c>
      <c r="AN5" s="2">
        <f t="shared" si="16"/>
        <v>2.4</v>
      </c>
      <c r="AO5" s="1">
        <v>4</v>
      </c>
      <c r="AP5" s="2">
        <f t="shared" si="17"/>
        <v>0.74009999999999998</v>
      </c>
      <c r="AQ5">
        <f t="shared" si="18"/>
        <v>5.3881609714741963</v>
      </c>
      <c r="AR5" s="2">
        <f t="shared" si="19"/>
        <v>6.1282609714741962</v>
      </c>
      <c r="AS5">
        <f>AR5/'리그 상수'!$F$4</f>
        <v>0.22044104213935956</v>
      </c>
      <c r="AT5" t="b">
        <f>IF(D5&gt;= '리그 상수'!$I$1*1.8, TRUE, FALSE)</f>
        <v>1</v>
      </c>
    </row>
    <row r="6" spans="1:46">
      <c r="A6" t="s">
        <v>220</v>
      </c>
      <c r="B6" s="1" t="s">
        <v>86</v>
      </c>
      <c r="C6" s="19">
        <f t="shared" si="0"/>
        <v>2.16</v>
      </c>
      <c r="D6" s="47">
        <f>SUMIFS(PitchGame!$E:$E,PitchGame!$A:$A,B6,PitchGame!$C:$C,A6)</f>
        <v>25</v>
      </c>
      <c r="E6" s="1">
        <f>SUMIFS(PitchGame!$F:$F,PitchGame!$A:$A,B6,PitchGame!$C:$C,A6)</f>
        <v>75</v>
      </c>
      <c r="F6" s="1">
        <f>SUMIFS(PitchGame!$G:$G,PitchGame!$A:$A,B6,PitchGame!$C:$C,A6)</f>
        <v>2</v>
      </c>
      <c r="G6" s="1">
        <f>SUMIFS(PitchGame!$H:$H,PitchGame!$A:$A,B6,PitchGame!$C:$C,A6)</f>
        <v>1</v>
      </c>
      <c r="H6" s="1">
        <f>SUMIFS(PitchGame!$I:$I,PitchGame!$A:$A,B6,PitchGame!$C:$C,A6)</f>
        <v>1</v>
      </c>
      <c r="I6" s="1">
        <f>SUMIFS(PitchGame!$J:$J,PitchGame!$A:$A,B6,PitchGame!$C:$C,A6)</f>
        <v>0</v>
      </c>
      <c r="J6" s="1">
        <f>SUMIFS(PitchGame!$K:$K,PitchGame!$A:$A,B6,PitchGame!$C:$C,A6)</f>
        <v>1</v>
      </c>
      <c r="K6" s="1">
        <f>SUMIFS(PitchGame!$L:$L,PitchGame!$A:$A,B6,PitchGame!$C:$C,A6)</f>
        <v>15</v>
      </c>
      <c r="L6" s="1">
        <f>SUMIFS(PitchGame!$M:$M,PitchGame!$A:$A,B6,PitchGame!$C:$C,A6)</f>
        <v>21</v>
      </c>
      <c r="M6" s="1">
        <f>SUMIFS(PitchGame!$N:$N,PitchGame!$A:$A,B6,PitchGame!$C:$C,A6)</f>
        <v>2</v>
      </c>
      <c r="N6" s="1">
        <f>SUMIFS(PitchGame!$O:$O,PitchGame!$A:$A,B6,PitchGame!$C:$C,A6)</f>
        <v>7</v>
      </c>
      <c r="O6" s="1">
        <f>SUMIFS(PitchGame!$P:$P,PitchGame!$A:$A,B6,PitchGame!$C:$C,A6)</f>
        <v>6</v>
      </c>
      <c r="P6" s="1">
        <f>SUMIFS(PitchGame!$Q:$Q,PitchGame!$A:$A,B6,PitchGame!$C:$C,A6)</f>
        <v>0</v>
      </c>
      <c r="Q6" s="1">
        <f>SUMIFS(PitchGame!$R:$R,PitchGame!$A:$A,B6,PitchGame!$C:$C,A6)</f>
        <v>0</v>
      </c>
      <c r="R6" s="1">
        <f>SUMIFS(PitchGame!$S:$S,PitchGame!$A:$A,B6,PitchGame!$C:$C,A6)</f>
        <v>1</v>
      </c>
      <c r="S6" s="1"/>
      <c r="T6" s="1"/>
      <c r="U6" s="1">
        <f>SUMIFS(PitchGame!$AD:$AD,PitchGame!$A:$A,B6,PitchGame!$C:$C,A6)</f>
        <v>92</v>
      </c>
      <c r="V6" s="1"/>
      <c r="W6" s="2">
        <f t="shared" si="1"/>
        <v>2.52</v>
      </c>
      <c r="X6" s="2">
        <f t="shared" si="2"/>
        <v>39.045478516806348</v>
      </c>
      <c r="Y6" s="2">
        <f t="shared" si="3"/>
        <v>0.84</v>
      </c>
      <c r="Z6" s="2">
        <f t="shared" si="4"/>
        <v>5.4</v>
      </c>
      <c r="AA6" s="2">
        <f t="shared" si="5"/>
        <v>0</v>
      </c>
      <c r="AB6" s="2" t="e">
        <f t="shared" si="6"/>
        <v>#DIV/0!</v>
      </c>
      <c r="AC6" s="2">
        <f t="shared" si="7"/>
        <v>0.72</v>
      </c>
      <c r="AD6" s="2">
        <f t="shared" si="8"/>
        <v>16.304347826086957</v>
      </c>
      <c r="AE6" s="2">
        <f t="shared" si="9"/>
        <v>0</v>
      </c>
      <c r="AF6" s="2">
        <f t="shared" si="10"/>
        <v>16.304347826086957</v>
      </c>
      <c r="AG6" s="2">
        <f t="shared" si="11"/>
        <v>0.25333333333333335</v>
      </c>
      <c r="AH6" s="2">
        <f t="shared" si="12"/>
        <v>71.428571428571431</v>
      </c>
      <c r="AJ6">
        <f t="shared" si="13"/>
        <v>0.22826086956521738</v>
      </c>
      <c r="AK6">
        <f>SUMIFS(PitchGame!$AE:$AE,PitchGame!$A:$A,B6,PitchGame!$C:$C,A6)</f>
        <v>229</v>
      </c>
      <c r="AL6">
        <f t="shared" si="14"/>
        <v>45.8</v>
      </c>
      <c r="AM6" s="2">
        <f t="shared" si="15"/>
        <v>9.16</v>
      </c>
      <c r="AN6" s="2">
        <f t="shared" si="16"/>
        <v>2.4891304347826089</v>
      </c>
      <c r="AO6" s="1">
        <v>5</v>
      </c>
      <c r="AP6" s="2">
        <f t="shared" si="17"/>
        <v>0.75</v>
      </c>
      <c r="AQ6">
        <f t="shared" si="18"/>
        <v>7.1142111283951568</v>
      </c>
      <c r="AR6" s="2">
        <f t="shared" si="19"/>
        <v>7.8642111283951568</v>
      </c>
      <c r="AS6">
        <f>AR6/'리그 상수'!$F$4</f>
        <v>0.28288529238831495</v>
      </c>
      <c r="AT6" t="b">
        <f>IF(D6&gt;= '리그 상수'!$I$1*1.8, TRUE, FALSE)</f>
        <v>1</v>
      </c>
    </row>
    <row r="7" spans="1:46">
      <c r="A7" t="s">
        <v>220</v>
      </c>
      <c r="B7" s="1" t="s">
        <v>117</v>
      </c>
      <c r="C7" s="19">
        <f t="shared" si="0"/>
        <v>6.9545454545454541</v>
      </c>
      <c r="D7" s="47">
        <f>SUMIFS(PitchGame!$E:$E,PitchGame!$A:$A,B7,PitchGame!$C:$C,A7)</f>
        <v>22</v>
      </c>
      <c r="E7" s="1">
        <f>SUMIFS(PitchGame!$F:$F,PitchGame!$A:$A,B7,PitchGame!$C:$C,A7)</f>
        <v>66</v>
      </c>
      <c r="F7" s="1">
        <f>SUMIFS(PitchGame!$G:$G,PitchGame!$A:$A,B7,PitchGame!$C:$C,A7)</f>
        <v>0</v>
      </c>
      <c r="G7" s="1">
        <f>SUMIFS(PitchGame!$H:$H,PitchGame!$A:$A,B7,PitchGame!$C:$C,A7)</f>
        <v>2</v>
      </c>
      <c r="H7" s="1">
        <f>SUMIFS(PitchGame!$I:$I,PitchGame!$A:$A,B7,PitchGame!$C:$C,A7)</f>
        <v>0</v>
      </c>
      <c r="I7" s="1">
        <f>SUMIFS(PitchGame!$J:$J,PitchGame!$A:$A,B7,PitchGame!$C:$C,A7)</f>
        <v>0</v>
      </c>
      <c r="J7" s="1">
        <f>SUMIFS(PitchGame!$K:$K,PitchGame!$A:$A,B7,PitchGame!$C:$C,A7)</f>
        <v>0</v>
      </c>
      <c r="K7" s="1">
        <f>SUMIFS(PitchGame!$L:$L,PitchGame!$A:$A,B7,PitchGame!$C:$C,A7)</f>
        <v>16</v>
      </c>
      <c r="L7" s="1">
        <f>SUMIFS(PitchGame!$M:$M,PitchGame!$A:$A,B7,PitchGame!$C:$C,A7)</f>
        <v>33</v>
      </c>
      <c r="M7" s="1">
        <f>SUMIFS(PitchGame!$N:$N,PitchGame!$A:$A,B7,PitchGame!$C:$C,A7)</f>
        <v>3</v>
      </c>
      <c r="N7" s="1">
        <f>SUMIFS(PitchGame!$O:$O,PitchGame!$A:$A,B7,PitchGame!$C:$C,A7)</f>
        <v>19</v>
      </c>
      <c r="O7" s="1">
        <f>SUMIFS(PitchGame!$P:$P,PitchGame!$A:$A,B7,PitchGame!$C:$C,A7)</f>
        <v>17</v>
      </c>
      <c r="P7" s="1">
        <f>SUMIFS(PitchGame!$Q:$Q,PitchGame!$A:$A,B7,PitchGame!$C:$C,A7)</f>
        <v>5</v>
      </c>
      <c r="Q7" s="1">
        <f>SUMIFS(PitchGame!$R:$R,PitchGame!$A:$A,B7,PitchGame!$C:$C,A7)</f>
        <v>2</v>
      </c>
      <c r="R7" s="1">
        <f>SUMIFS(PitchGame!$S:$S,PitchGame!$A:$A,B7,PitchGame!$C:$C,A7)</f>
        <v>1</v>
      </c>
      <c r="S7" s="1"/>
      <c r="T7" s="1"/>
      <c r="U7" s="1">
        <f>SUMIFS(PitchGame!$AD:$AD,PitchGame!$A:$A,B7,PitchGame!$C:$C,A7)</f>
        <v>102</v>
      </c>
      <c r="V7" s="1"/>
      <c r="W7" s="2">
        <f t="shared" si="1"/>
        <v>7.7727272727272725</v>
      </c>
      <c r="X7" s="2">
        <f t="shared" si="2"/>
        <v>120.43248243820139</v>
      </c>
      <c r="Y7" s="2">
        <f t="shared" si="3"/>
        <v>1.7272727272727273</v>
      </c>
      <c r="Z7" s="2">
        <f t="shared" si="4"/>
        <v>6.5454545454545459</v>
      </c>
      <c r="AA7" s="2">
        <f t="shared" si="5"/>
        <v>12.222222222222223</v>
      </c>
      <c r="AB7" s="2">
        <f t="shared" si="6"/>
        <v>3.2</v>
      </c>
      <c r="AC7" s="2">
        <f t="shared" si="7"/>
        <v>1.2272727272727273</v>
      </c>
      <c r="AD7" s="2">
        <f t="shared" si="8"/>
        <v>15.686274509803921</v>
      </c>
      <c r="AE7" s="2">
        <f t="shared" si="9"/>
        <v>4.9019607843137258</v>
      </c>
      <c r="AF7" s="2">
        <f t="shared" si="10"/>
        <v>10.784313725490195</v>
      </c>
      <c r="AG7" s="2">
        <f t="shared" si="11"/>
        <v>0.36144578313253012</v>
      </c>
      <c r="AH7" s="2">
        <f t="shared" si="12"/>
        <v>57.499999999999993</v>
      </c>
      <c r="AJ7">
        <f t="shared" si="13"/>
        <v>0.3473684210526316</v>
      </c>
      <c r="AK7">
        <f>SUMIFS(PitchGame!$AE:$AE,PitchGame!$A:$A,B7,PitchGame!$C:$C,A7)</f>
        <v>270</v>
      </c>
      <c r="AL7">
        <f t="shared" si="14"/>
        <v>45</v>
      </c>
      <c r="AM7" s="2">
        <f t="shared" si="15"/>
        <v>12.272727272727273</v>
      </c>
      <c r="AN7" s="2">
        <f t="shared" si="16"/>
        <v>2.6470588235294117</v>
      </c>
      <c r="AO7" s="1">
        <v>6</v>
      </c>
      <c r="AP7" s="2">
        <f t="shared" si="17"/>
        <v>0.65999999999999992</v>
      </c>
      <c r="AQ7">
        <f t="shared" si="18"/>
        <v>2.0297218781476039</v>
      </c>
      <c r="AR7" s="2">
        <f t="shared" si="19"/>
        <v>2.689721878147604</v>
      </c>
      <c r="AS7">
        <f>AR7/'리그 상수'!$F$4</f>
        <v>9.6752585544877825E-2</v>
      </c>
      <c r="AT7" t="b">
        <f>IF(D7&gt;= '리그 상수'!$I$1*1.8, TRUE, FALSE)</f>
        <v>1</v>
      </c>
    </row>
    <row r="8" spans="1:46">
      <c r="A8" t="s">
        <v>220</v>
      </c>
      <c r="B8" s="1" t="s">
        <v>115</v>
      </c>
      <c r="C8" s="19">
        <f t="shared" si="0"/>
        <v>3.0359820089955023</v>
      </c>
      <c r="D8" s="47">
        <f>SUMIFS(PitchGame!$E:$E,PitchGame!$A:$A,B8,PitchGame!$C:$C,A8)</f>
        <v>26.68</v>
      </c>
      <c r="E8" s="1">
        <f>SUMIFS(PitchGame!$F:$F,PitchGame!$A:$A,B8,PitchGame!$C:$C,A8)</f>
        <v>80</v>
      </c>
      <c r="F8" s="1">
        <f>SUMIFS(PitchGame!$G:$G,PitchGame!$A:$A,B8,PitchGame!$C:$C,A8)</f>
        <v>2</v>
      </c>
      <c r="G8" s="1">
        <f>SUMIFS(PitchGame!$H:$H,PitchGame!$A:$A,B8,PitchGame!$C:$C,A8)</f>
        <v>1</v>
      </c>
      <c r="H8" s="1">
        <f>SUMIFS(PitchGame!$I:$I,PitchGame!$A:$A,B8,PitchGame!$C:$C,A8)</f>
        <v>0</v>
      </c>
      <c r="I8" s="1">
        <f>SUMIFS(PitchGame!$J:$J,PitchGame!$A:$A,B8,PitchGame!$C:$C,A8)</f>
        <v>0</v>
      </c>
      <c r="J8" s="1">
        <f>SUMIFS(PitchGame!$K:$K,PitchGame!$A:$A,B8,PitchGame!$C:$C,A8)</f>
        <v>2</v>
      </c>
      <c r="K8" s="1">
        <f>SUMIFS(PitchGame!$L:$L,PitchGame!$A:$A,B8,PitchGame!$C:$C,A8)</f>
        <v>22</v>
      </c>
      <c r="L8" s="1">
        <f>SUMIFS(PitchGame!$M:$M,PitchGame!$A:$A,B8,PitchGame!$C:$C,A8)</f>
        <v>29</v>
      </c>
      <c r="M8" s="1">
        <f>SUMIFS(PitchGame!$N:$N,PitchGame!$A:$A,B8,PitchGame!$C:$C,A8)</f>
        <v>3</v>
      </c>
      <c r="N8" s="1">
        <f>SUMIFS(PitchGame!$O:$O,PitchGame!$A:$A,B8,PitchGame!$C:$C,A8)</f>
        <v>14</v>
      </c>
      <c r="O8" s="1">
        <f>SUMIFS(PitchGame!$P:$P,PitchGame!$A:$A,B8,PitchGame!$C:$C,A8)</f>
        <v>9</v>
      </c>
      <c r="P8" s="1">
        <f>SUMIFS(PitchGame!$Q:$Q,PitchGame!$A:$A,B8,PitchGame!$C:$C,A8)</f>
        <v>3</v>
      </c>
      <c r="Q8" s="1">
        <f>SUMIFS(PitchGame!$R:$R,PitchGame!$A:$A,B8,PitchGame!$C:$C,A8)</f>
        <v>2</v>
      </c>
      <c r="R8" s="1">
        <f>SUMIFS(PitchGame!$S:$S,PitchGame!$A:$A,B8,PitchGame!$C:$C,A8)</f>
        <v>4</v>
      </c>
      <c r="S8" s="1"/>
      <c r="T8" s="1"/>
      <c r="U8" s="1">
        <f>SUMIFS(PitchGame!$AD:$AD,PitchGame!$A:$A,B8,PitchGame!$C:$C,A8)</f>
        <v>114</v>
      </c>
      <c r="V8" s="1"/>
      <c r="W8" s="2">
        <f t="shared" si="1"/>
        <v>4.7226386806596699</v>
      </c>
      <c r="X8" s="2">
        <f t="shared" si="2"/>
        <v>73.173685376323732</v>
      </c>
      <c r="Y8" s="2">
        <f t="shared" si="3"/>
        <v>1.199400299850075</v>
      </c>
      <c r="Z8" s="2">
        <f t="shared" si="4"/>
        <v>7.4212893553223385</v>
      </c>
      <c r="AA8" s="2">
        <f t="shared" si="5"/>
        <v>8.8933333333333326</v>
      </c>
      <c r="AB8" s="2">
        <f t="shared" si="6"/>
        <v>7.333333333333333</v>
      </c>
      <c r="AC8" s="2">
        <f t="shared" si="7"/>
        <v>1.0119940029985008</v>
      </c>
      <c r="AD8" s="2">
        <f t="shared" si="8"/>
        <v>19.298245614035086</v>
      </c>
      <c r="AE8" s="2">
        <f t="shared" si="9"/>
        <v>2.6315789473684208</v>
      </c>
      <c r="AF8" s="2">
        <f t="shared" si="10"/>
        <v>16.666666666666664</v>
      </c>
      <c r="AG8" s="2">
        <f t="shared" si="11"/>
        <v>0.29213483146067415</v>
      </c>
      <c r="AH8" s="2">
        <f t="shared" si="12"/>
        <v>73.529411764705884</v>
      </c>
      <c r="AJ8">
        <f t="shared" si="13"/>
        <v>0.26605504587155965</v>
      </c>
      <c r="AK8">
        <f>SUMIFS(PitchGame!$AE:$AE,PitchGame!$A:$A,B8,PitchGame!$C:$C,A8)</f>
        <v>323</v>
      </c>
      <c r="AL8">
        <f t="shared" si="14"/>
        <v>46.142857142857146</v>
      </c>
      <c r="AM8" s="2">
        <f t="shared" si="15"/>
        <v>12.106446776611694</v>
      </c>
      <c r="AN8" s="2">
        <f t="shared" si="16"/>
        <v>2.8333333333333335</v>
      </c>
      <c r="AO8" s="1">
        <v>7</v>
      </c>
      <c r="AP8" s="2">
        <f t="shared" si="17"/>
        <v>0.8004</v>
      </c>
      <c r="AQ8">
        <f t="shared" si="18"/>
        <v>4.0512438716167587</v>
      </c>
      <c r="AR8" s="2">
        <f t="shared" si="19"/>
        <v>4.8516438716167585</v>
      </c>
      <c r="AS8">
        <f>AR8/'리그 상수'!$F$4</f>
        <v>0.17451956372722149</v>
      </c>
      <c r="AT8" t="b">
        <f>IF(D8&gt;= '리그 상수'!$I$1*1.8, TRUE, FALSE)</f>
        <v>1</v>
      </c>
    </row>
    <row r="9" spans="1:46">
      <c r="A9" t="s">
        <v>220</v>
      </c>
      <c r="B9" s="1" t="s">
        <v>139</v>
      </c>
      <c r="C9" s="19">
        <f t="shared" si="0"/>
        <v>10.778443113772456</v>
      </c>
      <c r="D9" s="47">
        <f>SUMIFS(PitchGame!$E:$E,PitchGame!$A:$A,B9,PitchGame!$C:$C,A9)</f>
        <v>3.34</v>
      </c>
      <c r="E9" s="1">
        <f>SUMIFS(PitchGame!$F:$F,PitchGame!$A:$A,B9,PitchGame!$C:$C,A9)</f>
        <v>10</v>
      </c>
      <c r="F9" s="1">
        <f>SUMIFS(PitchGame!$G:$G,PitchGame!$A:$A,B9,PitchGame!$C:$C,A9)</f>
        <v>0</v>
      </c>
      <c r="G9" s="1">
        <f>SUMIFS(PitchGame!$H:$H,PitchGame!$A:$A,B9,PitchGame!$C:$C,A9)</f>
        <v>0</v>
      </c>
      <c r="H9" s="1">
        <f>SUMIFS(PitchGame!$I:$I,PitchGame!$A:$A,B9,PitchGame!$C:$C,A9)</f>
        <v>0</v>
      </c>
      <c r="I9" s="1">
        <f>SUMIFS(PitchGame!$J:$J,PitchGame!$A:$A,B9,PitchGame!$C:$C,A9)</f>
        <v>0</v>
      </c>
      <c r="J9" s="1">
        <f>SUMIFS(PitchGame!$K:$K,PitchGame!$A:$A,B9,PitchGame!$C:$C,A9)</f>
        <v>0</v>
      </c>
      <c r="K9" s="1">
        <f>SUMIFS(PitchGame!$L:$L,PitchGame!$A:$A,B9,PitchGame!$C:$C,A9)</f>
        <v>3</v>
      </c>
      <c r="L9" s="1">
        <f>SUMIFS(PitchGame!$M:$M,PitchGame!$A:$A,B9,PitchGame!$C:$C,A9)</f>
        <v>4</v>
      </c>
      <c r="M9" s="1">
        <f>SUMIFS(PitchGame!$N:$N,PitchGame!$A:$A,B9,PitchGame!$C:$C,A9)</f>
        <v>1</v>
      </c>
      <c r="N9" s="1">
        <f>SUMIFS(PitchGame!$O:$O,PitchGame!$A:$A,B9,PitchGame!$C:$C,A9)</f>
        <v>4</v>
      </c>
      <c r="O9" s="1">
        <f>SUMIFS(PitchGame!$P:$P,PitchGame!$A:$A,B9,PitchGame!$C:$C,A9)</f>
        <v>4</v>
      </c>
      <c r="P9" s="1">
        <f>SUMIFS(PitchGame!$Q:$Q,PitchGame!$A:$A,B9,PitchGame!$C:$C,A9)</f>
        <v>1</v>
      </c>
      <c r="Q9" s="1">
        <f>SUMIFS(PitchGame!$R:$R,PitchGame!$A:$A,B9,PitchGame!$C:$C,A9)</f>
        <v>1</v>
      </c>
      <c r="R9" s="1">
        <f>SUMIFS(PitchGame!$S:$S,PitchGame!$A:$A,B9,PitchGame!$C:$C,A9)</f>
        <v>1</v>
      </c>
      <c r="S9" s="1"/>
      <c r="T9" s="1"/>
      <c r="U9" s="1">
        <f>SUMIFS(PitchGame!$AD:$AD,PitchGame!$A:$A,B9,PitchGame!$C:$C,A9)</f>
        <v>16</v>
      </c>
      <c r="V9" s="1"/>
      <c r="W9" s="2">
        <f t="shared" si="1"/>
        <v>10.778443113772456</v>
      </c>
      <c r="X9" s="2">
        <f t="shared" si="2"/>
        <v>167.0037575569134</v>
      </c>
      <c r="Y9" s="2">
        <f t="shared" si="3"/>
        <v>1.4970059880239521</v>
      </c>
      <c r="Z9" s="2">
        <f t="shared" si="4"/>
        <v>8.0838323353293422</v>
      </c>
      <c r="AA9" s="2">
        <f t="shared" si="5"/>
        <v>0.37111111111111106</v>
      </c>
      <c r="AB9" s="2">
        <f t="shared" si="6"/>
        <v>3</v>
      </c>
      <c r="AC9" s="2">
        <f t="shared" si="7"/>
        <v>2.6946107784431139</v>
      </c>
      <c r="AD9" s="2">
        <f t="shared" si="8"/>
        <v>18.75</v>
      </c>
      <c r="AE9" s="2">
        <f t="shared" si="9"/>
        <v>6.25</v>
      </c>
      <c r="AF9" s="2">
        <f t="shared" si="10"/>
        <v>12.5</v>
      </c>
      <c r="AG9" s="2">
        <f t="shared" si="11"/>
        <v>0.25</v>
      </c>
      <c r="AH9" s="2">
        <f t="shared" si="12"/>
        <v>33.333333333333329</v>
      </c>
      <c r="AJ9">
        <f t="shared" si="13"/>
        <v>0.2857142857142857</v>
      </c>
      <c r="AK9">
        <f>SUMIFS(PitchGame!$AE:$AE,PitchGame!$A:$A,B9,PitchGame!$C:$C,A9)</f>
        <v>51</v>
      </c>
      <c r="AL9">
        <f t="shared" si="14"/>
        <v>6.375</v>
      </c>
      <c r="AM9" s="2">
        <f t="shared" si="15"/>
        <v>15.269461077844312</v>
      </c>
      <c r="AN9" s="2">
        <f t="shared" si="16"/>
        <v>3.1875</v>
      </c>
      <c r="AO9" s="1">
        <v>8</v>
      </c>
      <c r="AP9" s="2">
        <f t="shared" si="17"/>
        <v>0.1002</v>
      </c>
      <c r="AQ9">
        <f t="shared" si="18"/>
        <v>0.22221722225899002</v>
      </c>
      <c r="AR9" s="2">
        <f t="shared" si="19"/>
        <v>0.32241722225899</v>
      </c>
      <c r="AS9">
        <f>AR9/'리그 상수'!$F$4</f>
        <v>1.1597741807877336E-2</v>
      </c>
      <c r="AT9" t="b">
        <f>IF(D9&gt;= '리그 상수'!$I$1*1.8, TRUE, FALSE)</f>
        <v>0</v>
      </c>
    </row>
    <row r="10" spans="1:46">
      <c r="A10" t="s">
        <v>220</v>
      </c>
      <c r="B10" s="1" t="s">
        <v>126</v>
      </c>
      <c r="C10" s="19">
        <f t="shared" si="0"/>
        <v>0</v>
      </c>
      <c r="D10" s="47">
        <f>SUMIFS(PitchGame!$E:$E,PitchGame!$A:$A,B10,PitchGame!$C:$C,A10)</f>
        <v>4.33</v>
      </c>
      <c r="E10" s="1">
        <f>SUMIFS(PitchGame!$F:$F,PitchGame!$A:$A,B10,PitchGame!$C:$C,A10)</f>
        <v>13</v>
      </c>
      <c r="F10" s="1">
        <f>SUMIFS(PitchGame!$G:$G,PitchGame!$A:$A,B10,PitchGame!$C:$C,A10)</f>
        <v>0</v>
      </c>
      <c r="G10" s="1">
        <f>SUMIFS(PitchGame!$H:$H,PitchGame!$A:$A,B10,PitchGame!$C:$C,A10)</f>
        <v>0</v>
      </c>
      <c r="H10" s="1">
        <f>SUMIFS(PitchGame!$I:$I,PitchGame!$A:$A,B10,PitchGame!$C:$C,A10)</f>
        <v>2</v>
      </c>
      <c r="I10" s="1">
        <f>SUMIFS(PitchGame!$J:$J,PitchGame!$A:$A,B10,PitchGame!$C:$C,A10)</f>
        <v>0</v>
      </c>
      <c r="J10" s="1">
        <f>SUMIFS(PitchGame!$K:$K,PitchGame!$A:$A,B10,PitchGame!$C:$C,A10)</f>
        <v>0</v>
      </c>
      <c r="K10" s="1">
        <f>SUMIFS(PitchGame!$L:$L,PitchGame!$A:$A,B10,PitchGame!$C:$C,A10)</f>
        <v>1</v>
      </c>
      <c r="L10" s="1">
        <f>SUMIFS(PitchGame!$M:$M,PitchGame!$A:$A,B10,PitchGame!$C:$C,A10)</f>
        <v>1</v>
      </c>
      <c r="M10" s="1">
        <f>SUMIFS(PitchGame!$N:$N,PitchGame!$A:$A,B10,PitchGame!$C:$C,A10)</f>
        <v>0</v>
      </c>
      <c r="N10" s="1">
        <f>SUMIFS(PitchGame!$O:$O,PitchGame!$A:$A,B10,PitchGame!$C:$C,A10)</f>
        <v>0</v>
      </c>
      <c r="O10" s="1">
        <f>SUMIFS(PitchGame!$P:$P,PitchGame!$A:$A,B10,PitchGame!$C:$C,A10)</f>
        <v>0</v>
      </c>
      <c r="P10" s="1">
        <f>SUMIFS(PitchGame!$Q:$Q,PitchGame!$A:$A,B10,PitchGame!$C:$C,A10)</f>
        <v>0</v>
      </c>
      <c r="Q10" s="1">
        <f>SUMIFS(PitchGame!$R:$R,PitchGame!$A:$A,B10,PitchGame!$C:$C,A10)</f>
        <v>0</v>
      </c>
      <c r="R10" s="1">
        <f>SUMIFS(PitchGame!$S:$S,PitchGame!$A:$A,B10,PitchGame!$C:$C,A10)</f>
        <v>0</v>
      </c>
      <c r="S10" s="1"/>
      <c r="T10" s="1"/>
      <c r="U10" s="1">
        <f>SUMIFS(PitchGame!$AD:$AD,PitchGame!$A:$A,B10,PitchGame!$C:$C,A10)</f>
        <v>13</v>
      </c>
      <c r="V10" s="1"/>
      <c r="W10" s="2">
        <f t="shared" si="1"/>
        <v>0</v>
      </c>
      <c r="X10" s="2">
        <f t="shared" si="2"/>
        <v>0</v>
      </c>
      <c r="Y10" s="2">
        <f t="shared" si="3"/>
        <v>0.23094688221709006</v>
      </c>
      <c r="Z10" s="2">
        <f t="shared" si="4"/>
        <v>2.0785219399538106</v>
      </c>
      <c r="AA10" s="2">
        <f t="shared" si="5"/>
        <v>0</v>
      </c>
      <c r="AB10" s="2" t="e">
        <f t="shared" si="6"/>
        <v>#DIV/0!</v>
      </c>
      <c r="AC10" s="2">
        <f t="shared" si="7"/>
        <v>0</v>
      </c>
      <c r="AD10" s="2">
        <f t="shared" si="8"/>
        <v>7.6923076923076925</v>
      </c>
      <c r="AE10" s="2">
        <f t="shared" si="9"/>
        <v>0</v>
      </c>
      <c r="AF10" s="2">
        <f t="shared" si="10"/>
        <v>7.6923076923076925</v>
      </c>
      <c r="AG10" s="2">
        <f t="shared" si="11"/>
        <v>8.3333333333333329E-2</v>
      </c>
      <c r="AH10" s="2">
        <f t="shared" si="12"/>
        <v>100</v>
      </c>
      <c r="AJ10">
        <f t="shared" si="13"/>
        <v>7.6923076923076927E-2</v>
      </c>
      <c r="AK10">
        <f>SUMIFS(PitchGame!$AE:$AE,PitchGame!$A:$A,B10,PitchGame!$C:$C,A10)</f>
        <v>29</v>
      </c>
      <c r="AL10">
        <f t="shared" si="14"/>
        <v>3.2222222222222223</v>
      </c>
      <c r="AM10" s="2">
        <f t="shared" si="15"/>
        <v>6.6974595842956122</v>
      </c>
      <c r="AN10" s="2">
        <f t="shared" si="16"/>
        <v>2.2307692307692308</v>
      </c>
      <c r="AO10" s="1">
        <v>9</v>
      </c>
      <c r="AP10" s="2">
        <f t="shared" si="17"/>
        <v>0.12989999999999999</v>
      </c>
      <c r="AQ10" t="e">
        <f t="shared" si="18"/>
        <v>#DIV/0!</v>
      </c>
      <c r="AR10" s="2" t="e">
        <f t="shared" si="19"/>
        <v>#DIV/0!</v>
      </c>
      <c r="AS10" t="e">
        <f>AR10/'리그 상수'!$F$4</f>
        <v>#DIV/0!</v>
      </c>
      <c r="AT10" t="b">
        <f>IF(D10&gt;= '리그 상수'!$I$1*1.8, TRUE, FALSE)</f>
        <v>0</v>
      </c>
    </row>
    <row r="11" spans="1:46">
      <c r="A11" t="s">
        <v>220</v>
      </c>
      <c r="B11" s="1" t="s">
        <v>264</v>
      </c>
      <c r="C11" s="19">
        <f t="shared" si="0"/>
        <v>2.25</v>
      </c>
      <c r="D11" s="47">
        <f>SUMIFS(PitchGame!$E:$E,PitchGame!$A:$A,B11,PitchGame!$C:$C,A11)</f>
        <v>8</v>
      </c>
      <c r="E11" s="1">
        <f>SUMIFS(PitchGame!$F:$F,PitchGame!$A:$A,B11,PitchGame!$C:$C,A11)</f>
        <v>24</v>
      </c>
      <c r="F11" s="1">
        <f>SUMIFS(PitchGame!$G:$G,PitchGame!$A:$A,B11,PitchGame!$C:$C,A11)</f>
        <v>0</v>
      </c>
      <c r="G11" s="1">
        <f>SUMIFS(PitchGame!$H:$H,PitchGame!$A:$A,B11,PitchGame!$C:$C,A11)</f>
        <v>0</v>
      </c>
      <c r="H11" s="1">
        <f>SUMIFS(PitchGame!$I:$I,PitchGame!$A:$A,B11,PitchGame!$C:$C,A11)</f>
        <v>0</v>
      </c>
      <c r="I11" s="1">
        <f>SUMIFS(PitchGame!$J:$J,PitchGame!$A:$A,B11,PitchGame!$C:$C,A11)</f>
        <v>0</v>
      </c>
      <c r="J11" s="1">
        <f>SUMIFS(PitchGame!$K:$K,PitchGame!$A:$A,B11,PitchGame!$C:$C,A11)</f>
        <v>0</v>
      </c>
      <c r="K11" s="1">
        <f>SUMIFS(PitchGame!$L:$L,PitchGame!$A:$A,B11,PitchGame!$C:$C,A11)</f>
        <v>2</v>
      </c>
      <c r="L11" s="1">
        <f>SUMIFS(PitchGame!$M:$M,PitchGame!$A:$A,B11,PitchGame!$C:$C,A11)</f>
        <v>9</v>
      </c>
      <c r="M11" s="1">
        <f>SUMIFS(PitchGame!$N:$N,PitchGame!$A:$A,B11,PitchGame!$C:$C,A11)</f>
        <v>1</v>
      </c>
      <c r="N11" s="1">
        <f>SUMIFS(PitchGame!$O:$O,PitchGame!$A:$A,B11,PitchGame!$C:$C,A11)</f>
        <v>4</v>
      </c>
      <c r="O11" s="1">
        <f>SUMIFS(PitchGame!$P:$P,PitchGame!$A:$A,B11,PitchGame!$C:$C,A11)</f>
        <v>2</v>
      </c>
      <c r="P11" s="1">
        <f>SUMIFS(PitchGame!$Q:$Q,PitchGame!$A:$A,B11,PitchGame!$C:$C,A11)</f>
        <v>0</v>
      </c>
      <c r="Q11" s="1">
        <f>SUMIFS(PitchGame!$R:$R,PitchGame!$A:$A,B11,PitchGame!$C:$C,A11)</f>
        <v>0</v>
      </c>
      <c r="R11" s="1">
        <f>SUMIFS(PitchGame!$S:$S,PitchGame!$A:$A,B11,PitchGame!$C:$C,A11)</f>
        <v>0</v>
      </c>
      <c r="S11" s="1"/>
      <c r="T11" s="1"/>
      <c r="U11" s="1">
        <f>SUMIFS(PitchGame!$AD:$AD,PitchGame!$A:$A,B11,PitchGame!$C:$C,A11)</f>
        <v>32</v>
      </c>
      <c r="V11" s="1"/>
      <c r="W11" s="2">
        <f t="shared" si="1"/>
        <v>4.5</v>
      </c>
      <c r="X11" s="2">
        <f t="shared" si="2"/>
        <v>69.724068780011336</v>
      </c>
      <c r="Y11" s="2">
        <f t="shared" si="3"/>
        <v>1.125</v>
      </c>
      <c r="Z11" s="2">
        <f t="shared" si="4"/>
        <v>2.25</v>
      </c>
      <c r="AA11" s="2">
        <f t="shared" si="5"/>
        <v>0</v>
      </c>
      <c r="AB11" s="2" t="e">
        <f t="shared" si="6"/>
        <v>#DIV/0!</v>
      </c>
      <c r="AC11" s="2">
        <f t="shared" si="7"/>
        <v>1.125</v>
      </c>
      <c r="AD11" s="2">
        <f t="shared" si="8"/>
        <v>6.25</v>
      </c>
      <c r="AE11" s="2">
        <f t="shared" si="9"/>
        <v>0</v>
      </c>
      <c r="AF11" s="2">
        <f t="shared" si="10"/>
        <v>6.25</v>
      </c>
      <c r="AG11" s="2">
        <f t="shared" si="11"/>
        <v>0.27586206896551724</v>
      </c>
      <c r="AH11" s="2">
        <f t="shared" si="12"/>
        <v>77.777777777777786</v>
      </c>
      <c r="AJ11">
        <f t="shared" si="13"/>
        <v>0.28125</v>
      </c>
      <c r="AK11">
        <f>SUMIFS(PitchGame!$AE:$AE,PitchGame!$A:$A,B11,PitchGame!$C:$C,A11)</f>
        <v>65</v>
      </c>
      <c r="AL11">
        <f t="shared" si="14"/>
        <v>6.5</v>
      </c>
      <c r="AM11" s="2">
        <f t="shared" si="15"/>
        <v>8.125</v>
      </c>
      <c r="AN11" s="2">
        <f t="shared" si="16"/>
        <v>2.03125</v>
      </c>
      <c r="AO11" s="1">
        <v>10</v>
      </c>
      <c r="AP11" s="2">
        <f t="shared" si="17"/>
        <v>0.24</v>
      </c>
      <c r="AQ11">
        <f t="shared" si="18"/>
        <v>1.2748666342084123</v>
      </c>
      <c r="AR11" s="2">
        <f t="shared" si="19"/>
        <v>1.5148666342084123</v>
      </c>
      <c r="AS11">
        <f>AR11/'리그 상수'!$F$4</f>
        <v>5.4491605547065183E-2</v>
      </c>
      <c r="AT11" t="b">
        <f>IF(D11&gt;= '리그 상수'!$I$1*1.8, TRUE, FALSE)</f>
        <v>0</v>
      </c>
    </row>
    <row r="12" spans="1:46">
      <c r="A12" t="s">
        <v>220</v>
      </c>
      <c r="B12" s="1" t="s">
        <v>82</v>
      </c>
      <c r="C12" s="19">
        <f t="shared" si="0"/>
        <v>4.7406807131280386</v>
      </c>
      <c r="D12" s="47">
        <f>SUMIFS(PitchGame!$E:$E,PitchGame!$A:$A,B12,PitchGame!$C:$C,A12)</f>
        <v>24.68</v>
      </c>
      <c r="E12" s="1">
        <f>SUMIFS(PitchGame!$F:$F,PitchGame!$A:$A,B12,PitchGame!$C:$C,A12)</f>
        <v>74</v>
      </c>
      <c r="F12" s="1">
        <f>SUMIFS(PitchGame!$G:$G,PitchGame!$A:$A,B12,PitchGame!$C:$C,A12)</f>
        <v>0</v>
      </c>
      <c r="G12" s="1">
        <f>SUMIFS(PitchGame!$H:$H,PitchGame!$A:$A,B12,PitchGame!$C:$C,A12)</f>
        <v>2</v>
      </c>
      <c r="H12" s="1">
        <f>SUMIFS(PitchGame!$I:$I,PitchGame!$A:$A,B12,PitchGame!$C:$C,A12)</f>
        <v>0</v>
      </c>
      <c r="I12" s="1">
        <f>SUMIFS(PitchGame!$J:$J,PitchGame!$A:$A,B12,PitchGame!$C:$C,A12)</f>
        <v>0</v>
      </c>
      <c r="J12" s="1">
        <f>SUMIFS(PitchGame!$K:$K,PitchGame!$A:$A,B12,PitchGame!$C:$C,A12)</f>
        <v>0</v>
      </c>
      <c r="K12" s="1">
        <f>SUMIFS(PitchGame!$L:$L,PitchGame!$A:$A,B12,PitchGame!$C:$C,A12)</f>
        <v>21</v>
      </c>
      <c r="L12" s="1">
        <f>SUMIFS(PitchGame!$M:$M,PitchGame!$A:$A,B12,PitchGame!$C:$C,A12)</f>
        <v>32</v>
      </c>
      <c r="M12" s="1">
        <f>SUMIFS(PitchGame!$N:$N,PitchGame!$A:$A,B12,PitchGame!$C:$C,A12)</f>
        <v>1</v>
      </c>
      <c r="N12" s="1">
        <f>SUMIFS(PitchGame!$O:$O,PitchGame!$A:$A,B12,PitchGame!$C:$C,A12)</f>
        <v>13</v>
      </c>
      <c r="O12" s="1">
        <f>SUMIFS(PitchGame!$P:$P,PitchGame!$A:$A,B12,PitchGame!$C:$C,A12)</f>
        <v>13</v>
      </c>
      <c r="P12" s="1">
        <f>SUMIFS(PitchGame!$Q:$Q,PitchGame!$A:$A,B12,PitchGame!$C:$C,A12)</f>
        <v>0</v>
      </c>
      <c r="Q12" s="1">
        <f>SUMIFS(PitchGame!$R:$R,PitchGame!$A:$A,B12,PitchGame!$C:$C,A12)</f>
        <v>1</v>
      </c>
      <c r="R12" s="1">
        <f>SUMIFS(PitchGame!$S:$S,PitchGame!$A:$A,B12,PitchGame!$C:$C,A12)</f>
        <v>3</v>
      </c>
      <c r="S12" s="1"/>
      <c r="T12" s="1"/>
      <c r="U12" s="1">
        <f>SUMIFS(PitchGame!$AD:$AD,PitchGame!$A:$A,B12,PitchGame!$C:$C,A12)</f>
        <v>104</v>
      </c>
      <c r="V12" s="1"/>
      <c r="W12" s="2">
        <f t="shared" si="1"/>
        <v>4.7406807131280386</v>
      </c>
      <c r="X12" s="2">
        <f t="shared" si="2"/>
        <v>73.453232912491686</v>
      </c>
      <c r="Y12" s="2">
        <f t="shared" si="3"/>
        <v>1.2965964343598055</v>
      </c>
      <c r="Z12" s="2">
        <f t="shared" si="4"/>
        <v>7.6580226904376012</v>
      </c>
      <c r="AA12" s="2">
        <f t="shared" si="5"/>
        <v>0</v>
      </c>
      <c r="AB12" s="2" t="e">
        <f t="shared" si="6"/>
        <v>#DIV/0!</v>
      </c>
      <c r="AC12" s="2">
        <f t="shared" si="7"/>
        <v>0.36466774716369532</v>
      </c>
      <c r="AD12" s="2">
        <f t="shared" si="8"/>
        <v>20.192307692307693</v>
      </c>
      <c r="AE12" s="2">
        <f t="shared" si="9"/>
        <v>0</v>
      </c>
      <c r="AF12" s="2">
        <f t="shared" si="10"/>
        <v>20.192307692307693</v>
      </c>
      <c r="AG12" s="2">
        <f t="shared" si="11"/>
        <v>0.37804878048780488</v>
      </c>
      <c r="AH12" s="2">
        <f t="shared" si="12"/>
        <v>60.606060606060609</v>
      </c>
      <c r="AJ12">
        <f t="shared" si="13"/>
        <v>0.31067961165048541</v>
      </c>
      <c r="AK12">
        <f>SUMIFS(PitchGame!$AE:$AE,PitchGame!$A:$A,B12,PitchGame!$C:$C,A12)</f>
        <v>289</v>
      </c>
      <c r="AL12">
        <f t="shared" si="14"/>
        <v>26.272727272727273</v>
      </c>
      <c r="AM12" s="2">
        <f t="shared" si="15"/>
        <v>11.709886547811994</v>
      </c>
      <c r="AN12" s="2">
        <f t="shared" si="16"/>
        <v>2.7788461538461537</v>
      </c>
      <c r="AO12" s="1">
        <v>11</v>
      </c>
      <c r="AP12" s="2">
        <f t="shared" si="17"/>
        <v>0.74039999999999995</v>
      </c>
      <c r="AQ12">
        <f t="shared" si="18"/>
        <v>3.7332900316166633</v>
      </c>
      <c r="AR12" s="2">
        <f t="shared" si="19"/>
        <v>4.4736900316166635</v>
      </c>
      <c r="AS12">
        <f>AR12/'리그 상수'!$F$4</f>
        <v>0.16092410185671449</v>
      </c>
      <c r="AT12" t="b">
        <f>IF(D12&gt;= '리그 상수'!$I$1*1.8, TRUE, FALSE)</f>
        <v>1</v>
      </c>
    </row>
    <row r="13" spans="1:46">
      <c r="A13" t="s">
        <v>220</v>
      </c>
      <c r="B13" s="1" t="s">
        <v>103</v>
      </c>
      <c r="C13" s="19">
        <f t="shared" si="0"/>
        <v>4.0540540540540544</v>
      </c>
      <c r="D13" s="47">
        <f>SUMIFS(PitchGame!$E:$E,PitchGame!$A:$A,B13,PitchGame!$C:$C,A13)</f>
        <v>6.66</v>
      </c>
      <c r="E13" s="1">
        <f>SUMIFS(PitchGame!$F:$F,PitchGame!$A:$A,B13,PitchGame!$C:$C,A13)</f>
        <v>20</v>
      </c>
      <c r="F13" s="1">
        <f>SUMIFS(PitchGame!$G:$G,PitchGame!$A:$A,B13,PitchGame!$C:$C,A13)</f>
        <v>1</v>
      </c>
      <c r="G13" s="1">
        <f>SUMIFS(PitchGame!$H:$H,PitchGame!$A:$A,B13,PitchGame!$C:$C,A13)</f>
        <v>0</v>
      </c>
      <c r="H13" s="1">
        <f>SUMIFS(PitchGame!$I:$I,PitchGame!$A:$A,B13,PitchGame!$C:$C,A13)</f>
        <v>0</v>
      </c>
      <c r="I13" s="1">
        <f>SUMIFS(PitchGame!$J:$J,PitchGame!$A:$A,B13,PitchGame!$C:$C,A13)</f>
        <v>0</v>
      </c>
      <c r="J13" s="1">
        <f>SUMIFS(PitchGame!$K:$K,PitchGame!$A:$A,B13,PitchGame!$C:$C,A13)</f>
        <v>0</v>
      </c>
      <c r="K13" s="1">
        <f>SUMIFS(PitchGame!$L:$L,PitchGame!$A:$A,B13,PitchGame!$C:$C,A13)</f>
        <v>2</v>
      </c>
      <c r="L13" s="1">
        <f>SUMIFS(PitchGame!$M:$M,PitchGame!$A:$A,B13,PitchGame!$C:$C,A13)</f>
        <v>7</v>
      </c>
      <c r="M13" s="1">
        <f>SUMIFS(PitchGame!$N:$N,PitchGame!$A:$A,B13,PitchGame!$C:$C,A13)</f>
        <v>1</v>
      </c>
      <c r="N13" s="1">
        <f>SUMIFS(PitchGame!$O:$O,PitchGame!$A:$A,B13,PitchGame!$C:$C,A13)</f>
        <v>3</v>
      </c>
      <c r="O13" s="1">
        <f>SUMIFS(PitchGame!$P:$P,PitchGame!$A:$A,B13,PitchGame!$C:$C,A13)</f>
        <v>3</v>
      </c>
      <c r="P13" s="1">
        <f>SUMIFS(PitchGame!$Q:$Q,PitchGame!$A:$A,B13,PitchGame!$C:$C,A13)</f>
        <v>0</v>
      </c>
      <c r="Q13" s="1">
        <f>SUMIFS(PitchGame!$R:$R,PitchGame!$A:$A,B13,PitchGame!$C:$C,A13)</f>
        <v>3</v>
      </c>
      <c r="R13" s="1">
        <f>SUMIFS(PitchGame!$S:$S,PitchGame!$A:$A,B13,PitchGame!$C:$C,A13)</f>
        <v>2</v>
      </c>
      <c r="S13" s="1"/>
      <c r="T13" s="1"/>
      <c r="U13" s="1">
        <f>SUMIFS(PitchGame!$AD:$AD,PitchGame!$A:$A,B13,PitchGame!$C:$C,A13)</f>
        <v>31</v>
      </c>
      <c r="V13" s="1"/>
      <c r="W13" s="2">
        <f t="shared" si="1"/>
        <v>4.0540540540540544</v>
      </c>
      <c r="X13" s="2">
        <f t="shared" si="2"/>
        <v>62.814476378388598</v>
      </c>
      <c r="Y13" s="2">
        <f t="shared" si="3"/>
        <v>1.0510510510510511</v>
      </c>
      <c r="Z13" s="2">
        <f t="shared" si="4"/>
        <v>2.7027027027027026</v>
      </c>
      <c r="AA13" s="2">
        <f t="shared" si="5"/>
        <v>0</v>
      </c>
      <c r="AB13" s="2" t="e">
        <f t="shared" si="6"/>
        <v>#DIV/0!</v>
      </c>
      <c r="AC13" s="2">
        <f t="shared" si="7"/>
        <v>1.3513513513513513</v>
      </c>
      <c r="AD13" s="2">
        <f t="shared" si="8"/>
        <v>6.4516129032258061</v>
      </c>
      <c r="AE13" s="2">
        <f t="shared" si="9"/>
        <v>0</v>
      </c>
      <c r="AF13" s="2">
        <f t="shared" si="10"/>
        <v>6.4516129032258061</v>
      </c>
      <c r="AG13" s="2">
        <f t="shared" si="11"/>
        <v>0.21428571428571427</v>
      </c>
      <c r="AH13" s="2">
        <f t="shared" si="12"/>
        <v>70</v>
      </c>
      <c r="AJ13">
        <f t="shared" si="13"/>
        <v>0.25</v>
      </c>
      <c r="AK13">
        <f>SUMIFS(PitchGame!$AE:$AE,PitchGame!$A:$A,B13,PitchGame!$C:$C,A13)</f>
        <v>88</v>
      </c>
      <c r="AL13">
        <f t="shared" si="14"/>
        <v>7.333333333333333</v>
      </c>
      <c r="AM13" s="2">
        <f t="shared" si="15"/>
        <v>13.213213213213212</v>
      </c>
      <c r="AN13" s="2">
        <f t="shared" si="16"/>
        <v>2.838709677419355</v>
      </c>
      <c r="AO13" s="1">
        <v>12</v>
      </c>
      <c r="AP13" s="2">
        <f t="shared" si="17"/>
        <v>0.19980000000000001</v>
      </c>
      <c r="AQ13">
        <f t="shared" si="18"/>
        <v>1.1780723850061383</v>
      </c>
      <c r="AR13" s="2">
        <f t="shared" si="19"/>
        <v>1.3778723850061383</v>
      </c>
      <c r="AS13">
        <f>AR13/'리그 상수'!$F$4</f>
        <v>4.95637548563359E-2</v>
      </c>
      <c r="AT13" t="b">
        <f>IF(D13&gt;= '리그 상수'!$I$1*1.8, TRUE, FALSE)</f>
        <v>0</v>
      </c>
    </row>
    <row r="14" spans="1:46">
      <c r="A14" t="s">
        <v>220</v>
      </c>
      <c r="B14" s="1" t="s">
        <v>100</v>
      </c>
      <c r="C14" s="19">
        <f t="shared" si="0"/>
        <v>3.75</v>
      </c>
      <c r="D14" s="47">
        <f>SUMIFS(PitchGame!$E:$E,PitchGame!$A:$A,B14,PitchGame!$C:$C,A14)</f>
        <v>24</v>
      </c>
      <c r="E14" s="1">
        <f>SUMIFS(PitchGame!$F:$F,PitchGame!$A:$A,B14,PitchGame!$C:$C,A14)</f>
        <v>72</v>
      </c>
      <c r="F14" s="1">
        <f>SUMIFS(PitchGame!$G:$G,PitchGame!$A:$A,B14,PitchGame!$C:$C,A14)</f>
        <v>1</v>
      </c>
      <c r="G14" s="1">
        <f>SUMIFS(PitchGame!$H:$H,PitchGame!$A:$A,B14,PitchGame!$C:$C,A14)</f>
        <v>1</v>
      </c>
      <c r="H14" s="1">
        <f>SUMIFS(PitchGame!$I:$I,PitchGame!$A:$A,B14,PitchGame!$C:$C,A14)</f>
        <v>1</v>
      </c>
      <c r="I14" s="1">
        <f>SUMIFS(PitchGame!$J:$J,PitchGame!$A:$A,B14,PitchGame!$C:$C,A14)</f>
        <v>0</v>
      </c>
      <c r="J14" s="1">
        <f>SUMIFS(PitchGame!$K:$K,PitchGame!$A:$A,B14,PitchGame!$C:$C,A14)</f>
        <v>0</v>
      </c>
      <c r="K14" s="1">
        <f>SUMIFS(PitchGame!$L:$L,PitchGame!$A:$A,B14,PitchGame!$C:$C,A14)</f>
        <v>10</v>
      </c>
      <c r="L14" s="1">
        <f>SUMIFS(PitchGame!$M:$M,PitchGame!$A:$A,B14,PitchGame!$C:$C,A14)</f>
        <v>18</v>
      </c>
      <c r="M14" s="1">
        <f>SUMIFS(PitchGame!$N:$N,PitchGame!$A:$A,B14,PitchGame!$C:$C,A14)</f>
        <v>3</v>
      </c>
      <c r="N14" s="1">
        <f>SUMIFS(PitchGame!$O:$O,PitchGame!$A:$A,B14,PitchGame!$C:$C,A14)</f>
        <v>11</v>
      </c>
      <c r="O14" s="1">
        <f>SUMIFS(PitchGame!$P:$P,PitchGame!$A:$A,B14,PitchGame!$C:$C,A14)</f>
        <v>10</v>
      </c>
      <c r="P14" s="1">
        <f>SUMIFS(PitchGame!$Q:$Q,PitchGame!$A:$A,B14,PitchGame!$C:$C,A14)</f>
        <v>1</v>
      </c>
      <c r="Q14" s="1">
        <f>SUMIFS(PitchGame!$R:$R,PitchGame!$A:$A,B14,PitchGame!$C:$C,A14)</f>
        <v>2</v>
      </c>
      <c r="R14" s="1">
        <f>SUMIFS(PitchGame!$S:$S,PitchGame!$A:$A,B14,PitchGame!$C:$C,A14)</f>
        <v>4</v>
      </c>
      <c r="S14" s="1"/>
      <c r="T14" s="1"/>
      <c r="U14" s="1">
        <f>SUMIFS(PitchGame!$AD:$AD,PitchGame!$A:$A,B14,PitchGame!$C:$C,A14)</f>
        <v>91</v>
      </c>
      <c r="V14" s="1"/>
      <c r="W14" s="2">
        <f t="shared" si="1"/>
        <v>4.125</v>
      </c>
      <c r="X14" s="2">
        <f t="shared" si="2"/>
        <v>63.91372971501039</v>
      </c>
      <c r="Y14" s="2">
        <f t="shared" si="3"/>
        <v>0.79166666666666663</v>
      </c>
      <c r="Z14" s="2">
        <f t="shared" si="4"/>
        <v>3.75</v>
      </c>
      <c r="AA14" s="2">
        <f t="shared" si="5"/>
        <v>2.6666666666666665</v>
      </c>
      <c r="AB14" s="2">
        <f t="shared" si="6"/>
        <v>10</v>
      </c>
      <c r="AC14" s="2">
        <f t="shared" si="7"/>
        <v>1.125</v>
      </c>
      <c r="AD14" s="2">
        <f t="shared" si="8"/>
        <v>10.989010989010989</v>
      </c>
      <c r="AE14" s="2">
        <f t="shared" si="9"/>
        <v>1.098901098901099</v>
      </c>
      <c r="AF14" s="2">
        <f t="shared" si="10"/>
        <v>9.8901098901098905</v>
      </c>
      <c r="AG14" s="2">
        <f t="shared" si="11"/>
        <v>0.19230769230769232</v>
      </c>
      <c r="AH14" s="2">
        <f t="shared" si="12"/>
        <v>52.380952380952387</v>
      </c>
      <c r="AJ14">
        <f t="shared" si="13"/>
        <v>0.20454545454545456</v>
      </c>
      <c r="AK14">
        <f>SUMIFS(PitchGame!$AE:$AE,PitchGame!$A:$A,B14,PitchGame!$C:$C,A14)</f>
        <v>246</v>
      </c>
      <c r="AL14">
        <f t="shared" si="14"/>
        <v>18.923076923076923</v>
      </c>
      <c r="AM14" s="2">
        <f t="shared" si="15"/>
        <v>10.25</v>
      </c>
      <c r="AN14" s="2">
        <f t="shared" si="16"/>
        <v>2.7032967032967035</v>
      </c>
      <c r="AO14" s="1">
        <v>13</v>
      </c>
      <c r="AP14" s="2">
        <f t="shared" si="17"/>
        <v>0.72</v>
      </c>
      <c r="AQ14">
        <f t="shared" si="18"/>
        <v>4.1722908028638948</v>
      </c>
      <c r="AR14" s="2">
        <f t="shared" si="19"/>
        <v>4.8922908028638945</v>
      </c>
      <c r="AS14">
        <f>AR14/'리그 상수'!$F$4</f>
        <v>0.17598168355625518</v>
      </c>
      <c r="AT14" t="b">
        <f>IF(D14&gt;= '리그 상수'!$I$1*1.8, TRUE, FALSE)</f>
        <v>1</v>
      </c>
    </row>
    <row r="15" spans="1:46">
      <c r="A15" t="s">
        <v>220</v>
      </c>
      <c r="B15" s="1" t="s">
        <v>114</v>
      </c>
      <c r="C15" s="19">
        <f t="shared" si="0"/>
        <v>9.4207955338450802</v>
      </c>
      <c r="D15" s="47">
        <f>SUMIFS(PitchGame!$E:$E,PitchGame!$A:$A,B15,PitchGame!$C:$C,A15)</f>
        <v>14.33</v>
      </c>
      <c r="E15" s="1">
        <f>SUMIFS(PitchGame!$F:$F,PitchGame!$A:$A,B15,PitchGame!$C:$C,A15)</f>
        <v>43</v>
      </c>
      <c r="F15" s="1">
        <f>SUMIFS(PitchGame!$G:$G,PitchGame!$A:$A,B15,PitchGame!$C:$C,A15)</f>
        <v>0</v>
      </c>
      <c r="G15" s="1">
        <f>SUMIFS(PitchGame!$H:$H,PitchGame!$A:$A,B15,PitchGame!$C:$C,A15)</f>
        <v>1</v>
      </c>
      <c r="H15" s="1">
        <f>SUMIFS(PitchGame!$I:$I,PitchGame!$A:$A,B15,PitchGame!$C:$C,A15)</f>
        <v>0</v>
      </c>
      <c r="I15" s="1">
        <f>SUMIFS(PitchGame!$J:$J,PitchGame!$A:$A,B15,PitchGame!$C:$C,A15)</f>
        <v>0</v>
      </c>
      <c r="J15" s="1">
        <f>SUMIFS(PitchGame!$K:$K,PitchGame!$A:$A,B15,PitchGame!$C:$C,A15)</f>
        <v>0</v>
      </c>
      <c r="K15" s="1">
        <f>SUMIFS(PitchGame!$L:$L,PitchGame!$A:$A,B15,PitchGame!$C:$C,A15)</f>
        <v>13</v>
      </c>
      <c r="L15" s="1">
        <f>SUMIFS(PitchGame!$M:$M,PitchGame!$A:$A,B15,PitchGame!$C:$C,A15)</f>
        <v>18</v>
      </c>
      <c r="M15" s="1">
        <f>SUMIFS(PitchGame!$N:$N,PitchGame!$A:$A,B15,PitchGame!$C:$C,A15)</f>
        <v>2</v>
      </c>
      <c r="N15" s="1">
        <f>SUMIFS(PitchGame!$O:$O,PitchGame!$A:$A,B15,PitchGame!$C:$C,A15)</f>
        <v>17</v>
      </c>
      <c r="O15" s="1">
        <f>SUMIFS(PitchGame!$P:$P,PitchGame!$A:$A,B15,PitchGame!$C:$C,A15)</f>
        <v>15</v>
      </c>
      <c r="P15" s="1">
        <f>SUMIFS(PitchGame!$Q:$Q,PitchGame!$A:$A,B15,PitchGame!$C:$C,A15)</f>
        <v>3</v>
      </c>
      <c r="Q15" s="1">
        <f>SUMIFS(PitchGame!$R:$R,PitchGame!$A:$A,B15,PitchGame!$C:$C,A15)</f>
        <v>2</v>
      </c>
      <c r="R15" s="1">
        <f>SUMIFS(PitchGame!$S:$S,PitchGame!$A:$A,B15,PitchGame!$C:$C,A15)</f>
        <v>5</v>
      </c>
      <c r="S15" s="1"/>
      <c r="T15" s="1"/>
      <c r="U15" s="1">
        <f>SUMIFS(PitchGame!$AD:$AD,PitchGame!$A:$A,B15,PitchGame!$C:$C,A15)</f>
        <v>71</v>
      </c>
      <c r="V15" s="1"/>
      <c r="W15" s="2">
        <f t="shared" si="1"/>
        <v>10.676901605024424</v>
      </c>
      <c r="X15" s="2">
        <f t="shared" si="2"/>
        <v>165.43044930358585</v>
      </c>
      <c r="Y15" s="2">
        <f t="shared" si="3"/>
        <v>1.4654570830425679</v>
      </c>
      <c r="Z15" s="2">
        <f t="shared" si="4"/>
        <v>8.164689462665736</v>
      </c>
      <c r="AA15" s="2">
        <f t="shared" si="5"/>
        <v>4.7766666666666664</v>
      </c>
      <c r="AB15" s="2">
        <f t="shared" si="6"/>
        <v>4.333333333333333</v>
      </c>
      <c r="AC15" s="2">
        <f t="shared" si="7"/>
        <v>1.2561060711793439</v>
      </c>
      <c r="AD15" s="2">
        <f t="shared" si="8"/>
        <v>18.30985915492958</v>
      </c>
      <c r="AE15" s="2">
        <f t="shared" si="9"/>
        <v>4.225352112676056</v>
      </c>
      <c r="AF15" s="2">
        <f t="shared" si="10"/>
        <v>14.084507042253524</v>
      </c>
      <c r="AG15" s="2">
        <f t="shared" si="11"/>
        <v>0.2857142857142857</v>
      </c>
      <c r="AH15" s="2">
        <f t="shared" si="12"/>
        <v>34.782608695652172</v>
      </c>
      <c r="AJ15">
        <f t="shared" si="13"/>
        <v>0.27272727272727271</v>
      </c>
      <c r="AK15">
        <f>SUMIFS(PitchGame!$AE:$AE,PitchGame!$A:$A,B15,PitchGame!$C:$C,A15)</f>
        <v>222</v>
      </c>
      <c r="AL15">
        <f t="shared" si="14"/>
        <v>15.857142857142858</v>
      </c>
      <c r="AM15" s="2">
        <f t="shared" si="15"/>
        <v>15.491974877878576</v>
      </c>
      <c r="AN15" s="2">
        <f t="shared" si="16"/>
        <v>3.1267605633802815</v>
      </c>
      <c r="AO15" s="1">
        <v>14</v>
      </c>
      <c r="AP15" s="2">
        <f t="shared" si="17"/>
        <v>0.4299</v>
      </c>
      <c r="AQ15">
        <f t="shared" si="18"/>
        <v>0.96247228301985233</v>
      </c>
      <c r="AR15" s="2">
        <f t="shared" si="19"/>
        <v>1.3923722830198524</v>
      </c>
      <c r="AS15">
        <f>AR15/'리그 상수'!$F$4</f>
        <v>5.0085333921577414E-2</v>
      </c>
      <c r="AT15" t="b">
        <f>IF(D15&gt;= '리그 상수'!$I$1*1.8, TRUE, FALSE)</f>
        <v>0</v>
      </c>
    </row>
    <row r="16" spans="1:46">
      <c r="A16" t="s">
        <v>220</v>
      </c>
      <c r="B16" s="1" t="s">
        <v>93</v>
      </c>
      <c r="C16" s="19">
        <f t="shared" si="0"/>
        <v>8.8181261481935103</v>
      </c>
      <c r="D16" s="47">
        <f>SUMIFS(PitchGame!$E:$E,PitchGame!$A:$A,B16,PitchGame!$C:$C,A16)</f>
        <v>16.329999999999998</v>
      </c>
      <c r="E16" s="1">
        <f>SUMIFS(PitchGame!$F:$F,PitchGame!$A:$A,B16,PitchGame!$C:$C,A16)</f>
        <v>49</v>
      </c>
      <c r="F16" s="1">
        <f>SUMIFS(PitchGame!$G:$G,PitchGame!$A:$A,B16,PitchGame!$C:$C,A16)</f>
        <v>0</v>
      </c>
      <c r="G16" s="1">
        <f>SUMIFS(PitchGame!$H:$H,PitchGame!$A:$A,B16,PitchGame!$C:$C,A16)</f>
        <v>2</v>
      </c>
      <c r="H16" s="1">
        <f>SUMIFS(PitchGame!$I:$I,PitchGame!$A:$A,B16,PitchGame!$C:$C,A16)</f>
        <v>1</v>
      </c>
      <c r="I16" s="1">
        <f>SUMIFS(PitchGame!$J:$J,PitchGame!$A:$A,B16,PitchGame!$C:$C,A16)</f>
        <v>0</v>
      </c>
      <c r="J16" s="1">
        <f>SUMIFS(PitchGame!$K:$K,PitchGame!$A:$A,B16,PitchGame!$C:$C,A16)</f>
        <v>1</v>
      </c>
      <c r="K16" s="1">
        <f>SUMIFS(PitchGame!$L:$L,PitchGame!$A:$A,B16,PitchGame!$C:$C,A16)</f>
        <v>2</v>
      </c>
      <c r="L16" s="1">
        <f>SUMIFS(PitchGame!$M:$M,PitchGame!$A:$A,B16,PitchGame!$C:$C,A16)</f>
        <v>26</v>
      </c>
      <c r="M16" s="1">
        <f>SUMIFS(PitchGame!$N:$N,PitchGame!$A:$A,B16,PitchGame!$C:$C,A16)</f>
        <v>4</v>
      </c>
      <c r="N16" s="1">
        <f>SUMIFS(PitchGame!$O:$O,PitchGame!$A:$A,B16,PitchGame!$C:$C,A16)</f>
        <v>18</v>
      </c>
      <c r="O16" s="1">
        <f>SUMIFS(PitchGame!$P:$P,PitchGame!$A:$A,B16,PitchGame!$C:$C,A16)</f>
        <v>16</v>
      </c>
      <c r="P16" s="1">
        <f>SUMIFS(PitchGame!$Q:$Q,PitchGame!$A:$A,B16,PitchGame!$C:$C,A16)</f>
        <v>1</v>
      </c>
      <c r="Q16" s="1">
        <f>SUMIFS(PitchGame!$R:$R,PitchGame!$A:$A,B16,PitchGame!$C:$C,A16)</f>
        <v>1</v>
      </c>
      <c r="R16" s="1">
        <f>SUMIFS(PitchGame!$S:$S,PitchGame!$A:$A,B16,PitchGame!$C:$C,A16)</f>
        <v>0</v>
      </c>
      <c r="S16" s="1"/>
      <c r="T16" s="1"/>
      <c r="U16" s="1">
        <f>SUMIFS(PitchGame!$AD:$AD,PitchGame!$A:$A,B16,PitchGame!$C:$C,A16)</f>
        <v>78</v>
      </c>
      <c r="V16" s="1"/>
      <c r="W16" s="2">
        <f t="shared" si="1"/>
        <v>9.9203919167176977</v>
      </c>
      <c r="X16" s="2">
        <f t="shared" si="2"/>
        <v>153.70890851686516</v>
      </c>
      <c r="Y16" s="2">
        <f t="shared" si="3"/>
        <v>1.6533986527862832</v>
      </c>
      <c r="Z16" s="2">
        <f t="shared" si="4"/>
        <v>1.1022657685241888</v>
      </c>
      <c r="AA16" s="2">
        <f t="shared" si="5"/>
        <v>1.8144444444444441</v>
      </c>
      <c r="AB16" s="2">
        <f t="shared" si="6"/>
        <v>2</v>
      </c>
      <c r="AC16" s="2">
        <f t="shared" si="7"/>
        <v>2.2045315370483776</v>
      </c>
      <c r="AD16" s="2">
        <f t="shared" si="8"/>
        <v>2.5641025641025639</v>
      </c>
      <c r="AE16" s="2">
        <f t="shared" si="9"/>
        <v>1.2820512820512819</v>
      </c>
      <c r="AF16" s="2">
        <f t="shared" si="10"/>
        <v>1.2820512820512819</v>
      </c>
      <c r="AG16" s="2">
        <f t="shared" si="11"/>
        <v>0.30555555555555558</v>
      </c>
      <c r="AH16" s="2">
        <f t="shared" si="12"/>
        <v>42.857142857142854</v>
      </c>
      <c r="AJ16">
        <f t="shared" si="13"/>
        <v>0.34210526315789475</v>
      </c>
      <c r="AK16">
        <f>SUMIFS(PitchGame!$AE:$AE,PitchGame!$A:$A,B16,PitchGame!$C:$C,A16)</f>
        <v>188</v>
      </c>
      <c r="AL16">
        <f t="shared" si="14"/>
        <v>12.533333333333333</v>
      </c>
      <c r="AM16" s="2">
        <f t="shared" si="15"/>
        <v>11.512553582363749</v>
      </c>
      <c r="AN16" s="2">
        <f t="shared" si="16"/>
        <v>2.4102564102564101</v>
      </c>
      <c r="AO16" s="1">
        <v>15</v>
      </c>
      <c r="AP16" s="2">
        <f t="shared" si="17"/>
        <v>0.48989999999999995</v>
      </c>
      <c r="AQ16">
        <f t="shared" si="18"/>
        <v>1.1804419548300682</v>
      </c>
      <c r="AR16" s="2">
        <f t="shared" si="19"/>
        <v>1.6703419548300682</v>
      </c>
      <c r="AS16">
        <f>AR16/'리그 상수'!$F$4</f>
        <v>6.0084242979498846E-2</v>
      </c>
      <c r="AT16" t="b">
        <f>IF(D16&gt;= '리그 상수'!$I$1*1.8, TRUE, FALSE)</f>
        <v>1</v>
      </c>
    </row>
    <row r="17" spans="1:46">
      <c r="A17" t="s">
        <v>220</v>
      </c>
      <c r="B17" s="1" t="s">
        <v>97</v>
      </c>
      <c r="C17" s="19">
        <f t="shared" si="0"/>
        <v>5.1428571428571432</v>
      </c>
      <c r="D17" s="47">
        <f>SUMIFS(PitchGame!$E:$E,PitchGame!$A:$A,B17,PitchGame!$C:$C,A17)</f>
        <v>7</v>
      </c>
      <c r="E17" s="1">
        <f>SUMIFS(PitchGame!$F:$F,PitchGame!$A:$A,B17,PitchGame!$C:$C,A17)</f>
        <v>21</v>
      </c>
      <c r="F17" s="1">
        <f>SUMIFS(PitchGame!$G:$G,PitchGame!$A:$A,B17,PitchGame!$C:$C,A17)</f>
        <v>0</v>
      </c>
      <c r="G17" s="1">
        <f>SUMIFS(PitchGame!$H:$H,PitchGame!$A:$A,B17,PitchGame!$C:$C,A17)</f>
        <v>1</v>
      </c>
      <c r="H17" s="1">
        <f>SUMIFS(PitchGame!$I:$I,PitchGame!$A:$A,B17,PitchGame!$C:$C,A17)</f>
        <v>0</v>
      </c>
      <c r="I17" s="1">
        <f>SUMIFS(PitchGame!$J:$J,PitchGame!$A:$A,B17,PitchGame!$C:$C,A17)</f>
        <v>0</v>
      </c>
      <c r="J17" s="1">
        <f>SUMIFS(PitchGame!$K:$K,PitchGame!$A:$A,B17,PitchGame!$C:$C,A17)</f>
        <v>0</v>
      </c>
      <c r="K17" s="1">
        <f>SUMIFS(PitchGame!$L:$L,PitchGame!$A:$A,B17,PitchGame!$C:$C,A17)</f>
        <v>1</v>
      </c>
      <c r="L17" s="1">
        <f>SUMIFS(PitchGame!$M:$M,PitchGame!$A:$A,B17,PitchGame!$C:$C,A17)</f>
        <v>7</v>
      </c>
      <c r="M17" s="1">
        <f>SUMIFS(PitchGame!$N:$N,PitchGame!$A:$A,B17,PitchGame!$C:$C,A17)</f>
        <v>0</v>
      </c>
      <c r="N17" s="1">
        <f>SUMIFS(PitchGame!$O:$O,PitchGame!$A:$A,B17,PitchGame!$C:$C,A17)</f>
        <v>4</v>
      </c>
      <c r="O17" s="1">
        <f>SUMIFS(PitchGame!$P:$P,PitchGame!$A:$A,B17,PitchGame!$C:$C,A17)</f>
        <v>4</v>
      </c>
      <c r="P17" s="1">
        <f>SUMIFS(PitchGame!$Q:$Q,PitchGame!$A:$A,B17,PitchGame!$C:$C,A17)</f>
        <v>0</v>
      </c>
      <c r="Q17" s="1">
        <f>SUMIFS(PitchGame!$R:$R,PitchGame!$A:$A,B17,PitchGame!$C:$C,A17)</f>
        <v>0</v>
      </c>
      <c r="R17" s="1">
        <f>SUMIFS(PitchGame!$S:$S,PitchGame!$A:$A,B17,PitchGame!$C:$C,A17)</f>
        <v>0</v>
      </c>
      <c r="S17" s="1"/>
      <c r="T17" s="1"/>
      <c r="U17" s="1">
        <f>SUMIFS(PitchGame!$AD:$AD,PitchGame!$A:$A,B17,PitchGame!$C:$C,A17)</f>
        <v>25</v>
      </c>
      <c r="V17" s="1"/>
      <c r="W17" s="2">
        <f t="shared" si="1"/>
        <v>5.1428571428571432</v>
      </c>
      <c r="X17" s="2">
        <f t="shared" si="2"/>
        <v>79.68465003429867</v>
      </c>
      <c r="Y17" s="2">
        <f t="shared" si="3"/>
        <v>1</v>
      </c>
      <c r="Z17" s="2">
        <f t="shared" si="4"/>
        <v>1.2857142857142858</v>
      </c>
      <c r="AA17" s="2">
        <f t="shared" si="5"/>
        <v>0</v>
      </c>
      <c r="AB17" s="2" t="e">
        <f t="shared" si="6"/>
        <v>#DIV/0!</v>
      </c>
      <c r="AC17" s="2">
        <f t="shared" si="7"/>
        <v>0</v>
      </c>
      <c r="AD17" s="2">
        <f t="shared" si="8"/>
        <v>4</v>
      </c>
      <c r="AE17" s="2">
        <f t="shared" si="9"/>
        <v>0</v>
      </c>
      <c r="AF17" s="2">
        <f t="shared" si="10"/>
        <v>4</v>
      </c>
      <c r="AG17" s="2">
        <f t="shared" si="11"/>
        <v>0.29166666666666669</v>
      </c>
      <c r="AH17" s="2">
        <f t="shared" si="12"/>
        <v>42.857142857142854</v>
      </c>
      <c r="AJ17">
        <f t="shared" si="13"/>
        <v>0.28000000000000003</v>
      </c>
      <c r="AK17">
        <f>SUMIFS(PitchGame!$AE:$AE,PitchGame!$A:$A,B17,PitchGame!$C:$C,A17)</f>
        <v>59</v>
      </c>
      <c r="AL17">
        <f t="shared" si="14"/>
        <v>3.6875</v>
      </c>
      <c r="AM17" s="2">
        <f t="shared" si="15"/>
        <v>8.4285714285714288</v>
      </c>
      <c r="AN17" s="2">
        <f t="shared" si="16"/>
        <v>2.36</v>
      </c>
      <c r="AO17" s="1">
        <v>16</v>
      </c>
      <c r="AP17" s="2">
        <f t="shared" si="17"/>
        <v>0.21</v>
      </c>
      <c r="AQ17">
        <f t="shared" si="18"/>
        <v>0.97606976681581559</v>
      </c>
      <c r="AR17" s="2">
        <f t="shared" si="19"/>
        <v>1.1860697668158156</v>
      </c>
      <c r="AS17">
        <f>AR17/'리그 상수'!$F$4</f>
        <v>4.266438010128832E-2</v>
      </c>
      <c r="AT17" t="b">
        <f>IF(D17&gt;= '리그 상수'!$I$1*1.8, TRUE, FALSE)</f>
        <v>0</v>
      </c>
    </row>
    <row r="18" spans="1:46">
      <c r="A18" t="s">
        <v>220</v>
      </c>
      <c r="B18" s="1" t="s">
        <v>125</v>
      </c>
      <c r="C18" s="19">
        <f t="shared" si="0"/>
        <v>5.0656660412757972</v>
      </c>
      <c r="D18" s="47">
        <f>SUMIFS(PitchGame!$E:$E,PitchGame!$A:$A,B18,PitchGame!$C:$C,A18)</f>
        <v>10.66</v>
      </c>
      <c r="E18" s="1">
        <f>SUMIFS(PitchGame!$F:$F,PitchGame!$A:$A,B18,PitchGame!$C:$C,A18)</f>
        <v>32</v>
      </c>
      <c r="F18" s="1">
        <f>SUMIFS(PitchGame!$G:$G,PitchGame!$A:$A,B18,PitchGame!$C:$C,A18)</f>
        <v>0</v>
      </c>
      <c r="G18" s="1">
        <f>SUMIFS(PitchGame!$H:$H,PitchGame!$A:$A,B18,PitchGame!$C:$C,A18)</f>
        <v>2</v>
      </c>
      <c r="H18" s="1">
        <f>SUMIFS(PitchGame!$I:$I,PitchGame!$A:$A,B18,PitchGame!$C:$C,A18)</f>
        <v>0</v>
      </c>
      <c r="I18" s="1">
        <f>SUMIFS(PitchGame!$J:$J,PitchGame!$A:$A,B18,PitchGame!$C:$C,A18)</f>
        <v>0</v>
      </c>
      <c r="J18" s="1">
        <f>SUMIFS(PitchGame!$K:$K,PitchGame!$A:$A,B18,PitchGame!$C:$C,A18)</f>
        <v>0</v>
      </c>
      <c r="K18" s="1">
        <f>SUMIFS(PitchGame!$L:$L,PitchGame!$A:$A,B18,PitchGame!$C:$C,A18)</f>
        <v>9</v>
      </c>
      <c r="L18" s="1">
        <f>SUMIFS(PitchGame!$M:$M,PitchGame!$A:$A,B18,PitchGame!$C:$C,A18)</f>
        <v>13</v>
      </c>
      <c r="M18" s="1">
        <f>SUMIFS(PitchGame!$N:$N,PitchGame!$A:$A,B18,PitchGame!$C:$C,A18)</f>
        <v>2</v>
      </c>
      <c r="N18" s="1">
        <f>SUMIFS(PitchGame!$O:$O,PitchGame!$A:$A,B18,PitchGame!$C:$C,A18)</f>
        <v>9</v>
      </c>
      <c r="O18" s="1">
        <f>SUMIFS(PitchGame!$P:$P,PitchGame!$A:$A,B18,PitchGame!$C:$C,A18)</f>
        <v>6</v>
      </c>
      <c r="P18" s="1">
        <f>SUMIFS(PitchGame!$Q:$Q,PitchGame!$A:$A,B18,PitchGame!$C:$C,A18)</f>
        <v>0</v>
      </c>
      <c r="Q18" s="1">
        <f>SUMIFS(PitchGame!$R:$R,PitchGame!$A:$A,B18,PitchGame!$C:$C,A18)</f>
        <v>4</v>
      </c>
      <c r="R18" s="1">
        <f>SUMIFS(PitchGame!$S:$S,PitchGame!$A:$A,B18,PitchGame!$C:$C,A18)</f>
        <v>2</v>
      </c>
      <c r="S18" s="1"/>
      <c r="T18" s="1"/>
      <c r="U18" s="1">
        <f>SUMIFS(PitchGame!$AD:$AD,PitchGame!$A:$A,B18,PitchGame!$C:$C,A18)</f>
        <v>51</v>
      </c>
      <c r="V18" s="1"/>
      <c r="W18" s="2">
        <f t="shared" si="1"/>
        <v>7.5984990619136958</v>
      </c>
      <c r="X18" s="2">
        <f t="shared" si="2"/>
        <v>117.73294915949381</v>
      </c>
      <c r="Y18" s="2">
        <f t="shared" si="3"/>
        <v>1.2195121951219512</v>
      </c>
      <c r="Z18" s="2">
        <f t="shared" si="4"/>
        <v>7.5984990619136958</v>
      </c>
      <c r="AA18" s="2">
        <f t="shared" si="5"/>
        <v>0</v>
      </c>
      <c r="AB18" s="2" t="e">
        <f t="shared" si="6"/>
        <v>#DIV/0!</v>
      </c>
      <c r="AC18" s="2">
        <f t="shared" si="7"/>
        <v>1.6885553470919323</v>
      </c>
      <c r="AD18" s="2">
        <f t="shared" si="8"/>
        <v>17.647058823529413</v>
      </c>
      <c r="AE18" s="2">
        <f t="shared" si="9"/>
        <v>0</v>
      </c>
      <c r="AF18" s="2">
        <f t="shared" si="10"/>
        <v>17.647058823529413</v>
      </c>
      <c r="AG18" s="2">
        <f t="shared" si="11"/>
        <v>0.27500000000000002</v>
      </c>
      <c r="AH18" s="2">
        <f t="shared" si="12"/>
        <v>64.705882352941174</v>
      </c>
      <c r="AJ18">
        <f t="shared" si="13"/>
        <v>0.27659574468085107</v>
      </c>
      <c r="AK18">
        <f>SUMIFS(PitchGame!$AE:$AE,PitchGame!$A:$A,B18,PitchGame!$C:$C,A18)</f>
        <v>136</v>
      </c>
      <c r="AL18">
        <f t="shared" si="14"/>
        <v>8</v>
      </c>
      <c r="AM18" s="2">
        <f t="shared" si="15"/>
        <v>12.757973733583489</v>
      </c>
      <c r="AN18" s="2">
        <f t="shared" si="16"/>
        <v>2.6666666666666665</v>
      </c>
      <c r="AO18" s="1">
        <v>17</v>
      </c>
      <c r="AP18" s="2">
        <f t="shared" si="17"/>
        <v>0.31979999999999997</v>
      </c>
      <c r="AQ18">
        <f t="shared" si="18"/>
        <v>1.0060432979045379</v>
      </c>
      <c r="AR18" s="2">
        <f t="shared" si="19"/>
        <v>1.3258432979045378</v>
      </c>
      <c r="AS18">
        <f>AR18/'리그 상수'!$F$4</f>
        <v>4.7692204960594876E-2</v>
      </c>
      <c r="AT18" t="b">
        <f>IF(D18&gt;= '리그 상수'!$I$1*1.8, TRUE, FALSE)</f>
        <v>0</v>
      </c>
    </row>
    <row r="19" spans="1:46">
      <c r="A19" t="s">
        <v>220</v>
      </c>
      <c r="B19" s="1" t="s">
        <v>91</v>
      </c>
      <c r="C19" s="19">
        <f t="shared" si="0"/>
        <v>2.6946107784431139</v>
      </c>
      <c r="D19" s="47">
        <f>SUMIFS(PitchGame!$E:$E,PitchGame!$A:$A,B19,PitchGame!$C:$C,A19)</f>
        <v>3.34</v>
      </c>
      <c r="E19" s="1">
        <f>SUMIFS(PitchGame!$F:$F,PitchGame!$A:$A,B19,PitchGame!$C:$C,A19)</f>
        <v>10</v>
      </c>
      <c r="F19" s="1">
        <f>SUMIFS(PitchGame!$G:$G,PitchGame!$A:$A,B19,PitchGame!$C:$C,A19)</f>
        <v>1</v>
      </c>
      <c r="G19" s="1">
        <f>SUMIFS(PitchGame!$H:$H,PitchGame!$A:$A,B19,PitchGame!$C:$C,A19)</f>
        <v>0</v>
      </c>
      <c r="H19" s="1">
        <f>SUMIFS(PitchGame!$I:$I,PitchGame!$A:$A,B19,PitchGame!$C:$C,A19)</f>
        <v>0</v>
      </c>
      <c r="I19" s="1">
        <f>SUMIFS(PitchGame!$J:$J,PitchGame!$A:$A,B19,PitchGame!$C:$C,A19)</f>
        <v>0</v>
      </c>
      <c r="J19" s="1">
        <f>SUMIFS(PitchGame!$K:$K,PitchGame!$A:$A,B19,PitchGame!$C:$C,A19)</f>
        <v>0</v>
      </c>
      <c r="K19" s="1">
        <f>SUMIFS(PitchGame!$L:$L,PitchGame!$A:$A,B19,PitchGame!$C:$C,A19)</f>
        <v>1</v>
      </c>
      <c r="L19" s="1">
        <f>SUMIFS(PitchGame!$M:$M,PitchGame!$A:$A,B19,PitchGame!$C:$C,A19)</f>
        <v>4</v>
      </c>
      <c r="M19" s="1">
        <f>SUMIFS(PitchGame!$N:$N,PitchGame!$A:$A,B19,PitchGame!$C:$C,A19)</f>
        <v>0</v>
      </c>
      <c r="N19" s="1">
        <f>SUMIFS(PitchGame!$O:$O,PitchGame!$A:$A,B19,PitchGame!$C:$C,A19)</f>
        <v>1</v>
      </c>
      <c r="O19" s="1">
        <f>SUMIFS(PitchGame!$P:$P,PitchGame!$A:$A,B19,PitchGame!$C:$C,A19)</f>
        <v>1</v>
      </c>
      <c r="P19" s="1">
        <f>SUMIFS(PitchGame!$Q:$Q,PitchGame!$A:$A,B19,PitchGame!$C:$C,A19)</f>
        <v>0</v>
      </c>
      <c r="Q19" s="1">
        <f>SUMIFS(PitchGame!$R:$R,PitchGame!$A:$A,B19,PitchGame!$C:$C,A19)</f>
        <v>1</v>
      </c>
      <c r="R19" s="1">
        <f>SUMIFS(PitchGame!$S:$S,PitchGame!$A:$A,B19,PitchGame!$C:$C,A19)</f>
        <v>1</v>
      </c>
      <c r="S19" s="1"/>
      <c r="T19" s="1"/>
      <c r="U19" s="1">
        <f>SUMIFS(PitchGame!$AD:$AD,PitchGame!$A:$A,B19,PitchGame!$C:$C,A19)</f>
        <v>14</v>
      </c>
      <c r="V19" s="1"/>
      <c r="W19" s="2">
        <f t="shared" si="1"/>
        <v>2.6946107784431139</v>
      </c>
      <c r="X19" s="2">
        <f t="shared" si="2"/>
        <v>41.75093938922835</v>
      </c>
      <c r="Y19" s="2">
        <f t="shared" si="3"/>
        <v>1.1976047904191618</v>
      </c>
      <c r="Z19" s="2">
        <f t="shared" si="4"/>
        <v>2.6946107784431139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7.1428571428571423</v>
      </c>
      <c r="AE19" s="2">
        <f t="shared" si="9"/>
        <v>0</v>
      </c>
      <c r="AF19" s="2">
        <f t="shared" si="10"/>
        <v>7.1428571428571423</v>
      </c>
      <c r="AG19" s="2">
        <f t="shared" si="11"/>
        <v>0.30769230769230771</v>
      </c>
      <c r="AH19" s="2">
        <f t="shared" si="12"/>
        <v>80</v>
      </c>
      <c r="AJ19">
        <f t="shared" si="13"/>
        <v>0.30769230769230771</v>
      </c>
      <c r="AK19">
        <f>SUMIFS(PitchGame!$AE:$AE,PitchGame!$A:$A,B19,PitchGame!$C:$C,A19)</f>
        <v>34</v>
      </c>
      <c r="AL19">
        <f t="shared" si="14"/>
        <v>1.8888888888888888</v>
      </c>
      <c r="AM19" s="2">
        <f t="shared" si="15"/>
        <v>10.179640718562874</v>
      </c>
      <c r="AN19" s="2">
        <f t="shared" si="16"/>
        <v>2.4285714285714284</v>
      </c>
      <c r="AO19" s="1">
        <v>18</v>
      </c>
      <c r="AP19" s="2">
        <f t="shared" si="17"/>
        <v>0.1002</v>
      </c>
      <c r="AQ19">
        <f t="shared" si="18"/>
        <v>0.88886888903596006</v>
      </c>
      <c r="AR19" s="2">
        <f t="shared" si="19"/>
        <v>0.98906888903596002</v>
      </c>
      <c r="AS19">
        <f>AR19/'리그 상수'!$F$4</f>
        <v>3.5578017591221575E-2</v>
      </c>
      <c r="AT19" t="b">
        <f>IF(D19&gt;= '리그 상수'!$I$1*1.8, TRUE, FALSE)</f>
        <v>0</v>
      </c>
    </row>
    <row r="20" spans="1:46">
      <c r="A20" t="s">
        <v>220</v>
      </c>
      <c r="B20" s="1" t="s">
        <v>104</v>
      </c>
      <c r="C20" s="19">
        <f t="shared" si="0"/>
        <v>1.4598540145985401</v>
      </c>
      <c r="D20" s="47">
        <f>SUMIFS(PitchGame!$E:$E,PitchGame!$A:$A,B20,PitchGame!$C:$C,A20)</f>
        <v>24.66</v>
      </c>
      <c r="E20" s="1">
        <f>SUMIFS(PitchGame!$F:$F,PitchGame!$A:$A,B20,PitchGame!$C:$C,A20)</f>
        <v>74</v>
      </c>
      <c r="F20" s="1">
        <f>SUMIFS(PitchGame!$G:$G,PitchGame!$A:$A,B20,PitchGame!$C:$C,A20)</f>
        <v>2</v>
      </c>
      <c r="G20" s="1">
        <f>SUMIFS(PitchGame!$H:$H,PitchGame!$A:$A,B20,PitchGame!$C:$C,A20)</f>
        <v>0</v>
      </c>
      <c r="H20" s="1">
        <f>SUMIFS(PitchGame!$I:$I,PitchGame!$A:$A,B20,PitchGame!$C:$C,A20)</f>
        <v>0</v>
      </c>
      <c r="I20" s="1">
        <f>SUMIFS(PitchGame!$J:$J,PitchGame!$A:$A,B20,PitchGame!$C:$C,A20)</f>
        <v>0</v>
      </c>
      <c r="J20" s="1">
        <f>SUMIFS(PitchGame!$K:$K,PitchGame!$A:$A,B20,PitchGame!$C:$C,A20)</f>
        <v>2</v>
      </c>
      <c r="K20" s="1">
        <f>SUMIFS(PitchGame!$L:$L,PitchGame!$A:$A,B20,PitchGame!$C:$C,A20)</f>
        <v>4</v>
      </c>
      <c r="L20" s="1">
        <f>SUMIFS(PitchGame!$M:$M,PitchGame!$A:$A,B20,PitchGame!$C:$C,A20)</f>
        <v>18</v>
      </c>
      <c r="M20" s="1">
        <f>SUMIFS(PitchGame!$N:$N,PitchGame!$A:$A,B20,PitchGame!$C:$C,A20)</f>
        <v>1</v>
      </c>
      <c r="N20" s="1">
        <f>SUMIFS(PitchGame!$O:$O,PitchGame!$A:$A,B20,PitchGame!$C:$C,A20)</f>
        <v>7</v>
      </c>
      <c r="O20" s="1">
        <f>SUMIFS(PitchGame!$P:$P,PitchGame!$A:$A,B20,PitchGame!$C:$C,A20)</f>
        <v>4</v>
      </c>
      <c r="P20" s="1">
        <f>SUMIFS(PitchGame!$Q:$Q,PitchGame!$A:$A,B20,PitchGame!$C:$C,A20)</f>
        <v>0</v>
      </c>
      <c r="Q20" s="1">
        <f>SUMIFS(PitchGame!$R:$R,PitchGame!$A:$A,B20,PitchGame!$C:$C,A20)</f>
        <v>0</v>
      </c>
      <c r="R20" s="1">
        <f>SUMIFS(PitchGame!$S:$S,PitchGame!$A:$A,B20,PitchGame!$C:$C,A20)</f>
        <v>0</v>
      </c>
      <c r="S20" s="1"/>
      <c r="T20" s="1"/>
      <c r="U20" s="1">
        <f>SUMIFS(PitchGame!$AD:$AD,PitchGame!$A:$A,B20,PitchGame!$C:$C,A20)</f>
        <v>92</v>
      </c>
      <c r="V20" s="1"/>
      <c r="W20" s="2">
        <f t="shared" si="1"/>
        <v>2.554744525547445</v>
      </c>
      <c r="X20" s="2">
        <f t="shared" si="2"/>
        <v>39.583818447694995</v>
      </c>
      <c r="Y20" s="2">
        <f t="shared" si="3"/>
        <v>0.72992700729927007</v>
      </c>
      <c r="Z20" s="2">
        <f t="shared" si="4"/>
        <v>1.4598540145985401</v>
      </c>
      <c r="AA20" s="2">
        <f t="shared" si="5"/>
        <v>0</v>
      </c>
      <c r="AB20" s="2" t="e">
        <f t="shared" si="6"/>
        <v>#DIV/0!</v>
      </c>
      <c r="AC20" s="2">
        <f t="shared" si="7"/>
        <v>0.36496350364963503</v>
      </c>
      <c r="AD20" s="2">
        <f t="shared" si="8"/>
        <v>4.3478260869565215</v>
      </c>
      <c r="AE20" s="2">
        <f t="shared" si="9"/>
        <v>0</v>
      </c>
      <c r="AF20" s="2">
        <f t="shared" si="10"/>
        <v>4.3478260869565215</v>
      </c>
      <c r="AG20" s="2">
        <f t="shared" si="11"/>
        <v>0.19540229885057472</v>
      </c>
      <c r="AH20" s="2">
        <f t="shared" si="12"/>
        <v>77.777777777777786</v>
      </c>
      <c r="AJ20">
        <f t="shared" si="13"/>
        <v>0.19565217391304349</v>
      </c>
      <c r="AK20">
        <f>SUMIFS(PitchGame!$AE:$AE,PitchGame!$A:$A,B20,PitchGame!$C:$C,A20)</f>
        <v>237</v>
      </c>
      <c r="AL20">
        <f t="shared" si="14"/>
        <v>12.473684210526315</v>
      </c>
      <c r="AM20" s="2">
        <f t="shared" si="15"/>
        <v>9.6107055961070564</v>
      </c>
      <c r="AN20" s="2">
        <f t="shared" si="16"/>
        <v>2.5760869565217392</v>
      </c>
      <c r="AO20" s="1">
        <v>19</v>
      </c>
      <c r="AP20" s="2">
        <f t="shared" si="17"/>
        <v>0.73980000000000001</v>
      </c>
      <c r="AQ20">
        <f t="shared" si="18"/>
        <v>6.9220204301931183</v>
      </c>
      <c r="AR20" s="2">
        <f t="shared" si="19"/>
        <v>7.6618204301931181</v>
      </c>
      <c r="AS20">
        <f>AR20/'리그 상수'!$F$4</f>
        <v>0.27560505144579556</v>
      </c>
      <c r="AT20" t="b">
        <f>IF(D20&gt;= '리그 상수'!$I$1*1.8, TRUE, FALSE)</f>
        <v>1</v>
      </c>
    </row>
    <row r="21" spans="1:46">
      <c r="A21" t="s">
        <v>220</v>
      </c>
      <c r="B21" s="1" t="s">
        <v>112</v>
      </c>
      <c r="C21" s="19">
        <f t="shared" si="0"/>
        <v>3.7531276063386154</v>
      </c>
      <c r="D21" s="47">
        <f>SUMIFS(PitchGame!$E:$E,PitchGame!$A:$A,B21,PitchGame!$C:$C,A21)</f>
        <v>11.99</v>
      </c>
      <c r="E21" s="1">
        <f>SUMIFS(PitchGame!$F:$F,PitchGame!$A:$A,B21,PitchGame!$C:$C,A21)</f>
        <v>36</v>
      </c>
      <c r="F21" s="1">
        <f>SUMIFS(PitchGame!$G:$G,PitchGame!$A:$A,B21,PitchGame!$C:$C,A21)</f>
        <v>1</v>
      </c>
      <c r="G21" s="1">
        <f>SUMIFS(PitchGame!$H:$H,PitchGame!$A:$A,B21,PitchGame!$C:$C,A21)</f>
        <v>1</v>
      </c>
      <c r="H21" s="1">
        <f>SUMIFS(PitchGame!$I:$I,PitchGame!$A:$A,B21,PitchGame!$C:$C,A21)</f>
        <v>0</v>
      </c>
      <c r="I21" s="1">
        <f>SUMIFS(PitchGame!$J:$J,PitchGame!$A:$A,B21,PitchGame!$C:$C,A21)</f>
        <v>0</v>
      </c>
      <c r="J21" s="1">
        <f>SUMIFS(PitchGame!$K:$K,PitchGame!$A:$A,B21,PitchGame!$C:$C,A21)</f>
        <v>0</v>
      </c>
      <c r="K21" s="1">
        <f>SUMIFS(PitchGame!$L:$L,PitchGame!$A:$A,B21,PitchGame!$C:$C,A21)</f>
        <v>10</v>
      </c>
      <c r="L21" s="1">
        <f>SUMIFS(PitchGame!$M:$M,PitchGame!$A:$A,B21,PitchGame!$C:$C,A21)</f>
        <v>9</v>
      </c>
      <c r="M21" s="1">
        <f>SUMIFS(PitchGame!$N:$N,PitchGame!$A:$A,B21,PitchGame!$C:$C,A21)</f>
        <v>1</v>
      </c>
      <c r="N21" s="1">
        <f>SUMIFS(PitchGame!$O:$O,PitchGame!$A:$A,B21,PitchGame!$C:$C,A21)</f>
        <v>7</v>
      </c>
      <c r="O21" s="1">
        <f>SUMIFS(PitchGame!$P:$P,PitchGame!$A:$A,B21,PitchGame!$C:$C,A21)</f>
        <v>5</v>
      </c>
      <c r="P21" s="1">
        <f>SUMIFS(PitchGame!$Q:$Q,PitchGame!$A:$A,B21,PitchGame!$C:$C,A21)</f>
        <v>1</v>
      </c>
      <c r="Q21" s="1">
        <f>SUMIFS(PitchGame!$R:$R,PitchGame!$A:$A,B21,PitchGame!$C:$C,A21)</f>
        <v>3</v>
      </c>
      <c r="R21" s="1">
        <f>SUMIFS(PitchGame!$S:$S,PitchGame!$A:$A,B21,PitchGame!$C:$C,A21)</f>
        <v>1</v>
      </c>
      <c r="S21" s="1"/>
      <c r="T21" s="1"/>
      <c r="U21" s="1">
        <f>SUMIFS(PitchGame!$AD:$AD,PitchGame!$A:$A,B21,PitchGame!$C:$C,A21)</f>
        <v>48</v>
      </c>
      <c r="V21" s="1"/>
      <c r="W21" s="2">
        <f t="shared" si="1"/>
        <v>5.254378648874062</v>
      </c>
      <c r="X21" s="2">
        <f t="shared" si="2"/>
        <v>81.412590735626253</v>
      </c>
      <c r="Y21" s="2">
        <f t="shared" si="3"/>
        <v>0.8340283569641368</v>
      </c>
      <c r="Z21" s="2">
        <f t="shared" si="4"/>
        <v>7.5062552126772308</v>
      </c>
      <c r="AA21" s="2">
        <f t="shared" si="5"/>
        <v>1.3322222222222222</v>
      </c>
      <c r="AB21" s="2">
        <f t="shared" si="6"/>
        <v>10</v>
      </c>
      <c r="AC21" s="2">
        <f t="shared" si="7"/>
        <v>0.75062552126772308</v>
      </c>
      <c r="AD21" s="2">
        <f t="shared" si="8"/>
        <v>20.833333333333336</v>
      </c>
      <c r="AE21" s="2">
        <f t="shared" si="9"/>
        <v>2.083333333333333</v>
      </c>
      <c r="AF21" s="2">
        <f t="shared" si="10"/>
        <v>18.750000000000004</v>
      </c>
      <c r="AG21" s="2">
        <f t="shared" si="11"/>
        <v>0.21621621621621623</v>
      </c>
      <c r="AH21" s="2">
        <f t="shared" si="12"/>
        <v>61.53846153846154</v>
      </c>
      <c r="AJ21">
        <f t="shared" si="13"/>
        <v>0.20454545454545456</v>
      </c>
      <c r="AK21">
        <f>SUMIFS(PitchGame!$AE:$AE,PitchGame!$A:$A,B21,PitchGame!$C:$C,A21)</f>
        <v>128</v>
      </c>
      <c r="AL21">
        <f t="shared" si="14"/>
        <v>6.4</v>
      </c>
      <c r="AM21" s="2">
        <f t="shared" si="15"/>
        <v>10.67556296914095</v>
      </c>
      <c r="AN21" s="2">
        <f t="shared" si="16"/>
        <v>2.6666666666666665</v>
      </c>
      <c r="AO21" s="1">
        <v>20</v>
      </c>
      <c r="AP21" s="2">
        <f t="shared" si="17"/>
        <v>0.35970000000000002</v>
      </c>
      <c r="AQ21">
        <f t="shared" si="18"/>
        <v>1.636383525182721</v>
      </c>
      <c r="AR21" s="2">
        <f t="shared" si="19"/>
        <v>1.9960835251827209</v>
      </c>
      <c r="AS21">
        <f>AR21/'리그 상수'!$F$4</f>
        <v>7.1801565654054697E-2</v>
      </c>
      <c r="AT21" t="b">
        <f>IF(D21&gt;= '리그 상수'!$I$1*1.8, TRUE, FALSE)</f>
        <v>0</v>
      </c>
    </row>
    <row r="22" spans="1:46">
      <c r="A22" t="s">
        <v>220</v>
      </c>
      <c r="B22" s="1" t="s">
        <v>119</v>
      </c>
      <c r="C22" s="19">
        <f t="shared" si="0"/>
        <v>6.3548102383053839</v>
      </c>
      <c r="D22" s="47">
        <f>SUMIFS(PitchGame!$E:$E,PitchGame!$A:$A,B22,PitchGame!$C:$C,A22)</f>
        <v>11.33</v>
      </c>
      <c r="E22" s="1">
        <f>SUMIFS(PitchGame!$F:$F,PitchGame!$A:$A,B22,PitchGame!$C:$C,A22)</f>
        <v>34</v>
      </c>
      <c r="F22" s="1">
        <f>SUMIFS(PitchGame!$G:$G,PitchGame!$A:$A,B22,PitchGame!$C:$C,A22)</f>
        <v>1</v>
      </c>
      <c r="G22" s="1">
        <f>SUMIFS(PitchGame!$H:$H,PitchGame!$A:$A,B22,PitchGame!$C:$C,A22)</f>
        <v>1</v>
      </c>
      <c r="H22" s="1">
        <f>SUMIFS(PitchGame!$I:$I,PitchGame!$A:$A,B22,PitchGame!$C:$C,A22)</f>
        <v>0</v>
      </c>
      <c r="I22" s="1">
        <f>SUMIFS(PitchGame!$J:$J,PitchGame!$A:$A,B22,PitchGame!$C:$C,A22)</f>
        <v>0</v>
      </c>
      <c r="J22" s="1">
        <f>SUMIFS(PitchGame!$K:$K,PitchGame!$A:$A,B22,PitchGame!$C:$C,A22)</f>
        <v>1</v>
      </c>
      <c r="K22" s="1">
        <f>SUMIFS(PitchGame!$L:$L,PitchGame!$A:$A,B22,PitchGame!$C:$C,A22)</f>
        <v>2</v>
      </c>
      <c r="L22" s="1">
        <f>SUMIFS(PitchGame!$M:$M,PitchGame!$A:$A,B22,PitchGame!$C:$C,A22)</f>
        <v>18</v>
      </c>
      <c r="M22" s="1">
        <f>SUMIFS(PitchGame!$N:$N,PitchGame!$A:$A,B22,PitchGame!$C:$C,A22)</f>
        <v>1</v>
      </c>
      <c r="N22" s="1">
        <f>SUMIFS(PitchGame!$O:$O,PitchGame!$A:$A,B22,PitchGame!$C:$C,A22)</f>
        <v>10</v>
      </c>
      <c r="O22" s="1">
        <f>SUMIFS(PitchGame!$P:$P,PitchGame!$A:$A,B22,PitchGame!$C:$C,A22)</f>
        <v>8</v>
      </c>
      <c r="P22" s="1">
        <f>SUMIFS(PitchGame!$Q:$Q,PitchGame!$A:$A,B22,PitchGame!$C:$C,A22)</f>
        <v>0</v>
      </c>
      <c r="Q22" s="1">
        <f>SUMIFS(PitchGame!$R:$R,PitchGame!$A:$A,B22,PitchGame!$C:$C,A22)</f>
        <v>0</v>
      </c>
      <c r="R22" s="1">
        <f>SUMIFS(PitchGame!$S:$S,PitchGame!$A:$A,B22,PitchGame!$C:$C,A22)</f>
        <v>0</v>
      </c>
      <c r="S22" s="1"/>
      <c r="T22" s="1"/>
      <c r="U22" s="1">
        <f>SUMIFS(PitchGame!$AD:$AD,PitchGame!$A:$A,B22,PitchGame!$C:$C,A22)</f>
        <v>48</v>
      </c>
      <c r="V22" s="1"/>
      <c r="W22" s="2">
        <f t="shared" si="1"/>
        <v>7.9435127978817297</v>
      </c>
      <c r="X22" s="2">
        <f t="shared" si="2"/>
        <v>123.07867392764578</v>
      </c>
      <c r="Y22" s="2">
        <f t="shared" si="3"/>
        <v>1.588702559576346</v>
      </c>
      <c r="Z22" s="2">
        <f t="shared" si="4"/>
        <v>1.588702559576346</v>
      </c>
      <c r="AA22" s="2">
        <f t="shared" si="5"/>
        <v>0</v>
      </c>
      <c r="AB22" s="2" t="e">
        <f t="shared" si="6"/>
        <v>#DIV/0!</v>
      </c>
      <c r="AC22" s="2">
        <f t="shared" si="7"/>
        <v>0.79435127978817299</v>
      </c>
      <c r="AD22" s="2">
        <f t="shared" si="8"/>
        <v>4.1666666666666661</v>
      </c>
      <c r="AE22" s="2">
        <f t="shared" si="9"/>
        <v>0</v>
      </c>
      <c r="AF22" s="2">
        <f t="shared" si="10"/>
        <v>4.1666666666666661</v>
      </c>
      <c r="AG22" s="2">
        <f t="shared" si="11"/>
        <v>0.37777777777777777</v>
      </c>
      <c r="AH22" s="2">
        <f t="shared" si="12"/>
        <v>55.555555555555557</v>
      </c>
      <c r="AJ22">
        <f t="shared" si="13"/>
        <v>0.375</v>
      </c>
      <c r="AK22">
        <f>SUMIFS(PitchGame!$AE:$AE,PitchGame!$A:$A,B22,PitchGame!$C:$C,A22)</f>
        <v>120</v>
      </c>
      <c r="AL22">
        <f t="shared" si="14"/>
        <v>5.7142857142857144</v>
      </c>
      <c r="AM22" s="2">
        <f t="shared" si="15"/>
        <v>10.59135039717564</v>
      </c>
      <c r="AN22" s="2">
        <f t="shared" si="16"/>
        <v>2.5</v>
      </c>
      <c r="AO22" s="1">
        <v>21</v>
      </c>
      <c r="AP22" s="2">
        <f t="shared" si="17"/>
        <v>0.33989999999999998</v>
      </c>
      <c r="AQ22">
        <f t="shared" si="18"/>
        <v>1.0228326717502267</v>
      </c>
      <c r="AR22" s="2">
        <f t="shared" si="19"/>
        <v>1.3627326717502268</v>
      </c>
      <c r="AS22">
        <f>AR22/'리그 상수'!$F$4</f>
        <v>4.90191608543247E-2</v>
      </c>
      <c r="AT22" t="b">
        <f>IF(D22&gt;= '리그 상수'!$I$1*1.8, TRUE, FALSE)</f>
        <v>0</v>
      </c>
    </row>
    <row r="23" spans="1:46">
      <c r="A23" t="s">
        <v>220</v>
      </c>
      <c r="B23" s="1" t="s">
        <v>102</v>
      </c>
      <c r="C23" s="19">
        <f t="shared" si="0"/>
        <v>3.0011115227862177</v>
      </c>
      <c r="D23" s="47">
        <f>SUMIFS(PitchGame!$E:$E,PitchGame!$A:$A,B23,PitchGame!$C:$C,A23)</f>
        <v>26.989999999999995</v>
      </c>
      <c r="E23" s="1">
        <f>SUMIFS(PitchGame!$F:$F,PitchGame!$A:$A,B23,PitchGame!$C:$C,A23)</f>
        <v>81</v>
      </c>
      <c r="F23" s="1">
        <f>SUMIFS(PitchGame!$G:$G,PitchGame!$A:$A,B23,PitchGame!$C:$C,A23)</f>
        <v>1</v>
      </c>
      <c r="G23" s="1">
        <f>SUMIFS(PitchGame!$H:$H,PitchGame!$A:$A,B23,PitchGame!$C:$C,A23)</f>
        <v>0</v>
      </c>
      <c r="H23" s="1">
        <f>SUMIFS(PitchGame!$I:$I,PitchGame!$A:$A,B23,PitchGame!$C:$C,A23)</f>
        <v>0</v>
      </c>
      <c r="I23" s="1">
        <f>SUMIFS(PitchGame!$J:$J,PitchGame!$A:$A,B23,PitchGame!$C:$C,A23)</f>
        <v>0</v>
      </c>
      <c r="J23" s="1">
        <f>SUMIFS(PitchGame!$K:$K,PitchGame!$A:$A,B23,PitchGame!$C:$C,A23)</f>
        <v>4</v>
      </c>
      <c r="K23" s="1">
        <f>SUMIFS(PitchGame!$L:$L,PitchGame!$A:$A,B23,PitchGame!$C:$C,A23)</f>
        <v>14</v>
      </c>
      <c r="L23" s="1">
        <f>SUMIFS(PitchGame!$M:$M,PitchGame!$A:$A,B23,PitchGame!$C:$C,A23)</f>
        <v>27</v>
      </c>
      <c r="M23" s="1">
        <f>SUMIFS(PitchGame!$N:$N,PitchGame!$A:$A,B23,PitchGame!$C:$C,A23)</f>
        <v>3</v>
      </c>
      <c r="N23" s="1">
        <f>SUMIFS(PitchGame!$O:$O,PitchGame!$A:$A,B23,PitchGame!$C:$C,A23)</f>
        <v>9</v>
      </c>
      <c r="O23" s="1">
        <f>SUMIFS(PitchGame!$P:$P,PitchGame!$A:$A,B23,PitchGame!$C:$C,A23)</f>
        <v>9</v>
      </c>
      <c r="P23" s="1">
        <f>SUMIFS(PitchGame!$Q:$Q,PitchGame!$A:$A,B23,PitchGame!$C:$C,A23)</f>
        <v>0</v>
      </c>
      <c r="Q23" s="1">
        <f>SUMIFS(PitchGame!$R:$R,PitchGame!$A:$A,B23,PitchGame!$C:$C,A23)</f>
        <v>2</v>
      </c>
      <c r="R23" s="1">
        <f>SUMIFS(PitchGame!$S:$S,PitchGame!$A:$A,B23,PitchGame!$C:$C,A23)</f>
        <v>2</v>
      </c>
      <c r="S23" s="1"/>
      <c r="T23" s="1"/>
      <c r="U23" s="1">
        <f>SUMIFS(PitchGame!$AD:$AD,PitchGame!$A:$A,B23,PitchGame!$C:$C,A23)</f>
        <v>104</v>
      </c>
      <c r="V23" s="1"/>
      <c r="W23" s="2">
        <f t="shared" si="1"/>
        <v>3.0011115227862177</v>
      </c>
      <c r="X23" s="2">
        <f t="shared" si="2"/>
        <v>46.499934718051286</v>
      </c>
      <c r="Y23" s="2">
        <f t="shared" si="3"/>
        <v>1.0003705075954059</v>
      </c>
      <c r="Z23" s="2">
        <f t="shared" si="4"/>
        <v>4.6683957021118943</v>
      </c>
      <c r="AA23" s="2">
        <f t="shared" si="5"/>
        <v>0</v>
      </c>
      <c r="AB23" s="2" t="e">
        <f t="shared" si="6"/>
        <v>#DIV/0!</v>
      </c>
      <c r="AC23" s="2">
        <f t="shared" si="7"/>
        <v>1.0003705075954059</v>
      </c>
      <c r="AD23" s="2">
        <f t="shared" si="8"/>
        <v>13.461538461538462</v>
      </c>
      <c r="AE23" s="2">
        <f t="shared" si="9"/>
        <v>0</v>
      </c>
      <c r="AF23" s="2">
        <f t="shared" si="10"/>
        <v>13.461538461538462</v>
      </c>
      <c r="AG23" s="2">
        <f t="shared" si="11"/>
        <v>0.27586206896551724</v>
      </c>
      <c r="AH23" s="2">
        <f t="shared" si="12"/>
        <v>68.965517241379317</v>
      </c>
      <c r="AJ23">
        <f t="shared" si="13"/>
        <v>0.26470588235294118</v>
      </c>
      <c r="AK23">
        <f>SUMIFS(PitchGame!$AE:$AE,PitchGame!$A:$A,B23,PitchGame!$C:$C,A23)</f>
        <v>241</v>
      </c>
      <c r="AL23">
        <f t="shared" si="14"/>
        <v>10.954545454545455</v>
      </c>
      <c r="AM23" s="2">
        <f t="shared" si="15"/>
        <v>8.9292330492775118</v>
      </c>
      <c r="AN23" s="2">
        <f t="shared" si="16"/>
        <v>2.3173076923076925</v>
      </c>
      <c r="AO23" s="1">
        <v>22</v>
      </c>
      <c r="AP23" s="2">
        <f t="shared" si="17"/>
        <v>0.80969999999999986</v>
      </c>
      <c r="AQ23">
        <f t="shared" si="18"/>
        <v>6.4492324711258551</v>
      </c>
      <c r="AR23" s="2">
        <f t="shared" si="19"/>
        <v>7.2589324711258545</v>
      </c>
      <c r="AS23">
        <f>AR23/'리그 상수'!$F$4</f>
        <v>0.26111267881747674</v>
      </c>
      <c r="AT23" t="b">
        <f>IF(D23&gt;= '리그 상수'!$I$1*1.8, TRUE, FALSE)</f>
        <v>1</v>
      </c>
    </row>
    <row r="24" spans="1:46">
      <c r="A24" t="s">
        <v>220</v>
      </c>
      <c r="B24" s="17" t="s">
        <v>113</v>
      </c>
      <c r="C24" s="19">
        <f t="shared" si="0"/>
        <v>1.8835019183815833</v>
      </c>
      <c r="D24" s="47">
        <f>SUMIFS(PitchGame!$E:$E,PitchGame!$A:$A,B24,PitchGame!$C:$C,A24)</f>
        <v>28.67</v>
      </c>
      <c r="E24" s="1">
        <f>SUMIFS(PitchGame!$F:$F,PitchGame!$A:$A,B24,PitchGame!$C:$C,A24)</f>
        <v>86</v>
      </c>
      <c r="F24" s="1">
        <f>SUMIFS(PitchGame!$G:$G,PitchGame!$A:$A,B24,PitchGame!$C:$C,A24)</f>
        <v>2</v>
      </c>
      <c r="G24" s="1">
        <f>SUMIFS(PitchGame!$H:$H,PitchGame!$A:$A,B24,PitchGame!$C:$C,A24)</f>
        <v>1</v>
      </c>
      <c r="H24" s="1">
        <f>SUMIFS(PitchGame!$I:$I,PitchGame!$A:$A,B24,PitchGame!$C:$C,A24)</f>
        <v>0</v>
      </c>
      <c r="I24" s="1">
        <f>SUMIFS(PitchGame!$J:$J,PitchGame!$A:$A,B24,PitchGame!$C:$C,A24)</f>
        <v>0</v>
      </c>
      <c r="J24" s="1">
        <f>SUMIFS(PitchGame!$K:$K,PitchGame!$A:$A,B24,PitchGame!$C:$C,A24)</f>
        <v>4</v>
      </c>
      <c r="K24" s="1">
        <f>SUMIFS(PitchGame!$L:$L,PitchGame!$A:$A,B24,PitchGame!$C:$C,A24)</f>
        <v>26</v>
      </c>
      <c r="L24" s="1">
        <f>SUMIFS(PitchGame!$M:$M,PitchGame!$A:$A,B24,PitchGame!$C:$C,A24)</f>
        <v>20</v>
      </c>
      <c r="M24" s="1">
        <f>SUMIFS(PitchGame!$N:$N,PitchGame!$A:$A,B24,PitchGame!$C:$C,A24)</f>
        <v>1</v>
      </c>
      <c r="N24" s="1">
        <f>SUMIFS(PitchGame!$O:$O,PitchGame!$A:$A,B24,PitchGame!$C:$C,A24)</f>
        <v>9</v>
      </c>
      <c r="O24" s="1">
        <f>SUMIFS(PitchGame!$P:$P,PitchGame!$A:$A,B24,PitchGame!$C:$C,A24)</f>
        <v>6</v>
      </c>
      <c r="P24" s="1">
        <f>SUMIFS(PitchGame!$Q:$Q,PitchGame!$A:$A,B24,PitchGame!$C:$C,A24)</f>
        <v>0</v>
      </c>
      <c r="Q24" s="1">
        <f>SUMIFS(PitchGame!$R:$R,PitchGame!$A:$A,B24,PitchGame!$C:$C,A24)</f>
        <v>2</v>
      </c>
      <c r="R24" s="1">
        <f>SUMIFS(PitchGame!$S:$S,PitchGame!$A:$A,B24,PitchGame!$C:$C,A24)</f>
        <v>1</v>
      </c>
      <c r="S24" s="1"/>
      <c r="T24" s="1"/>
      <c r="U24" s="1">
        <f>SUMIFS(PitchGame!$AD:$AD,PitchGame!$A:$A,B24,PitchGame!$C:$C,A24)</f>
        <v>109</v>
      </c>
      <c r="V24" s="1"/>
      <c r="W24" s="2">
        <f t="shared" si="1"/>
        <v>2.8252528775723751</v>
      </c>
      <c r="X24" s="2">
        <f t="shared" si="2"/>
        <v>43.775139101506937</v>
      </c>
      <c r="Y24" s="2">
        <f t="shared" si="3"/>
        <v>0.69759330310429013</v>
      </c>
      <c r="Z24" s="2">
        <f t="shared" si="4"/>
        <v>8.1618416463201946</v>
      </c>
      <c r="AA24" s="2">
        <f t="shared" si="5"/>
        <v>0</v>
      </c>
      <c r="AB24" s="2" t="e">
        <f t="shared" si="6"/>
        <v>#DIV/0!</v>
      </c>
      <c r="AC24" s="2">
        <f t="shared" si="7"/>
        <v>0.31391698639693055</v>
      </c>
      <c r="AD24" s="2">
        <f t="shared" si="8"/>
        <v>23.853211009174313</v>
      </c>
      <c r="AE24" s="2">
        <f t="shared" si="9"/>
        <v>0</v>
      </c>
      <c r="AF24" s="2">
        <f t="shared" si="10"/>
        <v>23.853211009174313</v>
      </c>
      <c r="AG24" s="2">
        <f t="shared" si="11"/>
        <v>0.23170731707317074</v>
      </c>
      <c r="AH24" s="2">
        <f t="shared" si="12"/>
        <v>72.727272727272734</v>
      </c>
      <c r="AJ24">
        <f t="shared" si="13"/>
        <v>0.18691588785046728</v>
      </c>
      <c r="AK24">
        <f>SUMIFS(PitchGame!$AE:$AE,PitchGame!$A:$A,B24,PitchGame!$C:$C,A24)</f>
        <v>258</v>
      </c>
      <c r="AL24">
        <f t="shared" si="14"/>
        <v>11.217391304347826</v>
      </c>
      <c r="AM24" s="2">
        <f t="shared" si="15"/>
        <v>8.9989536100453424</v>
      </c>
      <c r="AN24" s="2">
        <f t="shared" si="16"/>
        <v>2.3669724770642202</v>
      </c>
      <c r="AO24" s="1">
        <v>23</v>
      </c>
      <c r="AP24" s="2">
        <f t="shared" si="17"/>
        <v>0.86009999999999998</v>
      </c>
      <c r="AQ24">
        <f t="shared" si="18"/>
        <v>7.2770883678263267</v>
      </c>
      <c r="AR24" s="2">
        <f t="shared" si="19"/>
        <v>8.1371883678263259</v>
      </c>
      <c r="AS24">
        <f>AR24/'리그 상수'!$F$4</f>
        <v>0.29270461754770954</v>
      </c>
      <c r="AT24" t="b">
        <f>IF(D24&gt;= '리그 상수'!$I$1*1.8, TRUE, FALSE)</f>
        <v>1</v>
      </c>
    </row>
    <row r="25" spans="1:46">
      <c r="A25" t="s">
        <v>220</v>
      </c>
      <c r="B25" s="1" t="s">
        <v>116</v>
      </c>
      <c r="C25" s="19">
        <f t="shared" si="0"/>
        <v>4.1179461108286723</v>
      </c>
      <c r="D25" s="47">
        <f>SUMIFS(PitchGame!$E:$E,PitchGame!$A:$A,B25,PitchGame!$C:$C,A25)</f>
        <v>19.670000000000002</v>
      </c>
      <c r="E25" s="1">
        <f>SUMIFS(PitchGame!$F:$F,PitchGame!$A:$A,B25,PitchGame!$C:$C,A25)</f>
        <v>59</v>
      </c>
      <c r="F25" s="1">
        <f>SUMIFS(PitchGame!$G:$G,PitchGame!$A:$A,B25,PitchGame!$C:$C,A25)</f>
        <v>1</v>
      </c>
      <c r="G25" s="1">
        <f>SUMIFS(PitchGame!$H:$H,PitchGame!$A:$A,B25,PitchGame!$C:$C,A25)</f>
        <v>1</v>
      </c>
      <c r="H25" s="1">
        <f>SUMIFS(PitchGame!$I:$I,PitchGame!$A:$A,B25,PitchGame!$C:$C,A25)</f>
        <v>0</v>
      </c>
      <c r="I25" s="1">
        <f>SUMIFS(PitchGame!$J:$J,PitchGame!$A:$A,B25,PitchGame!$C:$C,A25)</f>
        <v>0</v>
      </c>
      <c r="J25" s="1">
        <f>SUMIFS(PitchGame!$K:$K,PitchGame!$A:$A,B25,PitchGame!$C:$C,A25)</f>
        <v>1</v>
      </c>
      <c r="K25" s="1">
        <f>SUMIFS(PitchGame!$L:$L,PitchGame!$A:$A,B25,PitchGame!$C:$C,A25)</f>
        <v>12</v>
      </c>
      <c r="L25" s="1">
        <f>SUMIFS(PitchGame!$M:$M,PitchGame!$A:$A,B25,PitchGame!$C:$C,A25)</f>
        <v>22</v>
      </c>
      <c r="M25" s="1">
        <f>SUMIFS(PitchGame!$N:$N,PitchGame!$A:$A,B25,PitchGame!$C:$C,A25)</f>
        <v>1</v>
      </c>
      <c r="N25" s="1">
        <f>SUMIFS(PitchGame!$O:$O,PitchGame!$A:$A,B25,PitchGame!$C:$C,A25)</f>
        <v>13</v>
      </c>
      <c r="O25" s="1">
        <f>SUMIFS(PitchGame!$P:$P,PitchGame!$A:$A,B25,PitchGame!$C:$C,A25)</f>
        <v>9</v>
      </c>
      <c r="P25" s="1">
        <f>SUMIFS(PitchGame!$Q:$Q,PitchGame!$A:$A,B25,PitchGame!$C:$C,A25)</f>
        <v>1</v>
      </c>
      <c r="Q25" s="1">
        <f>SUMIFS(PitchGame!$R:$R,PitchGame!$A:$A,B25,PitchGame!$C:$C,A25)</f>
        <v>3</v>
      </c>
      <c r="R25" s="1">
        <f>SUMIFS(PitchGame!$S:$S,PitchGame!$A:$A,B25,PitchGame!$C:$C,A25)</f>
        <v>4</v>
      </c>
      <c r="S25" s="1"/>
      <c r="T25" s="1"/>
      <c r="U25" s="1">
        <f>SUMIFS(PitchGame!$AD:$AD,PitchGame!$A:$A,B25,PitchGame!$C:$C,A25)</f>
        <v>83</v>
      </c>
      <c r="V25" s="1"/>
      <c r="W25" s="2">
        <f t="shared" si="1"/>
        <v>5.9481443823080831</v>
      </c>
      <c r="X25" s="2">
        <f t="shared" si="2"/>
        <v>92.161961783441512</v>
      </c>
      <c r="Y25" s="2">
        <f t="shared" si="3"/>
        <v>1.1692933401118453</v>
      </c>
      <c r="Z25" s="2">
        <f t="shared" si="4"/>
        <v>5.4905948144382304</v>
      </c>
      <c r="AA25" s="2">
        <f t="shared" si="5"/>
        <v>2.1855555555555557</v>
      </c>
      <c r="AB25" s="2">
        <f t="shared" si="6"/>
        <v>12</v>
      </c>
      <c r="AC25" s="2">
        <f t="shared" si="7"/>
        <v>0.45754956786985251</v>
      </c>
      <c r="AD25" s="2">
        <f t="shared" si="8"/>
        <v>14.457831325301203</v>
      </c>
      <c r="AE25" s="2">
        <f t="shared" si="9"/>
        <v>1.2048192771084338</v>
      </c>
      <c r="AF25" s="2">
        <f t="shared" si="10"/>
        <v>13.253012048192769</v>
      </c>
      <c r="AG25" s="2">
        <f t="shared" si="11"/>
        <v>0.3</v>
      </c>
      <c r="AH25" s="2">
        <f t="shared" si="12"/>
        <v>65.384615384615387</v>
      </c>
      <c r="AJ25">
        <f t="shared" si="13"/>
        <v>0.27848101265822783</v>
      </c>
      <c r="AK25">
        <f>SUMIFS(PitchGame!$AE:$AE,PitchGame!$A:$A,B25,PitchGame!$C:$C,A25)</f>
        <v>219</v>
      </c>
      <c r="AL25">
        <f t="shared" si="14"/>
        <v>9.125</v>
      </c>
      <c r="AM25" s="2">
        <f t="shared" si="15"/>
        <v>11.133706151499744</v>
      </c>
      <c r="AN25" s="2">
        <f t="shared" si="16"/>
        <v>2.6385542168674698</v>
      </c>
      <c r="AO25" s="1">
        <v>24</v>
      </c>
      <c r="AP25" s="2">
        <f t="shared" si="17"/>
        <v>0.59010000000000007</v>
      </c>
      <c r="AQ25">
        <f t="shared" si="18"/>
        <v>2.3714290725398035</v>
      </c>
      <c r="AR25" s="2">
        <f t="shared" si="19"/>
        <v>2.9615290725398036</v>
      </c>
      <c r="AS25">
        <f>AR25/'리그 상수'!$F$4</f>
        <v>0.10652982275323032</v>
      </c>
      <c r="AT25" t="b">
        <f>IF(D25&gt;= '리그 상수'!$I$1*1.8, TRUE, FALSE)</f>
        <v>1</v>
      </c>
    </row>
    <row r="26" spans="1:46">
      <c r="A26" t="s">
        <v>220</v>
      </c>
      <c r="B26" s="1" t="s">
        <v>135</v>
      </c>
      <c r="C26" s="19">
        <f t="shared" si="0"/>
        <v>12</v>
      </c>
      <c r="D26" s="47">
        <f>SUMIFS(PitchGame!$E:$E,PitchGame!$A:$A,B26,PitchGame!$C:$C,A26)</f>
        <v>3</v>
      </c>
      <c r="E26" s="1">
        <f>SUMIFS(PitchGame!$F:$F,PitchGame!$A:$A,B26,PitchGame!$C:$C,A26)</f>
        <v>9</v>
      </c>
      <c r="F26" s="1">
        <f>SUMIFS(PitchGame!$G:$G,PitchGame!$A:$A,B26,PitchGame!$C:$C,A26)</f>
        <v>0</v>
      </c>
      <c r="G26" s="1">
        <f>SUMIFS(PitchGame!$H:$H,PitchGame!$A:$A,B26,PitchGame!$C:$C,A26)</f>
        <v>0</v>
      </c>
      <c r="H26" s="1">
        <f>SUMIFS(PitchGame!$I:$I,PitchGame!$A:$A,B26,PitchGame!$C:$C,A26)</f>
        <v>0</v>
      </c>
      <c r="I26" s="1">
        <f>SUMIFS(PitchGame!$J:$J,PitchGame!$A:$A,B26,PitchGame!$C:$C,A26)</f>
        <v>0</v>
      </c>
      <c r="J26" s="1">
        <f>SUMIFS(PitchGame!$K:$K,PitchGame!$A:$A,B26,PitchGame!$C:$C,A26)</f>
        <v>0</v>
      </c>
      <c r="K26" s="1">
        <f>SUMIFS(PitchGame!$L:$L,PitchGame!$A:$A,B26,PitchGame!$C:$C,A26)</f>
        <v>0</v>
      </c>
      <c r="L26" s="1">
        <f>SUMIFS(PitchGame!$M:$M,PitchGame!$A:$A,B26,PitchGame!$C:$C,A26)</f>
        <v>5</v>
      </c>
      <c r="M26" s="1">
        <f>SUMIFS(PitchGame!$N:$N,PitchGame!$A:$A,B26,PitchGame!$C:$C,A26)</f>
        <v>1</v>
      </c>
      <c r="N26" s="1">
        <f>SUMIFS(PitchGame!$O:$O,PitchGame!$A:$A,B26,PitchGame!$C:$C,A26)</f>
        <v>5</v>
      </c>
      <c r="O26" s="1">
        <f>SUMIFS(PitchGame!$P:$P,PitchGame!$A:$A,B26,PitchGame!$C:$C,A26)</f>
        <v>4</v>
      </c>
      <c r="P26" s="1">
        <f>SUMIFS(PitchGame!$Q:$Q,PitchGame!$A:$A,B26,PitchGame!$C:$C,A26)</f>
        <v>1</v>
      </c>
      <c r="Q26" s="1">
        <f>SUMIFS(PitchGame!$R:$R,PitchGame!$A:$A,B26,PitchGame!$C:$C,A26)</f>
        <v>0</v>
      </c>
      <c r="R26" s="1">
        <f>SUMIFS(PitchGame!$S:$S,PitchGame!$A:$A,B26,PitchGame!$C:$C,A26)</f>
        <v>0</v>
      </c>
      <c r="S26" s="1"/>
      <c r="T26" s="1"/>
      <c r="U26" s="1">
        <f>SUMIFS(PitchGame!$AD:$AD,PitchGame!$A:$A,B26,PitchGame!$C:$C,A26)</f>
        <v>14</v>
      </c>
      <c r="V26" s="1"/>
      <c r="W26" s="2">
        <f t="shared" si="1"/>
        <v>15</v>
      </c>
      <c r="X26" s="2">
        <f t="shared" si="2"/>
        <v>232.41356260003778</v>
      </c>
      <c r="Y26" s="2">
        <f t="shared" si="3"/>
        <v>2</v>
      </c>
      <c r="Z26" s="2">
        <f t="shared" si="4"/>
        <v>0</v>
      </c>
      <c r="AA26" s="2">
        <f t="shared" si="5"/>
        <v>0.33333333333333331</v>
      </c>
      <c r="AB26" s="2">
        <f t="shared" si="6"/>
        <v>0</v>
      </c>
      <c r="AC26" s="2">
        <f t="shared" si="7"/>
        <v>3</v>
      </c>
      <c r="AD26" s="2">
        <f t="shared" si="8"/>
        <v>0</v>
      </c>
      <c r="AE26" s="2">
        <f t="shared" si="9"/>
        <v>7.1428571428571423</v>
      </c>
      <c r="AF26" s="2">
        <f t="shared" si="10"/>
        <v>-7.1428571428571423</v>
      </c>
      <c r="AG26" s="2">
        <f t="shared" si="11"/>
        <v>0.30769230769230771</v>
      </c>
      <c r="AH26" s="2">
        <f t="shared" si="12"/>
        <v>33.333333333333329</v>
      </c>
      <c r="AJ26">
        <f t="shared" si="13"/>
        <v>0.38461538461538464</v>
      </c>
      <c r="AK26">
        <f>SUMIFS(PitchGame!$AE:$AE,PitchGame!$A:$A,B26,PitchGame!$C:$C,A26)</f>
        <v>26</v>
      </c>
      <c r="AL26">
        <f t="shared" si="14"/>
        <v>1.04</v>
      </c>
      <c r="AM26" s="2">
        <f t="shared" si="15"/>
        <v>8.6666666666666661</v>
      </c>
      <c r="AN26" s="2">
        <f t="shared" si="16"/>
        <v>1.8571428571428572</v>
      </c>
      <c r="AO26" s="1">
        <v>25</v>
      </c>
      <c r="AP26" s="2">
        <f t="shared" si="17"/>
        <v>0.09</v>
      </c>
      <c r="AQ26">
        <f t="shared" si="18"/>
        <v>0.14342249634844639</v>
      </c>
      <c r="AR26" s="2">
        <f t="shared" si="19"/>
        <v>0.23342249634844639</v>
      </c>
      <c r="AS26">
        <f>AR26/'리그 상수'!$F$4</f>
        <v>8.3964926744045446E-3</v>
      </c>
      <c r="AT26" t="b">
        <f>IF(D26&gt;= '리그 상수'!$I$1*1.8, TRUE, FALSE)</f>
        <v>0</v>
      </c>
    </row>
    <row r="27" spans="1:46">
      <c r="A27" t="s">
        <v>220</v>
      </c>
      <c r="B27" s="1" t="s">
        <v>84</v>
      </c>
      <c r="C27" s="19">
        <f t="shared" si="0"/>
        <v>1.5887025595763462</v>
      </c>
      <c r="D27" s="47">
        <f>SUMIFS(PitchGame!$E:$E,PitchGame!$A:$A,B27,PitchGame!$C:$C,A27)</f>
        <v>22.659999999999997</v>
      </c>
      <c r="E27" s="1">
        <f>SUMIFS(PitchGame!$F:$F,PitchGame!$A:$A,B27,PitchGame!$C:$C,A27)</f>
        <v>68</v>
      </c>
      <c r="F27" s="1">
        <f>SUMIFS(PitchGame!$G:$G,PitchGame!$A:$A,B27,PitchGame!$C:$C,A27)</f>
        <v>3</v>
      </c>
      <c r="G27" s="1">
        <f>SUMIFS(PitchGame!$H:$H,PitchGame!$A:$A,B27,PitchGame!$C:$C,A27)</f>
        <v>0</v>
      </c>
      <c r="H27" s="1">
        <f>SUMIFS(PitchGame!$I:$I,PitchGame!$A:$A,B27,PitchGame!$C:$C,A27)</f>
        <v>0</v>
      </c>
      <c r="I27" s="1">
        <f>SUMIFS(PitchGame!$J:$J,PitchGame!$A:$A,B27,PitchGame!$C:$C,A27)</f>
        <v>0</v>
      </c>
      <c r="J27" s="1">
        <f>SUMIFS(PitchGame!$K:$K,PitchGame!$A:$A,B27,PitchGame!$C:$C,A27)</f>
        <v>3</v>
      </c>
      <c r="K27" s="1">
        <f>SUMIFS(PitchGame!$L:$L,PitchGame!$A:$A,B27,PitchGame!$C:$C,A27)</f>
        <v>9</v>
      </c>
      <c r="L27" s="1">
        <f>SUMIFS(PitchGame!$M:$M,PitchGame!$A:$A,B27,PitchGame!$C:$C,A27)</f>
        <v>18</v>
      </c>
      <c r="M27" s="1">
        <f>SUMIFS(PitchGame!$N:$N,PitchGame!$A:$A,B27,PitchGame!$C:$C,A27)</f>
        <v>0</v>
      </c>
      <c r="N27" s="1">
        <f>SUMIFS(PitchGame!$O:$O,PitchGame!$A:$A,B27,PitchGame!$C:$C,A27)</f>
        <v>4</v>
      </c>
      <c r="O27" s="1">
        <f>SUMIFS(PitchGame!$P:$P,PitchGame!$A:$A,B27,PitchGame!$C:$C,A27)</f>
        <v>4</v>
      </c>
      <c r="P27" s="1">
        <f>SUMIFS(PitchGame!$Q:$Q,PitchGame!$A:$A,B27,PitchGame!$C:$C,A27)</f>
        <v>4</v>
      </c>
      <c r="Q27" s="1">
        <f>SUMIFS(PitchGame!$R:$R,PitchGame!$A:$A,B27,PitchGame!$C:$C,A27)</f>
        <v>5</v>
      </c>
      <c r="R27" s="1">
        <f>SUMIFS(PitchGame!$S:$S,PitchGame!$A:$A,B27,PitchGame!$C:$C,A27)</f>
        <v>0</v>
      </c>
      <c r="S27" s="1"/>
      <c r="T27" s="1"/>
      <c r="U27" s="1">
        <f>SUMIFS(PitchGame!$AD:$AD,PitchGame!$A:$A,B27,PitchGame!$C:$C,A27)</f>
        <v>89</v>
      </c>
      <c r="V27" s="1"/>
      <c r="W27" s="2">
        <f t="shared" si="1"/>
        <v>1.5887025595763462</v>
      </c>
      <c r="X27" s="2">
        <f t="shared" si="2"/>
        <v>24.61573478552916</v>
      </c>
      <c r="Y27" s="2">
        <f t="shared" si="3"/>
        <v>0.97087378640776711</v>
      </c>
      <c r="Z27" s="2">
        <f t="shared" si="4"/>
        <v>3.5745807590467789</v>
      </c>
      <c r="AA27" s="2">
        <f t="shared" si="5"/>
        <v>10.07111111111111</v>
      </c>
      <c r="AB27" s="2">
        <f t="shared" si="6"/>
        <v>2.25</v>
      </c>
      <c r="AC27" s="2">
        <f t="shared" si="7"/>
        <v>0</v>
      </c>
      <c r="AD27" s="2">
        <f t="shared" si="8"/>
        <v>10.112359550561797</v>
      </c>
      <c r="AE27" s="2">
        <f t="shared" si="9"/>
        <v>4.4943820224719104</v>
      </c>
      <c r="AF27" s="2">
        <f t="shared" si="10"/>
        <v>5.6179775280898863</v>
      </c>
      <c r="AG27" s="2">
        <f t="shared" si="11"/>
        <v>0.22500000000000001</v>
      </c>
      <c r="AH27" s="2">
        <f t="shared" si="12"/>
        <v>85.18518518518519</v>
      </c>
      <c r="AJ27">
        <f t="shared" si="13"/>
        <v>0.22500000000000001</v>
      </c>
      <c r="AK27">
        <f>SUMIFS(PitchGame!$AE:$AE,PitchGame!$A:$A,B27,PitchGame!$C:$C,A27)</f>
        <v>223</v>
      </c>
      <c r="AL27">
        <f t="shared" si="14"/>
        <v>8.5769230769230766</v>
      </c>
      <c r="AM27" s="2">
        <f t="shared" si="15"/>
        <v>9.8411297440423677</v>
      </c>
      <c r="AN27" s="2">
        <f t="shared" si="16"/>
        <v>2.50561797752809</v>
      </c>
      <c r="AO27" s="1">
        <v>26</v>
      </c>
      <c r="AP27" s="2">
        <f t="shared" si="17"/>
        <v>0.67979999999999985</v>
      </c>
      <c r="AQ27">
        <f t="shared" si="18"/>
        <v>10.228326717502263</v>
      </c>
      <c r="AR27" s="2">
        <f t="shared" si="19"/>
        <v>10.908126717502263</v>
      </c>
      <c r="AS27">
        <f>AR27/'리그 상수'!$F$4</f>
        <v>0.39237865890295903</v>
      </c>
      <c r="AT27" t="b">
        <f>IF(D27&gt;= '리그 상수'!$I$1*1.8, TRUE, FALSE)</f>
        <v>1</v>
      </c>
    </row>
    <row r="28" spans="1:46">
      <c r="A28" t="s">
        <v>220</v>
      </c>
      <c r="B28" s="1" t="s">
        <v>137</v>
      </c>
      <c r="C28" s="19">
        <f t="shared" si="0"/>
        <v>3.8626609442060085</v>
      </c>
      <c r="D28" s="47">
        <f>SUMIFS(PitchGame!$E:$E,PitchGame!$A:$A,B28,PitchGame!$C:$C,A28)</f>
        <v>2.33</v>
      </c>
      <c r="E28" s="1">
        <f>SUMIFS(PitchGame!$F:$F,PitchGame!$A:$A,B28,PitchGame!$C:$C,A28)</f>
        <v>7</v>
      </c>
      <c r="F28" s="1">
        <f>SUMIFS(PitchGame!$G:$G,PitchGame!$A:$A,B28,PitchGame!$C:$C,A28)</f>
        <v>1</v>
      </c>
      <c r="G28" s="1">
        <f>SUMIFS(PitchGame!$H:$H,PitchGame!$A:$A,B28,PitchGame!$C:$C,A28)</f>
        <v>0</v>
      </c>
      <c r="H28" s="1">
        <f>SUMIFS(PitchGame!$I:$I,PitchGame!$A:$A,B28,PitchGame!$C:$C,A28)</f>
        <v>0</v>
      </c>
      <c r="I28" s="1">
        <f>SUMIFS(PitchGame!$J:$J,PitchGame!$A:$A,B28,PitchGame!$C:$C,A28)</f>
        <v>0</v>
      </c>
      <c r="J28" s="1">
        <f>SUMIFS(PitchGame!$K:$K,PitchGame!$A:$A,B28,PitchGame!$C:$C,A28)</f>
        <v>0</v>
      </c>
      <c r="K28" s="1">
        <f>SUMIFS(PitchGame!$L:$L,PitchGame!$A:$A,B28,PitchGame!$C:$C,A28)</f>
        <v>3</v>
      </c>
      <c r="L28" s="1">
        <f>SUMIFS(PitchGame!$M:$M,PitchGame!$A:$A,B28,PitchGame!$C:$C,A28)</f>
        <v>3</v>
      </c>
      <c r="M28" s="1">
        <f>SUMIFS(PitchGame!$N:$N,PitchGame!$A:$A,B28,PitchGame!$C:$C,A28)</f>
        <v>1</v>
      </c>
      <c r="N28" s="1">
        <f>SUMIFS(PitchGame!$O:$O,PitchGame!$A:$A,B28,PitchGame!$C:$C,A28)</f>
        <v>1</v>
      </c>
      <c r="O28" s="1">
        <f>SUMIFS(PitchGame!$P:$P,PitchGame!$A:$A,B28,PitchGame!$C:$C,A28)</f>
        <v>1</v>
      </c>
      <c r="P28" s="1">
        <f>SUMIFS(PitchGame!$Q:$Q,PitchGame!$A:$A,B28,PitchGame!$C:$C,A28)</f>
        <v>1</v>
      </c>
      <c r="Q28" s="1">
        <f>SUMIFS(PitchGame!$R:$R,PitchGame!$A:$A,B28,PitchGame!$C:$C,A28)</f>
        <v>0</v>
      </c>
      <c r="R28" s="1">
        <f>SUMIFS(PitchGame!$S:$S,PitchGame!$A:$A,B28,PitchGame!$C:$C,A28)</f>
        <v>1</v>
      </c>
      <c r="S28" s="1"/>
      <c r="T28" s="1"/>
      <c r="U28" s="1">
        <f>SUMIFS(PitchGame!$AD:$AD,PitchGame!$A:$A,B28,PitchGame!$C:$C,A28)</f>
        <v>12</v>
      </c>
      <c r="V28" s="1"/>
      <c r="W28" s="2">
        <f t="shared" si="1"/>
        <v>3.8626609442060085</v>
      </c>
      <c r="X28" s="2">
        <f t="shared" si="2"/>
        <v>59.848986077262943</v>
      </c>
      <c r="Y28" s="2">
        <f t="shared" si="3"/>
        <v>1.7167381974248928</v>
      </c>
      <c r="Z28" s="2">
        <f t="shared" si="4"/>
        <v>11.587982832618025</v>
      </c>
      <c r="AA28" s="2">
        <f t="shared" si="5"/>
        <v>0.25888888888888889</v>
      </c>
      <c r="AB28" s="2">
        <f t="shared" si="6"/>
        <v>3</v>
      </c>
      <c r="AC28" s="2">
        <f t="shared" si="7"/>
        <v>3.8626609442060085</v>
      </c>
      <c r="AD28" s="2">
        <f t="shared" si="8"/>
        <v>25</v>
      </c>
      <c r="AE28" s="2">
        <f t="shared" si="9"/>
        <v>8.3333333333333321</v>
      </c>
      <c r="AF28" s="2">
        <f t="shared" si="10"/>
        <v>16.666666666666668</v>
      </c>
      <c r="AG28" s="2">
        <f t="shared" si="11"/>
        <v>0.25</v>
      </c>
      <c r="AH28" s="2">
        <f t="shared" si="12"/>
        <v>75</v>
      </c>
      <c r="AJ28">
        <f t="shared" si="13"/>
        <v>0.27272727272727271</v>
      </c>
      <c r="AK28">
        <f>SUMIFS(PitchGame!$AE:$AE,PitchGame!$A:$A,B28,PitchGame!$C:$C,A28)</f>
        <v>40</v>
      </c>
      <c r="AL28">
        <f t="shared" si="14"/>
        <v>1.4814814814814814</v>
      </c>
      <c r="AM28" s="2">
        <f t="shared" si="15"/>
        <v>17.167381974248926</v>
      </c>
      <c r="AN28" s="2">
        <f t="shared" si="16"/>
        <v>3.3333333333333335</v>
      </c>
      <c r="AO28" s="1">
        <v>27</v>
      </c>
      <c r="AP28" s="2">
        <f t="shared" si="17"/>
        <v>6.9900000000000004E-2</v>
      </c>
      <c r="AQ28">
        <f t="shared" si="18"/>
        <v>0.4325702169033781</v>
      </c>
      <c r="AR28" s="2">
        <f t="shared" si="19"/>
        <v>0.50247021690337812</v>
      </c>
      <c r="AS28">
        <f>AR28/'리그 상수'!$F$4</f>
        <v>1.8074468233934462E-2</v>
      </c>
      <c r="AT28" t="b">
        <f>IF(D28&gt;= '리그 상수'!$I$1*1.8, TRUE, FALSE)</f>
        <v>0</v>
      </c>
    </row>
    <row r="29" spans="1:46">
      <c r="A29" t="s">
        <v>220</v>
      </c>
      <c r="B29" s="1" t="s">
        <v>94</v>
      </c>
      <c r="C29" s="19">
        <f t="shared" si="0"/>
        <v>4.9046321525885563</v>
      </c>
      <c r="D29" s="47">
        <f>SUMIFS(PitchGame!$E:$E,PitchGame!$A:$A,B29,PitchGame!$C:$C,A29)</f>
        <v>3.67</v>
      </c>
      <c r="E29" s="1">
        <f>SUMIFS(PitchGame!$F:$F,PitchGame!$A:$A,B29,PitchGame!$C:$C,A29)</f>
        <v>11</v>
      </c>
      <c r="F29" s="1">
        <f>SUMIFS(PitchGame!$G:$G,PitchGame!$A:$A,B29,PitchGame!$C:$C,A29)</f>
        <v>0</v>
      </c>
      <c r="G29" s="1">
        <f>SUMIFS(PitchGame!$H:$H,PitchGame!$A:$A,B29,PitchGame!$C:$C,A29)</f>
        <v>0</v>
      </c>
      <c r="H29" s="1">
        <f>SUMIFS(PitchGame!$I:$I,PitchGame!$A:$A,B29,PitchGame!$C:$C,A29)</f>
        <v>0</v>
      </c>
      <c r="I29" s="1">
        <f>SUMIFS(PitchGame!$J:$J,PitchGame!$A:$A,B29,PitchGame!$C:$C,A29)</f>
        <v>0</v>
      </c>
      <c r="J29" s="1">
        <f>SUMIFS(PitchGame!$K:$K,PitchGame!$A:$A,B29,PitchGame!$C:$C,A29)</f>
        <v>0</v>
      </c>
      <c r="K29" s="1">
        <f>SUMIFS(PitchGame!$L:$L,PitchGame!$A:$A,B29,PitchGame!$C:$C,A29)</f>
        <v>2</v>
      </c>
      <c r="L29" s="1">
        <f>SUMIFS(PitchGame!$M:$M,PitchGame!$A:$A,B29,PitchGame!$C:$C,A29)</f>
        <v>3</v>
      </c>
      <c r="M29" s="1">
        <f>SUMIFS(PitchGame!$N:$N,PitchGame!$A:$A,B29,PitchGame!$C:$C,A29)</f>
        <v>2</v>
      </c>
      <c r="N29" s="1">
        <f>SUMIFS(PitchGame!$O:$O,PitchGame!$A:$A,B29,PitchGame!$C:$C,A29)</f>
        <v>3</v>
      </c>
      <c r="O29" s="1">
        <f>SUMIFS(PitchGame!$P:$P,PitchGame!$A:$A,B29,PitchGame!$C:$C,A29)</f>
        <v>2</v>
      </c>
      <c r="P29" s="1">
        <f>SUMIFS(PitchGame!$Q:$Q,PitchGame!$A:$A,B29,PitchGame!$C:$C,A29)</f>
        <v>0</v>
      </c>
      <c r="Q29" s="1">
        <f>SUMIFS(PitchGame!$R:$R,PitchGame!$A:$A,B29,PitchGame!$C:$C,A29)</f>
        <v>2</v>
      </c>
      <c r="R29" s="1">
        <f>SUMIFS(PitchGame!$S:$S,PitchGame!$A:$A,B29,PitchGame!$C:$C,A29)</f>
        <v>1</v>
      </c>
      <c r="S29" s="1"/>
      <c r="T29" s="1"/>
      <c r="U29" s="1">
        <f>SUMIFS(PitchGame!$AD:$AD,PitchGame!$A:$A,B29,PitchGame!$C:$C,A29)</f>
        <v>16</v>
      </c>
      <c r="V29" s="1"/>
      <c r="W29" s="2">
        <f t="shared" si="1"/>
        <v>7.3569482288828336</v>
      </c>
      <c r="X29" s="2">
        <f t="shared" si="2"/>
        <v>113.99030318257984</v>
      </c>
      <c r="Y29" s="2">
        <f t="shared" si="3"/>
        <v>0.81743869209809261</v>
      </c>
      <c r="Z29" s="2">
        <f t="shared" si="4"/>
        <v>4.9046321525885563</v>
      </c>
      <c r="AA29" s="2">
        <f t="shared" si="5"/>
        <v>0</v>
      </c>
      <c r="AB29" s="2" t="e">
        <f t="shared" si="6"/>
        <v>#DIV/0!</v>
      </c>
      <c r="AC29" s="2">
        <f t="shared" si="7"/>
        <v>4.9046321525885563</v>
      </c>
      <c r="AD29" s="2">
        <f t="shared" si="8"/>
        <v>12.5</v>
      </c>
      <c r="AE29" s="2">
        <f t="shared" si="9"/>
        <v>0</v>
      </c>
      <c r="AF29" s="2">
        <f t="shared" si="10"/>
        <v>12.5</v>
      </c>
      <c r="AG29" s="2">
        <f t="shared" si="11"/>
        <v>8.3333333333333329E-2</v>
      </c>
      <c r="AH29" s="2">
        <f t="shared" si="12"/>
        <v>60</v>
      </c>
      <c r="AJ29">
        <f t="shared" si="13"/>
        <v>0.21428571428571427</v>
      </c>
      <c r="AK29">
        <f>SUMIFS(PitchGame!$AE:$AE,PitchGame!$A:$A,B29,PitchGame!$C:$C,A29)</f>
        <v>36</v>
      </c>
      <c r="AL29">
        <f t="shared" si="14"/>
        <v>1.2857142857142858</v>
      </c>
      <c r="AM29" s="2">
        <f t="shared" si="15"/>
        <v>9.8092643051771127</v>
      </c>
      <c r="AN29" s="2">
        <f t="shared" si="16"/>
        <v>2.25</v>
      </c>
      <c r="AO29" s="1">
        <v>28</v>
      </c>
      <c r="AP29" s="2">
        <f t="shared" si="17"/>
        <v>0.11009999999999999</v>
      </c>
      <c r="AQ29">
        <f t="shared" si="18"/>
        <v>0.35773023353103506</v>
      </c>
      <c r="AR29" s="2">
        <f t="shared" si="19"/>
        <v>0.46783023353103503</v>
      </c>
      <c r="AS29">
        <f>AR29/'리그 상수'!$F$4</f>
        <v>1.682842566658399E-2</v>
      </c>
      <c r="AT29" t="b">
        <f>IF(D29&gt;= '리그 상수'!$I$1*1.8, TRUE, FALSE)</f>
        <v>0</v>
      </c>
    </row>
    <row r="30" spans="1:46">
      <c r="A30" t="s">
        <v>220</v>
      </c>
      <c r="B30" s="1" t="s">
        <v>99</v>
      </c>
      <c r="C30" s="19">
        <f t="shared" si="0"/>
        <v>6.3492063492063489</v>
      </c>
      <c r="D30" s="47">
        <f>SUMIFS(PitchGame!$E:$E,PitchGame!$A:$A,B30,PitchGame!$C:$C,A30)</f>
        <v>5.67</v>
      </c>
      <c r="E30" s="1">
        <f>SUMIFS(PitchGame!$F:$F,PitchGame!$A:$A,B30,PitchGame!$C:$C,A30)</f>
        <v>17</v>
      </c>
      <c r="F30" s="1">
        <f>SUMIFS(PitchGame!$G:$G,PitchGame!$A:$A,B30,PitchGame!$C:$C,A30)</f>
        <v>0</v>
      </c>
      <c r="G30" s="1">
        <f>SUMIFS(PitchGame!$H:$H,PitchGame!$A:$A,B30,PitchGame!$C:$C,A30)</f>
        <v>0</v>
      </c>
      <c r="H30" s="1">
        <f>SUMIFS(PitchGame!$I:$I,PitchGame!$A:$A,B30,PitchGame!$C:$C,A30)</f>
        <v>0</v>
      </c>
      <c r="I30" s="1">
        <f>SUMIFS(PitchGame!$J:$J,PitchGame!$A:$A,B30,PitchGame!$C:$C,A30)</f>
        <v>0</v>
      </c>
      <c r="J30" s="1">
        <f>SUMIFS(PitchGame!$K:$K,PitchGame!$A:$A,B30,PitchGame!$C:$C,A30)</f>
        <v>0</v>
      </c>
      <c r="K30" s="1">
        <f>SUMIFS(PitchGame!$L:$L,PitchGame!$A:$A,B30,PitchGame!$C:$C,A30)</f>
        <v>1</v>
      </c>
      <c r="L30" s="1">
        <f>SUMIFS(PitchGame!$M:$M,PitchGame!$A:$A,B30,PitchGame!$C:$C,A30)</f>
        <v>11</v>
      </c>
      <c r="M30" s="1">
        <f>SUMIFS(PitchGame!$N:$N,PitchGame!$A:$A,B30,PitchGame!$C:$C,A30)</f>
        <v>0</v>
      </c>
      <c r="N30" s="1">
        <f>SUMIFS(PitchGame!$O:$O,PitchGame!$A:$A,B30,PitchGame!$C:$C,A30)</f>
        <v>8</v>
      </c>
      <c r="O30" s="1">
        <f>SUMIFS(PitchGame!$P:$P,PitchGame!$A:$A,B30,PitchGame!$C:$C,A30)</f>
        <v>4</v>
      </c>
      <c r="P30" s="1">
        <f>SUMIFS(PitchGame!$Q:$Q,PitchGame!$A:$A,B30,PitchGame!$C:$C,A30)</f>
        <v>0</v>
      </c>
      <c r="Q30" s="1">
        <f>SUMIFS(PitchGame!$R:$R,PitchGame!$A:$A,B30,PitchGame!$C:$C,A30)</f>
        <v>4</v>
      </c>
      <c r="R30" s="1">
        <f>SUMIFS(PitchGame!$S:$S,PitchGame!$A:$A,B30,PitchGame!$C:$C,A30)</f>
        <v>3</v>
      </c>
      <c r="S30" s="1"/>
      <c r="T30" s="1"/>
      <c r="U30" s="1">
        <f>SUMIFS(PitchGame!$AD:$AD,PitchGame!$A:$A,B30,PitchGame!$C:$C,A30)</f>
        <v>32</v>
      </c>
      <c r="V30" s="1"/>
      <c r="W30" s="2">
        <f t="shared" si="1"/>
        <v>12.698412698412698</v>
      </c>
      <c r="X30" s="2">
        <f t="shared" si="2"/>
        <v>196.75222230691028</v>
      </c>
      <c r="Y30" s="2">
        <f t="shared" si="3"/>
        <v>1.9400352733686068</v>
      </c>
      <c r="Z30" s="2">
        <f t="shared" si="4"/>
        <v>1.5873015873015872</v>
      </c>
      <c r="AA30" s="2">
        <f t="shared" si="5"/>
        <v>0</v>
      </c>
      <c r="AB30" s="2" t="e">
        <f t="shared" si="6"/>
        <v>#DIV/0!</v>
      </c>
      <c r="AC30" s="2">
        <f t="shared" si="7"/>
        <v>0</v>
      </c>
      <c r="AD30" s="2">
        <f t="shared" si="8"/>
        <v>3.125</v>
      </c>
      <c r="AE30" s="2">
        <f t="shared" si="9"/>
        <v>0</v>
      </c>
      <c r="AF30" s="2">
        <f t="shared" si="10"/>
        <v>3.125</v>
      </c>
      <c r="AG30" s="2">
        <f t="shared" si="11"/>
        <v>0.35483870967741937</v>
      </c>
      <c r="AH30" s="2">
        <f t="shared" si="12"/>
        <v>73.333333333333329</v>
      </c>
      <c r="AJ30">
        <f t="shared" si="13"/>
        <v>0.39285714285714285</v>
      </c>
      <c r="AK30">
        <f>SUMIFS(PitchGame!$AE:$AE,PitchGame!$A:$A,B30,PitchGame!$C:$C,A30)</f>
        <v>82</v>
      </c>
      <c r="AL30">
        <f t="shared" si="14"/>
        <v>2.8275862068965516</v>
      </c>
      <c r="AM30" s="2">
        <f t="shared" si="15"/>
        <v>14.462081128747796</v>
      </c>
      <c r="AN30" s="2">
        <f t="shared" si="16"/>
        <v>2.5625</v>
      </c>
      <c r="AO30" s="1">
        <v>29</v>
      </c>
      <c r="AP30" s="2">
        <f t="shared" si="17"/>
        <v>0.1701</v>
      </c>
      <c r="AQ30">
        <f t="shared" si="18"/>
        <v>0.32019968700392831</v>
      </c>
      <c r="AR30" s="2">
        <f t="shared" si="19"/>
        <v>0.49029968700392834</v>
      </c>
      <c r="AS30">
        <f>AR30/'리그 상수'!$F$4</f>
        <v>1.7636679388630512E-2</v>
      </c>
      <c r="AT30" t="b">
        <f>IF(D30&gt;= '리그 상수'!$I$1*1.8, TRUE, FALSE)</f>
        <v>0</v>
      </c>
    </row>
    <row r="31" spans="1:46">
      <c r="A31" t="s">
        <v>220</v>
      </c>
      <c r="B31" s="1" t="s">
        <v>120</v>
      </c>
      <c r="C31" s="19">
        <f t="shared" si="0"/>
        <v>8.3333333333333321</v>
      </c>
      <c r="D31" s="47">
        <f>SUMIFS(PitchGame!$E:$E,PitchGame!$A:$A,B31,PitchGame!$C:$C,A31)</f>
        <v>4.32</v>
      </c>
      <c r="E31" s="1">
        <f>SUMIFS(PitchGame!$F:$F,PitchGame!$A:$A,B31,PitchGame!$C:$C,A31)</f>
        <v>13</v>
      </c>
      <c r="F31" s="1">
        <f>SUMIFS(PitchGame!$G:$G,PitchGame!$A:$A,B31,PitchGame!$C:$C,A31)</f>
        <v>0</v>
      </c>
      <c r="G31" s="1">
        <f>SUMIFS(PitchGame!$H:$H,PitchGame!$A:$A,B31,PitchGame!$C:$C,A31)</f>
        <v>1</v>
      </c>
      <c r="H31" s="1">
        <f>SUMIFS(PitchGame!$I:$I,PitchGame!$A:$A,B31,PitchGame!$C:$C,A31)</f>
        <v>0</v>
      </c>
      <c r="I31" s="1">
        <f>SUMIFS(PitchGame!$J:$J,PitchGame!$A:$A,B31,PitchGame!$C:$C,A31)</f>
        <v>0</v>
      </c>
      <c r="J31" s="1">
        <f>SUMIFS(PitchGame!$K:$K,PitchGame!$A:$A,B31,PitchGame!$C:$C,A31)</f>
        <v>0</v>
      </c>
      <c r="K31" s="1">
        <f>SUMIFS(PitchGame!$L:$L,PitchGame!$A:$A,B31,PitchGame!$C:$C,A31)</f>
        <v>3</v>
      </c>
      <c r="L31" s="1">
        <f>SUMIFS(PitchGame!$M:$M,PitchGame!$A:$A,B31,PitchGame!$C:$C,A31)</f>
        <v>7</v>
      </c>
      <c r="M31" s="1">
        <f>SUMIFS(PitchGame!$N:$N,PitchGame!$A:$A,B31,PitchGame!$C:$C,A31)</f>
        <v>0</v>
      </c>
      <c r="N31" s="1">
        <f>SUMIFS(PitchGame!$O:$O,PitchGame!$A:$A,B31,PitchGame!$C:$C,A31)</f>
        <v>4</v>
      </c>
      <c r="O31" s="1">
        <f>SUMIFS(PitchGame!$P:$P,PitchGame!$A:$A,B31,PitchGame!$C:$C,A31)</f>
        <v>4</v>
      </c>
      <c r="P31" s="1">
        <f>SUMIFS(PitchGame!$Q:$Q,PitchGame!$A:$A,B31,PitchGame!$C:$C,A31)</f>
        <v>0</v>
      </c>
      <c r="Q31" s="1">
        <f>SUMIFS(PitchGame!$R:$R,PitchGame!$A:$A,B31,PitchGame!$C:$C,A31)</f>
        <v>0</v>
      </c>
      <c r="R31" s="1">
        <f>SUMIFS(PitchGame!$S:$S,PitchGame!$A:$A,B31,PitchGame!$C:$C,A31)</f>
        <v>2</v>
      </c>
      <c r="S31" s="1"/>
      <c r="T31" s="1"/>
      <c r="U31" s="1">
        <f>SUMIFS(PitchGame!$AD:$AD,PitchGame!$A:$A,B31,PitchGame!$C:$C,A31)</f>
        <v>21</v>
      </c>
      <c r="V31" s="1"/>
      <c r="W31" s="2">
        <f t="shared" si="1"/>
        <v>8.3333333333333321</v>
      </c>
      <c r="X31" s="2">
        <f t="shared" si="2"/>
        <v>129.11864588890987</v>
      </c>
      <c r="Y31" s="2">
        <f t="shared" si="3"/>
        <v>1.6203703703703702</v>
      </c>
      <c r="Z31" s="2">
        <f t="shared" si="4"/>
        <v>6.25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14.285714285714285</v>
      </c>
      <c r="AE31" s="2">
        <f t="shared" si="9"/>
        <v>0</v>
      </c>
      <c r="AF31" s="2">
        <f t="shared" si="10"/>
        <v>14.285714285714285</v>
      </c>
      <c r="AG31" s="2">
        <f t="shared" si="11"/>
        <v>0.3888888888888889</v>
      </c>
      <c r="AH31" s="2">
        <f t="shared" si="12"/>
        <v>42.857142857142854</v>
      </c>
      <c r="AJ31">
        <f t="shared" si="13"/>
        <v>0.33333333333333331</v>
      </c>
      <c r="AK31">
        <f>SUMIFS(PitchGame!$AE:$AE,PitchGame!$A:$A,B31,PitchGame!$C:$C,A31)</f>
        <v>59</v>
      </c>
      <c r="AL31">
        <f t="shared" si="14"/>
        <v>1.9666666666666666</v>
      </c>
      <c r="AM31" s="2">
        <f t="shared" si="15"/>
        <v>13.657407407407407</v>
      </c>
      <c r="AN31" s="2">
        <f t="shared" si="16"/>
        <v>2.8095238095238093</v>
      </c>
      <c r="AO31" s="1">
        <v>30</v>
      </c>
      <c r="AP31" s="2">
        <f t="shared" si="17"/>
        <v>0.12959999999999999</v>
      </c>
      <c r="AQ31">
        <f t="shared" si="18"/>
        <v>0.37175111053517307</v>
      </c>
      <c r="AR31" s="2">
        <f t="shared" si="19"/>
        <v>0.50135111053517312</v>
      </c>
      <c r="AS31">
        <f>AR31/'리그 상수'!$F$4</f>
        <v>1.8034212609178885E-2</v>
      </c>
      <c r="AT31" t="b">
        <f>IF(D31&gt;= '리그 상수'!$I$1*1.8, TRUE, FALSE)</f>
        <v>0</v>
      </c>
    </row>
    <row r="32" spans="1:46">
      <c r="A32" t="s">
        <v>220</v>
      </c>
      <c r="B32" s="1" t="s">
        <v>123</v>
      </c>
      <c r="C32" s="19">
        <f t="shared" si="0"/>
        <v>0</v>
      </c>
      <c r="D32" s="47">
        <f>SUMIFS(PitchGame!$E:$E,PitchGame!$A:$A,B32,PitchGame!$C:$C,A32)</f>
        <v>1.33</v>
      </c>
      <c r="E32" s="1">
        <f>SUMIFS(PitchGame!$F:$F,PitchGame!$A:$A,B32,PitchGame!$C:$C,A32)</f>
        <v>4</v>
      </c>
      <c r="F32" s="1">
        <f>SUMIFS(PitchGame!$G:$G,PitchGame!$A:$A,B32,PitchGame!$C:$C,A32)</f>
        <v>0</v>
      </c>
      <c r="G32" s="1">
        <f>SUMIFS(PitchGame!$H:$H,PitchGame!$A:$A,B32,PitchGame!$C:$C,A32)</f>
        <v>0</v>
      </c>
      <c r="H32" s="1">
        <f>SUMIFS(PitchGame!$I:$I,PitchGame!$A:$A,B32,PitchGame!$C:$C,A32)</f>
        <v>0</v>
      </c>
      <c r="I32" s="1">
        <f>SUMIFS(PitchGame!$J:$J,PitchGame!$A:$A,B32,PitchGame!$C:$C,A32)</f>
        <v>0</v>
      </c>
      <c r="J32" s="1">
        <f>SUMIFS(PitchGame!$K:$K,PitchGame!$A:$A,B32,PitchGame!$C:$C,A32)</f>
        <v>0</v>
      </c>
      <c r="K32" s="1">
        <f>SUMIFS(PitchGame!$L:$L,PitchGame!$A:$A,B32,PitchGame!$C:$C,A32)</f>
        <v>1</v>
      </c>
      <c r="L32" s="1">
        <f>SUMIFS(PitchGame!$M:$M,PitchGame!$A:$A,B32,PitchGame!$C:$C,A32)</f>
        <v>1</v>
      </c>
      <c r="M32" s="1">
        <f>SUMIFS(PitchGame!$N:$N,PitchGame!$A:$A,B32,PitchGame!$C:$C,A32)</f>
        <v>0</v>
      </c>
      <c r="N32" s="1">
        <f>SUMIFS(PitchGame!$O:$O,PitchGame!$A:$A,B32,PitchGame!$C:$C,A32)</f>
        <v>0</v>
      </c>
      <c r="O32" s="1">
        <f>SUMIFS(PitchGame!$P:$P,PitchGame!$A:$A,B32,PitchGame!$C:$C,A32)</f>
        <v>0</v>
      </c>
      <c r="P32" s="1">
        <f>SUMIFS(PitchGame!$Q:$Q,PitchGame!$A:$A,B32,PitchGame!$C:$C,A32)</f>
        <v>0</v>
      </c>
      <c r="Q32" s="1">
        <f>SUMIFS(PitchGame!$R:$R,PitchGame!$A:$A,B32,PitchGame!$C:$C,A32)</f>
        <v>0</v>
      </c>
      <c r="R32" s="1">
        <f>SUMIFS(PitchGame!$S:$S,PitchGame!$A:$A,B32,PitchGame!$C:$C,A32)</f>
        <v>0</v>
      </c>
      <c r="S32" s="1"/>
      <c r="T32" s="1"/>
      <c r="U32" s="1">
        <f>SUMIFS(PitchGame!$AD:$AD,PitchGame!$A:$A,B32,PitchGame!$C:$C,A32)</f>
        <v>5</v>
      </c>
      <c r="V32" s="1"/>
      <c r="W32" s="2">
        <f t="shared" si="1"/>
        <v>0</v>
      </c>
      <c r="X32" s="2">
        <f t="shared" si="2"/>
        <v>0</v>
      </c>
      <c r="Y32" s="2">
        <f t="shared" si="3"/>
        <v>0.75187969924812026</v>
      </c>
      <c r="Z32" s="2">
        <f t="shared" si="4"/>
        <v>6.7669172932330826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20</v>
      </c>
      <c r="AE32" s="2">
        <f t="shared" si="9"/>
        <v>0</v>
      </c>
      <c r="AF32" s="2">
        <f t="shared" si="10"/>
        <v>20</v>
      </c>
      <c r="AG32" s="2">
        <f t="shared" si="11"/>
        <v>0.25</v>
      </c>
      <c r="AH32" s="2">
        <f t="shared" si="12"/>
        <v>100</v>
      </c>
      <c r="AJ32">
        <f t="shared" si="13"/>
        <v>0.2</v>
      </c>
      <c r="AK32">
        <f>SUMIFS(PitchGame!$AE:$AE,PitchGame!$A:$A,B32,PitchGame!$C:$C,A32)</f>
        <v>15</v>
      </c>
      <c r="AL32">
        <f t="shared" si="14"/>
        <v>0.4838709677419355</v>
      </c>
      <c r="AM32" s="2">
        <f t="shared" si="15"/>
        <v>11.278195488721805</v>
      </c>
      <c r="AN32" s="2">
        <f t="shared" si="16"/>
        <v>3</v>
      </c>
      <c r="AO32" s="1">
        <v>31</v>
      </c>
      <c r="AP32" s="2">
        <f t="shared" si="17"/>
        <v>3.9899999999999998E-2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  <c r="AT32" t="b">
        <f>IF(D32&gt;= '리그 상수'!$I$1*1.8, TRUE, FALSE)</f>
        <v>0</v>
      </c>
    </row>
    <row r="33" spans="1:46">
      <c r="A33" t="s">
        <v>220</v>
      </c>
      <c r="B33" s="1" t="s">
        <v>127</v>
      </c>
      <c r="C33" s="19">
        <f t="shared" si="0"/>
        <v>2.5304592314901595</v>
      </c>
      <c r="D33" s="47">
        <f>SUMIFS(PitchGame!$E:$E,PitchGame!$A:$A,B33,PitchGame!$C:$C,A33)</f>
        <v>10.67</v>
      </c>
      <c r="E33" s="1">
        <f>SUMIFS(PitchGame!$F:$F,PitchGame!$A:$A,B33,PitchGame!$C:$C,A33)</f>
        <v>32</v>
      </c>
      <c r="F33" s="1">
        <f>SUMIFS(PitchGame!$G:$G,PitchGame!$A:$A,B33,PitchGame!$C:$C,A33)</f>
        <v>0</v>
      </c>
      <c r="G33" s="1">
        <f>SUMIFS(PitchGame!$H:$H,PitchGame!$A:$A,B33,PitchGame!$C:$C,A33)</f>
        <v>0</v>
      </c>
      <c r="H33" s="1">
        <f>SUMIFS(PitchGame!$I:$I,PitchGame!$A:$A,B33,PitchGame!$C:$C,A33)</f>
        <v>2</v>
      </c>
      <c r="I33" s="1">
        <f>SUMIFS(PitchGame!$J:$J,PitchGame!$A:$A,B33,PitchGame!$C:$C,A33)</f>
        <v>0</v>
      </c>
      <c r="J33" s="1">
        <f>SUMIFS(PitchGame!$K:$K,PitchGame!$A:$A,B33,PitchGame!$C:$C,A33)</f>
        <v>0</v>
      </c>
      <c r="K33" s="1">
        <f>SUMIFS(PitchGame!$L:$L,PitchGame!$A:$A,B33,PitchGame!$C:$C,A33)</f>
        <v>5</v>
      </c>
      <c r="L33" s="1">
        <f>SUMIFS(PitchGame!$M:$M,PitchGame!$A:$A,B33,PitchGame!$C:$C,A33)</f>
        <v>7</v>
      </c>
      <c r="M33" s="1">
        <f>SUMIFS(PitchGame!$N:$N,PitchGame!$A:$A,B33,PitchGame!$C:$C,A33)</f>
        <v>1</v>
      </c>
      <c r="N33" s="1">
        <f>SUMIFS(PitchGame!$O:$O,PitchGame!$A:$A,B33,PitchGame!$C:$C,A33)</f>
        <v>3</v>
      </c>
      <c r="O33" s="1">
        <f>SUMIFS(PitchGame!$P:$P,PitchGame!$A:$A,B33,PitchGame!$C:$C,A33)</f>
        <v>3</v>
      </c>
      <c r="P33" s="1">
        <f>SUMIFS(PitchGame!$Q:$Q,PitchGame!$A:$A,B33,PitchGame!$C:$C,A33)</f>
        <v>0</v>
      </c>
      <c r="Q33" s="1">
        <f>SUMIFS(PitchGame!$R:$R,PitchGame!$A:$A,B33,PitchGame!$C:$C,A33)</f>
        <v>1</v>
      </c>
      <c r="R33" s="1">
        <f>SUMIFS(PitchGame!$S:$S,PitchGame!$A:$A,B33,PitchGame!$C:$C,A33)</f>
        <v>1</v>
      </c>
      <c r="S33" s="1"/>
      <c r="T33" s="1"/>
      <c r="U33" s="1">
        <f>SUMIFS(PitchGame!$AD:$AD,PitchGame!$A:$A,B33,PitchGame!$C:$C,A33)</f>
        <v>40</v>
      </c>
      <c r="V33" s="1"/>
      <c r="W33" s="2">
        <f t="shared" si="1"/>
        <v>2.5304592314901595</v>
      </c>
      <c r="X33" s="2">
        <f t="shared" si="2"/>
        <v>39.207536333652115</v>
      </c>
      <c r="Y33" s="2">
        <f t="shared" si="3"/>
        <v>0.6560449859418932</v>
      </c>
      <c r="Z33" s="2">
        <f t="shared" si="4"/>
        <v>4.2174320524835993</v>
      </c>
      <c r="AA33" s="2">
        <f t="shared" si="5"/>
        <v>0</v>
      </c>
      <c r="AB33" s="2" t="e">
        <f t="shared" si="6"/>
        <v>#DIV/0!</v>
      </c>
      <c r="AC33" s="2">
        <f t="shared" si="7"/>
        <v>0.8434864104967198</v>
      </c>
      <c r="AD33" s="2">
        <f t="shared" si="8"/>
        <v>12.5</v>
      </c>
      <c r="AE33" s="2">
        <f t="shared" si="9"/>
        <v>0</v>
      </c>
      <c r="AF33" s="2">
        <f t="shared" si="10"/>
        <v>12.5</v>
      </c>
      <c r="AG33" s="2">
        <f t="shared" si="11"/>
        <v>0.17647058823529413</v>
      </c>
      <c r="AH33" s="2">
        <f t="shared" si="12"/>
        <v>62.5</v>
      </c>
      <c r="AJ33">
        <f t="shared" si="13"/>
        <v>0.17948717948717949</v>
      </c>
      <c r="AK33">
        <f>SUMIFS(PitchGame!$AE:$AE,PitchGame!$A:$A,B33,PitchGame!$C:$C,A33)</f>
        <v>114</v>
      </c>
      <c r="AL33">
        <f t="shared" si="14"/>
        <v>3.5625</v>
      </c>
      <c r="AM33" s="2">
        <f t="shared" si="15"/>
        <v>10.684161199625118</v>
      </c>
      <c r="AN33" s="2">
        <f t="shared" si="16"/>
        <v>2.85</v>
      </c>
      <c r="AO33" s="1">
        <v>32</v>
      </c>
      <c r="AP33" s="2">
        <f t="shared" si="17"/>
        <v>0.3201</v>
      </c>
      <c r="AQ33">
        <f t="shared" si="18"/>
        <v>3.0237950823193764</v>
      </c>
      <c r="AR33" s="2">
        <f t="shared" si="19"/>
        <v>3.3438950823193765</v>
      </c>
      <c r="AS33">
        <f>AR33/'리그 상수'!$F$4</f>
        <v>0.12028399576688403</v>
      </c>
      <c r="AT33" t="b">
        <f>IF(D33&gt;= '리그 상수'!$I$1*1.8, TRUE, FALSE)</f>
        <v>0</v>
      </c>
    </row>
    <row r="34" spans="1:46">
      <c r="A34" t="s">
        <v>220</v>
      </c>
      <c r="B34" s="1" t="s">
        <v>128</v>
      </c>
      <c r="C34" s="19">
        <f t="shared" si="0"/>
        <v>1.9285714285714286</v>
      </c>
      <c r="D34" s="47">
        <f>SUMIFS(PitchGame!$E:$E,PitchGame!$A:$A,B34,PitchGame!$C:$C,A34)</f>
        <v>14</v>
      </c>
      <c r="E34" s="1">
        <f>SUMIFS(PitchGame!$F:$F,PitchGame!$A:$A,B34,PitchGame!$C:$C,A34)</f>
        <v>42</v>
      </c>
      <c r="F34" s="1">
        <f>SUMIFS(PitchGame!$G:$G,PitchGame!$A:$A,B34,PitchGame!$C:$C,A34)</f>
        <v>1</v>
      </c>
      <c r="G34" s="1">
        <f>SUMIFS(PitchGame!$H:$H,PitchGame!$A:$A,B34,PitchGame!$C:$C,A34)</f>
        <v>1</v>
      </c>
      <c r="H34" s="1">
        <f>SUMIFS(PitchGame!$I:$I,PitchGame!$A:$A,B34,PitchGame!$C:$C,A34)</f>
        <v>0</v>
      </c>
      <c r="I34" s="1">
        <f>SUMIFS(PitchGame!$J:$J,PitchGame!$A:$A,B34,PitchGame!$C:$C,A34)</f>
        <v>0</v>
      </c>
      <c r="J34" s="1">
        <f>SUMIFS(PitchGame!$K:$K,PitchGame!$A:$A,B34,PitchGame!$C:$C,A34)</f>
        <v>1</v>
      </c>
      <c r="K34" s="1">
        <f>SUMIFS(PitchGame!$L:$L,PitchGame!$A:$A,B34,PitchGame!$C:$C,A34)</f>
        <v>1</v>
      </c>
      <c r="L34" s="1">
        <f>SUMIFS(PitchGame!$M:$M,PitchGame!$A:$A,B34,PitchGame!$C:$C,A34)</f>
        <v>10</v>
      </c>
      <c r="M34" s="1">
        <f>SUMIFS(PitchGame!$N:$N,PitchGame!$A:$A,B34,PitchGame!$C:$C,A34)</f>
        <v>1</v>
      </c>
      <c r="N34" s="1">
        <f>SUMIFS(PitchGame!$O:$O,PitchGame!$A:$A,B34,PitchGame!$C:$C,A34)</f>
        <v>4</v>
      </c>
      <c r="O34" s="1">
        <f>SUMIFS(PitchGame!$P:$P,PitchGame!$A:$A,B34,PitchGame!$C:$C,A34)</f>
        <v>3</v>
      </c>
      <c r="P34" s="1">
        <f>SUMIFS(PitchGame!$Q:$Q,PitchGame!$A:$A,B34,PitchGame!$C:$C,A34)</f>
        <v>0</v>
      </c>
      <c r="Q34" s="1">
        <f>SUMIFS(PitchGame!$R:$R,PitchGame!$A:$A,B34,PitchGame!$C:$C,A34)</f>
        <v>0</v>
      </c>
      <c r="R34" s="1">
        <f>SUMIFS(PitchGame!$S:$S,PitchGame!$A:$A,B34,PitchGame!$C:$C,A34)</f>
        <v>0</v>
      </c>
      <c r="S34" s="1"/>
      <c r="T34" s="1"/>
      <c r="U34" s="1">
        <f>SUMIFS(PitchGame!$AD:$AD,PitchGame!$A:$A,B34,PitchGame!$C:$C,A34)</f>
        <v>49</v>
      </c>
      <c r="V34" s="1"/>
      <c r="W34" s="2">
        <f t="shared" si="1"/>
        <v>2.5714285714285716</v>
      </c>
      <c r="X34" s="2">
        <f t="shared" si="2"/>
        <v>39.842325017149335</v>
      </c>
      <c r="Y34" s="2">
        <f t="shared" si="3"/>
        <v>0.7142857142857143</v>
      </c>
      <c r="Z34" s="2">
        <f t="shared" si="4"/>
        <v>0.6428571428571429</v>
      </c>
      <c r="AA34" s="2">
        <f t="shared" si="5"/>
        <v>0</v>
      </c>
      <c r="AB34" s="2" t="e">
        <f t="shared" si="6"/>
        <v>#DIV/0!</v>
      </c>
      <c r="AC34" s="2">
        <f t="shared" si="7"/>
        <v>0.6428571428571429</v>
      </c>
      <c r="AD34" s="2">
        <f t="shared" si="8"/>
        <v>2.0408163265306123</v>
      </c>
      <c r="AE34" s="2">
        <f t="shared" si="9"/>
        <v>0</v>
      </c>
      <c r="AF34" s="2">
        <f t="shared" si="10"/>
        <v>2.0408163265306123</v>
      </c>
      <c r="AG34" s="2">
        <f t="shared" si="11"/>
        <v>0.19148936170212766</v>
      </c>
      <c r="AH34" s="2">
        <f t="shared" si="12"/>
        <v>70</v>
      </c>
      <c r="AJ34">
        <f t="shared" si="13"/>
        <v>0.20408163265306123</v>
      </c>
      <c r="AK34">
        <f>SUMIFS(PitchGame!$AE:$AE,PitchGame!$A:$A,B34,PitchGame!$C:$C,A34)</f>
        <v>122</v>
      </c>
      <c r="AL34">
        <f t="shared" si="14"/>
        <v>3.6969696969696968</v>
      </c>
      <c r="AM34" s="2">
        <f t="shared" si="15"/>
        <v>8.7142857142857135</v>
      </c>
      <c r="AN34" s="2">
        <f t="shared" si="16"/>
        <v>2.489795918367347</v>
      </c>
      <c r="AO34" s="1">
        <v>33</v>
      </c>
      <c r="AP34" s="2">
        <f t="shared" si="17"/>
        <v>0.42</v>
      </c>
      <c r="AQ34">
        <f t="shared" si="18"/>
        <v>3.9042790672632623</v>
      </c>
      <c r="AR34" s="2">
        <f t="shared" si="19"/>
        <v>4.3242790672632623</v>
      </c>
      <c r="AS34">
        <f>AR34/'리그 상수'!$F$4</f>
        <v>0.15554960673608856</v>
      </c>
      <c r="AT34" t="b">
        <f>IF(D34&gt;= '리그 상수'!$I$1*1.8, TRUE, FALSE)</f>
        <v>0</v>
      </c>
    </row>
    <row r="35" spans="1:46">
      <c r="A35" t="s">
        <v>220</v>
      </c>
      <c r="B35" s="1" t="s">
        <v>110</v>
      </c>
      <c r="C35" s="19">
        <f t="shared" si="0"/>
        <v>54.54545454545454</v>
      </c>
      <c r="D35" s="47">
        <f>SUMIFS(PitchGame!$E:$E,PitchGame!$A:$A,B35,PitchGame!$C:$C,A35)</f>
        <v>0.33</v>
      </c>
      <c r="E35" s="1">
        <f>SUMIFS(PitchGame!$F:$F,PitchGame!$A:$A,B35,PitchGame!$C:$C,A35)</f>
        <v>1</v>
      </c>
      <c r="F35" s="1">
        <f>SUMIFS(PitchGame!$G:$G,PitchGame!$A:$A,B35,PitchGame!$C:$C,A35)</f>
        <v>0</v>
      </c>
      <c r="G35" s="1">
        <f>SUMIFS(PitchGame!$H:$H,PitchGame!$A:$A,B35,PitchGame!$C:$C,A35)</f>
        <v>0</v>
      </c>
      <c r="H35" s="1">
        <f>SUMIFS(PitchGame!$I:$I,PitchGame!$A:$A,B35,PitchGame!$C:$C,A35)</f>
        <v>0</v>
      </c>
      <c r="I35" s="1">
        <f>SUMIFS(PitchGame!$J:$J,PitchGame!$A:$A,B35,PitchGame!$C:$C,A35)</f>
        <v>0</v>
      </c>
      <c r="J35" s="1">
        <f>SUMIFS(PitchGame!$K:$K,PitchGame!$A:$A,B35,PitchGame!$C:$C,A35)</f>
        <v>0</v>
      </c>
      <c r="K35" s="1">
        <f>SUMIFS(PitchGame!$L:$L,PitchGame!$A:$A,B35,PitchGame!$C:$C,A35)</f>
        <v>0</v>
      </c>
      <c r="L35" s="1">
        <f>SUMIFS(PitchGame!$M:$M,PitchGame!$A:$A,B35,PitchGame!$C:$C,A35)</f>
        <v>2</v>
      </c>
      <c r="M35" s="1">
        <f>SUMIFS(PitchGame!$N:$N,PitchGame!$A:$A,B35,PitchGame!$C:$C,A35)</f>
        <v>1</v>
      </c>
      <c r="N35" s="1">
        <f>SUMIFS(PitchGame!$O:$O,PitchGame!$A:$A,B35,PitchGame!$C:$C,A35)</f>
        <v>2</v>
      </c>
      <c r="O35" s="1">
        <f>SUMIFS(PitchGame!$P:$P,PitchGame!$A:$A,B35,PitchGame!$C:$C,A35)</f>
        <v>2</v>
      </c>
      <c r="P35" s="1">
        <f>SUMIFS(PitchGame!$Q:$Q,PitchGame!$A:$A,B35,PitchGame!$C:$C,A35)</f>
        <v>0</v>
      </c>
      <c r="Q35" s="1">
        <f>SUMIFS(PitchGame!$R:$R,PitchGame!$A:$A,B35,PitchGame!$C:$C,A35)</f>
        <v>1</v>
      </c>
      <c r="R35" s="1">
        <f>SUMIFS(PitchGame!$S:$S,PitchGame!$A:$A,B35,PitchGame!$C:$C,A35)</f>
        <v>0</v>
      </c>
      <c r="S35" s="1"/>
      <c r="T35" s="1"/>
      <c r="U35" s="1">
        <f>SUMIFS(PitchGame!$AD:$AD,PitchGame!$A:$A,B35,PitchGame!$C:$C,A35)</f>
        <v>4</v>
      </c>
      <c r="V35" s="1"/>
      <c r="W35" s="2">
        <f t="shared" si="1"/>
        <v>54.54545454545454</v>
      </c>
      <c r="X35" s="2">
        <f t="shared" si="2"/>
        <v>845.14022763650087</v>
      </c>
      <c r="Y35" s="2">
        <f t="shared" si="3"/>
        <v>6.0606060606060606</v>
      </c>
      <c r="Z35" s="2">
        <f t="shared" si="4"/>
        <v>0</v>
      </c>
      <c r="AA35" s="2">
        <f t="shared" si="5"/>
        <v>0</v>
      </c>
      <c r="AB35" s="2" t="e">
        <f t="shared" si="6"/>
        <v>#DIV/0!</v>
      </c>
      <c r="AC35" s="2">
        <f t="shared" si="7"/>
        <v>27.27272727272727</v>
      </c>
      <c r="AD35" s="2">
        <f t="shared" si="8"/>
        <v>0</v>
      </c>
      <c r="AE35" s="2">
        <f t="shared" si="9"/>
        <v>0</v>
      </c>
      <c r="AF35" s="2">
        <f t="shared" si="10"/>
        <v>0</v>
      </c>
      <c r="AG35" s="2">
        <f t="shared" si="11"/>
        <v>0.33333333333333331</v>
      </c>
      <c r="AH35" s="2">
        <f t="shared" si="12"/>
        <v>33.333333333333329</v>
      </c>
      <c r="AJ35">
        <f t="shared" si="13"/>
        <v>0.66666666666666663</v>
      </c>
      <c r="AK35">
        <f>SUMIFS(PitchGame!$AE:$AE,PitchGame!$A:$A,B35,PitchGame!$C:$C,A35)</f>
        <v>9</v>
      </c>
      <c r="AL35">
        <f t="shared" si="14"/>
        <v>0.26470588235294118</v>
      </c>
      <c r="AM35" s="2">
        <f t="shared" si="15"/>
        <v>27.27272727272727</v>
      </c>
      <c r="AN35" s="2">
        <f t="shared" si="16"/>
        <v>2.25</v>
      </c>
      <c r="AO35" s="1">
        <v>34</v>
      </c>
      <c r="AP35" s="2">
        <f t="shared" si="17"/>
        <v>9.9000000000000008E-3</v>
      </c>
      <c r="AQ35">
        <f t="shared" si="18"/>
        <v>4.3385305145405041E-3</v>
      </c>
      <c r="AR35" s="2">
        <f t="shared" si="19"/>
        <v>1.4238530514540505E-2</v>
      </c>
      <c r="AS35">
        <f>AR35/'리그 상수'!$F$4</f>
        <v>5.1217735663814756E-4</v>
      </c>
      <c r="AT35" t="b">
        <f>IF(D35&gt;= '리그 상수'!$I$1*1.8, TRUE, FALSE)</f>
        <v>0</v>
      </c>
    </row>
    <row r="36" spans="1:46">
      <c r="A36" t="s">
        <v>220</v>
      </c>
      <c r="B36" s="1" t="s">
        <v>141</v>
      </c>
      <c r="C36" s="19">
        <f t="shared" si="0"/>
        <v>0</v>
      </c>
      <c r="D36" s="47">
        <f>SUMIFS(PitchGame!$E:$E,PitchGame!$A:$A,B36,PitchGame!$C:$C,A36)</f>
        <v>1.67</v>
      </c>
      <c r="E36" s="1">
        <f>SUMIFS(PitchGame!$F:$F,PitchGame!$A:$A,B36,PitchGame!$C:$C,A36)</f>
        <v>5</v>
      </c>
      <c r="F36" s="1">
        <f>SUMIFS(PitchGame!$G:$G,PitchGame!$A:$A,B36,PitchGame!$C:$C,A36)</f>
        <v>0</v>
      </c>
      <c r="G36" s="1">
        <f>SUMIFS(PitchGame!$H:$H,PitchGame!$A:$A,B36,PitchGame!$C:$C,A36)</f>
        <v>0</v>
      </c>
      <c r="H36" s="1">
        <f>SUMIFS(PitchGame!$I:$I,PitchGame!$A:$A,B36,PitchGame!$C:$C,A36)</f>
        <v>0</v>
      </c>
      <c r="I36" s="1">
        <f>SUMIFS(PitchGame!$J:$J,PitchGame!$A:$A,B36,PitchGame!$C:$C,A36)</f>
        <v>0</v>
      </c>
      <c r="J36" s="1">
        <f>SUMIFS(PitchGame!$K:$K,PitchGame!$A:$A,B36,PitchGame!$C:$C,A36)</f>
        <v>0</v>
      </c>
      <c r="K36" s="1">
        <f>SUMIFS(PitchGame!$L:$L,PitchGame!$A:$A,B36,PitchGame!$C:$C,A36)</f>
        <v>1</v>
      </c>
      <c r="L36" s="1">
        <f>SUMIFS(PitchGame!$M:$M,PitchGame!$A:$A,B36,PitchGame!$C:$C,A36)</f>
        <v>2</v>
      </c>
      <c r="M36" s="1">
        <f>SUMIFS(PitchGame!$N:$N,PitchGame!$A:$A,B36,PitchGame!$C:$C,A36)</f>
        <v>0</v>
      </c>
      <c r="N36" s="1">
        <f>SUMIFS(PitchGame!$O:$O,PitchGame!$A:$A,B36,PitchGame!$C:$C,A36)</f>
        <v>0</v>
      </c>
      <c r="O36" s="1">
        <f>SUMIFS(PitchGame!$P:$P,PitchGame!$A:$A,B36,PitchGame!$C:$C,A36)</f>
        <v>0</v>
      </c>
      <c r="P36" s="1">
        <f>SUMIFS(PitchGame!$Q:$Q,PitchGame!$A:$A,B36,PitchGame!$C:$C,A36)</f>
        <v>0</v>
      </c>
      <c r="Q36" s="1">
        <f>SUMIFS(PitchGame!$R:$R,PitchGame!$A:$A,B36,PitchGame!$C:$C,A36)</f>
        <v>0</v>
      </c>
      <c r="R36" s="1">
        <f>SUMIFS(PitchGame!$S:$S,PitchGame!$A:$A,B36,PitchGame!$C:$C,A36)</f>
        <v>0</v>
      </c>
      <c r="S36" s="1"/>
      <c r="T36" s="1"/>
      <c r="U36" s="1">
        <f>SUMIFS(PitchGame!$AD:$AD,PitchGame!$A:$A,B36,PitchGame!$C:$C,A36)</f>
        <v>7</v>
      </c>
      <c r="V36" s="1"/>
      <c r="W36" s="2">
        <f t="shared" si="1"/>
        <v>0</v>
      </c>
      <c r="X36" s="2">
        <f t="shared" si="2"/>
        <v>0</v>
      </c>
      <c r="Y36" s="2">
        <f t="shared" si="3"/>
        <v>1.1976047904191618</v>
      </c>
      <c r="Z36" s="2">
        <f t="shared" si="4"/>
        <v>5.3892215568862278</v>
      </c>
      <c r="AA36" s="2">
        <f t="shared" si="5"/>
        <v>0</v>
      </c>
      <c r="AB36" s="2" t="e">
        <f t="shared" si="6"/>
        <v>#DIV/0!</v>
      </c>
      <c r="AC36" s="2">
        <f t="shared" si="7"/>
        <v>0</v>
      </c>
      <c r="AD36" s="2">
        <f t="shared" si="8"/>
        <v>14.285714285714285</v>
      </c>
      <c r="AE36" s="2">
        <f t="shared" si="9"/>
        <v>0</v>
      </c>
      <c r="AF36" s="2">
        <f t="shared" si="10"/>
        <v>14.285714285714285</v>
      </c>
      <c r="AG36" s="2">
        <f t="shared" si="11"/>
        <v>0.33333333333333331</v>
      </c>
      <c r="AH36" s="2">
        <f t="shared" si="12"/>
        <v>100</v>
      </c>
      <c r="AJ36">
        <f t="shared" si="13"/>
        <v>0.2857142857142857</v>
      </c>
      <c r="AK36">
        <f>SUMIFS(PitchGame!$AE:$AE,PitchGame!$A:$A,B36,PitchGame!$C:$C,A36)</f>
        <v>19</v>
      </c>
      <c r="AL36">
        <f t="shared" si="14"/>
        <v>0.54285714285714282</v>
      </c>
      <c r="AM36" s="2">
        <f t="shared" si="15"/>
        <v>11.377245508982037</v>
      </c>
      <c r="AN36" s="2">
        <f t="shared" si="16"/>
        <v>2.7142857142857144</v>
      </c>
      <c r="AO36" s="1">
        <v>35</v>
      </c>
      <c r="AP36" s="2">
        <f t="shared" si="17"/>
        <v>5.0099999999999999E-2</v>
      </c>
      <c r="AQ36" t="e">
        <f t="shared" si="18"/>
        <v>#DIV/0!</v>
      </c>
      <c r="AR36" s="2" t="e">
        <f t="shared" si="19"/>
        <v>#DIV/0!</v>
      </c>
      <c r="AS36" t="e">
        <f>AR36/'리그 상수'!$F$4</f>
        <v>#DIV/0!</v>
      </c>
      <c r="AT36" t="b">
        <f>IF(D36&gt;= '리그 상수'!$I$1*1.8, TRUE, FALSE)</f>
        <v>0</v>
      </c>
    </row>
    <row r="37" spans="1:46">
      <c r="A37" t="s">
        <v>220</v>
      </c>
      <c r="B37" s="1" t="s">
        <v>134</v>
      </c>
      <c r="C37" s="19">
        <f t="shared" si="0"/>
        <v>8.1081081081081088</v>
      </c>
      <c r="D37" s="47">
        <f>SUMIFS(PitchGame!$E:$E,PitchGame!$A:$A,B37,PitchGame!$C:$C,A37)</f>
        <v>3.33</v>
      </c>
      <c r="E37" s="1">
        <f>SUMIFS(PitchGame!$F:$F,PitchGame!$A:$A,B37,PitchGame!$C:$C,A37)</f>
        <v>10</v>
      </c>
      <c r="F37" s="1">
        <f>SUMIFS(PitchGame!$G:$G,PitchGame!$A:$A,B37,PitchGame!$C:$C,A37)</f>
        <v>0</v>
      </c>
      <c r="G37" s="1">
        <f>SUMIFS(PitchGame!$H:$H,PitchGame!$A:$A,B37,PitchGame!$C:$C,A37)</f>
        <v>0</v>
      </c>
      <c r="H37" s="1">
        <f>SUMIFS(PitchGame!$I:$I,PitchGame!$A:$A,B37,PitchGame!$C:$C,A37)</f>
        <v>0</v>
      </c>
      <c r="I37" s="1">
        <f>SUMIFS(PitchGame!$J:$J,PitchGame!$A:$A,B37,PitchGame!$C:$C,A37)</f>
        <v>0</v>
      </c>
      <c r="J37" s="1">
        <f>SUMIFS(PitchGame!$K:$K,PitchGame!$A:$A,B37,PitchGame!$C:$C,A37)</f>
        <v>0</v>
      </c>
      <c r="K37" s="1">
        <f>SUMIFS(PitchGame!$L:$L,PitchGame!$A:$A,B37,PitchGame!$C:$C,A37)</f>
        <v>2</v>
      </c>
      <c r="L37" s="1">
        <f>SUMIFS(PitchGame!$M:$M,PitchGame!$A:$A,B37,PitchGame!$C:$C,A37)</f>
        <v>6</v>
      </c>
      <c r="M37" s="1">
        <f>SUMIFS(PitchGame!$N:$N,PitchGame!$A:$A,B37,PitchGame!$C:$C,A37)</f>
        <v>1</v>
      </c>
      <c r="N37" s="1">
        <f>SUMIFS(PitchGame!$O:$O,PitchGame!$A:$A,B37,PitchGame!$C:$C,A37)</f>
        <v>4</v>
      </c>
      <c r="O37" s="1">
        <f>SUMIFS(PitchGame!$P:$P,PitchGame!$A:$A,B37,PitchGame!$C:$C,A37)</f>
        <v>3</v>
      </c>
      <c r="P37" s="1">
        <f>SUMIFS(PitchGame!$Q:$Q,PitchGame!$A:$A,B37,PitchGame!$C:$C,A37)</f>
        <v>1</v>
      </c>
      <c r="Q37" s="1">
        <f>SUMIFS(PitchGame!$R:$R,PitchGame!$A:$A,B37,PitchGame!$C:$C,A37)</f>
        <v>1</v>
      </c>
      <c r="R37" s="1">
        <f>SUMIFS(PitchGame!$S:$S,PitchGame!$A:$A,B37,PitchGame!$C:$C,A37)</f>
        <v>0</v>
      </c>
      <c r="S37" s="1"/>
      <c r="T37" s="1"/>
      <c r="U37" s="1">
        <f>SUMIFS(PitchGame!$AD:$AD,PitchGame!$A:$A,B37,PitchGame!$C:$C,A37)</f>
        <v>18</v>
      </c>
      <c r="V37" s="1"/>
      <c r="W37" s="2">
        <f t="shared" si="1"/>
        <v>10.810810810810811</v>
      </c>
      <c r="X37" s="2">
        <f t="shared" si="2"/>
        <v>167.50527034236958</v>
      </c>
      <c r="Y37" s="2">
        <f t="shared" si="3"/>
        <v>2.1021021021021022</v>
      </c>
      <c r="Z37" s="2">
        <f t="shared" si="4"/>
        <v>5.4054054054054053</v>
      </c>
      <c r="AA37" s="2">
        <f t="shared" si="5"/>
        <v>0.37</v>
      </c>
      <c r="AB37" s="2">
        <f t="shared" si="6"/>
        <v>2</v>
      </c>
      <c r="AC37" s="2">
        <f t="shared" si="7"/>
        <v>2.7027027027027026</v>
      </c>
      <c r="AD37" s="2">
        <f t="shared" si="8"/>
        <v>11.111111111111111</v>
      </c>
      <c r="AE37" s="2">
        <f t="shared" si="9"/>
        <v>5.5555555555555554</v>
      </c>
      <c r="AF37" s="2">
        <f t="shared" si="10"/>
        <v>5.5555555555555554</v>
      </c>
      <c r="AG37" s="2">
        <f t="shared" si="11"/>
        <v>0.33333333333333331</v>
      </c>
      <c r="AH37" s="2">
        <f t="shared" si="12"/>
        <v>62.5</v>
      </c>
      <c r="AJ37">
        <f t="shared" si="13"/>
        <v>0.375</v>
      </c>
      <c r="AK37">
        <f>SUMIFS(PitchGame!$AE:$AE,PitchGame!$A:$A,B37,PitchGame!$C:$C,A37)</f>
        <v>60</v>
      </c>
      <c r="AL37">
        <f t="shared" si="14"/>
        <v>1.6666666666666667</v>
      </c>
      <c r="AM37" s="2">
        <f t="shared" si="15"/>
        <v>18.018018018018019</v>
      </c>
      <c r="AN37" s="2">
        <f t="shared" si="16"/>
        <v>3.3333333333333335</v>
      </c>
      <c r="AO37" s="1">
        <v>36</v>
      </c>
      <c r="AP37" s="2">
        <f t="shared" si="17"/>
        <v>9.9900000000000003E-2</v>
      </c>
      <c r="AQ37">
        <f t="shared" si="18"/>
        <v>0.22088857218865099</v>
      </c>
      <c r="AR37" s="2">
        <f t="shared" si="19"/>
        <v>0.32078857218865098</v>
      </c>
      <c r="AS37">
        <f>AR37/'리그 상수'!$F$4</f>
        <v>1.1539157272973055E-2</v>
      </c>
      <c r="AT37" t="b">
        <f>IF(D37&gt;= '리그 상수'!$I$1*1.8, TRUE, FALSE)</f>
        <v>0</v>
      </c>
    </row>
    <row r="38" spans="1:46">
      <c r="A38" t="s">
        <v>220</v>
      </c>
      <c r="B38" s="1" t="s">
        <v>83</v>
      </c>
      <c r="C38" s="19">
        <f t="shared" si="0"/>
        <v>0</v>
      </c>
      <c r="D38" s="47">
        <f>SUMIFS(PitchGame!$E:$E,PitchGame!$A:$A,B38,PitchGame!$C:$C,A38)</f>
        <v>2</v>
      </c>
      <c r="E38" s="1">
        <f>SUMIFS(PitchGame!$F:$F,PitchGame!$A:$A,B38,PitchGame!$C:$C,A38)</f>
        <v>6</v>
      </c>
      <c r="F38" s="1">
        <f>SUMIFS(PitchGame!$G:$G,PitchGame!$A:$A,B38,PitchGame!$C:$C,A38)</f>
        <v>0</v>
      </c>
      <c r="G38" s="1">
        <f>SUMIFS(PitchGame!$H:$H,PitchGame!$A:$A,B38,PitchGame!$C:$C,A38)</f>
        <v>0</v>
      </c>
      <c r="H38" s="1">
        <f>SUMIFS(PitchGame!$I:$I,PitchGame!$A:$A,B38,PitchGame!$C:$C,A38)</f>
        <v>1</v>
      </c>
      <c r="I38" s="1">
        <f>SUMIFS(PitchGame!$J:$J,PitchGame!$A:$A,B38,PitchGame!$C:$C,A38)</f>
        <v>0</v>
      </c>
      <c r="J38" s="1">
        <f>SUMIFS(PitchGame!$K:$K,PitchGame!$A:$A,B38,PitchGame!$C:$C,A38)</f>
        <v>0</v>
      </c>
      <c r="K38" s="1">
        <f>SUMIFS(PitchGame!$L:$L,PitchGame!$A:$A,B38,PitchGame!$C:$C,A38)</f>
        <v>0</v>
      </c>
      <c r="L38" s="1">
        <f>SUMIFS(PitchGame!$M:$M,PitchGame!$A:$A,B38,PitchGame!$C:$C,A38)</f>
        <v>1</v>
      </c>
      <c r="M38" s="1">
        <f>SUMIFS(PitchGame!$N:$N,PitchGame!$A:$A,B38,PitchGame!$C:$C,A38)</f>
        <v>0</v>
      </c>
      <c r="N38" s="1">
        <f>SUMIFS(PitchGame!$O:$O,PitchGame!$A:$A,B38,PitchGame!$C:$C,A38)</f>
        <v>0</v>
      </c>
      <c r="O38" s="1">
        <f>SUMIFS(PitchGame!$P:$P,PitchGame!$A:$A,B38,PitchGame!$C:$C,A38)</f>
        <v>0</v>
      </c>
      <c r="P38" s="1">
        <f>SUMIFS(PitchGame!$Q:$Q,PitchGame!$A:$A,B38,PitchGame!$C:$C,A38)</f>
        <v>0</v>
      </c>
      <c r="Q38" s="1">
        <f>SUMIFS(PitchGame!$R:$R,PitchGame!$A:$A,B38,PitchGame!$C:$C,A38)</f>
        <v>1</v>
      </c>
      <c r="R38" s="1">
        <f>SUMIFS(PitchGame!$S:$S,PitchGame!$A:$A,B38,PitchGame!$C:$C,A38)</f>
        <v>0</v>
      </c>
      <c r="S38" s="1"/>
      <c r="T38" s="1"/>
      <c r="U38" s="1">
        <f>SUMIFS(PitchGame!$AD:$AD,PitchGame!$A:$A,B38,PitchGame!$C:$C,A38)</f>
        <v>8</v>
      </c>
      <c r="V38" s="1"/>
      <c r="W38" s="2">
        <f t="shared" si="1"/>
        <v>0</v>
      </c>
      <c r="X38" s="2">
        <f t="shared" si="2"/>
        <v>0</v>
      </c>
      <c r="Y38" s="2">
        <f t="shared" si="3"/>
        <v>0.5</v>
      </c>
      <c r="Z38" s="2">
        <f t="shared" si="4"/>
        <v>0</v>
      </c>
      <c r="AA38" s="2">
        <f t="shared" si="5"/>
        <v>0</v>
      </c>
      <c r="AB38" s="2" t="e">
        <f t="shared" si="6"/>
        <v>#DIV/0!</v>
      </c>
      <c r="AC38" s="2">
        <f t="shared" si="7"/>
        <v>0</v>
      </c>
      <c r="AD38" s="2">
        <f t="shared" si="8"/>
        <v>0</v>
      </c>
      <c r="AE38" s="2">
        <f t="shared" si="9"/>
        <v>0</v>
      </c>
      <c r="AF38" s="2">
        <f t="shared" si="10"/>
        <v>0</v>
      </c>
      <c r="AG38" s="2">
        <f t="shared" si="11"/>
        <v>0.125</v>
      </c>
      <c r="AH38" s="2">
        <f t="shared" si="12"/>
        <v>100</v>
      </c>
      <c r="AJ38">
        <f t="shared" si="13"/>
        <v>0.14285714285714285</v>
      </c>
      <c r="AK38">
        <f>SUMIFS(PitchGame!$AE:$AE,PitchGame!$A:$A,B38,PitchGame!$C:$C,A38)</f>
        <v>16</v>
      </c>
      <c r="AL38">
        <f t="shared" si="14"/>
        <v>0.43243243243243246</v>
      </c>
      <c r="AM38" s="2">
        <f t="shared" si="15"/>
        <v>8</v>
      </c>
      <c r="AN38" s="2">
        <f t="shared" si="16"/>
        <v>2</v>
      </c>
      <c r="AO38" s="1">
        <v>37</v>
      </c>
      <c r="AP38" s="2">
        <f t="shared" si="17"/>
        <v>0.06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  <c r="AT38" t="b">
        <f>IF(D38&gt;= '리그 상수'!$I$1*1.8, TRUE, FALSE)</f>
        <v>0</v>
      </c>
    </row>
    <row r="39" spans="1:46">
      <c r="A39" t="s">
        <v>220</v>
      </c>
      <c r="B39" s="1" t="s">
        <v>138</v>
      </c>
      <c r="C39" s="19">
        <f t="shared" si="0"/>
        <v>3</v>
      </c>
      <c r="D39" s="47">
        <f>SUMIFS(PitchGame!$E:$E,PitchGame!$A:$A,B39,PitchGame!$C:$C,A39)</f>
        <v>3</v>
      </c>
      <c r="E39" s="1">
        <f>SUMIFS(PitchGame!$F:$F,PitchGame!$A:$A,B39,PitchGame!$C:$C,A39)</f>
        <v>9</v>
      </c>
      <c r="F39" s="1">
        <f>SUMIFS(PitchGame!$G:$G,PitchGame!$A:$A,B39,PitchGame!$C:$C,A39)</f>
        <v>0</v>
      </c>
      <c r="G39" s="1">
        <f>SUMIFS(PitchGame!$H:$H,PitchGame!$A:$A,B39,PitchGame!$C:$C,A39)</f>
        <v>0</v>
      </c>
      <c r="H39" s="1">
        <f>SUMIFS(PitchGame!$I:$I,PitchGame!$A:$A,B39,PitchGame!$C:$C,A39)</f>
        <v>0</v>
      </c>
      <c r="I39" s="1">
        <f>SUMIFS(PitchGame!$J:$J,PitchGame!$A:$A,B39,PitchGame!$C:$C,A39)</f>
        <v>1</v>
      </c>
      <c r="J39" s="1">
        <f>SUMIFS(PitchGame!$K:$K,PitchGame!$A:$A,B39,PitchGame!$C:$C,A39)</f>
        <v>0</v>
      </c>
      <c r="K39" s="1">
        <f>SUMIFS(PitchGame!$L:$L,PitchGame!$A:$A,B39,PitchGame!$C:$C,A39)</f>
        <v>0</v>
      </c>
      <c r="L39" s="1">
        <f>SUMIFS(PitchGame!$M:$M,PitchGame!$A:$A,B39,PitchGame!$C:$C,A39)</f>
        <v>1</v>
      </c>
      <c r="M39" s="1">
        <f>SUMIFS(PitchGame!$N:$N,PitchGame!$A:$A,B39,PitchGame!$C:$C,A39)</f>
        <v>0</v>
      </c>
      <c r="N39" s="1">
        <f>SUMIFS(PitchGame!$O:$O,PitchGame!$A:$A,B39,PitchGame!$C:$C,A39)</f>
        <v>3</v>
      </c>
      <c r="O39" s="1">
        <f>SUMIFS(PitchGame!$P:$P,PitchGame!$A:$A,B39,PitchGame!$C:$C,A39)</f>
        <v>1</v>
      </c>
      <c r="P39" s="1">
        <f>SUMIFS(PitchGame!$Q:$Q,PitchGame!$A:$A,B39,PitchGame!$C:$C,A39)</f>
        <v>0</v>
      </c>
      <c r="Q39" s="1">
        <f>SUMIFS(PitchGame!$R:$R,PitchGame!$A:$A,B39,PitchGame!$C:$C,A39)</f>
        <v>1</v>
      </c>
      <c r="R39" s="1">
        <f>SUMIFS(PitchGame!$S:$S,PitchGame!$A:$A,B39,PitchGame!$C:$C,A39)</f>
        <v>0</v>
      </c>
      <c r="S39" s="1"/>
      <c r="T39" s="1"/>
      <c r="U39" s="1">
        <f>SUMIFS(PitchGame!$AD:$AD,PitchGame!$A:$A,B39,PitchGame!$C:$C,A39)</f>
        <v>13</v>
      </c>
      <c r="V39" s="1"/>
      <c r="W39" s="2">
        <f t="shared" si="1"/>
        <v>9</v>
      </c>
      <c r="X39" s="2">
        <f t="shared" si="2"/>
        <v>139.44813756002267</v>
      </c>
      <c r="Y39" s="2">
        <f t="shared" si="3"/>
        <v>0.33333333333333331</v>
      </c>
      <c r="Z39" s="2">
        <f t="shared" si="4"/>
        <v>0</v>
      </c>
      <c r="AA39" s="2">
        <f t="shared" si="5"/>
        <v>0</v>
      </c>
      <c r="AB39" s="2" t="e">
        <f t="shared" si="6"/>
        <v>#DIV/0!</v>
      </c>
      <c r="AC39" s="2">
        <f t="shared" si="7"/>
        <v>0</v>
      </c>
      <c r="AD39" s="2">
        <f t="shared" si="8"/>
        <v>0</v>
      </c>
      <c r="AE39" s="2">
        <f t="shared" si="9"/>
        <v>0</v>
      </c>
      <c r="AF39" s="2">
        <f t="shared" si="10"/>
        <v>0</v>
      </c>
      <c r="AG39" s="2">
        <f t="shared" si="11"/>
        <v>7.6923076923076927E-2</v>
      </c>
      <c r="AH39" s="2">
        <f t="shared" si="12"/>
        <v>50</v>
      </c>
      <c r="AJ39">
        <f t="shared" si="13"/>
        <v>8.3333333333333329E-2</v>
      </c>
      <c r="AK39">
        <f>SUMIFS(PitchGame!$AE:$AE,PitchGame!$A:$A,B39,PitchGame!$C:$C,A39)</f>
        <v>32</v>
      </c>
      <c r="AL39">
        <f t="shared" si="14"/>
        <v>0.84210526315789469</v>
      </c>
      <c r="AM39" s="2">
        <f t="shared" si="15"/>
        <v>10.666666666666666</v>
      </c>
      <c r="AN39" s="2">
        <f t="shared" si="16"/>
        <v>2.4615384615384617</v>
      </c>
      <c r="AO39" s="1">
        <v>38</v>
      </c>
      <c r="AP39" s="2">
        <f t="shared" si="17"/>
        <v>0.09</v>
      </c>
      <c r="AQ39">
        <f t="shared" si="18"/>
        <v>0.23903749391407725</v>
      </c>
      <c r="AR39" s="2">
        <f t="shared" si="19"/>
        <v>0.32903749391407722</v>
      </c>
      <c r="AS39">
        <f>AR39/'리그 상수'!$F$4</f>
        <v>1.1835881076045942E-2</v>
      </c>
      <c r="AT39" t="b">
        <f>IF(D39&gt;= '리그 상수'!$I$1*1.8, TRUE, FALSE)</f>
        <v>0</v>
      </c>
    </row>
    <row r="40" spans="1:46">
      <c r="A40" t="s">
        <v>220</v>
      </c>
      <c r="B40" s="1" t="s">
        <v>105</v>
      </c>
      <c r="C40" s="19">
        <f t="shared" si="0"/>
        <v>8.5831062670299723</v>
      </c>
      <c r="D40" s="47">
        <f>SUMIFS(PitchGame!$E:$E,PitchGame!$A:$A,B40,PitchGame!$C:$C,A40)</f>
        <v>7.34</v>
      </c>
      <c r="E40" s="1">
        <f>SUMIFS(PitchGame!$F:$F,PitchGame!$A:$A,B40,PitchGame!$C:$C,A40)</f>
        <v>22</v>
      </c>
      <c r="F40" s="1">
        <f>SUMIFS(PitchGame!$G:$G,PitchGame!$A:$A,B40,PitchGame!$C:$C,A40)</f>
        <v>0</v>
      </c>
      <c r="G40" s="1">
        <f>SUMIFS(PitchGame!$H:$H,PitchGame!$A:$A,B40,PitchGame!$C:$C,A40)</f>
        <v>1</v>
      </c>
      <c r="H40" s="1">
        <f>SUMIFS(PitchGame!$I:$I,PitchGame!$A:$A,B40,PitchGame!$C:$C,A40)</f>
        <v>0</v>
      </c>
      <c r="I40" s="1">
        <f>SUMIFS(PitchGame!$J:$J,PitchGame!$A:$A,B40,PitchGame!$C:$C,A40)</f>
        <v>0</v>
      </c>
      <c r="J40" s="1">
        <f>SUMIFS(PitchGame!$K:$K,PitchGame!$A:$A,B40,PitchGame!$C:$C,A40)</f>
        <v>0</v>
      </c>
      <c r="K40" s="1">
        <f>SUMIFS(PitchGame!$L:$L,PitchGame!$A:$A,B40,PitchGame!$C:$C,A40)</f>
        <v>4</v>
      </c>
      <c r="L40" s="1">
        <f>SUMIFS(PitchGame!$M:$M,PitchGame!$A:$A,B40,PitchGame!$C:$C,A40)</f>
        <v>10</v>
      </c>
      <c r="M40" s="1">
        <f>SUMIFS(PitchGame!$N:$N,PitchGame!$A:$A,B40,PitchGame!$C:$C,A40)</f>
        <v>3</v>
      </c>
      <c r="N40" s="1">
        <f>SUMIFS(PitchGame!$O:$O,PitchGame!$A:$A,B40,PitchGame!$C:$C,A40)</f>
        <v>7</v>
      </c>
      <c r="O40" s="1">
        <f>SUMIFS(PitchGame!$P:$P,PitchGame!$A:$A,B40,PitchGame!$C:$C,A40)</f>
        <v>7</v>
      </c>
      <c r="P40" s="1">
        <f>SUMIFS(PitchGame!$Q:$Q,PitchGame!$A:$A,B40,PitchGame!$C:$C,A40)</f>
        <v>0</v>
      </c>
      <c r="Q40" s="1">
        <f>SUMIFS(PitchGame!$R:$R,PitchGame!$A:$A,B40,PitchGame!$C:$C,A40)</f>
        <v>1</v>
      </c>
      <c r="R40" s="1">
        <f>SUMIFS(PitchGame!$S:$S,PitchGame!$A:$A,B40,PitchGame!$C:$C,A40)</f>
        <v>0</v>
      </c>
      <c r="S40" s="1"/>
      <c r="T40" s="1"/>
      <c r="U40" s="1">
        <f>SUMIFS(PitchGame!$AD:$AD,PitchGame!$A:$A,B40,PitchGame!$C:$C,A40)</f>
        <v>31</v>
      </c>
      <c r="V40" s="1"/>
      <c r="W40" s="2">
        <f t="shared" si="1"/>
        <v>8.5831062670299723</v>
      </c>
      <c r="X40" s="2">
        <f t="shared" si="2"/>
        <v>132.98868704634316</v>
      </c>
      <c r="Y40" s="2">
        <f t="shared" si="3"/>
        <v>1.3623978201634879</v>
      </c>
      <c r="Z40" s="2">
        <f t="shared" si="4"/>
        <v>4.9046321525885563</v>
      </c>
      <c r="AA40" s="2">
        <f t="shared" si="5"/>
        <v>0</v>
      </c>
      <c r="AB40" s="2" t="e">
        <f t="shared" si="6"/>
        <v>#DIV/0!</v>
      </c>
      <c r="AC40" s="2">
        <f t="shared" si="7"/>
        <v>3.6784741144414168</v>
      </c>
      <c r="AD40" s="2">
        <f t="shared" si="8"/>
        <v>12.903225806451612</v>
      </c>
      <c r="AE40" s="2">
        <f t="shared" si="9"/>
        <v>0</v>
      </c>
      <c r="AF40" s="2">
        <f t="shared" si="10"/>
        <v>12.903225806451612</v>
      </c>
      <c r="AG40" s="2">
        <f t="shared" si="11"/>
        <v>0.29166666666666669</v>
      </c>
      <c r="AH40" s="2">
        <f t="shared" si="12"/>
        <v>36.363636363636367</v>
      </c>
      <c r="AJ40">
        <f t="shared" si="13"/>
        <v>0.33333333333333331</v>
      </c>
      <c r="AK40">
        <f>SUMIFS(PitchGame!$AE:$AE,PitchGame!$A:$A,B40,PitchGame!$C:$C,A40)</f>
        <v>79</v>
      </c>
      <c r="AL40">
        <f t="shared" si="14"/>
        <v>2.0256410256410255</v>
      </c>
      <c r="AM40" s="2">
        <f t="shared" si="15"/>
        <v>10.762942779291553</v>
      </c>
      <c r="AN40" s="2">
        <f t="shared" si="16"/>
        <v>2.5483870967741935</v>
      </c>
      <c r="AO40" s="1">
        <v>39</v>
      </c>
      <c r="AP40" s="2">
        <f t="shared" si="17"/>
        <v>0.22019999999999998</v>
      </c>
      <c r="AQ40">
        <f t="shared" si="18"/>
        <v>0.61325182891034591</v>
      </c>
      <c r="AR40" s="2">
        <f t="shared" si="19"/>
        <v>0.83345182891034586</v>
      </c>
      <c r="AS40">
        <f>AR40/'리그 상수'!$F$4</f>
        <v>2.9980281615480064E-2</v>
      </c>
      <c r="AT40" t="b">
        <f>IF(D40&gt;= '리그 상수'!$I$1*1.8, TRUE, FALSE)</f>
        <v>0</v>
      </c>
    </row>
    <row r="41" spans="1:46">
      <c r="A41" t="s">
        <v>220</v>
      </c>
      <c r="B41" s="1" t="s">
        <v>124</v>
      </c>
      <c r="C41" s="19">
        <f t="shared" si="0"/>
        <v>0</v>
      </c>
      <c r="D41" s="47">
        <f>SUMIFS(PitchGame!$E:$E,PitchGame!$A:$A,B41,PitchGame!$C:$C,A41)</f>
        <v>4.33</v>
      </c>
      <c r="E41" s="1">
        <f>SUMIFS(PitchGame!$F:$F,PitchGame!$A:$A,B41,PitchGame!$C:$C,A41)</f>
        <v>13</v>
      </c>
      <c r="F41" s="1">
        <f>SUMIFS(PitchGame!$G:$G,PitchGame!$A:$A,B41,PitchGame!$C:$C,A41)</f>
        <v>0</v>
      </c>
      <c r="G41" s="1">
        <f>SUMIFS(PitchGame!$H:$H,PitchGame!$A:$A,B41,PitchGame!$C:$C,A41)</f>
        <v>1</v>
      </c>
      <c r="H41" s="1">
        <f>SUMIFS(PitchGame!$I:$I,PitchGame!$A:$A,B41,PitchGame!$C:$C,A41)</f>
        <v>0</v>
      </c>
      <c r="I41" s="1">
        <f>SUMIFS(PitchGame!$J:$J,PitchGame!$A:$A,B41,PitchGame!$C:$C,A41)</f>
        <v>0</v>
      </c>
      <c r="J41" s="1">
        <f>SUMIFS(PitchGame!$K:$K,PitchGame!$A:$A,B41,PitchGame!$C:$C,A41)</f>
        <v>0</v>
      </c>
      <c r="K41" s="1">
        <f>SUMIFS(PitchGame!$L:$L,PitchGame!$A:$A,B41,PitchGame!$C:$C,A41)</f>
        <v>2</v>
      </c>
      <c r="L41" s="1">
        <f>SUMIFS(PitchGame!$M:$M,PitchGame!$A:$A,B41,PitchGame!$C:$C,A41)</f>
        <v>7</v>
      </c>
      <c r="M41" s="1">
        <f>SUMIFS(PitchGame!$N:$N,PitchGame!$A:$A,B41,PitchGame!$C:$C,A41)</f>
        <v>1</v>
      </c>
      <c r="N41" s="1">
        <f>SUMIFS(PitchGame!$O:$O,PitchGame!$A:$A,B41,PitchGame!$C:$C,A41)</f>
        <v>7</v>
      </c>
      <c r="O41" s="1">
        <f>SUMIFS(PitchGame!$P:$P,PitchGame!$A:$A,B41,PitchGame!$C:$C,A41)</f>
        <v>0</v>
      </c>
      <c r="P41" s="1">
        <f>SUMIFS(PitchGame!$Q:$Q,PitchGame!$A:$A,B41,PitchGame!$C:$C,A41)</f>
        <v>1</v>
      </c>
      <c r="Q41" s="1">
        <f>SUMIFS(PitchGame!$R:$R,PitchGame!$A:$A,B41,PitchGame!$C:$C,A41)</f>
        <v>1</v>
      </c>
      <c r="R41" s="1">
        <f>SUMIFS(PitchGame!$S:$S,PitchGame!$A:$A,B41,PitchGame!$C:$C,A41)</f>
        <v>0</v>
      </c>
      <c r="S41" s="1"/>
      <c r="T41" s="1"/>
      <c r="U41" s="1">
        <f>SUMIFS(PitchGame!$AD:$AD,PitchGame!$A:$A,B41,PitchGame!$C:$C,A41)</f>
        <v>23</v>
      </c>
      <c r="V41" s="1"/>
      <c r="W41" s="2">
        <f t="shared" si="1"/>
        <v>14.549653579676674</v>
      </c>
      <c r="X41" s="2">
        <f t="shared" si="2"/>
        <v>225.43578820326991</v>
      </c>
      <c r="Y41" s="2">
        <f t="shared" si="3"/>
        <v>1.8475750577367205</v>
      </c>
      <c r="Z41" s="2">
        <f t="shared" si="4"/>
        <v>4.1570438799076213</v>
      </c>
      <c r="AA41" s="2">
        <f t="shared" si="5"/>
        <v>0.4811111111111111</v>
      </c>
      <c r="AB41" s="2">
        <f t="shared" si="6"/>
        <v>2</v>
      </c>
      <c r="AC41" s="2">
        <f t="shared" si="7"/>
        <v>2.0785219399538106</v>
      </c>
      <c r="AD41" s="2">
        <f t="shared" si="8"/>
        <v>8.695652173913043</v>
      </c>
      <c r="AE41" s="2">
        <f t="shared" si="9"/>
        <v>4.3478260869565215</v>
      </c>
      <c r="AF41" s="2">
        <f t="shared" si="10"/>
        <v>4.3478260869565215</v>
      </c>
      <c r="AG41" s="2">
        <f t="shared" si="11"/>
        <v>0.3</v>
      </c>
      <c r="AH41" s="2">
        <f t="shared" si="12"/>
        <v>100</v>
      </c>
      <c r="AJ41">
        <f t="shared" si="13"/>
        <v>0.33333333333333331</v>
      </c>
      <c r="AK41">
        <f>SUMIFS(PitchGame!$AE:$AE,PitchGame!$A:$A,B41,PitchGame!$C:$C,A41)</f>
        <v>60</v>
      </c>
      <c r="AL41">
        <f t="shared" si="14"/>
        <v>1.5</v>
      </c>
      <c r="AM41" s="2">
        <f t="shared" si="15"/>
        <v>13.856812933025404</v>
      </c>
      <c r="AN41" s="2">
        <f t="shared" si="16"/>
        <v>2.6086956521739131</v>
      </c>
      <c r="AO41" s="1">
        <v>40</v>
      </c>
      <c r="AP41" s="2">
        <f t="shared" si="17"/>
        <v>0.12989999999999999</v>
      </c>
      <c r="AQ41">
        <f t="shared" si="18"/>
        <v>0.21341381284026878</v>
      </c>
      <c r="AR41" s="2">
        <f t="shared" si="19"/>
        <v>0.34331381284026874</v>
      </c>
      <c r="AS41">
        <f>AR41/'리그 상수'!$F$4</f>
        <v>1.2349417728067219E-2</v>
      </c>
      <c r="AT41" t="b">
        <f>IF(D41&gt;= '리그 상수'!$I$1*1.8, TRUE, FALSE)</f>
        <v>0</v>
      </c>
    </row>
    <row r="42" spans="1:46">
      <c r="A42" t="s">
        <v>220</v>
      </c>
      <c r="B42" s="1" t="s">
        <v>88</v>
      </c>
      <c r="C42" s="19">
        <f t="shared" si="0"/>
        <v>0</v>
      </c>
      <c r="D42" s="47">
        <f>SUMIFS(PitchGame!$E:$E,PitchGame!$A:$A,B42,PitchGame!$C:$C,A42)</f>
        <v>1</v>
      </c>
      <c r="E42" s="1">
        <f>SUMIFS(PitchGame!$F:$F,PitchGame!$A:$A,B42,PitchGame!$C:$C,A42)</f>
        <v>3</v>
      </c>
      <c r="F42" s="1">
        <f>SUMIFS(PitchGame!$G:$G,PitchGame!$A:$A,B42,PitchGame!$C:$C,A42)</f>
        <v>0</v>
      </c>
      <c r="G42" s="1">
        <f>SUMIFS(PitchGame!$H:$H,PitchGame!$A:$A,B42,PitchGame!$C:$C,A42)</f>
        <v>0</v>
      </c>
      <c r="H42" s="1">
        <f>SUMIFS(PitchGame!$I:$I,PitchGame!$A:$A,B42,PitchGame!$C:$C,A42)</f>
        <v>0</v>
      </c>
      <c r="I42" s="1">
        <f>SUMIFS(PitchGame!$J:$J,PitchGame!$A:$A,B42,PitchGame!$C:$C,A42)</f>
        <v>0</v>
      </c>
      <c r="J42" s="1">
        <f>SUMIFS(PitchGame!$K:$K,PitchGame!$A:$A,B42,PitchGame!$C:$C,A42)</f>
        <v>0</v>
      </c>
      <c r="K42" s="1">
        <f>SUMIFS(PitchGame!$L:$L,PitchGame!$A:$A,B42,PitchGame!$C:$C,A42)</f>
        <v>1</v>
      </c>
      <c r="L42" s="1">
        <f>SUMIFS(PitchGame!$M:$M,PitchGame!$A:$A,B42,PitchGame!$C:$C,A42)</f>
        <v>0</v>
      </c>
      <c r="M42" s="1">
        <f>SUMIFS(PitchGame!$N:$N,PitchGame!$A:$A,B42,PitchGame!$C:$C,A42)</f>
        <v>0</v>
      </c>
      <c r="N42" s="1">
        <f>SUMIFS(PitchGame!$O:$O,PitchGame!$A:$A,B42,PitchGame!$C:$C,A42)</f>
        <v>0</v>
      </c>
      <c r="O42" s="1">
        <f>SUMIFS(PitchGame!$P:$P,PitchGame!$A:$A,B42,PitchGame!$C:$C,A42)</f>
        <v>0</v>
      </c>
      <c r="P42" s="1">
        <f>SUMIFS(PitchGame!$Q:$Q,PitchGame!$A:$A,B42,PitchGame!$C:$C,A42)</f>
        <v>0</v>
      </c>
      <c r="Q42" s="1">
        <f>SUMIFS(PitchGame!$R:$R,PitchGame!$A:$A,B42,PitchGame!$C:$C,A42)</f>
        <v>0</v>
      </c>
      <c r="R42" s="1">
        <f>SUMIFS(PitchGame!$S:$S,PitchGame!$A:$A,B42,PitchGame!$C:$C,A42)</f>
        <v>0</v>
      </c>
      <c r="S42" s="1"/>
      <c r="T42" s="1"/>
      <c r="U42" s="1">
        <f>SUMIFS(PitchGame!$AD:$AD,PitchGame!$A:$A,B42,PitchGame!$C:$C,A42)</f>
        <v>3</v>
      </c>
      <c r="V42" s="1"/>
      <c r="W42" s="2">
        <f t="shared" si="1"/>
        <v>0</v>
      </c>
      <c r="X42" s="2">
        <f t="shared" si="2"/>
        <v>0</v>
      </c>
      <c r="Y42" s="2">
        <f t="shared" si="3"/>
        <v>0</v>
      </c>
      <c r="Z42" s="2">
        <f t="shared" si="4"/>
        <v>9</v>
      </c>
      <c r="AA42" s="2">
        <f t="shared" si="5"/>
        <v>0</v>
      </c>
      <c r="AB42" s="2" t="e">
        <f t="shared" si="6"/>
        <v>#DIV/0!</v>
      </c>
      <c r="AC42" s="2">
        <f t="shared" si="7"/>
        <v>0</v>
      </c>
      <c r="AD42" s="2">
        <f t="shared" si="8"/>
        <v>33.333333333333329</v>
      </c>
      <c r="AE42" s="2">
        <f t="shared" si="9"/>
        <v>0</v>
      </c>
      <c r="AF42" s="2">
        <f t="shared" si="10"/>
        <v>33.333333333333329</v>
      </c>
      <c r="AG42" s="2">
        <f t="shared" si="11"/>
        <v>0</v>
      </c>
      <c r="AH42" s="2" t="e">
        <f t="shared" si="12"/>
        <v>#DIV/0!</v>
      </c>
      <c r="AJ42">
        <f t="shared" si="13"/>
        <v>0</v>
      </c>
      <c r="AK42">
        <f>SUMIFS(PitchGame!$AE:$AE,PitchGame!$A:$A,B42,PitchGame!$C:$C,A42)</f>
        <v>9</v>
      </c>
      <c r="AL42">
        <f t="shared" si="14"/>
        <v>0.21951219512195122</v>
      </c>
      <c r="AM42" s="2">
        <f t="shared" si="15"/>
        <v>9</v>
      </c>
      <c r="AN42" s="2">
        <f t="shared" si="16"/>
        <v>3</v>
      </c>
      <c r="AO42" s="1">
        <v>41</v>
      </c>
      <c r="AP42" s="2">
        <f t="shared" si="17"/>
        <v>0.03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  <c r="AT42" t="b">
        <f>IF(D42&gt;= '리그 상수'!$I$1*1.8, TRUE, FALSE)</f>
        <v>0</v>
      </c>
    </row>
    <row r="43" spans="1:46">
      <c r="A43" t="s">
        <v>220</v>
      </c>
      <c r="B43" s="1" t="s">
        <v>87</v>
      </c>
      <c r="C43" s="19">
        <f t="shared" si="0"/>
        <v>9</v>
      </c>
      <c r="D43" s="47">
        <f>SUMIFS(PitchGame!$E:$E,PitchGame!$A:$A,B43,PitchGame!$C:$C,A43)</f>
        <v>6</v>
      </c>
      <c r="E43" s="1">
        <f>SUMIFS(PitchGame!$F:$F,PitchGame!$A:$A,B43,PitchGame!$C:$C,A43)</f>
        <v>18</v>
      </c>
      <c r="F43" s="1">
        <f>SUMIFS(PitchGame!$G:$G,PitchGame!$A:$A,B43,PitchGame!$C:$C,A43)</f>
        <v>0</v>
      </c>
      <c r="G43" s="1">
        <f>SUMIFS(PitchGame!$H:$H,PitchGame!$A:$A,B43,PitchGame!$C:$C,A43)</f>
        <v>0</v>
      </c>
      <c r="H43" s="1">
        <f>SUMIFS(PitchGame!$I:$I,PitchGame!$A:$A,B43,PitchGame!$C:$C,A43)</f>
        <v>0</v>
      </c>
      <c r="I43" s="1">
        <f>SUMIFS(PitchGame!$J:$J,PitchGame!$A:$A,B43,PitchGame!$C:$C,A43)</f>
        <v>0</v>
      </c>
      <c r="J43" s="1">
        <f>SUMIFS(PitchGame!$K:$K,PitchGame!$A:$A,B43,PitchGame!$C:$C,A43)</f>
        <v>0</v>
      </c>
      <c r="K43" s="1">
        <f>SUMIFS(PitchGame!$L:$L,PitchGame!$A:$A,B43,PitchGame!$C:$C,A43)</f>
        <v>3</v>
      </c>
      <c r="L43" s="1">
        <f>SUMIFS(PitchGame!$M:$M,PitchGame!$A:$A,B43,PitchGame!$C:$C,A43)</f>
        <v>10</v>
      </c>
      <c r="M43" s="1">
        <f>SUMIFS(PitchGame!$N:$N,PitchGame!$A:$A,B43,PitchGame!$C:$C,A43)</f>
        <v>1</v>
      </c>
      <c r="N43" s="1">
        <f>SUMIFS(PitchGame!$O:$O,PitchGame!$A:$A,B43,PitchGame!$C:$C,A43)</f>
        <v>6</v>
      </c>
      <c r="O43" s="1">
        <f>SUMIFS(PitchGame!$P:$P,PitchGame!$A:$A,B43,PitchGame!$C:$C,A43)</f>
        <v>6</v>
      </c>
      <c r="P43" s="1">
        <f>SUMIFS(PitchGame!$Q:$Q,PitchGame!$A:$A,B43,PitchGame!$C:$C,A43)</f>
        <v>0</v>
      </c>
      <c r="Q43" s="1">
        <f>SUMIFS(PitchGame!$R:$R,PitchGame!$A:$A,B43,PitchGame!$C:$C,A43)</f>
        <v>0</v>
      </c>
      <c r="R43" s="1">
        <f>SUMIFS(PitchGame!$S:$S,PitchGame!$A:$A,B43,PitchGame!$C:$C,A43)</f>
        <v>0</v>
      </c>
      <c r="S43" s="1"/>
      <c r="T43" s="1"/>
      <c r="U43" s="1">
        <f>SUMIFS(PitchGame!$AD:$AD,PitchGame!$A:$A,B43,PitchGame!$C:$C,A43)</f>
        <v>28</v>
      </c>
      <c r="V43" s="1"/>
      <c r="W43" s="2">
        <f t="shared" si="1"/>
        <v>9</v>
      </c>
      <c r="X43" s="2">
        <f t="shared" si="2"/>
        <v>139.44813756002267</v>
      </c>
      <c r="Y43" s="2">
        <f t="shared" si="3"/>
        <v>1.6666666666666667</v>
      </c>
      <c r="Z43" s="2">
        <f t="shared" si="4"/>
        <v>4.5</v>
      </c>
      <c r="AA43" s="2">
        <f t="shared" si="5"/>
        <v>0</v>
      </c>
      <c r="AB43" s="2" t="e">
        <f t="shared" si="6"/>
        <v>#DIV/0!</v>
      </c>
      <c r="AC43" s="2">
        <f t="shared" si="7"/>
        <v>1.5</v>
      </c>
      <c r="AD43" s="2">
        <f t="shared" si="8"/>
        <v>10.714285714285714</v>
      </c>
      <c r="AE43" s="2">
        <f t="shared" si="9"/>
        <v>0</v>
      </c>
      <c r="AF43" s="2">
        <f t="shared" si="10"/>
        <v>10.714285714285714</v>
      </c>
      <c r="AG43" s="2">
        <f t="shared" si="11"/>
        <v>0.375</v>
      </c>
      <c r="AH43" s="2">
        <f t="shared" si="12"/>
        <v>40</v>
      </c>
      <c r="AJ43">
        <f t="shared" si="13"/>
        <v>0.35714285714285715</v>
      </c>
      <c r="AK43">
        <f>SUMIFS(PitchGame!$AE:$AE,PitchGame!$A:$A,B43,PitchGame!$C:$C,A43)</f>
        <v>62</v>
      </c>
      <c r="AL43">
        <f t="shared" si="14"/>
        <v>1.4761904761904763</v>
      </c>
      <c r="AM43" s="2">
        <f t="shared" si="15"/>
        <v>10.333333333333334</v>
      </c>
      <c r="AN43" s="2">
        <f t="shared" si="16"/>
        <v>2.2142857142857144</v>
      </c>
      <c r="AO43" s="1">
        <v>42</v>
      </c>
      <c r="AP43" s="2">
        <f t="shared" si="17"/>
        <v>0.18</v>
      </c>
      <c r="AQ43">
        <f t="shared" si="18"/>
        <v>0.4780749878281545</v>
      </c>
      <c r="AR43" s="2">
        <f t="shared" si="19"/>
        <v>0.65807498782815443</v>
      </c>
      <c r="AS43">
        <f>AR43/'리그 상수'!$F$4</f>
        <v>2.3671762152091883E-2</v>
      </c>
      <c r="AT43" t="b">
        <f>IF(D43&gt;= '리그 상수'!$I$1*1.8, TRUE, FALSE)</f>
        <v>0</v>
      </c>
    </row>
    <row r="44" spans="1:46">
      <c r="A44" t="s">
        <v>220</v>
      </c>
      <c r="B44" s="1" t="s">
        <v>145</v>
      </c>
      <c r="C44" s="19">
        <f t="shared" si="0"/>
        <v>2.25</v>
      </c>
      <c r="D44" s="47">
        <f>SUMIFS(PitchGame!$E:$E,PitchGame!$A:$A,B44,PitchGame!$C:$C,A44)</f>
        <v>4</v>
      </c>
      <c r="E44" s="1">
        <f>SUMIFS(PitchGame!$F:$F,PitchGame!$A:$A,B44,PitchGame!$C:$C,A44)</f>
        <v>12</v>
      </c>
      <c r="F44" s="1">
        <f>SUMIFS(PitchGame!$G:$G,PitchGame!$A:$A,B44,PitchGame!$C:$C,A44)</f>
        <v>1</v>
      </c>
      <c r="G44" s="1">
        <f>SUMIFS(PitchGame!$H:$H,PitchGame!$A:$A,B44,PitchGame!$C:$C,A44)</f>
        <v>0</v>
      </c>
      <c r="H44" s="1">
        <f>SUMIFS(PitchGame!$I:$I,PitchGame!$A:$A,B44,PitchGame!$C:$C,A44)</f>
        <v>0</v>
      </c>
      <c r="I44" s="1">
        <f>SUMIFS(PitchGame!$J:$J,PitchGame!$A:$A,B44,PitchGame!$C:$C,A44)</f>
        <v>0</v>
      </c>
      <c r="J44" s="1">
        <f>SUMIFS(PitchGame!$K:$K,PitchGame!$A:$A,B44,PitchGame!$C:$C,A44)</f>
        <v>0</v>
      </c>
      <c r="K44" s="1">
        <f>SUMIFS(PitchGame!$L:$L,PitchGame!$A:$A,B44,PitchGame!$C:$C,A44)</f>
        <v>2</v>
      </c>
      <c r="L44" s="1">
        <f>SUMIFS(PitchGame!$M:$M,PitchGame!$A:$A,B44,PitchGame!$C:$C,A44)</f>
        <v>2</v>
      </c>
      <c r="M44" s="1">
        <f>SUMIFS(PitchGame!$N:$N,PitchGame!$A:$A,B44,PitchGame!$C:$C,A44)</f>
        <v>0</v>
      </c>
      <c r="N44" s="1">
        <f>SUMIFS(PitchGame!$O:$O,PitchGame!$A:$A,B44,PitchGame!$C:$C,A44)</f>
        <v>2</v>
      </c>
      <c r="O44" s="1">
        <f>SUMIFS(PitchGame!$P:$P,PitchGame!$A:$A,B44,PitchGame!$C:$C,A44)</f>
        <v>1</v>
      </c>
      <c r="P44" s="1">
        <f>SUMIFS(PitchGame!$Q:$Q,PitchGame!$A:$A,B44,PitchGame!$C:$C,A44)</f>
        <v>1</v>
      </c>
      <c r="Q44" s="1">
        <f>SUMIFS(PitchGame!$R:$R,PitchGame!$A:$A,B44,PitchGame!$C:$C,A44)</f>
        <v>0</v>
      </c>
      <c r="R44" s="1">
        <f>SUMIFS(PitchGame!$S:$S,PitchGame!$A:$A,B44,PitchGame!$C:$C,A44)</f>
        <v>0</v>
      </c>
      <c r="S44" s="1"/>
      <c r="T44" s="1"/>
      <c r="U44" s="1">
        <f>SUMIFS(PitchGame!$AD:$AD,PitchGame!$A:$A,B44,PitchGame!$C:$C,A44)</f>
        <v>15</v>
      </c>
      <c r="V44" s="1"/>
      <c r="W44" s="2">
        <f t="shared" si="1"/>
        <v>4.5</v>
      </c>
      <c r="X44" s="2">
        <f t="shared" si="2"/>
        <v>69.724068780011336</v>
      </c>
      <c r="Y44" s="2">
        <f t="shared" si="3"/>
        <v>0.75</v>
      </c>
      <c r="Z44" s="2">
        <f t="shared" si="4"/>
        <v>4.5</v>
      </c>
      <c r="AA44" s="2">
        <f t="shared" si="5"/>
        <v>0.44444444444444442</v>
      </c>
      <c r="AB44" s="2">
        <f t="shared" si="6"/>
        <v>2</v>
      </c>
      <c r="AC44" s="2">
        <f t="shared" si="7"/>
        <v>0</v>
      </c>
      <c r="AD44" s="2">
        <f t="shared" si="8"/>
        <v>13.333333333333334</v>
      </c>
      <c r="AE44" s="2">
        <f t="shared" si="9"/>
        <v>6.666666666666667</v>
      </c>
      <c r="AF44" s="2">
        <f t="shared" si="10"/>
        <v>6.666666666666667</v>
      </c>
      <c r="AG44" s="2">
        <f t="shared" si="11"/>
        <v>0.15384615384615385</v>
      </c>
      <c r="AH44" s="2">
        <f t="shared" si="12"/>
        <v>66.666666666666657</v>
      </c>
      <c r="AJ44">
        <f t="shared" si="13"/>
        <v>0.14285714285714285</v>
      </c>
      <c r="AK44">
        <f>SUMIFS(PitchGame!$AE:$AE,PitchGame!$A:$A,B44,PitchGame!$C:$C,A44)</f>
        <v>37</v>
      </c>
      <c r="AL44">
        <f t="shared" si="14"/>
        <v>0.86046511627906974</v>
      </c>
      <c r="AM44" s="2">
        <f t="shared" si="15"/>
        <v>9.25</v>
      </c>
      <c r="AN44" s="2">
        <f t="shared" si="16"/>
        <v>2.4666666666666668</v>
      </c>
      <c r="AO44" s="1">
        <v>43</v>
      </c>
      <c r="AP44" s="2">
        <f t="shared" si="17"/>
        <v>0.12</v>
      </c>
      <c r="AQ44">
        <f t="shared" si="18"/>
        <v>0.63743331710420614</v>
      </c>
      <c r="AR44" s="2">
        <f t="shared" si="19"/>
        <v>0.75743331710420614</v>
      </c>
      <c r="AS44">
        <f>AR44/'리그 상수'!$F$4</f>
        <v>2.7245802773532592E-2</v>
      </c>
      <c r="AT44" t="b">
        <f>IF(D44&gt;= '리그 상수'!$I$1*1.8, TRUE, FALSE)</f>
        <v>0</v>
      </c>
    </row>
    <row r="45" spans="1:46">
      <c r="A45" t="s">
        <v>220</v>
      </c>
      <c r="B45" s="1" t="s">
        <v>96</v>
      </c>
      <c r="C45" s="19">
        <f t="shared" si="0"/>
        <v>0</v>
      </c>
      <c r="D45" s="47">
        <f>SUMIFS(PitchGame!$E:$E,PitchGame!$A:$A,B45,PitchGame!$C:$C,A45)</f>
        <v>0.67</v>
      </c>
      <c r="E45" s="1">
        <f>SUMIFS(PitchGame!$F:$F,PitchGame!$A:$A,B45,PitchGame!$C:$C,A45)</f>
        <v>2</v>
      </c>
      <c r="F45" s="1">
        <f>SUMIFS(PitchGame!$G:$G,PitchGame!$A:$A,B45,PitchGame!$C:$C,A45)</f>
        <v>0</v>
      </c>
      <c r="G45" s="1">
        <f>SUMIFS(PitchGame!$H:$H,PitchGame!$A:$A,B45,PitchGame!$C:$C,A45)</f>
        <v>0</v>
      </c>
      <c r="H45" s="1">
        <f>SUMIFS(PitchGame!$I:$I,PitchGame!$A:$A,B45,PitchGame!$C:$C,A45)</f>
        <v>0</v>
      </c>
      <c r="I45" s="1">
        <f>SUMIFS(PitchGame!$J:$J,PitchGame!$A:$A,B45,PitchGame!$C:$C,A45)</f>
        <v>0</v>
      </c>
      <c r="J45" s="1">
        <f>SUMIFS(PitchGame!$K:$K,PitchGame!$A:$A,B45,PitchGame!$C:$C,A45)</f>
        <v>0</v>
      </c>
      <c r="K45" s="1">
        <f>SUMIFS(PitchGame!$L:$L,PitchGame!$A:$A,B45,PitchGame!$C:$C,A45)</f>
        <v>0</v>
      </c>
      <c r="L45" s="1">
        <f>SUMIFS(PitchGame!$M:$M,PitchGame!$A:$A,B45,PitchGame!$C:$C,A45)</f>
        <v>1</v>
      </c>
      <c r="M45" s="1">
        <f>SUMIFS(PitchGame!$N:$N,PitchGame!$A:$A,B45,PitchGame!$C:$C,A45)</f>
        <v>0</v>
      </c>
      <c r="N45" s="1">
        <f>SUMIFS(PitchGame!$O:$O,PitchGame!$A:$A,B45,PitchGame!$C:$C,A45)</f>
        <v>0</v>
      </c>
      <c r="O45" s="1">
        <f>SUMIFS(PitchGame!$P:$P,PitchGame!$A:$A,B45,PitchGame!$C:$C,A45)</f>
        <v>0</v>
      </c>
      <c r="P45" s="1">
        <f>SUMIFS(PitchGame!$Q:$Q,PitchGame!$A:$A,B45,PitchGame!$C:$C,A45)</f>
        <v>0</v>
      </c>
      <c r="Q45" s="1">
        <f>SUMIFS(PitchGame!$R:$R,PitchGame!$A:$A,B45,PitchGame!$C:$C,A45)</f>
        <v>0</v>
      </c>
      <c r="R45" s="1">
        <f>SUMIFS(PitchGame!$S:$S,PitchGame!$A:$A,B45,PitchGame!$C:$C,A45)</f>
        <v>0</v>
      </c>
      <c r="S45" s="1"/>
      <c r="T45" s="1"/>
      <c r="U45" s="1">
        <f>SUMIFS(PitchGame!$AD:$AD,PitchGame!$A:$A,B45,PitchGame!$C:$C,A45)</f>
        <v>3</v>
      </c>
      <c r="V45" s="1"/>
      <c r="W45" s="2">
        <f t="shared" si="1"/>
        <v>0</v>
      </c>
      <c r="X45" s="2">
        <f t="shared" si="2"/>
        <v>0</v>
      </c>
      <c r="Y45" s="2">
        <f t="shared" si="3"/>
        <v>1.4925373134328357</v>
      </c>
      <c r="Z45" s="2">
        <f t="shared" si="4"/>
        <v>0</v>
      </c>
      <c r="AA45" s="2">
        <f t="shared" si="5"/>
        <v>0</v>
      </c>
      <c r="AB45" s="2" t="e">
        <f t="shared" si="6"/>
        <v>#DIV/0!</v>
      </c>
      <c r="AC45" s="2">
        <f t="shared" si="7"/>
        <v>0</v>
      </c>
      <c r="AD45" s="2">
        <f t="shared" si="8"/>
        <v>0</v>
      </c>
      <c r="AE45" s="2">
        <f t="shared" si="9"/>
        <v>0</v>
      </c>
      <c r="AF45" s="2">
        <f t="shared" si="10"/>
        <v>0</v>
      </c>
      <c r="AG45" s="2">
        <f t="shared" si="11"/>
        <v>0.33333333333333331</v>
      </c>
      <c r="AH45" s="2">
        <f t="shared" si="12"/>
        <v>100</v>
      </c>
      <c r="AJ45">
        <f t="shared" si="13"/>
        <v>0.33333333333333331</v>
      </c>
      <c r="AK45">
        <f>SUMIFS(PitchGame!$AE:$AE,PitchGame!$A:$A,B45,PitchGame!$C:$C,A45)</f>
        <v>8</v>
      </c>
      <c r="AL45">
        <f t="shared" si="14"/>
        <v>0.18181818181818182</v>
      </c>
      <c r="AM45" s="2">
        <f t="shared" si="15"/>
        <v>11.940298507462686</v>
      </c>
      <c r="AN45" s="2">
        <f t="shared" si="16"/>
        <v>2.6666666666666665</v>
      </c>
      <c r="AO45" s="1">
        <v>44</v>
      </c>
      <c r="AP45" s="2">
        <f t="shared" si="17"/>
        <v>2.01E-2</v>
      </c>
      <c r="AQ45" t="e">
        <f t="shared" si="18"/>
        <v>#DIV/0!</v>
      </c>
      <c r="AR45" s="2" t="e">
        <f t="shared" si="19"/>
        <v>#DIV/0!</v>
      </c>
      <c r="AS45" t="e">
        <f>AR45/'리그 상수'!$F$4</f>
        <v>#DIV/0!</v>
      </c>
      <c r="AT45" t="b">
        <f>IF(D45&gt;= '리그 상수'!$I$1*1.8, TRUE, FALSE)</f>
        <v>0</v>
      </c>
    </row>
    <row r="46" spans="1:46">
      <c r="A46" t="s">
        <v>220</v>
      </c>
      <c r="B46" s="1" t="s">
        <v>252</v>
      </c>
      <c r="C46" s="19">
        <f t="shared" si="0"/>
        <v>2.5714285714285716</v>
      </c>
      <c r="D46" s="47">
        <f>SUMIFS(PitchGame!$E:$E,PitchGame!$A:$A,B46,PitchGame!$C:$C,A46)</f>
        <v>7</v>
      </c>
      <c r="E46" s="1">
        <f>SUMIFS(PitchGame!$F:$F,PitchGame!$A:$A,B46,PitchGame!$C:$C,A46)</f>
        <v>21</v>
      </c>
      <c r="F46" s="1">
        <f>SUMIFS(PitchGame!$G:$G,PitchGame!$A:$A,B46,PitchGame!$C:$C,A46)</f>
        <v>1</v>
      </c>
      <c r="G46" s="1">
        <f>SUMIFS(PitchGame!$H:$H,PitchGame!$A:$A,B46,PitchGame!$C:$C,A46)</f>
        <v>1</v>
      </c>
      <c r="H46" s="1">
        <f>SUMIFS(PitchGame!$I:$I,PitchGame!$A:$A,B46,PitchGame!$C:$C,A46)</f>
        <v>0</v>
      </c>
      <c r="I46" s="1">
        <f>SUMIFS(PitchGame!$J:$J,PitchGame!$A:$A,B46,PitchGame!$C:$C,A46)</f>
        <v>0</v>
      </c>
      <c r="J46" s="1">
        <f>SUMIFS(PitchGame!$K:$K,PitchGame!$A:$A,B46,PitchGame!$C:$C,A46)</f>
        <v>0</v>
      </c>
      <c r="K46" s="1">
        <f>SUMIFS(PitchGame!$L:$L,PitchGame!$A:$A,B46,PitchGame!$C:$C,A46)</f>
        <v>10</v>
      </c>
      <c r="L46" s="1">
        <f>SUMIFS(PitchGame!$M:$M,PitchGame!$A:$A,B46,PitchGame!$C:$C,A46)</f>
        <v>4</v>
      </c>
      <c r="M46" s="1">
        <f>SUMIFS(PitchGame!$N:$N,PitchGame!$A:$A,B46,PitchGame!$C:$C,A46)</f>
        <v>1</v>
      </c>
      <c r="N46" s="1">
        <f>SUMIFS(PitchGame!$O:$O,PitchGame!$A:$A,B46,PitchGame!$C:$C,A46)</f>
        <v>2</v>
      </c>
      <c r="O46" s="1">
        <f>SUMIFS(PitchGame!$P:$P,PitchGame!$A:$A,B46,PitchGame!$C:$C,A46)</f>
        <v>2</v>
      </c>
      <c r="P46" s="1">
        <f>SUMIFS(PitchGame!$Q:$Q,PitchGame!$A:$A,B46,PitchGame!$C:$C,A46)</f>
        <v>0</v>
      </c>
      <c r="Q46" s="1">
        <f>SUMIFS(PitchGame!$R:$R,PitchGame!$A:$A,B46,PitchGame!$C:$C,A46)</f>
        <v>1</v>
      </c>
      <c r="R46" s="1">
        <f>SUMIFS(PitchGame!$S:$S,PitchGame!$A:$A,B46,PitchGame!$C:$C,A46)</f>
        <v>0</v>
      </c>
      <c r="S46" s="1"/>
      <c r="T46" s="1"/>
      <c r="U46" s="1">
        <f>SUMIFS(PitchGame!$AD:$AD,PitchGame!$A:$A,B46,PitchGame!$C:$C,A46)</f>
        <v>28</v>
      </c>
      <c r="V46" s="1"/>
      <c r="W46" s="2">
        <f t="shared" si="1"/>
        <v>2.5714285714285716</v>
      </c>
      <c r="X46" s="2">
        <f t="shared" si="2"/>
        <v>39.842325017149335</v>
      </c>
      <c r="Y46" s="2">
        <f t="shared" si="3"/>
        <v>0.5714285714285714</v>
      </c>
      <c r="Z46" s="2">
        <f t="shared" si="4"/>
        <v>12.857142857142858</v>
      </c>
      <c r="AA46" s="2">
        <f t="shared" si="5"/>
        <v>0</v>
      </c>
      <c r="AB46" s="2" t="e">
        <f t="shared" si="6"/>
        <v>#DIV/0!</v>
      </c>
      <c r="AC46" s="2">
        <f t="shared" si="7"/>
        <v>1.2857142857142858</v>
      </c>
      <c r="AD46" s="2">
        <f t="shared" si="8"/>
        <v>35.714285714285715</v>
      </c>
      <c r="AE46" s="2">
        <f t="shared" si="9"/>
        <v>0</v>
      </c>
      <c r="AF46" s="2">
        <f t="shared" si="10"/>
        <v>35.714285714285715</v>
      </c>
      <c r="AG46" s="2">
        <f t="shared" si="11"/>
        <v>0.17647058823529413</v>
      </c>
      <c r="AH46" s="2">
        <f t="shared" si="12"/>
        <v>60</v>
      </c>
      <c r="AJ46">
        <f t="shared" si="13"/>
        <v>0.14814814814814814</v>
      </c>
      <c r="AK46">
        <f>SUMIFS(PitchGame!$AE:$AE,PitchGame!$A:$A,B46,PitchGame!$C:$C,A46)</f>
        <v>84</v>
      </c>
      <c r="AL46">
        <f t="shared" si="14"/>
        <v>1.8666666666666667</v>
      </c>
      <c r="AM46" s="2">
        <f t="shared" si="15"/>
        <v>12</v>
      </c>
      <c r="AN46" s="2">
        <f t="shared" si="16"/>
        <v>3</v>
      </c>
      <c r="AO46" s="1">
        <v>45</v>
      </c>
      <c r="AP46" s="2">
        <f t="shared" si="17"/>
        <v>0.21</v>
      </c>
      <c r="AQ46">
        <f t="shared" si="18"/>
        <v>1.9521395336316312</v>
      </c>
      <c r="AR46" s="2">
        <f t="shared" si="19"/>
        <v>2.1621395336316311</v>
      </c>
      <c r="AS46">
        <f>AR46/'리그 상수'!$F$4</f>
        <v>7.7774803368044279E-2</v>
      </c>
      <c r="AT46" t="b">
        <f>IF(D46&gt;= '리그 상수'!$I$1*1.8, TRUE, FALSE)</f>
        <v>0</v>
      </c>
    </row>
    <row r="47" spans="1:46">
      <c r="A47" t="s">
        <v>220</v>
      </c>
      <c r="B47" s="1" t="s">
        <v>118</v>
      </c>
      <c r="C47" s="19">
        <f t="shared" ref="C47" si="20">IFERROR((O47*9) / D47,0)</f>
        <v>0</v>
      </c>
      <c r="D47" s="47">
        <f>SUMIFS(PitchGame!$E:$E,PitchGame!$A:$A,B47,PitchGame!$C:$C,A47)</f>
        <v>0.33</v>
      </c>
      <c r="E47" s="1">
        <f>SUMIFS(PitchGame!$F:$F,PitchGame!$A:$A,B47,PitchGame!$C:$C,A47)</f>
        <v>1</v>
      </c>
      <c r="F47" s="1">
        <f>SUMIFS(PitchGame!$G:$G,PitchGame!$A:$A,B47,PitchGame!$C:$C,A47)</f>
        <v>0</v>
      </c>
      <c r="G47" s="1">
        <f>SUMIFS(PitchGame!$H:$H,PitchGame!$A:$A,B47,PitchGame!$C:$C,A47)</f>
        <v>0</v>
      </c>
      <c r="H47" s="1">
        <f>SUMIFS(PitchGame!$I:$I,PitchGame!$A:$A,B47,PitchGame!$C:$C,A47)</f>
        <v>0</v>
      </c>
      <c r="I47" s="1">
        <f>SUMIFS(PitchGame!$J:$J,PitchGame!$A:$A,B47,PitchGame!$C:$C,A47)</f>
        <v>0</v>
      </c>
      <c r="J47" s="1">
        <f>SUMIFS(PitchGame!$K:$K,PitchGame!$A:$A,B47,PitchGame!$C:$C,A47)</f>
        <v>0</v>
      </c>
      <c r="K47" s="1">
        <f>SUMIFS(PitchGame!$L:$L,PitchGame!$A:$A,B47,PitchGame!$C:$C,A47)</f>
        <v>0</v>
      </c>
      <c r="L47" s="1">
        <f>SUMIFS(PitchGame!$M:$M,PitchGame!$A:$A,B47,PitchGame!$C:$C,A47)</f>
        <v>1</v>
      </c>
      <c r="M47" s="1">
        <f>SUMIFS(PitchGame!$N:$N,PitchGame!$A:$A,B47,PitchGame!$C:$C,A47)</f>
        <v>0</v>
      </c>
      <c r="N47" s="1">
        <f>SUMIFS(PitchGame!$O:$O,PitchGame!$A:$A,B47,PitchGame!$C:$C,A47)</f>
        <v>0</v>
      </c>
      <c r="O47" s="1">
        <f>SUMIFS(PitchGame!$P:$P,PitchGame!$A:$A,B47,PitchGame!$C:$C,A47)</f>
        <v>0</v>
      </c>
      <c r="P47" s="1">
        <f>SUMIFS(PitchGame!$Q:$Q,PitchGame!$A:$A,B47,PitchGame!$C:$C,A47)</f>
        <v>0</v>
      </c>
      <c r="Q47" s="1">
        <f>SUMIFS(PitchGame!$R:$R,PitchGame!$A:$A,B47,PitchGame!$C:$C,A47)</f>
        <v>0</v>
      </c>
      <c r="R47" s="1">
        <f>SUMIFS(PitchGame!$S:$S,PitchGame!$A:$A,B47,PitchGame!$C:$C,A47)</f>
        <v>0</v>
      </c>
      <c r="S47" s="1"/>
      <c r="T47" s="1"/>
      <c r="U47" s="1">
        <f>SUMIFS(PitchGame!$AD:$AD,PitchGame!$A:$A,B47,PitchGame!$C:$C,A47)</f>
        <v>2</v>
      </c>
      <c r="V47" s="1"/>
      <c r="W47" s="2">
        <f t="shared" ref="W47" si="21">IFERROR(N47*9/D47,0)</f>
        <v>0</v>
      </c>
      <c r="X47" s="2">
        <f t="shared" si="2"/>
        <v>0</v>
      </c>
      <c r="Y47" s="2">
        <f t="shared" ref="Y47" si="22">(L47+P47)/D47</f>
        <v>3.0303030303030303</v>
      </c>
      <c r="Z47" s="2">
        <f t="shared" ref="Z47" si="23">(K47*9)/D47</f>
        <v>0</v>
      </c>
      <c r="AA47" s="2">
        <f t="shared" ref="AA47" si="24">(P47/9)*D47</f>
        <v>0</v>
      </c>
      <c r="AB47" s="2" t="e">
        <f t="shared" ref="AB47" si="25">K47/P47</f>
        <v>#DIV/0!</v>
      </c>
      <c r="AC47" s="2">
        <f t="shared" ref="AC47" si="26">(M47*9)/D47</f>
        <v>0</v>
      </c>
      <c r="AD47" s="2">
        <f t="shared" ref="AD47" si="27">(K47/U47)*100</f>
        <v>0</v>
      </c>
      <c r="AE47" s="2">
        <f t="shared" ref="AE47" si="28">(P47/U47) * 100</f>
        <v>0</v>
      </c>
      <c r="AF47" s="2">
        <f t="shared" ref="AF47" si="29">AD47-AE47</f>
        <v>0</v>
      </c>
      <c r="AG47" s="2">
        <f t="shared" ref="AG47" si="30">(L47-M47)/(U47-K47-M47)</f>
        <v>0.5</v>
      </c>
      <c r="AH47" s="2">
        <f t="shared" ref="AH47" si="31">((L47+P47+Q47-O47) / (L47+P47+Q47)) * 100</f>
        <v>100</v>
      </c>
      <c r="AJ47">
        <f t="shared" ref="AJ47" si="32">L47/(U47-P47-Q47)</f>
        <v>0.5</v>
      </c>
      <c r="AK47">
        <f>SUMIFS(PitchGame!$AE:$AE,PitchGame!$A:$A,B47,PitchGame!$C:$C,A47)</f>
        <v>7</v>
      </c>
      <c r="AL47">
        <f t="shared" ref="AL47" si="33">AK47/AO47</f>
        <v>0.15217391304347827</v>
      </c>
      <c r="AM47" s="2">
        <f t="shared" ref="AM47" si="34">AK47/D47</f>
        <v>21.212121212121211</v>
      </c>
      <c r="AN47" s="2">
        <f t="shared" ref="AN47" si="35">AK47/U47</f>
        <v>3.5</v>
      </c>
      <c r="AO47" s="1">
        <v>46</v>
      </c>
      <c r="AP47" s="2">
        <f t="shared" ref="AP47" si="36">D47*0.03</f>
        <v>9.9000000000000008E-3</v>
      </c>
      <c r="AQ47" t="e">
        <f t="shared" ref="AQ47" si="37">($W$2/W47) * D47/9</f>
        <v>#DIV/0!</v>
      </c>
      <c r="AR47" s="2" t="e">
        <f t="shared" ref="AR47" si="38">AQ47+AP47</f>
        <v>#DIV/0!</v>
      </c>
      <c r="AS47" t="e">
        <f>AR47/'리그 상수'!$F$4</f>
        <v>#DIV/0!</v>
      </c>
      <c r="AT47" t="b">
        <f>IF(D47&gt;= '리그 상수'!$I$1*1.8, TRUE, FALSE)</f>
        <v>0</v>
      </c>
    </row>
    <row r="48" spans="1:46">
      <c r="A48" t="s">
        <v>220</v>
      </c>
      <c r="C48" s="19"/>
      <c r="D48" s="4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19"/>
      <c r="D49" s="4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19"/>
      <c r="D50" s="4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19"/>
      <c r="D51" s="4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19"/>
      <c r="D52" s="4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19"/>
      <c r="D53" s="4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19"/>
      <c r="D54" s="4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19"/>
      <c r="D55" s="4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19"/>
      <c r="D56" s="4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19"/>
      <c r="D57" s="4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19"/>
      <c r="D58" s="4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19"/>
      <c r="D59" s="4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19"/>
      <c r="D60" s="4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19"/>
      <c r="D61" s="4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19"/>
      <c r="D62" s="4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E66D-C405-C84C-B4FD-D3C3A10F2F7C}">
  <dimension ref="A1:AT62"/>
  <sheetViews>
    <sheetView workbookViewId="0">
      <selection activeCell="K38" sqref="K38"/>
    </sheetView>
  </sheetViews>
  <sheetFormatPr defaultColWidth="8.6640625" defaultRowHeight="17.25"/>
  <cols>
    <col min="1" max="1" width="14.109375" bestFit="1" customWidth="1"/>
    <col min="2" max="2" width="19.6640625" bestFit="1" customWidth="1"/>
    <col min="3" max="3" width="8.88671875" style="2" bestFit="1" customWidth="1"/>
    <col min="4" max="4" width="8.88671875" style="4" bestFit="1" customWidth="1"/>
    <col min="5" max="21" width="8.88671875" bestFit="1" customWidth="1"/>
    <col min="23" max="23" width="8.88671875" bestFit="1" customWidth="1"/>
    <col min="24" max="24" width="9.6640625" bestFit="1" customWidth="1"/>
    <col min="25" max="26" width="8.88671875" bestFit="1" customWidth="1"/>
  </cols>
  <sheetData>
    <row r="1" spans="1:46">
      <c r="A1" t="s">
        <v>219</v>
      </c>
      <c r="B1" t="s">
        <v>26</v>
      </c>
      <c r="C1" s="18" t="s">
        <v>183</v>
      </c>
      <c r="D1" s="46" t="s">
        <v>205</v>
      </c>
      <c r="E1" s="13" t="s">
        <v>56</v>
      </c>
      <c r="F1" s="13" t="s">
        <v>206</v>
      </c>
      <c r="G1" s="13" t="s">
        <v>207</v>
      </c>
      <c r="H1" s="13" t="s">
        <v>208</v>
      </c>
      <c r="I1" s="13" t="s">
        <v>209</v>
      </c>
      <c r="J1" s="11" t="s">
        <v>157</v>
      </c>
      <c r="K1" s="13" t="s">
        <v>210</v>
      </c>
      <c r="L1" s="13" t="s">
        <v>211</v>
      </c>
      <c r="M1" s="13" t="s">
        <v>212</v>
      </c>
      <c r="N1" s="13" t="s">
        <v>213</v>
      </c>
      <c r="O1" s="13" t="s">
        <v>214</v>
      </c>
      <c r="P1" s="13" t="s">
        <v>215</v>
      </c>
      <c r="Q1" s="13" t="s">
        <v>216</v>
      </c>
      <c r="R1" s="13" t="s">
        <v>217</v>
      </c>
      <c r="S1" s="13"/>
      <c r="T1" s="11"/>
      <c r="U1" s="11" t="s">
        <v>218</v>
      </c>
      <c r="V1" s="11" t="s">
        <v>223</v>
      </c>
      <c r="W1" s="11" t="s">
        <v>170</v>
      </c>
      <c r="X1" s="11" t="s">
        <v>171</v>
      </c>
      <c r="Y1" s="11" t="s">
        <v>173</v>
      </c>
      <c r="Z1" s="11" t="s">
        <v>175</v>
      </c>
      <c r="AA1" s="11" t="s">
        <v>176</v>
      </c>
      <c r="AB1" s="11" t="s">
        <v>178</v>
      </c>
      <c r="AC1" s="11" t="s">
        <v>179</v>
      </c>
      <c r="AD1" s="11" t="s">
        <v>27</v>
      </c>
      <c r="AE1" s="11" t="s">
        <v>28</v>
      </c>
      <c r="AF1" s="11" t="s">
        <v>189</v>
      </c>
      <c r="AG1" s="11" t="s">
        <v>30</v>
      </c>
      <c r="AH1" s="11" t="s">
        <v>182</v>
      </c>
      <c r="AI1" s="11"/>
      <c r="AJ1" s="11" t="s">
        <v>184</v>
      </c>
      <c r="AK1" s="11" t="s">
        <v>185</v>
      </c>
      <c r="AL1" s="11" t="s">
        <v>186</v>
      </c>
      <c r="AM1" s="11" t="s">
        <v>187</v>
      </c>
      <c r="AN1" s="11" t="s">
        <v>188</v>
      </c>
      <c r="AO1" s="11" t="s">
        <v>190</v>
      </c>
      <c r="AP1" s="11" t="s">
        <v>202</v>
      </c>
      <c r="AQ1" s="11" t="s">
        <v>203</v>
      </c>
      <c r="AR1" s="11" t="s">
        <v>43</v>
      </c>
      <c r="AS1" s="11" t="s">
        <v>79</v>
      </c>
      <c r="AT1" s="11" t="s">
        <v>276</v>
      </c>
    </row>
    <row r="2" spans="1:46">
      <c r="C2" s="2">
        <f>AVERAGE(C$3:C$1048576)</f>
        <v>4.7674952821033436</v>
      </c>
      <c r="W2">
        <f>AVERAGE(W$3:W$1048576)</f>
        <v>5.9128235273127361</v>
      </c>
      <c r="AO2" s="1"/>
    </row>
    <row r="3" spans="1:46">
      <c r="A3" s="30" t="s">
        <v>298</v>
      </c>
      <c r="B3" s="36" t="s">
        <v>115</v>
      </c>
      <c r="C3" s="19">
        <f>IFERROR((O3*9) / D3,0)</f>
        <v>4.7848101265822791</v>
      </c>
      <c r="D3" s="47">
        <f>SUMIFS(PitchGame!$E:$E,PitchGame!$A:$A,B3,PitchGame!$C:$C,A3)</f>
        <v>52.666666666666664</v>
      </c>
      <c r="E3" s="1">
        <f>SUMIFS(PitchGame!$F:$F,PitchGame!$A:$A,B3,PitchGame!$C:$C,A3)</f>
        <v>158</v>
      </c>
      <c r="F3" s="1">
        <f>SUMIFS(PitchGame!$G:$G,PitchGame!$A:$A,B3,PitchGame!$C:$C,A3)</f>
        <v>3</v>
      </c>
      <c r="G3" s="1">
        <f>SUMIFS(PitchGame!$H:$H,PitchGame!$A:$A,B3,PitchGame!$C:$C,A3)</f>
        <v>3</v>
      </c>
      <c r="H3" s="1">
        <f>SUMIFS(PitchGame!$I:$I,PitchGame!$A:$A,B3,PitchGame!$C:$C,A3)</f>
        <v>2</v>
      </c>
      <c r="I3" s="1">
        <f>SUMIFS(PitchGame!$J:$J,PitchGame!$A:$A,B3,PitchGame!$C:$C,A3)</f>
        <v>0</v>
      </c>
      <c r="J3" s="1">
        <f>SUMIFS(PitchGame!$K:$K,PitchGame!$A:$A,B3,PitchGame!$C:$C,A3)</f>
        <v>2</v>
      </c>
      <c r="K3" s="1">
        <f>SUMIFS(PitchGame!$L:$L,PitchGame!$A:$A,B3,PitchGame!$C:$C,A3)</f>
        <v>67</v>
      </c>
      <c r="L3" s="1">
        <f>SUMIFS(PitchGame!$M:$M,PitchGame!$A:$A,B3,PitchGame!$C:$C,A3)</f>
        <v>59</v>
      </c>
      <c r="M3" s="1">
        <f>SUMIFS(PitchGame!$N:$N,PitchGame!$A:$A,B3,PitchGame!$C:$C,A3)</f>
        <v>6</v>
      </c>
      <c r="N3" s="1">
        <f>SUMIFS(PitchGame!$O:$O,PitchGame!$A:$A,B3,PitchGame!$C:$C,A3)</f>
        <v>32</v>
      </c>
      <c r="O3" s="1">
        <f>SUMIFS(PitchGame!$P:$P,PitchGame!$A:$A,B3,PitchGame!$C:$C,A3)</f>
        <v>28</v>
      </c>
      <c r="P3" s="1">
        <f>SUMIFS(PitchGame!$Q:$Q,PitchGame!$A:$A,B3,PitchGame!$C:$C,A3)</f>
        <v>4</v>
      </c>
      <c r="Q3" s="1">
        <f>SUMIFS(PitchGame!$R:$R,PitchGame!$A:$A,B3,PitchGame!$C:$C,A3)</f>
        <v>7</v>
      </c>
      <c r="R3" s="1">
        <f>SUMIFS(PitchGame!$S:$S,PitchGame!$A:$A,B3,PitchGame!$C:$C,A3)</f>
        <v>0</v>
      </c>
      <c r="S3" s="1"/>
      <c r="T3" s="1"/>
      <c r="U3" s="1">
        <f>SUMIFS(PitchGame!$AD:$AD,PitchGame!$A:$A,B3,PitchGame!$C:$C,A3)</f>
        <v>223</v>
      </c>
      <c r="V3" s="1"/>
      <c r="W3" s="2">
        <f>IFERROR(N3*9/D3,0)</f>
        <v>5.4683544303797467</v>
      </c>
      <c r="X3" s="2">
        <f>W3/$W$2*100</f>
        <v>92.482963598019097</v>
      </c>
      <c r="Y3" s="2">
        <f>(L3+P3)/D3</f>
        <v>1.1962025316455698</v>
      </c>
      <c r="Z3" s="2">
        <f>(K3*9)/D3</f>
        <v>11.449367088607595</v>
      </c>
      <c r="AA3" s="2">
        <f>(P3/9)*D3</f>
        <v>23.407407407407405</v>
      </c>
      <c r="AB3" s="2">
        <f>K3/P3</f>
        <v>16.75</v>
      </c>
      <c r="AC3" s="2">
        <f>(M3*9)/D3</f>
        <v>1.0253164556962027</v>
      </c>
      <c r="AD3" s="2">
        <f>(K3/U3)*100</f>
        <v>30.044843049327351</v>
      </c>
      <c r="AE3" s="2">
        <f>(P3/U3) * 100</f>
        <v>1.7937219730941705</v>
      </c>
      <c r="AF3" s="2">
        <f>AD3-AE3</f>
        <v>28.251121076233179</v>
      </c>
      <c r="AG3" s="2">
        <f>(L3-M3)/(U3-K3-M3)</f>
        <v>0.35333333333333333</v>
      </c>
      <c r="AH3" s="2">
        <f>((L3+P3+Q3-O3) / (L3+P3+Q3)) * 100</f>
        <v>60</v>
      </c>
      <c r="AJ3">
        <f>L3/(U3-P3-Q3)</f>
        <v>0.27830188679245282</v>
      </c>
      <c r="AK3">
        <f>SUMIFS(PitchGame!$AE:$AE,PitchGame!$A:$A,B3,PitchGame!$C:$C,A3)</f>
        <v>0</v>
      </c>
      <c r="AL3">
        <f>AK3/AO3</f>
        <v>0</v>
      </c>
      <c r="AM3" s="2">
        <f>AK3/D3</f>
        <v>0</v>
      </c>
      <c r="AN3" s="2">
        <f>AK3/U3</f>
        <v>0</v>
      </c>
      <c r="AO3" s="1">
        <v>2</v>
      </c>
      <c r="AP3" s="2">
        <f>D3*0.03</f>
        <v>1.5799999999999998</v>
      </c>
      <c r="AQ3">
        <f>($W$2/W3) * D3/9</f>
        <v>6.3274917067830572</v>
      </c>
      <c r="AR3" s="2">
        <f>AQ3+AP3</f>
        <v>7.9074917067830572</v>
      </c>
      <c r="AS3">
        <f>AR3/'리그 상수'!$F$4</f>
        <v>0.28444214772600923</v>
      </c>
      <c r="AT3" t="b">
        <f>IF(D3&gt;= '리그 상수'!$I$1*1.8, TRUE, FALSE)</f>
        <v>1</v>
      </c>
    </row>
    <row r="4" spans="1:46">
      <c r="A4" s="30" t="s">
        <v>298</v>
      </c>
      <c r="B4" s="24" t="s">
        <v>125</v>
      </c>
      <c r="C4" s="19">
        <f t="shared" ref="C4:C26" si="0">IFERROR((O4*9) / D4,0)</f>
        <v>4.5</v>
      </c>
      <c r="D4" s="47">
        <f>SUMIFS(PitchGame!$E:$E,PitchGame!$A:$A,B4,PitchGame!$C:$C,A4)</f>
        <v>14</v>
      </c>
      <c r="E4" s="1">
        <f>SUMIFS(PitchGame!$F:$F,PitchGame!$A:$A,B4,PitchGame!$C:$C,A4)</f>
        <v>42</v>
      </c>
      <c r="F4" s="1">
        <f>SUMIFS(PitchGame!$G:$G,PitchGame!$A:$A,B4,PitchGame!$C:$C,A4)</f>
        <v>1</v>
      </c>
      <c r="G4" s="1">
        <f>SUMIFS(PitchGame!$H:$H,PitchGame!$A:$A,B4,PitchGame!$C:$C,A4)</f>
        <v>1</v>
      </c>
      <c r="H4" s="1">
        <f>SUMIFS(PitchGame!$I:$I,PitchGame!$A:$A,B4,PitchGame!$C:$C,A4)</f>
        <v>0</v>
      </c>
      <c r="I4" s="1">
        <f>SUMIFS(PitchGame!$J:$J,PitchGame!$A:$A,B4,PitchGame!$C:$C,A4)</f>
        <v>0</v>
      </c>
      <c r="J4" s="1">
        <f>SUMIFS(PitchGame!$K:$K,PitchGame!$A:$A,B4,PitchGame!$C:$C,A4)</f>
        <v>1</v>
      </c>
      <c r="K4" s="1">
        <f>SUMIFS(PitchGame!$L:$L,PitchGame!$A:$A,B4,PitchGame!$C:$C,A4)</f>
        <v>17</v>
      </c>
      <c r="L4" s="1">
        <f>SUMIFS(PitchGame!$M:$M,PitchGame!$A:$A,B4,PitchGame!$C:$C,A4)</f>
        <v>10</v>
      </c>
      <c r="M4" s="1">
        <f>SUMIFS(PitchGame!$N:$N,PitchGame!$A:$A,B4,PitchGame!$C:$C,A4)</f>
        <v>2</v>
      </c>
      <c r="N4" s="1">
        <f>SUMIFS(PitchGame!$O:$O,PitchGame!$A:$A,B4,PitchGame!$C:$C,A4)</f>
        <v>8</v>
      </c>
      <c r="O4" s="1">
        <f>SUMIFS(PitchGame!$P:$P,PitchGame!$A:$A,B4,PitchGame!$C:$C,A4)</f>
        <v>7</v>
      </c>
      <c r="P4" s="1">
        <f>SUMIFS(PitchGame!$Q:$Q,PitchGame!$A:$A,B4,PitchGame!$C:$C,A4)</f>
        <v>0</v>
      </c>
      <c r="Q4" s="1">
        <f>SUMIFS(PitchGame!$R:$R,PitchGame!$A:$A,B4,PitchGame!$C:$C,A4)</f>
        <v>3</v>
      </c>
      <c r="R4" s="1">
        <f>SUMIFS(PitchGame!$S:$S,PitchGame!$A:$A,B4,PitchGame!$C:$C,A4)</f>
        <v>0</v>
      </c>
      <c r="S4" s="1"/>
      <c r="T4" s="1"/>
      <c r="U4" s="1">
        <f>SUMIFS(PitchGame!$AD:$AD,PitchGame!$A:$A,B4,PitchGame!$C:$C,A4)</f>
        <v>58</v>
      </c>
      <c r="V4" s="1"/>
      <c r="W4" s="2">
        <f t="shared" ref="W4:W26" si="1">IFERROR(N4*9/D4,0)</f>
        <v>5.1428571428571432</v>
      </c>
      <c r="X4" s="2">
        <f t="shared" ref="X4:X26" si="2">W4/$W$2*100</f>
        <v>86.97802528861321</v>
      </c>
      <c r="Y4" s="2">
        <f t="shared" ref="Y4:Y26" si="3">(L4+P4)/D4</f>
        <v>0.7142857142857143</v>
      </c>
      <c r="Z4" s="2">
        <f t="shared" ref="Z4:Z26" si="4">(K4*9)/D4</f>
        <v>10.928571428571429</v>
      </c>
      <c r="AA4" s="2">
        <f t="shared" ref="AA4:AA26" si="5">(P4/9)*D4</f>
        <v>0</v>
      </c>
      <c r="AB4" s="2" t="e">
        <f t="shared" ref="AB4:AB26" si="6">K4/P4</f>
        <v>#DIV/0!</v>
      </c>
      <c r="AC4" s="2">
        <f t="shared" ref="AC4:AC26" si="7">(M4*9)/D4</f>
        <v>1.2857142857142858</v>
      </c>
      <c r="AD4" s="2">
        <f t="shared" ref="AD4:AD26" si="8">(K4/U4)*100</f>
        <v>29.310344827586203</v>
      </c>
      <c r="AE4" s="2">
        <f t="shared" ref="AE4:AE26" si="9">(P4/U4) * 100</f>
        <v>0</v>
      </c>
      <c r="AF4" s="2">
        <f t="shared" ref="AF4:AF26" si="10">AD4-AE4</f>
        <v>29.310344827586203</v>
      </c>
      <c r="AG4" s="2">
        <f t="shared" ref="AG4:AG26" si="11">(L4-M4)/(U4-K4-M4)</f>
        <v>0.20512820512820512</v>
      </c>
      <c r="AH4" s="2">
        <f t="shared" ref="AH4:AH26" si="12">((L4+P4+Q4-O4) / (L4+P4+Q4)) * 100</f>
        <v>46.153846153846153</v>
      </c>
      <c r="AJ4">
        <f t="shared" ref="AJ4:AJ26" si="13">L4/(U4-P4-Q4)</f>
        <v>0.18181818181818182</v>
      </c>
      <c r="AK4">
        <f>SUMIFS(PitchGame!$AE:$AE,PitchGame!$A:$A,B4,PitchGame!$C:$C,A4)</f>
        <v>0</v>
      </c>
      <c r="AL4">
        <f t="shared" ref="AL4:AL26" si="14">AK4/AO4</f>
        <v>0</v>
      </c>
      <c r="AM4" s="2">
        <f t="shared" ref="AM4:AM26" si="15">AK4/D4</f>
        <v>0</v>
      </c>
      <c r="AN4" s="2">
        <f t="shared" ref="AN4:AN26" si="16">AK4/U4</f>
        <v>0</v>
      </c>
      <c r="AO4" s="1">
        <v>3</v>
      </c>
      <c r="AP4" s="2">
        <f t="shared" ref="AP4:AP26" si="17">D4*0.03</f>
        <v>0.42</v>
      </c>
      <c r="AQ4">
        <f t="shared" ref="AQ4:AQ26" si="18">($W$2/W4) * D4/9</f>
        <v>1.7884466224587905</v>
      </c>
      <c r="AR4" s="2">
        <f t="shared" ref="AR4:AR26" si="19">AQ4+AP4</f>
        <v>2.2084466224587906</v>
      </c>
      <c r="AS4">
        <f>AR4/'리그 상수'!$F$4</f>
        <v>7.9440525987726274E-2</v>
      </c>
      <c r="AT4" t="b">
        <f>IF(D4&gt;= '리그 상수'!$I$1*1.8, TRUE, FALSE)</f>
        <v>0</v>
      </c>
    </row>
    <row r="5" spans="1:46">
      <c r="A5" s="30" t="s">
        <v>299</v>
      </c>
      <c r="B5" s="24" t="s">
        <v>191</v>
      </c>
      <c r="C5" s="19">
        <f t="shared" si="0"/>
        <v>2.25</v>
      </c>
      <c r="D5" s="47">
        <f>SUMIFS(PitchGame!$E:$E,PitchGame!$A:$A,B5,PitchGame!$C:$C,A5)</f>
        <v>4</v>
      </c>
      <c r="E5" s="1">
        <f>SUMIFS(PitchGame!$F:$F,PitchGame!$A:$A,B5,PitchGame!$C:$C,A5)</f>
        <v>12</v>
      </c>
      <c r="F5" s="1">
        <f>SUMIFS(PitchGame!$G:$G,PitchGame!$A:$A,B5,PitchGame!$C:$C,A5)</f>
        <v>0</v>
      </c>
      <c r="G5" s="1">
        <f>SUMIFS(PitchGame!$H:$H,PitchGame!$A:$A,B5,PitchGame!$C:$C,A5)</f>
        <v>0</v>
      </c>
      <c r="H5" s="1">
        <f>SUMIFS(PitchGame!$I:$I,PitchGame!$A:$A,B5,PitchGame!$C:$C,A5)</f>
        <v>0</v>
      </c>
      <c r="I5" s="1">
        <f>SUMIFS(PitchGame!$J:$J,PitchGame!$A:$A,B5,PitchGame!$C:$C,A5)</f>
        <v>1</v>
      </c>
      <c r="J5" s="1">
        <f>SUMIFS(PitchGame!$K:$K,PitchGame!$A:$A,B5,PitchGame!$C:$C,A5)</f>
        <v>0</v>
      </c>
      <c r="K5" s="1">
        <f>SUMIFS(PitchGame!$L:$L,PitchGame!$A:$A,B5,PitchGame!$C:$C,A5)</f>
        <v>4</v>
      </c>
      <c r="L5" s="1">
        <f>SUMIFS(PitchGame!$M:$M,PitchGame!$A:$A,B5,PitchGame!$C:$C,A5)</f>
        <v>1</v>
      </c>
      <c r="M5" s="1">
        <f>SUMIFS(PitchGame!$N:$N,PitchGame!$A:$A,B5,PitchGame!$C:$C,A5)</f>
        <v>0</v>
      </c>
      <c r="N5" s="1">
        <f>SUMIFS(PitchGame!$O:$O,PitchGame!$A:$A,B5,PitchGame!$C:$C,A5)</f>
        <v>2</v>
      </c>
      <c r="O5" s="1">
        <f>SUMIFS(PitchGame!$P:$P,PitchGame!$A:$A,B5,PitchGame!$C:$C,A5)</f>
        <v>1</v>
      </c>
      <c r="P5" s="1">
        <f>SUMIFS(PitchGame!$Q:$Q,PitchGame!$A:$A,B5,PitchGame!$C:$C,A5)</f>
        <v>0</v>
      </c>
      <c r="Q5" s="1">
        <f>SUMIFS(PitchGame!$R:$R,PitchGame!$A:$A,B5,PitchGame!$C:$C,A5)</f>
        <v>1</v>
      </c>
      <c r="R5" s="1">
        <f>SUMIFS(PitchGame!$S:$S,PitchGame!$A:$A,B5,PitchGame!$C:$C,A5)</f>
        <v>0</v>
      </c>
      <c r="S5" s="1"/>
      <c r="T5" s="1"/>
      <c r="U5" s="1">
        <f>SUMIFS(PitchGame!$AD:$AD,PitchGame!$A:$A,B5,PitchGame!$C:$C,A5)</f>
        <v>16</v>
      </c>
      <c r="V5" s="1"/>
      <c r="W5" s="2">
        <f t="shared" si="1"/>
        <v>4.5</v>
      </c>
      <c r="X5" s="2">
        <f t="shared" si="2"/>
        <v>76.105772127536554</v>
      </c>
      <c r="Y5" s="2">
        <f t="shared" si="3"/>
        <v>0.25</v>
      </c>
      <c r="Z5" s="2">
        <f t="shared" si="4"/>
        <v>9</v>
      </c>
      <c r="AA5" s="2">
        <f t="shared" si="5"/>
        <v>0</v>
      </c>
      <c r="AB5" s="2" t="e">
        <f t="shared" si="6"/>
        <v>#DIV/0!</v>
      </c>
      <c r="AC5" s="2">
        <f t="shared" si="7"/>
        <v>0</v>
      </c>
      <c r="AD5" s="2">
        <f t="shared" si="8"/>
        <v>25</v>
      </c>
      <c r="AE5" s="2">
        <f t="shared" si="9"/>
        <v>0</v>
      </c>
      <c r="AF5" s="2">
        <f t="shared" si="10"/>
        <v>25</v>
      </c>
      <c r="AG5" s="2">
        <f t="shared" si="11"/>
        <v>8.3333333333333329E-2</v>
      </c>
      <c r="AH5" s="2">
        <f t="shared" si="12"/>
        <v>50</v>
      </c>
      <c r="AJ5">
        <f t="shared" si="13"/>
        <v>6.6666666666666666E-2</v>
      </c>
      <c r="AK5">
        <f>SUMIFS(PitchGame!$AE:$AE,PitchGame!$A:$A,B5,PitchGame!$C:$C,A5)</f>
        <v>0</v>
      </c>
      <c r="AL5">
        <f t="shared" si="14"/>
        <v>0</v>
      </c>
      <c r="AM5" s="2">
        <f t="shared" si="15"/>
        <v>0</v>
      </c>
      <c r="AN5" s="2">
        <f t="shared" si="16"/>
        <v>0</v>
      </c>
      <c r="AO5" s="1">
        <v>4</v>
      </c>
      <c r="AP5" s="2">
        <f t="shared" si="17"/>
        <v>0.12</v>
      </c>
      <c r="AQ5">
        <f t="shared" si="18"/>
        <v>0.58398257059878877</v>
      </c>
      <c r="AR5" s="2">
        <f t="shared" si="19"/>
        <v>0.70398257059878877</v>
      </c>
      <c r="AS5">
        <f>AR5/'리그 상수'!$F$4</f>
        <v>2.5323114050316137E-2</v>
      </c>
      <c r="AT5" t="b">
        <f>IF(D5&gt;= '리그 상수'!$I$1*1.8, TRUE, FALSE)</f>
        <v>0</v>
      </c>
    </row>
    <row r="6" spans="1:46">
      <c r="A6" s="30" t="s">
        <v>299</v>
      </c>
      <c r="B6" s="24" t="s">
        <v>82</v>
      </c>
      <c r="C6" s="19">
        <f t="shared" si="0"/>
        <v>3.1621621621621627</v>
      </c>
      <c r="D6" s="47">
        <f>SUMIFS(PitchGame!$E:$E,PitchGame!$A:$A,B6,PitchGame!$C:$C,A6)</f>
        <v>36.999999999999993</v>
      </c>
      <c r="E6" s="1">
        <f>SUMIFS(PitchGame!$F:$F,PitchGame!$A:$A,B6,PitchGame!$C:$C,A6)</f>
        <v>111</v>
      </c>
      <c r="F6" s="1">
        <f>SUMIFS(PitchGame!$G:$G,PitchGame!$A:$A,B6,PitchGame!$C:$C,A6)</f>
        <v>3</v>
      </c>
      <c r="G6" s="1">
        <f>SUMIFS(PitchGame!$H:$H,PitchGame!$A:$A,B6,PitchGame!$C:$C,A6)</f>
        <v>1</v>
      </c>
      <c r="H6" s="1">
        <f>SUMIFS(PitchGame!$I:$I,PitchGame!$A:$A,B6,PitchGame!$C:$C,A6)</f>
        <v>1</v>
      </c>
      <c r="I6" s="1">
        <f>SUMIFS(PitchGame!$J:$J,PitchGame!$A:$A,B6,PitchGame!$C:$C,A6)</f>
        <v>0</v>
      </c>
      <c r="J6" s="1">
        <f>SUMIFS(PitchGame!$K:$K,PitchGame!$A:$A,B6,PitchGame!$C:$C,A6)</f>
        <v>2</v>
      </c>
      <c r="K6" s="1">
        <f>SUMIFS(PitchGame!$L:$L,PitchGame!$A:$A,B6,PitchGame!$C:$C,A6)</f>
        <v>50</v>
      </c>
      <c r="L6" s="1">
        <f>SUMIFS(PitchGame!$M:$M,PitchGame!$A:$A,B6,PitchGame!$C:$C,A6)</f>
        <v>32</v>
      </c>
      <c r="M6" s="1">
        <f>SUMIFS(PitchGame!$N:$N,PitchGame!$A:$A,B6,PitchGame!$C:$C,A6)</f>
        <v>1</v>
      </c>
      <c r="N6" s="1">
        <f>SUMIFS(PitchGame!$O:$O,PitchGame!$A:$A,B6,PitchGame!$C:$C,A6)</f>
        <v>14</v>
      </c>
      <c r="O6" s="1">
        <f>SUMIFS(PitchGame!$P:$P,PitchGame!$A:$A,B6,PitchGame!$C:$C,A6)</f>
        <v>13</v>
      </c>
      <c r="P6" s="1">
        <f>SUMIFS(PitchGame!$Q:$Q,PitchGame!$A:$A,B6,PitchGame!$C:$C,A6)</f>
        <v>4</v>
      </c>
      <c r="Q6" s="1">
        <f>SUMIFS(PitchGame!$R:$R,PitchGame!$A:$A,B6,PitchGame!$C:$C,A6)</f>
        <v>0</v>
      </c>
      <c r="R6" s="1">
        <f>SUMIFS(PitchGame!$S:$S,PitchGame!$A:$A,B6,PitchGame!$C:$C,A6)</f>
        <v>3</v>
      </c>
      <c r="S6" s="1"/>
      <c r="T6" s="1"/>
      <c r="U6" s="1">
        <f>SUMIFS(PitchGame!$AD:$AD,PitchGame!$A:$A,B6,PitchGame!$C:$C,A6)</f>
        <v>140</v>
      </c>
      <c r="V6" s="1"/>
      <c r="W6" s="2">
        <f t="shared" si="1"/>
        <v>3.4054054054054061</v>
      </c>
      <c r="X6" s="2">
        <f t="shared" si="2"/>
        <v>57.593557285703348</v>
      </c>
      <c r="Y6" s="2">
        <f t="shared" si="3"/>
        <v>0.97297297297297314</v>
      </c>
      <c r="Z6" s="2">
        <f t="shared" si="4"/>
        <v>12.162162162162165</v>
      </c>
      <c r="AA6" s="2">
        <f t="shared" si="5"/>
        <v>16.444444444444439</v>
      </c>
      <c r="AB6" s="2">
        <f t="shared" si="6"/>
        <v>12.5</v>
      </c>
      <c r="AC6" s="2">
        <f t="shared" si="7"/>
        <v>0.24324324324324328</v>
      </c>
      <c r="AD6" s="2">
        <f t="shared" si="8"/>
        <v>35.714285714285715</v>
      </c>
      <c r="AE6" s="2">
        <f t="shared" si="9"/>
        <v>2.8571428571428572</v>
      </c>
      <c r="AF6" s="2">
        <f t="shared" si="10"/>
        <v>32.857142857142861</v>
      </c>
      <c r="AG6" s="2">
        <f t="shared" si="11"/>
        <v>0.34831460674157305</v>
      </c>
      <c r="AH6" s="2">
        <f t="shared" si="12"/>
        <v>63.888888888888886</v>
      </c>
      <c r="AJ6">
        <f t="shared" si="13"/>
        <v>0.23529411764705882</v>
      </c>
      <c r="AK6">
        <f>SUMIFS(PitchGame!$AE:$AE,PitchGame!$A:$A,B6,PitchGame!$C:$C,A6)</f>
        <v>0</v>
      </c>
      <c r="AL6">
        <f t="shared" si="14"/>
        <v>0</v>
      </c>
      <c r="AM6" s="2">
        <f t="shared" si="15"/>
        <v>0</v>
      </c>
      <c r="AN6" s="2">
        <f t="shared" si="16"/>
        <v>0</v>
      </c>
      <c r="AO6" s="1">
        <v>5</v>
      </c>
      <c r="AP6" s="2">
        <f t="shared" si="17"/>
        <v>1.1099999999999997</v>
      </c>
      <c r="AQ6">
        <f t="shared" si="18"/>
        <v>7.1381440995512628</v>
      </c>
      <c r="AR6" s="2">
        <f t="shared" si="19"/>
        <v>8.2481440995512632</v>
      </c>
      <c r="AS6">
        <f>AR6/'리그 상수'!$F$4</f>
        <v>0.29669583091911012</v>
      </c>
      <c r="AT6" t="b">
        <f>IF(D6&gt;= '리그 상수'!$I$1*1.8, TRUE, FALSE)</f>
        <v>1</v>
      </c>
    </row>
    <row r="7" spans="1:46">
      <c r="A7" s="30" t="s">
        <v>299</v>
      </c>
      <c r="B7" s="24" t="s">
        <v>119</v>
      </c>
      <c r="C7" s="19">
        <f t="shared" si="0"/>
        <v>3.992957746478873</v>
      </c>
      <c r="D7" s="47">
        <f>SUMIFS(PitchGame!$E:$E,PitchGame!$A:$A,B7,PitchGame!$C:$C,A7)</f>
        <v>47.333333333333336</v>
      </c>
      <c r="E7" s="1">
        <f>SUMIFS(PitchGame!$F:$F,PitchGame!$A:$A,B7,PitchGame!$C:$C,A7)</f>
        <v>142</v>
      </c>
      <c r="F7" s="1">
        <f>SUMIFS(PitchGame!$G:$G,PitchGame!$A:$A,B7,PitchGame!$C:$C,A7)</f>
        <v>3</v>
      </c>
      <c r="G7" s="1">
        <f>SUMIFS(PitchGame!$H:$H,PitchGame!$A:$A,B7,PitchGame!$C:$C,A7)</f>
        <v>2</v>
      </c>
      <c r="H7" s="1">
        <f>SUMIFS(PitchGame!$I:$I,PitchGame!$A:$A,B7,PitchGame!$C:$C,A7)</f>
        <v>1</v>
      </c>
      <c r="I7" s="1">
        <f>SUMIFS(PitchGame!$J:$J,PitchGame!$A:$A,B7,PitchGame!$C:$C,A7)</f>
        <v>0</v>
      </c>
      <c r="J7" s="1">
        <f>SUMIFS(PitchGame!$K:$K,PitchGame!$A:$A,B7,PitchGame!$C:$C,A7)</f>
        <v>3</v>
      </c>
      <c r="K7" s="1">
        <f>SUMIFS(PitchGame!$L:$L,PitchGame!$A:$A,B7,PitchGame!$C:$C,A7)</f>
        <v>33</v>
      </c>
      <c r="L7" s="1">
        <f>SUMIFS(PitchGame!$M:$M,PitchGame!$A:$A,B7,PitchGame!$C:$C,A7)</f>
        <v>54</v>
      </c>
      <c r="M7" s="1">
        <f>SUMIFS(PitchGame!$N:$N,PitchGame!$A:$A,B7,PitchGame!$C:$C,A7)</f>
        <v>6</v>
      </c>
      <c r="N7" s="1">
        <f>SUMIFS(PitchGame!$O:$O,PitchGame!$A:$A,B7,PitchGame!$C:$C,A7)</f>
        <v>25</v>
      </c>
      <c r="O7" s="1">
        <f>SUMIFS(PitchGame!$P:$P,PitchGame!$A:$A,B7,PitchGame!$C:$C,A7)</f>
        <v>21</v>
      </c>
      <c r="P7" s="1">
        <f>SUMIFS(PitchGame!$Q:$Q,PitchGame!$A:$A,B7,PitchGame!$C:$C,A7)</f>
        <v>2</v>
      </c>
      <c r="Q7" s="1">
        <f>SUMIFS(PitchGame!$R:$R,PitchGame!$A:$A,B7,PitchGame!$C:$C,A7)</f>
        <v>3</v>
      </c>
      <c r="R7" s="1">
        <f>SUMIFS(PitchGame!$S:$S,PitchGame!$A:$A,B7,PitchGame!$C:$C,A7)</f>
        <v>0</v>
      </c>
      <c r="S7" s="1"/>
      <c r="T7" s="1"/>
      <c r="U7" s="1">
        <f>SUMIFS(PitchGame!$AD:$AD,PitchGame!$A:$A,B7,PitchGame!$C:$C,A7)</f>
        <v>198</v>
      </c>
      <c r="V7" s="1"/>
      <c r="W7" s="2">
        <f t="shared" si="1"/>
        <v>4.753521126760563</v>
      </c>
      <c r="X7" s="2">
        <f t="shared" si="2"/>
        <v>80.393421261482274</v>
      </c>
      <c r="Y7" s="2">
        <f t="shared" si="3"/>
        <v>1.1830985915492958</v>
      </c>
      <c r="Z7" s="2">
        <f t="shared" si="4"/>
        <v>6.2746478873239431</v>
      </c>
      <c r="AA7" s="2">
        <f t="shared" si="5"/>
        <v>10.518518518518519</v>
      </c>
      <c r="AB7" s="2">
        <f t="shared" si="6"/>
        <v>16.5</v>
      </c>
      <c r="AC7" s="2">
        <f t="shared" si="7"/>
        <v>1.1408450704225352</v>
      </c>
      <c r="AD7" s="2">
        <f t="shared" si="8"/>
        <v>16.666666666666664</v>
      </c>
      <c r="AE7" s="2">
        <f t="shared" si="9"/>
        <v>1.0101010101010102</v>
      </c>
      <c r="AF7" s="2">
        <f t="shared" si="10"/>
        <v>15.656565656565654</v>
      </c>
      <c r="AG7" s="2">
        <f t="shared" si="11"/>
        <v>0.30188679245283018</v>
      </c>
      <c r="AH7" s="2">
        <f t="shared" si="12"/>
        <v>64.406779661016941</v>
      </c>
      <c r="AJ7">
        <f t="shared" si="13"/>
        <v>0.27979274611398963</v>
      </c>
      <c r="AK7">
        <f>SUMIFS(PitchGame!$AE:$AE,PitchGame!$A:$A,B7,PitchGame!$C:$C,A7)</f>
        <v>0</v>
      </c>
      <c r="AL7">
        <f t="shared" si="14"/>
        <v>0</v>
      </c>
      <c r="AM7" s="2">
        <f t="shared" si="15"/>
        <v>0</v>
      </c>
      <c r="AN7" s="2">
        <f t="shared" si="16"/>
        <v>0</v>
      </c>
      <c r="AO7" s="1">
        <v>6</v>
      </c>
      <c r="AP7" s="2">
        <f t="shared" si="17"/>
        <v>1.42</v>
      </c>
      <c r="AQ7">
        <f t="shared" si="18"/>
        <v>6.5419025297522104</v>
      </c>
      <c r="AR7" s="2">
        <f t="shared" si="19"/>
        <v>7.9619025297522104</v>
      </c>
      <c r="AS7">
        <f>AR7/'리그 상수'!$F$4</f>
        <v>0.28639937157382045</v>
      </c>
      <c r="AT7" t="b">
        <f>IF(D7&gt;= '리그 상수'!$I$1*1.8, TRUE, FALSE)</f>
        <v>1</v>
      </c>
    </row>
    <row r="8" spans="1:46">
      <c r="A8" s="30" t="s">
        <v>299</v>
      </c>
      <c r="B8" s="24" t="s">
        <v>126</v>
      </c>
      <c r="C8" s="19">
        <f t="shared" si="0"/>
        <v>3.5526315789473681</v>
      </c>
      <c r="D8" s="47">
        <f>SUMIFS(PitchGame!$E:$E,PitchGame!$A:$A,B8,PitchGame!$C:$C,A8)</f>
        <v>12.666666666666668</v>
      </c>
      <c r="E8" s="1">
        <f>SUMIFS(PitchGame!$F:$F,PitchGame!$A:$A,B8,PitchGame!$C:$C,A8)</f>
        <v>38</v>
      </c>
      <c r="F8" s="1">
        <f>SUMIFS(PitchGame!$G:$G,PitchGame!$A:$A,B8,PitchGame!$C:$C,A8)</f>
        <v>0</v>
      </c>
      <c r="G8" s="1">
        <f>SUMIFS(PitchGame!$H:$H,PitchGame!$A:$A,B8,PitchGame!$C:$C,A8)</f>
        <v>2</v>
      </c>
      <c r="H8" s="1">
        <f>SUMIFS(PitchGame!$I:$I,PitchGame!$A:$A,B8,PitchGame!$C:$C,A8)</f>
        <v>0</v>
      </c>
      <c r="I8" s="1">
        <f>SUMIFS(PitchGame!$J:$J,PitchGame!$A:$A,B8,PitchGame!$C:$C,A8)</f>
        <v>0</v>
      </c>
      <c r="J8" s="1">
        <f>SUMIFS(PitchGame!$K:$K,PitchGame!$A:$A,B8,PitchGame!$C:$C,A8)</f>
        <v>0</v>
      </c>
      <c r="K8" s="1">
        <f>SUMIFS(PitchGame!$L:$L,PitchGame!$A:$A,B8,PitchGame!$C:$C,A8)</f>
        <v>11</v>
      </c>
      <c r="L8" s="1">
        <f>SUMIFS(PitchGame!$M:$M,PitchGame!$A:$A,B8,PitchGame!$C:$C,A8)</f>
        <v>23</v>
      </c>
      <c r="M8" s="1">
        <f>SUMIFS(PitchGame!$N:$N,PitchGame!$A:$A,B8,PitchGame!$C:$C,A8)</f>
        <v>0</v>
      </c>
      <c r="N8" s="1">
        <f>SUMIFS(PitchGame!$O:$O,PitchGame!$A:$A,B8,PitchGame!$C:$C,A8)</f>
        <v>16</v>
      </c>
      <c r="O8" s="1">
        <f>SUMIFS(PitchGame!$P:$P,PitchGame!$A:$A,B8,PitchGame!$C:$C,A8)</f>
        <v>5</v>
      </c>
      <c r="P8" s="1">
        <f>SUMIFS(PitchGame!$Q:$Q,PitchGame!$A:$A,B8,PitchGame!$C:$C,A8)</f>
        <v>0</v>
      </c>
      <c r="Q8" s="1">
        <f>SUMIFS(PitchGame!$R:$R,PitchGame!$A:$A,B8,PitchGame!$C:$C,A8)</f>
        <v>0</v>
      </c>
      <c r="R8" s="1">
        <f>SUMIFS(PitchGame!$S:$S,PitchGame!$A:$A,B8,PitchGame!$C:$C,A8)</f>
        <v>0</v>
      </c>
      <c r="S8" s="1"/>
      <c r="T8" s="1"/>
      <c r="U8" s="1">
        <f>SUMIFS(PitchGame!$AD:$AD,PitchGame!$A:$A,B8,PitchGame!$C:$C,A8)</f>
        <v>64</v>
      </c>
      <c r="V8" s="1"/>
      <c r="W8" s="2">
        <f t="shared" si="1"/>
        <v>11.368421052631579</v>
      </c>
      <c r="X8" s="2">
        <f t="shared" si="2"/>
        <v>192.26721379588182</v>
      </c>
      <c r="Y8" s="2">
        <f t="shared" si="3"/>
        <v>1.8157894736842104</v>
      </c>
      <c r="Z8" s="2">
        <f t="shared" si="4"/>
        <v>7.8157894736842097</v>
      </c>
      <c r="AA8" s="2">
        <f t="shared" si="5"/>
        <v>0</v>
      </c>
      <c r="AB8" s="2" t="e">
        <f t="shared" si="6"/>
        <v>#DIV/0!</v>
      </c>
      <c r="AC8" s="2">
        <f t="shared" si="7"/>
        <v>0</v>
      </c>
      <c r="AD8" s="2">
        <f t="shared" si="8"/>
        <v>17.1875</v>
      </c>
      <c r="AE8" s="2">
        <f t="shared" si="9"/>
        <v>0</v>
      </c>
      <c r="AF8" s="2">
        <f t="shared" si="10"/>
        <v>17.1875</v>
      </c>
      <c r="AG8" s="2">
        <f t="shared" si="11"/>
        <v>0.43396226415094341</v>
      </c>
      <c r="AH8" s="2">
        <f t="shared" si="12"/>
        <v>78.260869565217391</v>
      </c>
      <c r="AJ8">
        <f t="shared" si="13"/>
        <v>0.359375</v>
      </c>
      <c r="AK8">
        <f>SUMIFS(PitchGame!$AE:$AE,PitchGame!$A:$A,B8,PitchGame!$C:$C,A8)</f>
        <v>0</v>
      </c>
      <c r="AL8">
        <f t="shared" si="14"/>
        <v>0</v>
      </c>
      <c r="AM8" s="2">
        <f t="shared" si="15"/>
        <v>0</v>
      </c>
      <c r="AN8" s="2">
        <f t="shared" si="16"/>
        <v>0</v>
      </c>
      <c r="AO8" s="1">
        <v>7</v>
      </c>
      <c r="AP8" s="2">
        <f t="shared" si="17"/>
        <v>0.38</v>
      </c>
      <c r="AQ8">
        <f t="shared" si="18"/>
        <v>0.73200593050750962</v>
      </c>
      <c r="AR8" s="2">
        <f t="shared" si="19"/>
        <v>1.1120059305075096</v>
      </c>
      <c r="AS8">
        <f>AR8/'리그 상수'!$F$4</f>
        <v>4.0000213327608253E-2</v>
      </c>
      <c r="AT8" t="b">
        <f>IF(D8&gt;= '리그 상수'!$I$1*1.8, TRUE, FALSE)</f>
        <v>0</v>
      </c>
    </row>
    <row r="9" spans="1:46">
      <c r="A9" s="30" t="s">
        <v>299</v>
      </c>
      <c r="B9" s="33" t="s">
        <v>115</v>
      </c>
      <c r="C9" s="19">
        <f t="shared" si="0"/>
        <v>4.7848101265822791</v>
      </c>
      <c r="D9" s="47">
        <f>SUMIFS(PitchGame!$E:$E,PitchGame!$A:$A,B9,PitchGame!$C:$C,A9)</f>
        <v>52.666666666666664</v>
      </c>
      <c r="E9" s="1">
        <f>SUMIFS(PitchGame!$F:$F,PitchGame!$A:$A,B9,PitchGame!$C:$C,A9)</f>
        <v>158</v>
      </c>
      <c r="F9" s="1">
        <f>SUMIFS(PitchGame!$G:$G,PitchGame!$A:$A,B9,PitchGame!$C:$C,A9)</f>
        <v>3</v>
      </c>
      <c r="G9" s="1">
        <f>SUMIFS(PitchGame!$H:$H,PitchGame!$A:$A,B9,PitchGame!$C:$C,A9)</f>
        <v>3</v>
      </c>
      <c r="H9" s="1">
        <f>SUMIFS(PitchGame!$I:$I,PitchGame!$A:$A,B9,PitchGame!$C:$C,A9)</f>
        <v>2</v>
      </c>
      <c r="I9" s="1">
        <f>SUMIFS(PitchGame!$J:$J,PitchGame!$A:$A,B9,PitchGame!$C:$C,A9)</f>
        <v>0</v>
      </c>
      <c r="J9" s="1">
        <f>SUMIFS(PitchGame!$K:$K,PitchGame!$A:$A,B9,PitchGame!$C:$C,A9)</f>
        <v>2</v>
      </c>
      <c r="K9" s="1">
        <f>SUMIFS(PitchGame!$L:$L,PitchGame!$A:$A,B9,PitchGame!$C:$C,A9)</f>
        <v>67</v>
      </c>
      <c r="L9" s="1">
        <f>SUMIFS(PitchGame!$M:$M,PitchGame!$A:$A,B9,PitchGame!$C:$C,A9)</f>
        <v>59</v>
      </c>
      <c r="M9" s="1">
        <f>SUMIFS(PitchGame!$N:$N,PitchGame!$A:$A,B9,PitchGame!$C:$C,A9)</f>
        <v>6</v>
      </c>
      <c r="N9" s="1">
        <f>SUMIFS(PitchGame!$O:$O,PitchGame!$A:$A,B9,PitchGame!$C:$C,A9)</f>
        <v>32</v>
      </c>
      <c r="O9" s="1">
        <f>SUMIFS(PitchGame!$P:$P,PitchGame!$A:$A,B9,PitchGame!$C:$C,A9)</f>
        <v>28</v>
      </c>
      <c r="P9" s="1">
        <f>SUMIFS(PitchGame!$Q:$Q,PitchGame!$A:$A,B9,PitchGame!$C:$C,A9)</f>
        <v>4</v>
      </c>
      <c r="Q9" s="1">
        <f>SUMIFS(PitchGame!$R:$R,PitchGame!$A:$A,B9,PitchGame!$C:$C,A9)</f>
        <v>7</v>
      </c>
      <c r="R9" s="1">
        <f>SUMIFS(PitchGame!$S:$S,PitchGame!$A:$A,B9,PitchGame!$C:$C,A9)</f>
        <v>0</v>
      </c>
      <c r="S9" s="1"/>
      <c r="T9" s="1"/>
      <c r="U9" s="1">
        <f>SUMIFS(PitchGame!$AD:$AD,PitchGame!$A:$A,B9,PitchGame!$C:$C,A9)</f>
        <v>223</v>
      </c>
      <c r="V9" s="1"/>
      <c r="W9" s="2">
        <f t="shared" si="1"/>
        <v>5.4683544303797467</v>
      </c>
      <c r="X9" s="2">
        <f t="shared" si="2"/>
        <v>92.482963598019097</v>
      </c>
      <c r="Y9" s="2">
        <f t="shared" si="3"/>
        <v>1.1962025316455698</v>
      </c>
      <c r="Z9" s="2">
        <f t="shared" si="4"/>
        <v>11.449367088607595</v>
      </c>
      <c r="AA9" s="2">
        <f t="shared" si="5"/>
        <v>23.407407407407405</v>
      </c>
      <c r="AB9" s="2">
        <f t="shared" si="6"/>
        <v>16.75</v>
      </c>
      <c r="AC9" s="2">
        <f t="shared" si="7"/>
        <v>1.0253164556962027</v>
      </c>
      <c r="AD9" s="2">
        <f t="shared" si="8"/>
        <v>30.044843049327351</v>
      </c>
      <c r="AE9" s="2">
        <f t="shared" si="9"/>
        <v>1.7937219730941705</v>
      </c>
      <c r="AF9" s="2">
        <f t="shared" si="10"/>
        <v>28.251121076233179</v>
      </c>
      <c r="AG9" s="2">
        <f t="shared" si="11"/>
        <v>0.35333333333333333</v>
      </c>
      <c r="AH9" s="2">
        <f t="shared" si="12"/>
        <v>60</v>
      </c>
      <c r="AJ9">
        <f t="shared" si="13"/>
        <v>0.27830188679245282</v>
      </c>
      <c r="AK9">
        <f>SUMIFS(PitchGame!$AE:$AE,PitchGame!$A:$A,B9,PitchGame!$C:$C,A9)</f>
        <v>0</v>
      </c>
      <c r="AL9">
        <f t="shared" si="14"/>
        <v>0</v>
      </c>
      <c r="AM9" s="2">
        <f t="shared" si="15"/>
        <v>0</v>
      </c>
      <c r="AN9" s="2">
        <f t="shared" si="16"/>
        <v>0</v>
      </c>
      <c r="AO9" s="1">
        <v>8</v>
      </c>
      <c r="AP9" s="2">
        <f t="shared" si="17"/>
        <v>1.5799999999999998</v>
      </c>
      <c r="AQ9">
        <f t="shared" si="18"/>
        <v>6.3274917067830572</v>
      </c>
      <c r="AR9" s="2">
        <f t="shared" si="19"/>
        <v>7.9074917067830572</v>
      </c>
      <c r="AS9">
        <f>AR9/'리그 상수'!$F$4</f>
        <v>0.28444214772600923</v>
      </c>
      <c r="AT9" t="b">
        <f>IF(D9&gt;= '리그 상수'!$I$1*1.8, TRUE, FALSE)</f>
        <v>1</v>
      </c>
    </row>
    <row r="10" spans="1:46">
      <c r="A10" s="30" t="s">
        <v>299</v>
      </c>
      <c r="B10" s="34" t="s">
        <v>193</v>
      </c>
      <c r="C10" s="19">
        <f t="shared" si="0"/>
        <v>4.4181818181818189</v>
      </c>
      <c r="D10" s="47">
        <f>SUMIFS(PitchGame!$E:$E,PitchGame!$A:$A,B10,PitchGame!$C:$C,A10)</f>
        <v>18.333333333333332</v>
      </c>
      <c r="E10" s="1">
        <f>SUMIFS(PitchGame!$F:$F,PitchGame!$A:$A,B10,PitchGame!$C:$C,A10)</f>
        <v>55</v>
      </c>
      <c r="F10" s="1">
        <f>SUMIFS(PitchGame!$G:$G,PitchGame!$A:$A,B10,PitchGame!$C:$C,A10)</f>
        <v>2</v>
      </c>
      <c r="G10" s="1">
        <f>SUMIFS(PitchGame!$H:$H,PitchGame!$A:$A,B10,PitchGame!$C:$C,A10)</f>
        <v>1</v>
      </c>
      <c r="H10" s="1">
        <f>SUMIFS(PitchGame!$I:$I,PitchGame!$A:$A,B10,PitchGame!$C:$C,A10)</f>
        <v>0</v>
      </c>
      <c r="I10" s="1">
        <f>SUMIFS(PitchGame!$J:$J,PitchGame!$A:$A,B10,PitchGame!$C:$C,A10)</f>
        <v>0</v>
      </c>
      <c r="J10" s="1">
        <f>SUMIFS(PitchGame!$K:$K,PitchGame!$A:$A,B10,PitchGame!$C:$C,A10)</f>
        <v>2</v>
      </c>
      <c r="K10" s="1">
        <f>SUMIFS(PitchGame!$L:$L,PitchGame!$A:$A,B10,PitchGame!$C:$C,A10)</f>
        <v>15</v>
      </c>
      <c r="L10" s="1">
        <f>SUMIFS(PitchGame!$M:$M,PitchGame!$A:$A,B10,PitchGame!$C:$C,A10)</f>
        <v>21</v>
      </c>
      <c r="M10" s="1">
        <f>SUMIFS(PitchGame!$N:$N,PitchGame!$A:$A,B10,PitchGame!$C:$C,A10)</f>
        <v>6</v>
      </c>
      <c r="N10" s="1">
        <f>SUMIFS(PitchGame!$O:$O,PitchGame!$A:$A,B10,PitchGame!$C:$C,A10)</f>
        <v>16</v>
      </c>
      <c r="O10" s="1">
        <f>SUMIFS(PitchGame!$P:$P,PitchGame!$A:$A,B10,PitchGame!$C:$C,A10)</f>
        <v>9</v>
      </c>
      <c r="P10" s="1">
        <f>SUMIFS(PitchGame!$Q:$Q,PitchGame!$A:$A,B10,PitchGame!$C:$C,A10)</f>
        <v>2</v>
      </c>
      <c r="Q10" s="1">
        <f>SUMIFS(PitchGame!$R:$R,PitchGame!$A:$A,B10,PitchGame!$C:$C,A10)</f>
        <v>3</v>
      </c>
      <c r="R10" s="1">
        <f>SUMIFS(PitchGame!$S:$S,PitchGame!$A:$A,B10,PitchGame!$C:$C,A10)</f>
        <v>1</v>
      </c>
      <c r="S10" s="1"/>
      <c r="T10" s="1"/>
      <c r="U10" s="1">
        <f>SUMIFS(PitchGame!$AD:$AD,PitchGame!$A:$A,B10,PitchGame!$C:$C,A10)</f>
        <v>82</v>
      </c>
      <c r="V10" s="1"/>
      <c r="W10" s="2">
        <f t="shared" si="1"/>
        <v>7.8545454545454554</v>
      </c>
      <c r="X10" s="2">
        <f t="shared" si="2"/>
        <v>132.83916589533655</v>
      </c>
      <c r="Y10" s="2">
        <f t="shared" si="3"/>
        <v>1.2545454545454546</v>
      </c>
      <c r="Z10" s="2">
        <f t="shared" si="4"/>
        <v>7.3636363636363642</v>
      </c>
      <c r="AA10" s="2">
        <f t="shared" si="5"/>
        <v>4.0740740740740735</v>
      </c>
      <c r="AB10" s="2">
        <f t="shared" si="6"/>
        <v>7.5</v>
      </c>
      <c r="AC10" s="2">
        <f t="shared" si="7"/>
        <v>2.9454545454545458</v>
      </c>
      <c r="AD10" s="2">
        <f t="shared" si="8"/>
        <v>18.292682926829269</v>
      </c>
      <c r="AE10" s="2">
        <f t="shared" si="9"/>
        <v>2.4390243902439024</v>
      </c>
      <c r="AF10" s="2">
        <f t="shared" si="10"/>
        <v>15.853658536585366</v>
      </c>
      <c r="AG10" s="2">
        <f t="shared" si="11"/>
        <v>0.24590163934426229</v>
      </c>
      <c r="AH10" s="2">
        <f t="shared" si="12"/>
        <v>65.384615384615387</v>
      </c>
      <c r="AJ10">
        <f t="shared" si="13"/>
        <v>0.27272727272727271</v>
      </c>
      <c r="AK10">
        <f>SUMIFS(PitchGame!$AE:$AE,PitchGame!$A:$A,B10,PitchGame!$C:$C,A10)</f>
        <v>0</v>
      </c>
      <c r="AL10">
        <f t="shared" si="14"/>
        <v>0</v>
      </c>
      <c r="AM10" s="2">
        <f t="shared" si="15"/>
        <v>0</v>
      </c>
      <c r="AN10" s="2">
        <f t="shared" si="16"/>
        <v>0</v>
      </c>
      <c r="AO10" s="1">
        <v>9</v>
      </c>
      <c r="AP10" s="2">
        <f t="shared" si="17"/>
        <v>0.54999999999999993</v>
      </c>
      <c r="AQ10">
        <f t="shared" si="18"/>
        <v>1.5334611771365763</v>
      </c>
      <c r="AR10" s="2">
        <f t="shared" si="19"/>
        <v>2.0834611771365763</v>
      </c>
      <c r="AS10">
        <f>AR10/'리그 상수'!$F$4</f>
        <v>7.4944646659589068E-2</v>
      </c>
      <c r="AT10" t="b">
        <f>IF(D10&gt;= '리그 상수'!$I$1*1.8, TRUE, FALSE)</f>
        <v>1</v>
      </c>
    </row>
    <row r="11" spans="1:46">
      <c r="A11" s="30" t="s">
        <v>299</v>
      </c>
      <c r="B11" s="24" t="s">
        <v>192</v>
      </c>
      <c r="C11" s="19">
        <f t="shared" si="0"/>
        <v>1.5</v>
      </c>
      <c r="D11" s="47">
        <f>SUMIFS(PitchGame!$E:$E,PitchGame!$A:$A,B11,PitchGame!$C:$C,A11)</f>
        <v>12</v>
      </c>
      <c r="E11" s="1">
        <f>SUMIFS(PitchGame!$F:$F,PitchGame!$A:$A,B11,PitchGame!$C:$C,A11)</f>
        <v>36</v>
      </c>
      <c r="F11" s="1">
        <f>SUMIFS(PitchGame!$G:$G,PitchGame!$A:$A,B11,PitchGame!$C:$C,A11)</f>
        <v>0</v>
      </c>
      <c r="G11" s="1">
        <f>SUMIFS(PitchGame!$H:$H,PitchGame!$A:$A,B11,PitchGame!$C:$C,A11)</f>
        <v>0</v>
      </c>
      <c r="H11" s="1">
        <f>SUMIFS(PitchGame!$I:$I,PitchGame!$A:$A,B11,PitchGame!$C:$C,A11)</f>
        <v>0</v>
      </c>
      <c r="I11" s="1">
        <f>SUMIFS(PitchGame!$J:$J,PitchGame!$A:$A,B11,PitchGame!$C:$C,A11)</f>
        <v>0</v>
      </c>
      <c r="J11" s="1">
        <f>SUMIFS(PitchGame!$K:$K,PitchGame!$A:$A,B11,PitchGame!$C:$C,A11)</f>
        <v>0</v>
      </c>
      <c r="K11" s="1">
        <f>SUMIFS(PitchGame!$L:$L,PitchGame!$A:$A,B11,PitchGame!$C:$C,A11)</f>
        <v>8</v>
      </c>
      <c r="L11" s="1">
        <f>SUMIFS(PitchGame!$M:$M,PitchGame!$A:$A,B11,PitchGame!$C:$C,A11)</f>
        <v>8</v>
      </c>
      <c r="M11" s="1">
        <f>SUMIFS(PitchGame!$N:$N,PitchGame!$A:$A,B11,PitchGame!$C:$C,A11)</f>
        <v>0</v>
      </c>
      <c r="N11" s="1">
        <f>SUMIFS(PitchGame!$O:$O,PitchGame!$A:$A,B11,PitchGame!$C:$C,A11)</f>
        <v>2</v>
      </c>
      <c r="O11" s="1">
        <f>SUMIFS(PitchGame!$P:$P,PitchGame!$A:$A,B11,PitchGame!$C:$C,A11)</f>
        <v>2</v>
      </c>
      <c r="P11" s="1">
        <f>SUMIFS(PitchGame!$Q:$Q,PitchGame!$A:$A,B11,PitchGame!$C:$C,A11)</f>
        <v>0</v>
      </c>
      <c r="Q11" s="1">
        <f>SUMIFS(PitchGame!$R:$R,PitchGame!$A:$A,B11,PitchGame!$C:$C,A11)</f>
        <v>0</v>
      </c>
      <c r="R11" s="1">
        <f>SUMIFS(PitchGame!$S:$S,PitchGame!$A:$A,B11,PitchGame!$C:$C,A11)</f>
        <v>1</v>
      </c>
      <c r="S11" s="1"/>
      <c r="T11" s="1"/>
      <c r="U11" s="1">
        <f>SUMIFS(PitchGame!$AD:$AD,PitchGame!$A:$A,B11,PitchGame!$C:$C,A11)</f>
        <v>42</v>
      </c>
      <c r="V11" s="1"/>
      <c r="W11" s="2">
        <f t="shared" si="1"/>
        <v>1.5</v>
      </c>
      <c r="X11" s="2">
        <f t="shared" si="2"/>
        <v>25.36859070917885</v>
      </c>
      <c r="Y11" s="2">
        <f t="shared" si="3"/>
        <v>0.66666666666666663</v>
      </c>
      <c r="Z11" s="2">
        <f t="shared" si="4"/>
        <v>6</v>
      </c>
      <c r="AA11" s="2">
        <f t="shared" si="5"/>
        <v>0</v>
      </c>
      <c r="AB11" s="2" t="e">
        <f t="shared" si="6"/>
        <v>#DIV/0!</v>
      </c>
      <c r="AC11" s="2">
        <f t="shared" si="7"/>
        <v>0</v>
      </c>
      <c r="AD11" s="2">
        <f t="shared" si="8"/>
        <v>19.047619047619047</v>
      </c>
      <c r="AE11" s="2">
        <f t="shared" si="9"/>
        <v>0</v>
      </c>
      <c r="AF11" s="2">
        <f t="shared" si="10"/>
        <v>19.047619047619047</v>
      </c>
      <c r="AG11" s="2">
        <f t="shared" si="11"/>
        <v>0.23529411764705882</v>
      </c>
      <c r="AH11" s="2">
        <f t="shared" si="12"/>
        <v>75</v>
      </c>
      <c r="AJ11">
        <f t="shared" si="13"/>
        <v>0.19047619047619047</v>
      </c>
      <c r="AK11">
        <f>SUMIFS(PitchGame!$AE:$AE,PitchGame!$A:$A,B11,PitchGame!$C:$C,A11)</f>
        <v>0</v>
      </c>
      <c r="AL11">
        <f t="shared" si="14"/>
        <v>0</v>
      </c>
      <c r="AM11" s="2">
        <f t="shared" si="15"/>
        <v>0</v>
      </c>
      <c r="AN11" s="2">
        <f t="shared" si="16"/>
        <v>0</v>
      </c>
      <c r="AO11" s="1">
        <v>10</v>
      </c>
      <c r="AP11" s="2">
        <f t="shared" si="17"/>
        <v>0.36</v>
      </c>
      <c r="AQ11">
        <f t="shared" si="18"/>
        <v>5.2558431353890986</v>
      </c>
      <c r="AR11" s="2">
        <f t="shared" si="19"/>
        <v>5.615843135389099</v>
      </c>
      <c r="AS11">
        <f>AR11/'리그 상수'!$F$4</f>
        <v>0.20200874587730569</v>
      </c>
      <c r="AT11" t="b">
        <f>IF(D11&gt;= '리그 상수'!$I$1*1.8, TRUE, FALSE)</f>
        <v>0</v>
      </c>
    </row>
    <row r="12" spans="1:46">
      <c r="A12" s="30" t="s">
        <v>299</v>
      </c>
      <c r="B12" s="24" t="s">
        <v>94</v>
      </c>
      <c r="C12" s="19">
        <f t="shared" si="0"/>
        <v>1.173913043478261</v>
      </c>
      <c r="D12" s="47">
        <f>SUMIFS(PitchGame!$E:$E,PitchGame!$A:$A,B12,PitchGame!$C:$C,A12)</f>
        <v>23</v>
      </c>
      <c r="E12" s="1">
        <f>SUMIFS(PitchGame!$F:$F,PitchGame!$A:$A,B12,PitchGame!$C:$C,A12)</f>
        <v>69</v>
      </c>
      <c r="F12" s="1">
        <f>SUMIFS(PitchGame!$G:$G,PitchGame!$A:$A,B12,PitchGame!$C:$C,A12)</f>
        <v>1</v>
      </c>
      <c r="G12" s="1">
        <f>SUMIFS(PitchGame!$H:$H,PitchGame!$A:$A,B12,PitchGame!$C:$C,A12)</f>
        <v>0</v>
      </c>
      <c r="H12" s="1">
        <f>SUMIFS(PitchGame!$I:$I,PitchGame!$A:$A,B12,PitchGame!$C:$C,A12)</f>
        <v>0</v>
      </c>
      <c r="I12" s="1">
        <f>SUMIFS(PitchGame!$J:$J,PitchGame!$A:$A,B12,PitchGame!$C:$C,A12)</f>
        <v>0</v>
      </c>
      <c r="J12" s="1">
        <f>SUMIFS(PitchGame!$K:$K,PitchGame!$A:$A,B12,PitchGame!$C:$C,A12)</f>
        <v>3</v>
      </c>
      <c r="K12" s="1">
        <f>SUMIFS(PitchGame!$L:$L,PitchGame!$A:$A,B12,PitchGame!$C:$C,A12)</f>
        <v>25</v>
      </c>
      <c r="L12" s="1">
        <f>SUMIFS(PitchGame!$M:$M,PitchGame!$A:$A,B12,PitchGame!$C:$C,A12)</f>
        <v>24</v>
      </c>
      <c r="M12" s="1">
        <f>SUMIFS(PitchGame!$N:$N,PitchGame!$A:$A,B12,PitchGame!$C:$C,A12)</f>
        <v>2</v>
      </c>
      <c r="N12" s="1">
        <f>SUMIFS(PitchGame!$O:$O,PitchGame!$A:$A,B12,PitchGame!$C:$C,A12)</f>
        <v>7</v>
      </c>
      <c r="O12" s="1">
        <f>SUMIFS(PitchGame!$P:$P,PitchGame!$A:$A,B12,PitchGame!$C:$C,A12)</f>
        <v>3</v>
      </c>
      <c r="P12" s="1">
        <f>SUMIFS(PitchGame!$Q:$Q,PitchGame!$A:$A,B12,PitchGame!$C:$C,A12)</f>
        <v>0</v>
      </c>
      <c r="Q12" s="1">
        <f>SUMIFS(PitchGame!$R:$R,PitchGame!$A:$A,B12,PitchGame!$C:$C,A12)</f>
        <v>1</v>
      </c>
      <c r="R12" s="1">
        <f>SUMIFS(PitchGame!$S:$S,PitchGame!$A:$A,B12,PitchGame!$C:$C,A12)</f>
        <v>0</v>
      </c>
      <c r="S12" s="1"/>
      <c r="T12" s="1"/>
      <c r="U12" s="1">
        <f>SUMIFS(PitchGame!$AD:$AD,PitchGame!$A:$A,B12,PitchGame!$C:$C,A12)</f>
        <v>94</v>
      </c>
      <c r="V12" s="1"/>
      <c r="W12" s="2">
        <f t="shared" si="1"/>
        <v>2.7391304347826089</v>
      </c>
      <c r="X12" s="2">
        <f t="shared" si="2"/>
        <v>46.325252599370081</v>
      </c>
      <c r="Y12" s="2">
        <f t="shared" si="3"/>
        <v>1.0434782608695652</v>
      </c>
      <c r="Z12" s="2">
        <f t="shared" si="4"/>
        <v>9.7826086956521738</v>
      </c>
      <c r="AA12" s="2">
        <f t="shared" si="5"/>
        <v>0</v>
      </c>
      <c r="AB12" s="2" t="e">
        <f t="shared" si="6"/>
        <v>#DIV/0!</v>
      </c>
      <c r="AC12" s="2">
        <f t="shared" si="7"/>
        <v>0.78260869565217395</v>
      </c>
      <c r="AD12" s="2">
        <f t="shared" si="8"/>
        <v>26.595744680851062</v>
      </c>
      <c r="AE12" s="2">
        <f t="shared" si="9"/>
        <v>0</v>
      </c>
      <c r="AF12" s="2">
        <f t="shared" si="10"/>
        <v>26.595744680851062</v>
      </c>
      <c r="AG12" s="2">
        <f t="shared" si="11"/>
        <v>0.32835820895522388</v>
      </c>
      <c r="AH12" s="2">
        <f t="shared" si="12"/>
        <v>88</v>
      </c>
      <c r="AJ12">
        <f t="shared" si="13"/>
        <v>0.25806451612903225</v>
      </c>
      <c r="AK12">
        <f>SUMIFS(PitchGame!$AE:$AE,PitchGame!$A:$A,B12,PitchGame!$C:$C,A12)</f>
        <v>0</v>
      </c>
      <c r="AL12">
        <f t="shared" si="14"/>
        <v>0</v>
      </c>
      <c r="AM12" s="2">
        <f t="shared" si="15"/>
        <v>0</v>
      </c>
      <c r="AN12" s="2">
        <f t="shared" si="16"/>
        <v>0</v>
      </c>
      <c r="AO12" s="1">
        <v>11</v>
      </c>
      <c r="AP12" s="2">
        <f t="shared" si="17"/>
        <v>0.69</v>
      </c>
      <c r="AQ12">
        <f t="shared" si="18"/>
        <v>5.5165496401207008</v>
      </c>
      <c r="AR12" s="2">
        <f t="shared" si="19"/>
        <v>6.2065496401207003</v>
      </c>
      <c r="AS12">
        <f>AR12/'리그 상수'!$F$4</f>
        <v>0.22325718129930575</v>
      </c>
      <c r="AT12" t="b">
        <f>IF(D12&gt;= '리그 상수'!$I$1*1.8, TRUE, FALSE)</f>
        <v>1</v>
      </c>
    </row>
    <row r="13" spans="1:46">
      <c r="A13" s="30" t="s">
        <v>299</v>
      </c>
      <c r="B13" s="24" t="s">
        <v>194</v>
      </c>
      <c r="C13" s="19">
        <f t="shared" si="0"/>
        <v>0</v>
      </c>
      <c r="D13" s="47">
        <f>SUMIFS(PitchGame!$E:$E,PitchGame!$A:$A,B13,PitchGame!$C:$C,A13)</f>
        <v>1</v>
      </c>
      <c r="E13" s="1">
        <f>SUMIFS(PitchGame!$F:$F,PitchGame!$A:$A,B13,PitchGame!$C:$C,A13)</f>
        <v>3</v>
      </c>
      <c r="F13" s="1">
        <f>SUMIFS(PitchGame!$G:$G,PitchGame!$A:$A,B13,PitchGame!$C:$C,A13)</f>
        <v>0</v>
      </c>
      <c r="G13" s="1">
        <f>SUMIFS(PitchGame!$H:$H,PitchGame!$A:$A,B13,PitchGame!$C:$C,A13)</f>
        <v>0</v>
      </c>
      <c r="H13" s="1">
        <f>SUMIFS(PitchGame!$I:$I,PitchGame!$A:$A,B13,PitchGame!$C:$C,A13)</f>
        <v>0</v>
      </c>
      <c r="I13" s="1">
        <f>SUMIFS(PitchGame!$J:$J,PitchGame!$A:$A,B13,PitchGame!$C:$C,A13)</f>
        <v>0</v>
      </c>
      <c r="J13" s="1">
        <f>SUMIFS(PitchGame!$K:$K,PitchGame!$A:$A,B13,PitchGame!$C:$C,A13)</f>
        <v>0</v>
      </c>
      <c r="K13" s="1">
        <f>SUMIFS(PitchGame!$L:$L,PitchGame!$A:$A,B13,PitchGame!$C:$C,A13)</f>
        <v>1</v>
      </c>
      <c r="L13" s="1">
        <f>SUMIFS(PitchGame!$M:$M,PitchGame!$A:$A,B13,PitchGame!$C:$C,A13)</f>
        <v>0</v>
      </c>
      <c r="M13" s="1">
        <f>SUMIFS(PitchGame!$N:$N,PitchGame!$A:$A,B13,PitchGame!$C:$C,A13)</f>
        <v>0</v>
      </c>
      <c r="N13" s="1">
        <f>SUMIFS(PitchGame!$O:$O,PitchGame!$A:$A,B13,PitchGame!$C:$C,A13)</f>
        <v>0</v>
      </c>
      <c r="O13" s="1">
        <f>SUMIFS(PitchGame!$P:$P,PitchGame!$A:$A,B13,PitchGame!$C:$C,A13)</f>
        <v>0</v>
      </c>
      <c r="P13" s="1">
        <f>SUMIFS(PitchGame!$Q:$Q,PitchGame!$A:$A,B13,PitchGame!$C:$C,A13)</f>
        <v>0</v>
      </c>
      <c r="Q13" s="1">
        <f>SUMIFS(PitchGame!$R:$R,PitchGame!$A:$A,B13,PitchGame!$C:$C,A13)</f>
        <v>0</v>
      </c>
      <c r="R13" s="1">
        <f>SUMIFS(PitchGame!$S:$S,PitchGame!$A:$A,B13,PitchGame!$C:$C,A13)</f>
        <v>0</v>
      </c>
      <c r="S13" s="1"/>
      <c r="T13" s="1"/>
      <c r="U13" s="1">
        <f>SUMIFS(PitchGame!$AD:$AD,PitchGame!$A:$A,B13,PitchGame!$C:$C,A13)</f>
        <v>3</v>
      </c>
      <c r="V13" s="1"/>
      <c r="W13" s="2">
        <f t="shared" si="1"/>
        <v>0</v>
      </c>
      <c r="X13" s="2">
        <f t="shared" si="2"/>
        <v>0</v>
      </c>
      <c r="Y13" s="2">
        <f t="shared" si="3"/>
        <v>0</v>
      </c>
      <c r="Z13" s="2">
        <f t="shared" si="4"/>
        <v>9</v>
      </c>
      <c r="AA13" s="2">
        <f t="shared" si="5"/>
        <v>0</v>
      </c>
      <c r="AB13" s="2" t="e">
        <f t="shared" si="6"/>
        <v>#DIV/0!</v>
      </c>
      <c r="AC13" s="2">
        <f t="shared" si="7"/>
        <v>0</v>
      </c>
      <c r="AD13" s="2">
        <f t="shared" si="8"/>
        <v>33.333333333333329</v>
      </c>
      <c r="AE13" s="2">
        <f t="shared" si="9"/>
        <v>0</v>
      </c>
      <c r="AF13" s="2">
        <f t="shared" si="10"/>
        <v>33.333333333333329</v>
      </c>
      <c r="AG13" s="2">
        <f t="shared" si="11"/>
        <v>0</v>
      </c>
      <c r="AH13" s="2" t="e">
        <f t="shared" si="12"/>
        <v>#DIV/0!</v>
      </c>
      <c r="AJ13">
        <f t="shared" si="13"/>
        <v>0</v>
      </c>
      <c r="AK13">
        <f>SUMIFS(PitchGame!$AE:$AE,PitchGame!$A:$A,B13,PitchGame!$C:$C,A13)</f>
        <v>0</v>
      </c>
      <c r="AL13">
        <f t="shared" si="14"/>
        <v>0</v>
      </c>
      <c r="AM13" s="2">
        <f t="shared" si="15"/>
        <v>0</v>
      </c>
      <c r="AN13" s="2">
        <f t="shared" si="16"/>
        <v>0</v>
      </c>
      <c r="AO13" s="1">
        <v>12</v>
      </c>
      <c r="AP13" s="2">
        <f t="shared" si="17"/>
        <v>0.03</v>
      </c>
      <c r="AQ13" t="e">
        <f t="shared" si="18"/>
        <v>#DIV/0!</v>
      </c>
      <c r="AR13" s="2" t="e">
        <f t="shared" si="19"/>
        <v>#DIV/0!</v>
      </c>
      <c r="AS13" t="e">
        <f>AR13/'리그 상수'!$F$4</f>
        <v>#DIV/0!</v>
      </c>
      <c r="AT13" t="b">
        <f>IF(D13&gt;= '리그 상수'!$I$1*1.8, TRUE, FALSE)</f>
        <v>0</v>
      </c>
    </row>
    <row r="14" spans="1:46">
      <c r="A14" s="30" t="s">
        <v>299</v>
      </c>
      <c r="B14" s="24" t="s">
        <v>104</v>
      </c>
      <c r="C14" s="19">
        <f t="shared" si="0"/>
        <v>6.2307692307692308</v>
      </c>
      <c r="D14" s="47">
        <f>SUMIFS(PitchGame!$E:$E,PitchGame!$A:$A,B14,PitchGame!$C:$C,A14)</f>
        <v>17.333333333333332</v>
      </c>
      <c r="E14" s="1">
        <f>SUMIFS(PitchGame!$F:$F,PitchGame!$A:$A,B14,PitchGame!$C:$C,A14)</f>
        <v>52</v>
      </c>
      <c r="F14" s="1">
        <f>SUMIFS(PitchGame!$G:$G,PitchGame!$A:$A,B14,PitchGame!$C:$C,A14)</f>
        <v>2</v>
      </c>
      <c r="G14" s="1">
        <f>SUMIFS(PitchGame!$H:$H,PitchGame!$A:$A,B14,PitchGame!$C:$C,A14)</f>
        <v>1</v>
      </c>
      <c r="H14" s="1">
        <f>SUMIFS(PitchGame!$I:$I,PitchGame!$A:$A,B14,PitchGame!$C:$C,A14)</f>
        <v>0</v>
      </c>
      <c r="I14" s="1">
        <f>SUMIFS(PitchGame!$J:$J,PitchGame!$A:$A,B14,PitchGame!$C:$C,A14)</f>
        <v>0</v>
      </c>
      <c r="J14" s="1">
        <f>SUMIFS(PitchGame!$K:$K,PitchGame!$A:$A,B14,PitchGame!$C:$C,A14)</f>
        <v>0</v>
      </c>
      <c r="K14" s="1">
        <f>SUMIFS(PitchGame!$L:$L,PitchGame!$A:$A,B14,PitchGame!$C:$C,A14)</f>
        <v>14</v>
      </c>
      <c r="L14" s="1">
        <f>SUMIFS(PitchGame!$M:$M,PitchGame!$A:$A,B14,PitchGame!$C:$C,A14)</f>
        <v>24</v>
      </c>
      <c r="M14" s="1">
        <f>SUMIFS(PitchGame!$N:$N,PitchGame!$A:$A,B14,PitchGame!$C:$C,A14)</f>
        <v>4</v>
      </c>
      <c r="N14" s="1">
        <f>SUMIFS(PitchGame!$O:$O,PitchGame!$A:$A,B14,PitchGame!$C:$C,A14)</f>
        <v>15</v>
      </c>
      <c r="O14" s="1">
        <f>SUMIFS(PitchGame!$P:$P,PitchGame!$A:$A,B14,PitchGame!$C:$C,A14)</f>
        <v>12</v>
      </c>
      <c r="P14" s="1">
        <f>SUMIFS(PitchGame!$Q:$Q,PitchGame!$A:$A,B14,PitchGame!$C:$C,A14)</f>
        <v>1</v>
      </c>
      <c r="Q14" s="1">
        <f>SUMIFS(PitchGame!$R:$R,PitchGame!$A:$A,B14,PitchGame!$C:$C,A14)</f>
        <v>2</v>
      </c>
      <c r="R14" s="1">
        <f>SUMIFS(PitchGame!$S:$S,PitchGame!$A:$A,B14,PitchGame!$C:$C,A14)</f>
        <v>0</v>
      </c>
      <c r="S14" s="1"/>
      <c r="T14" s="1"/>
      <c r="U14" s="1">
        <f>SUMIFS(PitchGame!$AD:$AD,PitchGame!$A:$A,B14,PitchGame!$C:$C,A14)</f>
        <v>80</v>
      </c>
      <c r="V14" s="1"/>
      <c r="W14" s="2">
        <f t="shared" si="1"/>
        <v>7.7884615384615392</v>
      </c>
      <c r="X14" s="2">
        <f t="shared" si="2"/>
        <v>131.72152868227482</v>
      </c>
      <c r="Y14" s="2">
        <f t="shared" si="3"/>
        <v>1.4423076923076925</v>
      </c>
      <c r="Z14" s="2">
        <f t="shared" si="4"/>
        <v>7.2692307692307701</v>
      </c>
      <c r="AA14" s="2">
        <f t="shared" si="5"/>
        <v>1.9259259259259256</v>
      </c>
      <c r="AB14" s="2">
        <f t="shared" si="6"/>
        <v>14</v>
      </c>
      <c r="AC14" s="2">
        <f t="shared" si="7"/>
        <v>2.0769230769230771</v>
      </c>
      <c r="AD14" s="2">
        <f t="shared" si="8"/>
        <v>17.5</v>
      </c>
      <c r="AE14" s="2">
        <f t="shared" si="9"/>
        <v>1.25</v>
      </c>
      <c r="AF14" s="2">
        <f t="shared" si="10"/>
        <v>16.25</v>
      </c>
      <c r="AG14" s="2">
        <f t="shared" si="11"/>
        <v>0.32258064516129031</v>
      </c>
      <c r="AH14" s="2">
        <f t="shared" si="12"/>
        <v>55.555555555555557</v>
      </c>
      <c r="AJ14">
        <f t="shared" si="13"/>
        <v>0.31168831168831168</v>
      </c>
      <c r="AK14">
        <f>SUMIFS(PitchGame!$AE:$AE,PitchGame!$A:$A,B14,PitchGame!$C:$C,A14)</f>
        <v>0</v>
      </c>
      <c r="AL14">
        <f t="shared" si="14"/>
        <v>0</v>
      </c>
      <c r="AM14" s="2">
        <f t="shared" si="15"/>
        <v>0</v>
      </c>
      <c r="AN14" s="2">
        <f t="shared" si="16"/>
        <v>0</v>
      </c>
      <c r="AO14" s="1">
        <v>13</v>
      </c>
      <c r="AP14" s="2">
        <f t="shared" si="17"/>
        <v>0.51999999999999991</v>
      </c>
      <c r="AQ14">
        <f t="shared" si="18"/>
        <v>1.4621193249065967</v>
      </c>
      <c r="AR14" s="2">
        <f t="shared" si="19"/>
        <v>1.9821193249065967</v>
      </c>
      <c r="AS14">
        <f>AR14/'리그 상수'!$F$4</f>
        <v>7.1299256291604191E-2</v>
      </c>
      <c r="AT14" t="b">
        <f>IF(D14&gt;= '리그 상수'!$I$1*1.8, TRUE, FALSE)</f>
        <v>1</v>
      </c>
    </row>
    <row r="15" spans="1:46">
      <c r="A15" s="30" t="s">
        <v>299</v>
      </c>
      <c r="B15" s="24" t="s">
        <v>90</v>
      </c>
      <c r="C15" s="19">
        <f t="shared" si="0"/>
        <v>4.05</v>
      </c>
      <c r="D15" s="47">
        <f>SUMIFS(PitchGame!$E:$E,PitchGame!$A:$A,B15,PitchGame!$C:$C,A15)</f>
        <v>6.666666666666667</v>
      </c>
      <c r="E15" s="1">
        <f>SUMIFS(PitchGame!$F:$F,PitchGame!$A:$A,B15,PitchGame!$C:$C,A15)</f>
        <v>20</v>
      </c>
      <c r="F15" s="1">
        <f>SUMIFS(PitchGame!$G:$G,PitchGame!$A:$A,B15,PitchGame!$C:$C,A15)</f>
        <v>0</v>
      </c>
      <c r="G15" s="1">
        <f>SUMIFS(PitchGame!$H:$H,PitchGame!$A:$A,B15,PitchGame!$C:$C,A15)</f>
        <v>0</v>
      </c>
      <c r="H15" s="1">
        <f>SUMIFS(PitchGame!$I:$I,PitchGame!$A:$A,B15,PitchGame!$C:$C,A15)</f>
        <v>0</v>
      </c>
      <c r="I15" s="1">
        <f>SUMIFS(PitchGame!$J:$J,PitchGame!$A:$A,B15,PitchGame!$C:$C,A15)</f>
        <v>1</v>
      </c>
      <c r="J15" s="1">
        <f>SUMIFS(PitchGame!$K:$K,PitchGame!$A:$A,B15,PitchGame!$C:$C,A15)</f>
        <v>0</v>
      </c>
      <c r="K15" s="1">
        <f>SUMIFS(PitchGame!$L:$L,PitchGame!$A:$A,B15,PitchGame!$C:$C,A15)</f>
        <v>4</v>
      </c>
      <c r="L15" s="1">
        <f>SUMIFS(PitchGame!$M:$M,PitchGame!$A:$A,B15,PitchGame!$C:$C,A15)</f>
        <v>6</v>
      </c>
      <c r="M15" s="1">
        <f>SUMIFS(PitchGame!$N:$N,PitchGame!$A:$A,B15,PitchGame!$C:$C,A15)</f>
        <v>0</v>
      </c>
      <c r="N15" s="1">
        <f>SUMIFS(PitchGame!$O:$O,PitchGame!$A:$A,B15,PitchGame!$C:$C,A15)</f>
        <v>3</v>
      </c>
      <c r="O15" s="1">
        <f>SUMIFS(PitchGame!$P:$P,PitchGame!$A:$A,B15,PitchGame!$C:$C,A15)</f>
        <v>3</v>
      </c>
      <c r="P15" s="1">
        <f>SUMIFS(PitchGame!$Q:$Q,PitchGame!$A:$A,B15,PitchGame!$C:$C,A15)</f>
        <v>0</v>
      </c>
      <c r="Q15" s="1">
        <f>SUMIFS(PitchGame!$R:$R,PitchGame!$A:$A,B15,PitchGame!$C:$C,A15)</f>
        <v>2</v>
      </c>
      <c r="R15" s="1">
        <f>SUMIFS(PitchGame!$S:$S,PitchGame!$A:$A,B15,PitchGame!$C:$C,A15)</f>
        <v>0</v>
      </c>
      <c r="S15" s="1"/>
      <c r="T15" s="1"/>
      <c r="U15" s="1">
        <f>SUMIFS(PitchGame!$AD:$AD,PitchGame!$A:$A,B15,PitchGame!$C:$C,A15)</f>
        <v>25</v>
      </c>
      <c r="V15" s="1"/>
      <c r="W15" s="2">
        <f t="shared" si="1"/>
        <v>4.05</v>
      </c>
      <c r="X15" s="2">
        <f t="shared" si="2"/>
        <v>68.4951949147829</v>
      </c>
      <c r="Y15" s="2">
        <f t="shared" si="3"/>
        <v>0.89999999999999991</v>
      </c>
      <c r="Z15" s="2">
        <f t="shared" si="4"/>
        <v>5.3999999999999995</v>
      </c>
      <c r="AA15" s="2">
        <f t="shared" si="5"/>
        <v>0</v>
      </c>
      <c r="AB15" s="2" t="e">
        <f t="shared" si="6"/>
        <v>#DIV/0!</v>
      </c>
      <c r="AC15" s="2">
        <f t="shared" si="7"/>
        <v>0</v>
      </c>
      <c r="AD15" s="2">
        <f t="shared" si="8"/>
        <v>16</v>
      </c>
      <c r="AE15" s="2">
        <f t="shared" si="9"/>
        <v>0</v>
      </c>
      <c r="AF15" s="2">
        <f t="shared" si="10"/>
        <v>16</v>
      </c>
      <c r="AG15" s="2">
        <f t="shared" si="11"/>
        <v>0.2857142857142857</v>
      </c>
      <c r="AH15" s="2">
        <f t="shared" si="12"/>
        <v>62.5</v>
      </c>
      <c r="AJ15">
        <f t="shared" si="13"/>
        <v>0.2608695652173913</v>
      </c>
      <c r="AK15">
        <f>SUMIFS(PitchGame!$AE:$AE,PitchGame!$A:$A,B15,PitchGame!$C:$C,A15)</f>
        <v>0</v>
      </c>
      <c r="AL15">
        <f t="shared" si="14"/>
        <v>0</v>
      </c>
      <c r="AM15" s="2">
        <f t="shared" si="15"/>
        <v>0</v>
      </c>
      <c r="AN15" s="2">
        <f t="shared" si="16"/>
        <v>0</v>
      </c>
      <c r="AO15" s="1">
        <v>14</v>
      </c>
      <c r="AP15" s="2">
        <f t="shared" si="17"/>
        <v>0.2</v>
      </c>
      <c r="AQ15">
        <f t="shared" si="18"/>
        <v>1.0814492048125719</v>
      </c>
      <c r="AR15" s="2">
        <f t="shared" si="19"/>
        <v>1.2814492048125719</v>
      </c>
      <c r="AS15">
        <f>AR15/'리그 상수'!$F$4</f>
        <v>4.6095295137142868E-2</v>
      </c>
      <c r="AT15" t="b">
        <f>IF(D15&gt;= '리그 상수'!$I$1*1.8, TRUE, FALSE)</f>
        <v>0</v>
      </c>
    </row>
    <row r="16" spans="1:46">
      <c r="A16" s="30" t="s">
        <v>299</v>
      </c>
      <c r="B16" s="24" t="s">
        <v>99</v>
      </c>
      <c r="C16" s="19">
        <f t="shared" si="0"/>
        <v>6.75</v>
      </c>
      <c r="D16" s="47">
        <f>SUMIFS(PitchGame!$E:$E,PitchGame!$A:$A,B16,PitchGame!$C:$C,A16)</f>
        <v>2.6666666666666665</v>
      </c>
      <c r="E16" s="1">
        <f>SUMIFS(PitchGame!$F:$F,PitchGame!$A:$A,B16,PitchGame!$C:$C,A16)</f>
        <v>8</v>
      </c>
      <c r="F16" s="1">
        <f>SUMIFS(PitchGame!$G:$G,PitchGame!$A:$A,B16,PitchGame!$C:$C,A16)</f>
        <v>0</v>
      </c>
      <c r="G16" s="1">
        <f>SUMIFS(PitchGame!$H:$H,PitchGame!$A:$A,B16,PitchGame!$C:$C,A16)</f>
        <v>1</v>
      </c>
      <c r="H16" s="1">
        <f>SUMIFS(PitchGame!$I:$I,PitchGame!$A:$A,B16,PitchGame!$C:$C,A16)</f>
        <v>0</v>
      </c>
      <c r="I16" s="1">
        <f>SUMIFS(PitchGame!$J:$J,PitchGame!$A:$A,B16,PitchGame!$C:$C,A16)</f>
        <v>0</v>
      </c>
      <c r="J16" s="1">
        <f>SUMIFS(PitchGame!$K:$K,PitchGame!$A:$A,B16,PitchGame!$C:$C,A16)</f>
        <v>0</v>
      </c>
      <c r="K16" s="1">
        <f>SUMIFS(PitchGame!$L:$L,PitchGame!$A:$A,B16,PitchGame!$C:$C,A16)</f>
        <v>1</v>
      </c>
      <c r="L16" s="1">
        <f>SUMIFS(PitchGame!$M:$M,PitchGame!$A:$A,B16,PitchGame!$C:$C,A16)</f>
        <v>3</v>
      </c>
      <c r="M16" s="1">
        <f>SUMIFS(PitchGame!$N:$N,PitchGame!$A:$A,B16,PitchGame!$C:$C,A16)</f>
        <v>1</v>
      </c>
      <c r="N16" s="1">
        <f>SUMIFS(PitchGame!$O:$O,PitchGame!$A:$A,B16,PitchGame!$C:$C,A16)</f>
        <v>2</v>
      </c>
      <c r="O16" s="1">
        <f>SUMIFS(PitchGame!$P:$P,PitchGame!$A:$A,B16,PitchGame!$C:$C,A16)</f>
        <v>2</v>
      </c>
      <c r="P16" s="1">
        <f>SUMIFS(PitchGame!$Q:$Q,PitchGame!$A:$A,B16,PitchGame!$C:$C,A16)</f>
        <v>0</v>
      </c>
      <c r="Q16" s="1">
        <f>SUMIFS(PitchGame!$R:$R,PitchGame!$A:$A,B16,PitchGame!$C:$C,A16)</f>
        <v>0</v>
      </c>
      <c r="R16" s="1">
        <f>SUMIFS(PitchGame!$S:$S,PitchGame!$A:$A,B16,PitchGame!$C:$C,A16)</f>
        <v>0</v>
      </c>
      <c r="S16" s="1"/>
      <c r="T16" s="1"/>
      <c r="U16" s="1">
        <f>SUMIFS(PitchGame!$AD:$AD,PitchGame!$A:$A,B16,PitchGame!$C:$C,A16)</f>
        <v>11</v>
      </c>
      <c r="V16" s="1"/>
      <c r="W16" s="2">
        <f t="shared" si="1"/>
        <v>6.75</v>
      </c>
      <c r="X16" s="2">
        <f t="shared" si="2"/>
        <v>114.15865819130484</v>
      </c>
      <c r="Y16" s="2">
        <f t="shared" si="3"/>
        <v>1.125</v>
      </c>
      <c r="Z16" s="2">
        <f t="shared" si="4"/>
        <v>3.375</v>
      </c>
      <c r="AA16" s="2">
        <f t="shared" si="5"/>
        <v>0</v>
      </c>
      <c r="AB16" s="2" t="e">
        <f t="shared" si="6"/>
        <v>#DIV/0!</v>
      </c>
      <c r="AC16" s="2">
        <f t="shared" si="7"/>
        <v>3.375</v>
      </c>
      <c r="AD16" s="2">
        <f t="shared" si="8"/>
        <v>9.0909090909090917</v>
      </c>
      <c r="AE16" s="2">
        <f t="shared" si="9"/>
        <v>0</v>
      </c>
      <c r="AF16" s="2">
        <f t="shared" si="10"/>
        <v>9.0909090909090917</v>
      </c>
      <c r="AG16" s="2">
        <f t="shared" si="11"/>
        <v>0.22222222222222221</v>
      </c>
      <c r="AH16" s="2">
        <f t="shared" si="12"/>
        <v>33.333333333333329</v>
      </c>
      <c r="AJ16">
        <f t="shared" si="13"/>
        <v>0.27272727272727271</v>
      </c>
      <c r="AK16">
        <f>SUMIFS(PitchGame!$AE:$AE,PitchGame!$A:$A,B16,PitchGame!$C:$C,A16)</f>
        <v>0</v>
      </c>
      <c r="AL16">
        <f t="shared" si="14"/>
        <v>0</v>
      </c>
      <c r="AM16" s="2">
        <f t="shared" si="15"/>
        <v>0</v>
      </c>
      <c r="AN16" s="2">
        <f t="shared" si="16"/>
        <v>0</v>
      </c>
      <c r="AO16" s="1">
        <v>15</v>
      </c>
      <c r="AP16" s="2">
        <f t="shared" si="17"/>
        <v>7.9999999999999988E-2</v>
      </c>
      <c r="AQ16">
        <f t="shared" si="18"/>
        <v>0.25954780915501718</v>
      </c>
      <c r="AR16" s="2">
        <f t="shared" si="19"/>
        <v>0.33954780915501714</v>
      </c>
      <c r="AS16">
        <f>AR16/'리그 상수'!$F$4</f>
        <v>1.2213949969604931E-2</v>
      </c>
      <c r="AT16" t="b">
        <f>IF(D16&gt;= '리그 상수'!$I$1*1.8, TRUE, FALSE)</f>
        <v>0</v>
      </c>
    </row>
    <row r="17" spans="1:46">
      <c r="A17" s="30" t="s">
        <v>299</v>
      </c>
      <c r="B17" s="24" t="s">
        <v>127</v>
      </c>
      <c r="C17" s="19">
        <f t="shared" si="0"/>
        <v>3.6</v>
      </c>
      <c r="D17" s="47">
        <f>SUMIFS(PitchGame!$E:$E,PitchGame!$A:$A,B17,PitchGame!$C:$C,A17)</f>
        <v>5</v>
      </c>
      <c r="E17" s="1">
        <f>SUMIFS(PitchGame!$F:$F,PitchGame!$A:$A,B17,PitchGame!$C:$C,A17)</f>
        <v>15</v>
      </c>
      <c r="F17" s="1">
        <f>SUMIFS(PitchGame!$G:$G,PitchGame!$A:$A,B17,PitchGame!$C:$C,A17)</f>
        <v>1</v>
      </c>
      <c r="G17" s="1">
        <f>SUMIFS(PitchGame!$H:$H,PitchGame!$A:$A,B17,PitchGame!$C:$C,A17)</f>
        <v>1</v>
      </c>
      <c r="H17" s="1">
        <f>SUMIFS(PitchGame!$I:$I,PitchGame!$A:$A,B17,PitchGame!$C:$C,A17)</f>
        <v>0</v>
      </c>
      <c r="I17" s="1">
        <f>SUMIFS(PitchGame!$J:$J,PitchGame!$A:$A,B17,PitchGame!$C:$C,A17)</f>
        <v>0</v>
      </c>
      <c r="J17" s="1">
        <f>SUMIFS(PitchGame!$K:$K,PitchGame!$A:$A,B17,PitchGame!$C:$C,A17)</f>
        <v>0</v>
      </c>
      <c r="K17" s="1">
        <f>SUMIFS(PitchGame!$L:$L,PitchGame!$A:$A,B17,PitchGame!$C:$C,A17)</f>
        <v>4</v>
      </c>
      <c r="L17" s="1">
        <f>SUMIFS(PitchGame!$M:$M,PitchGame!$A:$A,B17,PitchGame!$C:$C,A17)</f>
        <v>8</v>
      </c>
      <c r="M17" s="1">
        <f>SUMIFS(PitchGame!$N:$N,PitchGame!$A:$A,B17,PitchGame!$C:$C,A17)</f>
        <v>0</v>
      </c>
      <c r="N17" s="1">
        <f>SUMIFS(PitchGame!$O:$O,PitchGame!$A:$A,B17,PitchGame!$C:$C,A17)</f>
        <v>2</v>
      </c>
      <c r="O17" s="1">
        <f>SUMIFS(PitchGame!$P:$P,PitchGame!$A:$A,B17,PitchGame!$C:$C,A17)</f>
        <v>2</v>
      </c>
      <c r="P17" s="1">
        <f>SUMIFS(PitchGame!$Q:$Q,PitchGame!$A:$A,B17,PitchGame!$C:$C,A17)</f>
        <v>1</v>
      </c>
      <c r="Q17" s="1">
        <f>SUMIFS(PitchGame!$R:$R,PitchGame!$A:$A,B17,PitchGame!$C:$C,A17)</f>
        <v>1</v>
      </c>
      <c r="R17" s="1">
        <f>SUMIFS(PitchGame!$S:$S,PitchGame!$A:$A,B17,PitchGame!$C:$C,A17)</f>
        <v>1</v>
      </c>
      <c r="S17" s="1"/>
      <c r="T17" s="1"/>
      <c r="U17" s="1">
        <f>SUMIFS(PitchGame!$AD:$AD,PitchGame!$A:$A,B17,PitchGame!$C:$C,A17)</f>
        <v>23</v>
      </c>
      <c r="V17" s="1"/>
      <c r="W17" s="2">
        <f t="shared" si="1"/>
        <v>3.6</v>
      </c>
      <c r="X17" s="2">
        <f t="shared" si="2"/>
        <v>60.884617702029246</v>
      </c>
      <c r="Y17" s="2">
        <f t="shared" si="3"/>
        <v>1.8</v>
      </c>
      <c r="Z17" s="2">
        <f t="shared" si="4"/>
        <v>7.2</v>
      </c>
      <c r="AA17" s="2">
        <f t="shared" si="5"/>
        <v>0.55555555555555558</v>
      </c>
      <c r="AB17" s="2">
        <f t="shared" si="6"/>
        <v>4</v>
      </c>
      <c r="AC17" s="2">
        <f t="shared" si="7"/>
        <v>0</v>
      </c>
      <c r="AD17" s="2">
        <f t="shared" si="8"/>
        <v>17.391304347826086</v>
      </c>
      <c r="AE17" s="2">
        <f t="shared" si="9"/>
        <v>4.3478260869565215</v>
      </c>
      <c r="AF17" s="2">
        <f t="shared" si="10"/>
        <v>13.043478260869565</v>
      </c>
      <c r="AG17" s="2">
        <f t="shared" si="11"/>
        <v>0.42105263157894735</v>
      </c>
      <c r="AH17" s="2">
        <f t="shared" si="12"/>
        <v>80</v>
      </c>
      <c r="AJ17">
        <f t="shared" si="13"/>
        <v>0.38095238095238093</v>
      </c>
      <c r="AK17">
        <f>SUMIFS(PitchGame!$AE:$AE,PitchGame!$A:$A,B17,PitchGame!$C:$C,A17)</f>
        <v>0</v>
      </c>
      <c r="AL17">
        <f t="shared" si="14"/>
        <v>0</v>
      </c>
      <c r="AM17" s="2">
        <f t="shared" si="15"/>
        <v>0</v>
      </c>
      <c r="AN17" s="2">
        <f t="shared" si="16"/>
        <v>0</v>
      </c>
      <c r="AO17" s="1">
        <v>16</v>
      </c>
      <c r="AP17" s="2">
        <f t="shared" si="17"/>
        <v>0.15</v>
      </c>
      <c r="AQ17">
        <f t="shared" si="18"/>
        <v>0.9124727665606075</v>
      </c>
      <c r="AR17" s="2">
        <f t="shared" si="19"/>
        <v>1.0624727665606075</v>
      </c>
      <c r="AS17">
        <f>AR17/'리그 상수'!$F$4</f>
        <v>3.8218444840309618E-2</v>
      </c>
      <c r="AT17" t="b">
        <f>IF(D17&gt;= '리그 상수'!$I$1*1.8, TRUE, FALSE)</f>
        <v>0</v>
      </c>
    </row>
    <row r="18" spans="1:46">
      <c r="A18" s="30" t="s">
        <v>299</v>
      </c>
      <c r="B18" s="24" t="s">
        <v>88</v>
      </c>
      <c r="C18" s="19">
        <f t="shared" si="0"/>
        <v>4.5</v>
      </c>
      <c r="D18" s="47">
        <f>SUMIFS(PitchGame!$E:$E,PitchGame!$A:$A,B18,PitchGame!$C:$C,A18)</f>
        <v>6</v>
      </c>
      <c r="E18" s="1">
        <f>SUMIFS(PitchGame!$F:$F,PitchGame!$A:$A,B18,PitchGame!$C:$C,A18)</f>
        <v>18</v>
      </c>
      <c r="F18" s="1">
        <f>SUMIFS(PitchGame!$G:$G,PitchGame!$A:$A,B18,PitchGame!$C:$C,A18)</f>
        <v>0</v>
      </c>
      <c r="G18" s="1">
        <f>SUMIFS(PitchGame!$H:$H,PitchGame!$A:$A,B18,PitchGame!$C:$C,A18)</f>
        <v>0</v>
      </c>
      <c r="H18" s="1">
        <f>SUMIFS(PitchGame!$I:$I,PitchGame!$A:$A,B18,PitchGame!$C:$C,A18)</f>
        <v>0</v>
      </c>
      <c r="I18" s="1">
        <f>SUMIFS(PitchGame!$J:$J,PitchGame!$A:$A,B18,PitchGame!$C:$C,A18)</f>
        <v>0</v>
      </c>
      <c r="J18" s="1">
        <f>SUMIFS(PitchGame!$K:$K,PitchGame!$A:$A,B18,PitchGame!$C:$C,A18)</f>
        <v>1</v>
      </c>
      <c r="K18" s="1">
        <f>SUMIFS(PitchGame!$L:$L,PitchGame!$A:$A,B18,PitchGame!$C:$C,A18)</f>
        <v>2</v>
      </c>
      <c r="L18" s="1">
        <f>SUMIFS(PitchGame!$M:$M,PitchGame!$A:$A,B18,PitchGame!$C:$C,A18)</f>
        <v>8</v>
      </c>
      <c r="M18" s="1">
        <f>SUMIFS(PitchGame!$N:$N,PitchGame!$A:$A,B18,PitchGame!$C:$C,A18)</f>
        <v>0</v>
      </c>
      <c r="N18" s="1">
        <f>SUMIFS(PitchGame!$O:$O,PitchGame!$A:$A,B18,PitchGame!$C:$C,A18)</f>
        <v>5</v>
      </c>
      <c r="O18" s="1">
        <f>SUMIFS(PitchGame!$P:$P,PitchGame!$A:$A,B18,PitchGame!$C:$C,A18)</f>
        <v>3</v>
      </c>
      <c r="P18" s="1">
        <f>SUMIFS(PitchGame!$Q:$Q,PitchGame!$A:$A,B18,PitchGame!$C:$C,A18)</f>
        <v>0</v>
      </c>
      <c r="Q18" s="1">
        <f>SUMIFS(PitchGame!$R:$R,PitchGame!$A:$A,B18,PitchGame!$C:$C,A18)</f>
        <v>0</v>
      </c>
      <c r="R18" s="1">
        <f>SUMIFS(PitchGame!$S:$S,PitchGame!$A:$A,B18,PitchGame!$C:$C,A18)</f>
        <v>0</v>
      </c>
      <c r="S18" s="1"/>
      <c r="T18" s="1"/>
      <c r="U18" s="1">
        <f>SUMIFS(PitchGame!$AD:$AD,PitchGame!$A:$A,B18,PitchGame!$C:$C,A18)</f>
        <v>27</v>
      </c>
      <c r="V18" s="1"/>
      <c r="W18" s="2">
        <f t="shared" si="1"/>
        <v>7.5</v>
      </c>
      <c r="X18" s="2">
        <f t="shared" si="2"/>
        <v>126.84295354589426</v>
      </c>
      <c r="Y18" s="2">
        <f t="shared" si="3"/>
        <v>1.3333333333333333</v>
      </c>
      <c r="Z18" s="2">
        <f t="shared" si="4"/>
        <v>3</v>
      </c>
      <c r="AA18" s="2">
        <f t="shared" si="5"/>
        <v>0</v>
      </c>
      <c r="AB18" s="2" t="e">
        <f t="shared" si="6"/>
        <v>#DIV/0!</v>
      </c>
      <c r="AC18" s="2">
        <f t="shared" si="7"/>
        <v>0</v>
      </c>
      <c r="AD18" s="2">
        <f t="shared" si="8"/>
        <v>7.4074074074074066</v>
      </c>
      <c r="AE18" s="2">
        <f t="shared" si="9"/>
        <v>0</v>
      </c>
      <c r="AF18" s="2">
        <f t="shared" si="10"/>
        <v>7.4074074074074066</v>
      </c>
      <c r="AG18" s="2">
        <f t="shared" si="11"/>
        <v>0.32</v>
      </c>
      <c r="AH18" s="2">
        <f t="shared" si="12"/>
        <v>62.5</v>
      </c>
      <c r="AJ18">
        <f t="shared" si="13"/>
        <v>0.29629629629629628</v>
      </c>
      <c r="AK18">
        <f>SUMIFS(PitchGame!$AE:$AE,PitchGame!$A:$A,B18,PitchGame!$C:$C,A18)</f>
        <v>0</v>
      </c>
      <c r="AL18">
        <f t="shared" si="14"/>
        <v>0</v>
      </c>
      <c r="AM18" s="2">
        <f t="shared" si="15"/>
        <v>0</v>
      </c>
      <c r="AN18" s="2">
        <f t="shared" si="16"/>
        <v>0</v>
      </c>
      <c r="AO18" s="1">
        <v>17</v>
      </c>
      <c r="AP18" s="2">
        <f t="shared" si="17"/>
        <v>0.18</v>
      </c>
      <c r="AQ18">
        <f t="shared" si="18"/>
        <v>0.52558431353890989</v>
      </c>
      <c r="AR18" s="2">
        <f t="shared" si="19"/>
        <v>0.70558431353890994</v>
      </c>
      <c r="AS18">
        <f>AR18/'리그 상수'!$F$4</f>
        <v>2.5380730702838483E-2</v>
      </c>
      <c r="AT18" t="b">
        <f>IF(D18&gt;= '리그 상수'!$I$1*1.8, TRUE, FALSE)</f>
        <v>0</v>
      </c>
    </row>
    <row r="19" spans="1:46">
      <c r="A19" s="30" t="s">
        <v>299</v>
      </c>
      <c r="B19" s="24" t="s">
        <v>102</v>
      </c>
      <c r="C19" s="19">
        <f t="shared" si="0"/>
        <v>1.2857142857142858</v>
      </c>
      <c r="D19" s="47">
        <f>SUMIFS(PitchGame!$E:$E,PitchGame!$A:$A,B19,PitchGame!$C:$C,A19)</f>
        <v>7</v>
      </c>
      <c r="E19" s="1">
        <f>SUMIFS(PitchGame!$F:$F,PitchGame!$A:$A,B19,PitchGame!$C:$C,A19)</f>
        <v>21</v>
      </c>
      <c r="F19" s="1">
        <f>SUMIFS(PitchGame!$G:$G,PitchGame!$A:$A,B19,PitchGame!$C:$C,A19)</f>
        <v>0</v>
      </c>
      <c r="G19" s="1">
        <f>SUMIFS(PitchGame!$H:$H,PitchGame!$A:$A,B19,PitchGame!$C:$C,A19)</f>
        <v>0</v>
      </c>
      <c r="H19" s="1">
        <f>SUMIFS(PitchGame!$I:$I,PitchGame!$A:$A,B19,PitchGame!$C:$C,A19)</f>
        <v>0</v>
      </c>
      <c r="I19" s="1">
        <f>SUMIFS(PitchGame!$J:$J,PitchGame!$A:$A,B19,PitchGame!$C:$C,A19)</f>
        <v>0</v>
      </c>
      <c r="J19" s="1">
        <f>SUMIFS(PitchGame!$K:$K,PitchGame!$A:$A,B19,PitchGame!$C:$C,A19)</f>
        <v>1</v>
      </c>
      <c r="K19" s="1">
        <f>SUMIFS(PitchGame!$L:$L,PitchGame!$A:$A,B19,PitchGame!$C:$C,A19)</f>
        <v>8</v>
      </c>
      <c r="L19" s="1">
        <f>SUMIFS(PitchGame!$M:$M,PitchGame!$A:$A,B19,PitchGame!$C:$C,A19)</f>
        <v>4</v>
      </c>
      <c r="M19" s="1">
        <f>SUMIFS(PitchGame!$N:$N,PitchGame!$A:$A,B19,PitchGame!$C:$C,A19)</f>
        <v>1</v>
      </c>
      <c r="N19" s="1">
        <f>SUMIFS(PitchGame!$O:$O,PitchGame!$A:$A,B19,PitchGame!$C:$C,A19)</f>
        <v>2</v>
      </c>
      <c r="O19" s="1">
        <f>SUMIFS(PitchGame!$P:$P,PitchGame!$A:$A,B19,PitchGame!$C:$C,A19)</f>
        <v>1</v>
      </c>
      <c r="P19" s="1">
        <f>SUMIFS(PitchGame!$Q:$Q,PitchGame!$A:$A,B19,PitchGame!$C:$C,A19)</f>
        <v>0</v>
      </c>
      <c r="Q19" s="1">
        <f>SUMIFS(PitchGame!$R:$R,PitchGame!$A:$A,B19,PitchGame!$C:$C,A19)</f>
        <v>2</v>
      </c>
      <c r="R19" s="1">
        <f>SUMIFS(PitchGame!$S:$S,PitchGame!$A:$A,B19,PitchGame!$C:$C,A19)</f>
        <v>0</v>
      </c>
      <c r="S19" s="1"/>
      <c r="T19" s="1"/>
      <c r="U19" s="1">
        <f>SUMIFS(PitchGame!$AD:$AD,PitchGame!$A:$A,B19,PitchGame!$C:$C,A19)</f>
        <v>26</v>
      </c>
      <c r="V19" s="1"/>
      <c r="W19" s="2">
        <f t="shared" si="1"/>
        <v>2.5714285714285716</v>
      </c>
      <c r="X19" s="2">
        <f t="shared" si="2"/>
        <v>43.489012644306605</v>
      </c>
      <c r="Y19" s="2">
        <f t="shared" si="3"/>
        <v>0.5714285714285714</v>
      </c>
      <c r="Z19" s="2">
        <f t="shared" si="4"/>
        <v>10.285714285714286</v>
      </c>
      <c r="AA19" s="2">
        <f t="shared" si="5"/>
        <v>0</v>
      </c>
      <c r="AB19" s="2" t="e">
        <f t="shared" si="6"/>
        <v>#DIV/0!</v>
      </c>
      <c r="AC19" s="2">
        <f t="shared" si="7"/>
        <v>1.2857142857142858</v>
      </c>
      <c r="AD19" s="2">
        <f t="shared" si="8"/>
        <v>30.76923076923077</v>
      </c>
      <c r="AE19" s="2">
        <f t="shared" si="9"/>
        <v>0</v>
      </c>
      <c r="AF19" s="2">
        <f t="shared" si="10"/>
        <v>30.76923076923077</v>
      </c>
      <c r="AG19" s="2">
        <f t="shared" si="11"/>
        <v>0.17647058823529413</v>
      </c>
      <c r="AH19" s="2">
        <f t="shared" si="12"/>
        <v>83.333333333333343</v>
      </c>
      <c r="AJ19">
        <f t="shared" si="13"/>
        <v>0.16666666666666666</v>
      </c>
      <c r="AK19">
        <f>SUMIFS(PitchGame!$AE:$AE,PitchGame!$A:$A,B19,PitchGame!$C:$C,A19)</f>
        <v>0</v>
      </c>
      <c r="AL19">
        <f t="shared" si="14"/>
        <v>0</v>
      </c>
      <c r="AM19" s="2">
        <f t="shared" si="15"/>
        <v>0</v>
      </c>
      <c r="AN19" s="2">
        <f t="shared" si="16"/>
        <v>0</v>
      </c>
      <c r="AO19" s="1">
        <v>18</v>
      </c>
      <c r="AP19" s="2">
        <f t="shared" si="17"/>
        <v>0.21</v>
      </c>
      <c r="AQ19">
        <f t="shared" si="18"/>
        <v>1.7884466224587905</v>
      </c>
      <c r="AR19" s="2">
        <f t="shared" si="19"/>
        <v>1.9984466224587905</v>
      </c>
      <c r="AS19">
        <f>AR19/'리그 상수'!$F$4</f>
        <v>7.1886569153193886E-2</v>
      </c>
      <c r="AT19" t="b">
        <f>IF(D19&gt;= '리그 상수'!$I$1*1.8, TRUE, FALSE)</f>
        <v>0</v>
      </c>
    </row>
    <row r="20" spans="1:46">
      <c r="A20" s="30" t="s">
        <v>299</v>
      </c>
      <c r="B20" s="24" t="s">
        <v>86</v>
      </c>
      <c r="C20" s="19">
        <f t="shared" si="0"/>
        <v>4.764705882352942</v>
      </c>
      <c r="D20" s="47">
        <f>SUMIFS(PitchGame!$E:$E,PitchGame!$A:$A,B20,PitchGame!$C:$C,A20)</f>
        <v>11.333333333333332</v>
      </c>
      <c r="E20" s="1">
        <f>SUMIFS(PitchGame!$F:$F,PitchGame!$A:$A,B20,PitchGame!$C:$C,A20)</f>
        <v>34</v>
      </c>
      <c r="F20" s="1">
        <f>SUMIFS(PitchGame!$G:$G,PitchGame!$A:$A,B20,PitchGame!$C:$C,A20)</f>
        <v>1</v>
      </c>
      <c r="G20" s="1">
        <f>SUMIFS(PitchGame!$H:$H,PitchGame!$A:$A,B20,PitchGame!$C:$C,A20)</f>
        <v>1</v>
      </c>
      <c r="H20" s="1">
        <f>SUMIFS(PitchGame!$I:$I,PitchGame!$A:$A,B20,PitchGame!$C:$C,A20)</f>
        <v>0</v>
      </c>
      <c r="I20" s="1">
        <f>SUMIFS(PitchGame!$J:$J,PitchGame!$A:$A,B20,PitchGame!$C:$C,A20)</f>
        <v>0</v>
      </c>
      <c r="J20" s="1">
        <f>SUMIFS(PitchGame!$K:$K,PitchGame!$A:$A,B20,PitchGame!$C:$C,A20)</f>
        <v>0</v>
      </c>
      <c r="K20" s="1">
        <f>SUMIFS(PitchGame!$L:$L,PitchGame!$A:$A,B20,PitchGame!$C:$C,A20)</f>
        <v>8</v>
      </c>
      <c r="L20" s="1">
        <f>SUMIFS(PitchGame!$M:$M,PitchGame!$A:$A,B20,PitchGame!$C:$C,A20)</f>
        <v>14</v>
      </c>
      <c r="M20" s="1">
        <f>SUMIFS(PitchGame!$N:$N,PitchGame!$A:$A,B20,PitchGame!$C:$C,A20)</f>
        <v>2</v>
      </c>
      <c r="N20" s="1">
        <f>SUMIFS(PitchGame!$O:$O,PitchGame!$A:$A,B20,PitchGame!$C:$C,A20)</f>
        <v>7</v>
      </c>
      <c r="O20" s="1">
        <f>SUMIFS(PitchGame!$P:$P,PitchGame!$A:$A,B20,PitchGame!$C:$C,A20)</f>
        <v>6</v>
      </c>
      <c r="P20" s="1">
        <f>SUMIFS(PitchGame!$Q:$Q,PitchGame!$A:$A,B20,PitchGame!$C:$C,A20)</f>
        <v>0</v>
      </c>
      <c r="Q20" s="1">
        <f>SUMIFS(PitchGame!$R:$R,PitchGame!$A:$A,B20,PitchGame!$C:$C,A20)</f>
        <v>0</v>
      </c>
      <c r="R20" s="1">
        <f>SUMIFS(PitchGame!$S:$S,PitchGame!$A:$A,B20,PitchGame!$C:$C,A20)</f>
        <v>0</v>
      </c>
      <c r="S20" s="1"/>
      <c r="T20" s="1"/>
      <c r="U20" s="1">
        <f>SUMIFS(PitchGame!$AD:$AD,PitchGame!$A:$A,B20,PitchGame!$C:$C,A20)</f>
        <v>48</v>
      </c>
      <c r="V20" s="1"/>
      <c r="W20" s="2">
        <f t="shared" si="1"/>
        <v>5.5588235294117654</v>
      </c>
      <c r="X20" s="2">
        <f t="shared" si="2"/>
        <v>94.013012628133396</v>
      </c>
      <c r="Y20" s="2">
        <f t="shared" si="3"/>
        <v>1.2352941176470589</v>
      </c>
      <c r="Z20" s="2">
        <f t="shared" si="4"/>
        <v>6.3529411764705888</v>
      </c>
      <c r="AA20" s="2">
        <f t="shared" si="5"/>
        <v>0</v>
      </c>
      <c r="AB20" s="2" t="e">
        <f t="shared" si="6"/>
        <v>#DIV/0!</v>
      </c>
      <c r="AC20" s="2">
        <f t="shared" si="7"/>
        <v>1.5882352941176472</v>
      </c>
      <c r="AD20" s="2">
        <f t="shared" si="8"/>
        <v>16.666666666666664</v>
      </c>
      <c r="AE20" s="2">
        <f t="shared" si="9"/>
        <v>0</v>
      </c>
      <c r="AF20" s="2">
        <f t="shared" si="10"/>
        <v>16.666666666666664</v>
      </c>
      <c r="AG20" s="2">
        <f t="shared" si="11"/>
        <v>0.31578947368421051</v>
      </c>
      <c r="AH20" s="2">
        <f t="shared" si="12"/>
        <v>57.142857142857139</v>
      </c>
      <c r="AJ20">
        <f t="shared" si="13"/>
        <v>0.29166666666666669</v>
      </c>
      <c r="AK20">
        <f>SUMIFS(PitchGame!$AE:$AE,PitchGame!$A:$A,B20,PitchGame!$C:$C,A20)</f>
        <v>0</v>
      </c>
      <c r="AL20">
        <f t="shared" si="14"/>
        <v>0</v>
      </c>
      <c r="AM20" s="2">
        <f t="shared" si="15"/>
        <v>0</v>
      </c>
      <c r="AN20" s="2">
        <f t="shared" si="16"/>
        <v>0</v>
      </c>
      <c r="AO20" s="1">
        <v>19</v>
      </c>
      <c r="AP20" s="2">
        <f t="shared" si="17"/>
        <v>0.33999999999999997</v>
      </c>
      <c r="AQ20">
        <f t="shared" si="18"/>
        <v>1.339452086532142</v>
      </c>
      <c r="AR20" s="2">
        <f t="shared" si="19"/>
        <v>1.6794520865321418</v>
      </c>
      <c r="AS20">
        <f>AR20/'리그 상수'!$F$4</f>
        <v>6.0411945558710128E-2</v>
      </c>
      <c r="AT20" t="b">
        <f>IF(D20&gt;= '리그 상수'!$I$1*1.8, TRUE, FALSE)</f>
        <v>0</v>
      </c>
    </row>
    <row r="21" spans="1:46">
      <c r="A21" s="30" t="s">
        <v>299</v>
      </c>
      <c r="B21" s="24" t="s">
        <v>89</v>
      </c>
      <c r="C21" s="19">
        <f t="shared" si="0"/>
        <v>4.6730769230769225</v>
      </c>
      <c r="D21" s="47">
        <f>SUMIFS(PitchGame!$E:$E,PitchGame!$A:$A,B21,PitchGame!$C:$C,A21)</f>
        <v>17.333333333333336</v>
      </c>
      <c r="E21" s="1">
        <f>SUMIFS(PitchGame!$F:$F,PitchGame!$A:$A,B21,PitchGame!$C:$C,A21)</f>
        <v>52</v>
      </c>
      <c r="F21" s="1">
        <f>SUMIFS(PitchGame!$G:$G,PitchGame!$A:$A,B21,PitchGame!$C:$C,A21)</f>
        <v>0</v>
      </c>
      <c r="G21" s="1">
        <f>SUMIFS(PitchGame!$H:$H,PitchGame!$A:$A,B21,PitchGame!$C:$C,A21)</f>
        <v>2</v>
      </c>
      <c r="H21" s="1">
        <f>SUMIFS(PitchGame!$I:$I,PitchGame!$A:$A,B21,PitchGame!$C:$C,A21)</f>
        <v>0</v>
      </c>
      <c r="I21" s="1">
        <f>SUMIFS(PitchGame!$J:$J,PitchGame!$A:$A,B21,PitchGame!$C:$C,A21)</f>
        <v>0</v>
      </c>
      <c r="J21" s="1">
        <f>SUMIFS(PitchGame!$K:$K,PitchGame!$A:$A,B21,PitchGame!$C:$C,A21)</f>
        <v>1</v>
      </c>
      <c r="K21" s="1">
        <f>SUMIFS(PitchGame!$L:$L,PitchGame!$A:$A,B21,PitchGame!$C:$C,A21)</f>
        <v>18</v>
      </c>
      <c r="L21" s="1">
        <f>SUMIFS(PitchGame!$M:$M,PitchGame!$A:$A,B21,PitchGame!$C:$C,A21)</f>
        <v>28</v>
      </c>
      <c r="M21" s="1">
        <f>SUMIFS(PitchGame!$N:$N,PitchGame!$A:$A,B21,PitchGame!$C:$C,A21)</f>
        <v>0</v>
      </c>
      <c r="N21" s="1">
        <f>SUMIFS(PitchGame!$O:$O,PitchGame!$A:$A,B21,PitchGame!$C:$C,A21)</f>
        <v>10</v>
      </c>
      <c r="O21" s="1">
        <f>SUMIFS(PitchGame!$P:$P,PitchGame!$A:$A,B21,PitchGame!$C:$C,A21)</f>
        <v>9</v>
      </c>
      <c r="P21" s="1">
        <f>SUMIFS(PitchGame!$Q:$Q,PitchGame!$A:$A,B21,PitchGame!$C:$C,A21)</f>
        <v>0</v>
      </c>
      <c r="Q21" s="1">
        <f>SUMIFS(PitchGame!$R:$R,PitchGame!$A:$A,B21,PitchGame!$C:$C,A21)</f>
        <v>1</v>
      </c>
      <c r="R21" s="1">
        <f>SUMIFS(PitchGame!$S:$S,PitchGame!$A:$A,B21,PitchGame!$C:$C,A21)</f>
        <v>0</v>
      </c>
      <c r="S21" s="1"/>
      <c r="T21" s="1"/>
      <c r="U21" s="1">
        <f>SUMIFS(PitchGame!$AD:$AD,PitchGame!$A:$A,B21,PitchGame!$C:$C,A21)</f>
        <v>79</v>
      </c>
      <c r="V21" s="1"/>
      <c r="W21" s="2">
        <f t="shared" si="1"/>
        <v>5.1923076923076916</v>
      </c>
      <c r="X21" s="2">
        <f t="shared" si="2"/>
        <v>87.814352454849853</v>
      </c>
      <c r="Y21" s="2">
        <f t="shared" si="3"/>
        <v>1.6153846153846152</v>
      </c>
      <c r="Z21" s="2">
        <f t="shared" si="4"/>
        <v>9.3461538461538449</v>
      </c>
      <c r="AA21" s="2">
        <f t="shared" si="5"/>
        <v>0</v>
      </c>
      <c r="AB21" s="2" t="e">
        <f t="shared" si="6"/>
        <v>#DIV/0!</v>
      </c>
      <c r="AC21" s="2">
        <f t="shared" si="7"/>
        <v>0</v>
      </c>
      <c r="AD21" s="2">
        <f t="shared" si="8"/>
        <v>22.784810126582279</v>
      </c>
      <c r="AE21" s="2">
        <f t="shared" si="9"/>
        <v>0</v>
      </c>
      <c r="AF21" s="2">
        <f t="shared" si="10"/>
        <v>22.784810126582279</v>
      </c>
      <c r="AG21" s="2">
        <f t="shared" si="11"/>
        <v>0.45901639344262296</v>
      </c>
      <c r="AH21" s="2">
        <f t="shared" si="12"/>
        <v>68.965517241379317</v>
      </c>
      <c r="AJ21">
        <f t="shared" si="13"/>
        <v>0.35897435897435898</v>
      </c>
      <c r="AK21">
        <f>SUMIFS(PitchGame!$AE:$AE,PitchGame!$A:$A,B21,PitchGame!$C:$C,A21)</f>
        <v>0</v>
      </c>
      <c r="AL21">
        <f t="shared" si="14"/>
        <v>0</v>
      </c>
      <c r="AM21" s="2">
        <f t="shared" si="15"/>
        <v>0</v>
      </c>
      <c r="AN21" s="2">
        <f t="shared" si="16"/>
        <v>0</v>
      </c>
      <c r="AO21" s="1">
        <v>20</v>
      </c>
      <c r="AP21" s="2">
        <f t="shared" si="17"/>
        <v>0.52</v>
      </c>
      <c r="AQ21">
        <f t="shared" si="18"/>
        <v>2.1931789873598961</v>
      </c>
      <c r="AR21" s="2">
        <f t="shared" si="19"/>
        <v>2.7131789873598962</v>
      </c>
      <c r="AS21">
        <f>AR21/'리그 상수'!$F$4</f>
        <v>9.7596366451794814E-2</v>
      </c>
      <c r="AT21" t="b">
        <f>IF(D21&gt;= '리그 상수'!$I$1*1.8, TRUE, FALSE)</f>
        <v>1</v>
      </c>
    </row>
    <row r="22" spans="1:46">
      <c r="A22" s="30" t="s">
        <v>299</v>
      </c>
      <c r="B22" s="24" t="s">
        <v>142</v>
      </c>
      <c r="C22" s="19">
        <f t="shared" si="0"/>
        <v>6.75</v>
      </c>
      <c r="D22" s="47">
        <f>SUMIFS(PitchGame!$E:$E,PitchGame!$A:$A,B22,PitchGame!$C:$C,A22)</f>
        <v>4</v>
      </c>
      <c r="E22" s="1">
        <f>SUMIFS(PitchGame!$F:$F,PitchGame!$A:$A,B22,PitchGame!$C:$C,A22)</f>
        <v>12</v>
      </c>
      <c r="F22" s="1">
        <f>SUMIFS(PitchGame!$G:$G,PitchGame!$A:$A,B22,PitchGame!$C:$C,A22)</f>
        <v>0</v>
      </c>
      <c r="G22" s="1">
        <f>SUMIFS(PitchGame!$H:$H,PitchGame!$A:$A,B22,PitchGame!$C:$C,A22)</f>
        <v>0</v>
      </c>
      <c r="H22" s="1">
        <f>SUMIFS(PitchGame!$I:$I,PitchGame!$A:$A,B22,PitchGame!$C:$C,A22)</f>
        <v>0</v>
      </c>
      <c r="I22" s="1">
        <f>SUMIFS(PitchGame!$J:$J,PitchGame!$A:$A,B22,PitchGame!$C:$C,A22)</f>
        <v>0</v>
      </c>
      <c r="J22" s="1">
        <f>SUMIFS(PitchGame!$K:$K,PitchGame!$A:$A,B22,PitchGame!$C:$C,A22)</f>
        <v>0</v>
      </c>
      <c r="K22" s="1">
        <f>SUMIFS(PitchGame!$L:$L,PitchGame!$A:$A,B22,PitchGame!$C:$C,A22)</f>
        <v>2</v>
      </c>
      <c r="L22" s="1">
        <f>SUMIFS(PitchGame!$M:$M,PitchGame!$A:$A,B22,PitchGame!$C:$C,A22)</f>
        <v>5</v>
      </c>
      <c r="M22" s="1">
        <f>SUMIFS(PitchGame!$N:$N,PitchGame!$A:$A,B22,PitchGame!$C:$C,A22)</f>
        <v>0</v>
      </c>
      <c r="N22" s="1">
        <f>SUMIFS(PitchGame!$O:$O,PitchGame!$A:$A,B22,PitchGame!$C:$C,A22)</f>
        <v>4</v>
      </c>
      <c r="O22" s="1">
        <f>SUMIFS(PitchGame!$P:$P,PitchGame!$A:$A,B22,PitchGame!$C:$C,A22)</f>
        <v>3</v>
      </c>
      <c r="P22" s="1">
        <f>SUMIFS(PitchGame!$Q:$Q,PitchGame!$A:$A,B22,PitchGame!$C:$C,A22)</f>
        <v>0</v>
      </c>
      <c r="Q22" s="1">
        <f>SUMIFS(PitchGame!$R:$R,PitchGame!$A:$A,B22,PitchGame!$C:$C,A22)</f>
        <v>1</v>
      </c>
      <c r="R22" s="1">
        <f>SUMIFS(PitchGame!$S:$S,PitchGame!$A:$A,B22,PitchGame!$C:$C,A22)</f>
        <v>2</v>
      </c>
      <c r="S22" s="1"/>
      <c r="T22" s="1"/>
      <c r="U22" s="1">
        <f>SUMIFS(PitchGame!$AD:$AD,PitchGame!$A:$A,B22,PitchGame!$C:$C,A22)</f>
        <v>19</v>
      </c>
      <c r="V22" s="1"/>
      <c r="W22" s="2">
        <f t="shared" si="1"/>
        <v>9</v>
      </c>
      <c r="X22" s="2">
        <f t="shared" si="2"/>
        <v>152.21154425507311</v>
      </c>
      <c r="Y22" s="2">
        <f t="shared" si="3"/>
        <v>1.25</v>
      </c>
      <c r="Z22" s="2">
        <f t="shared" si="4"/>
        <v>4.5</v>
      </c>
      <c r="AA22" s="2">
        <f t="shared" si="5"/>
        <v>0</v>
      </c>
      <c r="AB22" s="2" t="e">
        <f t="shared" si="6"/>
        <v>#DIV/0!</v>
      </c>
      <c r="AC22" s="2">
        <f t="shared" si="7"/>
        <v>0</v>
      </c>
      <c r="AD22" s="2">
        <f t="shared" si="8"/>
        <v>10.526315789473683</v>
      </c>
      <c r="AE22" s="2">
        <f t="shared" si="9"/>
        <v>0</v>
      </c>
      <c r="AF22" s="2">
        <f t="shared" si="10"/>
        <v>10.526315789473683</v>
      </c>
      <c r="AG22" s="2">
        <f t="shared" si="11"/>
        <v>0.29411764705882354</v>
      </c>
      <c r="AH22" s="2">
        <f t="shared" si="12"/>
        <v>50</v>
      </c>
      <c r="AJ22">
        <f t="shared" si="13"/>
        <v>0.27777777777777779</v>
      </c>
      <c r="AK22">
        <f>SUMIFS(PitchGame!$AE:$AE,PitchGame!$A:$A,B22,PitchGame!$C:$C,A22)</f>
        <v>0</v>
      </c>
      <c r="AL22">
        <f t="shared" si="14"/>
        <v>0</v>
      </c>
      <c r="AM22" s="2">
        <f t="shared" si="15"/>
        <v>0</v>
      </c>
      <c r="AN22" s="2">
        <f t="shared" si="16"/>
        <v>0</v>
      </c>
      <c r="AO22" s="1">
        <v>21</v>
      </c>
      <c r="AP22" s="2">
        <f t="shared" si="17"/>
        <v>0.12</v>
      </c>
      <c r="AQ22">
        <f t="shared" si="18"/>
        <v>0.29199128529939439</v>
      </c>
      <c r="AR22" s="2">
        <f t="shared" si="19"/>
        <v>0.41199128529939438</v>
      </c>
      <c r="AS22">
        <f>AR22/'리그 상수'!$F$4</f>
        <v>1.4819830406453034E-2</v>
      </c>
      <c r="AT22" t="b">
        <f>IF(D22&gt;= '리그 상수'!$I$1*1.8, TRUE, FALSE)</f>
        <v>0</v>
      </c>
    </row>
    <row r="23" spans="1:46">
      <c r="A23" s="30" t="s">
        <v>299</v>
      </c>
      <c r="B23" s="24" t="s">
        <v>103</v>
      </c>
      <c r="C23" s="19">
        <f t="shared" si="0"/>
        <v>0</v>
      </c>
      <c r="D23" s="47">
        <f>SUMIFS(PitchGame!$E:$E,PitchGame!$A:$A,B23,PitchGame!$C:$C,A23)</f>
        <v>1</v>
      </c>
      <c r="E23" s="1">
        <f>SUMIFS(PitchGame!$F:$F,PitchGame!$A:$A,B23,PitchGame!$C:$C,A23)</f>
        <v>3</v>
      </c>
      <c r="F23" s="1">
        <f>SUMIFS(PitchGame!$G:$G,PitchGame!$A:$A,B23,PitchGame!$C:$C,A23)</f>
        <v>0</v>
      </c>
      <c r="G23" s="1">
        <f>SUMIFS(PitchGame!$H:$H,PitchGame!$A:$A,B23,PitchGame!$C:$C,A23)</f>
        <v>0</v>
      </c>
      <c r="H23" s="1">
        <f>SUMIFS(PitchGame!$I:$I,PitchGame!$A:$A,B23,PitchGame!$C:$C,A23)</f>
        <v>0</v>
      </c>
      <c r="I23" s="1">
        <f>SUMIFS(PitchGame!$J:$J,PitchGame!$A:$A,B23,PitchGame!$C:$C,A23)</f>
        <v>0</v>
      </c>
      <c r="J23" s="1">
        <f>SUMIFS(PitchGame!$K:$K,PitchGame!$A:$A,B23,PitchGame!$C:$C,A23)</f>
        <v>0</v>
      </c>
      <c r="K23" s="1">
        <f>SUMIFS(PitchGame!$L:$L,PitchGame!$A:$A,B23,PitchGame!$C:$C,A23)</f>
        <v>0</v>
      </c>
      <c r="L23" s="1">
        <f>SUMIFS(PitchGame!$M:$M,PitchGame!$A:$A,B23,PitchGame!$C:$C,A23)</f>
        <v>0</v>
      </c>
      <c r="M23" s="1">
        <f>SUMIFS(PitchGame!$N:$N,PitchGame!$A:$A,B23,PitchGame!$C:$C,A23)</f>
        <v>0</v>
      </c>
      <c r="N23" s="1">
        <f>SUMIFS(PitchGame!$O:$O,PitchGame!$A:$A,B23,PitchGame!$C:$C,A23)</f>
        <v>0</v>
      </c>
      <c r="O23" s="1">
        <f>SUMIFS(PitchGame!$P:$P,PitchGame!$A:$A,B23,PitchGame!$C:$C,A23)</f>
        <v>0</v>
      </c>
      <c r="P23" s="1">
        <f>SUMIFS(PitchGame!$Q:$Q,PitchGame!$A:$A,B23,PitchGame!$C:$C,A23)</f>
        <v>0</v>
      </c>
      <c r="Q23" s="1">
        <f>SUMIFS(PitchGame!$R:$R,PitchGame!$A:$A,B23,PitchGame!$C:$C,A23)</f>
        <v>0</v>
      </c>
      <c r="R23" s="1">
        <f>SUMIFS(PitchGame!$S:$S,PitchGame!$A:$A,B23,PitchGame!$C:$C,A23)</f>
        <v>0</v>
      </c>
      <c r="S23" s="1"/>
      <c r="T23" s="1"/>
      <c r="U23" s="1">
        <f>SUMIFS(PitchGame!$AD:$AD,PitchGame!$A:$A,B23,PitchGame!$C:$C,A23)</f>
        <v>3</v>
      </c>
      <c r="V23" s="1"/>
      <c r="W23" s="2">
        <f t="shared" si="1"/>
        <v>0</v>
      </c>
      <c r="X23" s="2">
        <f t="shared" si="2"/>
        <v>0</v>
      </c>
      <c r="Y23" s="2">
        <f t="shared" si="3"/>
        <v>0</v>
      </c>
      <c r="Z23" s="2">
        <f t="shared" si="4"/>
        <v>0</v>
      </c>
      <c r="AA23" s="2">
        <f t="shared" si="5"/>
        <v>0</v>
      </c>
      <c r="AB23" s="2" t="e">
        <f t="shared" si="6"/>
        <v>#DIV/0!</v>
      </c>
      <c r="AC23" s="2">
        <f t="shared" si="7"/>
        <v>0</v>
      </c>
      <c r="AD23" s="2">
        <f t="shared" si="8"/>
        <v>0</v>
      </c>
      <c r="AE23" s="2">
        <f t="shared" si="9"/>
        <v>0</v>
      </c>
      <c r="AF23" s="2">
        <f t="shared" si="10"/>
        <v>0</v>
      </c>
      <c r="AG23" s="2">
        <f t="shared" si="11"/>
        <v>0</v>
      </c>
      <c r="AH23" s="2" t="e">
        <f t="shared" si="12"/>
        <v>#DIV/0!</v>
      </c>
      <c r="AJ23">
        <f t="shared" si="13"/>
        <v>0</v>
      </c>
      <c r="AK23">
        <f>SUMIFS(PitchGame!$AE:$AE,PitchGame!$A:$A,B23,PitchGame!$C:$C,A23)</f>
        <v>0</v>
      </c>
      <c r="AL23">
        <f t="shared" si="14"/>
        <v>0</v>
      </c>
      <c r="AM23" s="2">
        <f t="shared" si="15"/>
        <v>0</v>
      </c>
      <c r="AN23" s="2">
        <f t="shared" si="16"/>
        <v>0</v>
      </c>
      <c r="AO23" s="1">
        <v>22</v>
      </c>
      <c r="AP23" s="2">
        <f t="shared" si="17"/>
        <v>0.03</v>
      </c>
      <c r="AQ23" t="e">
        <f t="shared" si="18"/>
        <v>#DIV/0!</v>
      </c>
      <c r="AR23" s="2" t="e">
        <f t="shared" si="19"/>
        <v>#DIV/0!</v>
      </c>
      <c r="AS23" t="e">
        <f>AR23/'리그 상수'!$F$4</f>
        <v>#DIV/0!</v>
      </c>
      <c r="AT23" t="b">
        <f>IF(D23&gt;= '리그 상수'!$I$1*1.8, TRUE, FALSE)</f>
        <v>0</v>
      </c>
    </row>
    <row r="24" spans="1:46">
      <c r="A24" s="30" t="s">
        <v>299</v>
      </c>
      <c r="B24" s="24" t="s">
        <v>134</v>
      </c>
      <c r="C24" s="19">
        <f t="shared" si="0"/>
        <v>0</v>
      </c>
      <c r="D24" s="47">
        <f>SUMIFS(PitchGame!$E:$E,PitchGame!$A:$A,B24,PitchGame!$C:$C,A24)</f>
        <v>1</v>
      </c>
      <c r="E24" s="1">
        <f>SUMIFS(PitchGame!$F:$F,PitchGame!$A:$A,B24,PitchGame!$C:$C,A24)</f>
        <v>3</v>
      </c>
      <c r="F24" s="1">
        <f>SUMIFS(PitchGame!$G:$G,PitchGame!$A:$A,B24,PitchGame!$C:$C,A24)</f>
        <v>0</v>
      </c>
      <c r="G24" s="1">
        <f>SUMIFS(PitchGame!$H:$H,PitchGame!$A:$A,B24,PitchGame!$C:$C,A24)</f>
        <v>0</v>
      </c>
      <c r="H24" s="1">
        <f>SUMIFS(PitchGame!$I:$I,PitchGame!$A:$A,B24,PitchGame!$C:$C,A24)</f>
        <v>0</v>
      </c>
      <c r="I24" s="1">
        <f>SUMIFS(PitchGame!$J:$J,PitchGame!$A:$A,B24,PitchGame!$C:$C,A24)</f>
        <v>0</v>
      </c>
      <c r="J24" s="1">
        <f>SUMIFS(PitchGame!$K:$K,PitchGame!$A:$A,B24,PitchGame!$C:$C,A24)</f>
        <v>0</v>
      </c>
      <c r="K24" s="1">
        <f>SUMIFS(PitchGame!$L:$L,PitchGame!$A:$A,B24,PitchGame!$C:$C,A24)</f>
        <v>0</v>
      </c>
      <c r="L24" s="1">
        <f>SUMIFS(PitchGame!$M:$M,PitchGame!$A:$A,B24,PitchGame!$C:$C,A24)</f>
        <v>3</v>
      </c>
      <c r="M24" s="1">
        <f>SUMIFS(PitchGame!$N:$N,PitchGame!$A:$A,B24,PitchGame!$C:$C,A24)</f>
        <v>0</v>
      </c>
      <c r="N24" s="1">
        <f>SUMIFS(PitchGame!$O:$O,PitchGame!$A:$A,B24,PitchGame!$C:$C,A24)</f>
        <v>0</v>
      </c>
      <c r="O24" s="1">
        <f>SUMIFS(PitchGame!$P:$P,PitchGame!$A:$A,B24,PitchGame!$C:$C,A24)</f>
        <v>0</v>
      </c>
      <c r="P24" s="1">
        <f>SUMIFS(PitchGame!$Q:$Q,PitchGame!$A:$A,B24,PitchGame!$C:$C,A24)</f>
        <v>0</v>
      </c>
      <c r="Q24" s="1">
        <f>SUMIFS(PitchGame!$R:$R,PitchGame!$A:$A,B24,PitchGame!$C:$C,A24)</f>
        <v>1</v>
      </c>
      <c r="R24" s="1">
        <f>SUMIFS(PitchGame!$S:$S,PitchGame!$A:$A,B24,PitchGame!$C:$C,A24)</f>
        <v>0</v>
      </c>
      <c r="S24" s="1"/>
      <c r="T24" s="1"/>
      <c r="U24" s="1">
        <f>SUMIFS(PitchGame!$AD:$AD,PitchGame!$A:$A,B24,PitchGame!$C:$C,A24)</f>
        <v>5</v>
      </c>
      <c r="V24" s="1"/>
      <c r="W24" s="2">
        <f t="shared" si="1"/>
        <v>0</v>
      </c>
      <c r="X24" s="2">
        <f t="shared" si="2"/>
        <v>0</v>
      </c>
      <c r="Y24" s="2">
        <f t="shared" si="3"/>
        <v>3</v>
      </c>
      <c r="Z24" s="2">
        <f t="shared" si="4"/>
        <v>0</v>
      </c>
      <c r="AA24" s="2">
        <f t="shared" si="5"/>
        <v>0</v>
      </c>
      <c r="AB24" s="2" t="e">
        <f t="shared" si="6"/>
        <v>#DIV/0!</v>
      </c>
      <c r="AC24" s="2">
        <f t="shared" si="7"/>
        <v>0</v>
      </c>
      <c r="AD24" s="2">
        <f t="shared" si="8"/>
        <v>0</v>
      </c>
      <c r="AE24" s="2">
        <f t="shared" si="9"/>
        <v>0</v>
      </c>
      <c r="AF24" s="2">
        <f t="shared" si="10"/>
        <v>0</v>
      </c>
      <c r="AG24" s="2">
        <f t="shared" si="11"/>
        <v>0.6</v>
      </c>
      <c r="AH24" s="2">
        <f t="shared" si="12"/>
        <v>100</v>
      </c>
      <c r="AJ24">
        <f t="shared" si="13"/>
        <v>0.75</v>
      </c>
      <c r="AK24">
        <f>SUMIFS(PitchGame!$AE:$AE,PitchGame!$A:$A,B24,PitchGame!$C:$C,A24)</f>
        <v>0</v>
      </c>
      <c r="AL24">
        <f t="shared" si="14"/>
        <v>0</v>
      </c>
      <c r="AM24" s="2">
        <f t="shared" si="15"/>
        <v>0</v>
      </c>
      <c r="AN24" s="2">
        <f t="shared" si="16"/>
        <v>0</v>
      </c>
      <c r="AO24" s="1">
        <v>23</v>
      </c>
      <c r="AP24" s="2">
        <f t="shared" si="17"/>
        <v>0.03</v>
      </c>
      <c r="AQ24" t="e">
        <f t="shared" si="18"/>
        <v>#DIV/0!</v>
      </c>
      <c r="AR24" s="2" t="e">
        <f t="shared" si="19"/>
        <v>#DIV/0!</v>
      </c>
      <c r="AS24" t="e">
        <f>AR24/'리그 상수'!$F$4</f>
        <v>#DIV/0!</v>
      </c>
      <c r="AT24" t="b">
        <f>IF(D24&gt;= '리그 상수'!$I$1*1.8, TRUE, FALSE)</f>
        <v>0</v>
      </c>
    </row>
    <row r="25" spans="1:46">
      <c r="A25" s="30" t="s">
        <v>299</v>
      </c>
      <c r="B25" s="24" t="s">
        <v>100</v>
      </c>
      <c r="C25" s="19">
        <f t="shared" si="0"/>
        <v>22.846153846153847</v>
      </c>
      <c r="D25" s="47">
        <f>SUMIFS(PitchGame!$E:$E,PitchGame!$A:$A,B25,PitchGame!$C:$C,A25)</f>
        <v>4.333333333333333</v>
      </c>
      <c r="E25" s="1">
        <f>SUMIFS(PitchGame!$F:$F,PitchGame!$A:$A,B25,PitchGame!$C:$C,A25)</f>
        <v>13</v>
      </c>
      <c r="F25" s="1">
        <f>SUMIFS(PitchGame!$G:$G,PitchGame!$A:$A,B25,PitchGame!$C:$C,A25)</f>
        <v>1</v>
      </c>
      <c r="G25" s="1">
        <f>SUMIFS(PitchGame!$H:$H,PitchGame!$A:$A,B25,PitchGame!$C:$C,A25)</f>
        <v>1</v>
      </c>
      <c r="H25" s="1">
        <f>SUMIFS(PitchGame!$I:$I,PitchGame!$A:$A,B25,PitchGame!$C:$C,A25)</f>
        <v>0</v>
      </c>
      <c r="I25" s="1">
        <f>SUMIFS(PitchGame!$J:$J,PitchGame!$A:$A,B25,PitchGame!$C:$C,A25)</f>
        <v>0</v>
      </c>
      <c r="J25" s="1">
        <f>SUMIFS(PitchGame!$K:$K,PitchGame!$A:$A,B25,PitchGame!$C:$C,A25)</f>
        <v>0</v>
      </c>
      <c r="K25" s="1">
        <f>SUMIFS(PitchGame!$L:$L,PitchGame!$A:$A,B25,PitchGame!$C:$C,A25)</f>
        <v>2</v>
      </c>
      <c r="L25" s="1">
        <f>SUMIFS(PitchGame!$M:$M,PitchGame!$A:$A,B25,PitchGame!$C:$C,A25)</f>
        <v>12</v>
      </c>
      <c r="M25" s="1">
        <f>SUMIFS(PitchGame!$N:$N,PitchGame!$A:$A,B25,PitchGame!$C:$C,A25)</f>
        <v>3</v>
      </c>
      <c r="N25" s="1">
        <f>SUMIFS(PitchGame!$O:$O,PitchGame!$A:$A,B25,PitchGame!$C:$C,A25)</f>
        <v>11</v>
      </c>
      <c r="O25" s="1">
        <f>SUMIFS(PitchGame!$P:$P,PitchGame!$A:$A,B25,PitchGame!$C:$C,A25)</f>
        <v>11</v>
      </c>
      <c r="P25" s="1">
        <f>SUMIFS(PitchGame!$Q:$Q,PitchGame!$A:$A,B25,PitchGame!$C:$C,A25)</f>
        <v>1</v>
      </c>
      <c r="Q25" s="1">
        <f>SUMIFS(PitchGame!$R:$R,PitchGame!$A:$A,B25,PitchGame!$C:$C,A25)</f>
        <v>2</v>
      </c>
      <c r="R25" s="1">
        <f>SUMIFS(PitchGame!$S:$S,PitchGame!$A:$A,B25,PitchGame!$C:$C,A25)</f>
        <v>0</v>
      </c>
      <c r="S25" s="1"/>
      <c r="T25" s="1"/>
      <c r="U25" s="1">
        <f>SUMIFS(PitchGame!$AD:$AD,PitchGame!$A:$A,B25,PitchGame!$C:$C,A25)</f>
        <v>28</v>
      </c>
      <c r="V25" s="1"/>
      <c r="W25" s="2">
        <f t="shared" si="1"/>
        <v>22.846153846153847</v>
      </c>
      <c r="X25" s="2">
        <f t="shared" si="2"/>
        <v>386.38315080133941</v>
      </c>
      <c r="Y25" s="2">
        <f t="shared" si="3"/>
        <v>3</v>
      </c>
      <c r="Z25" s="2">
        <f t="shared" si="4"/>
        <v>4.1538461538461542</v>
      </c>
      <c r="AA25" s="2">
        <f t="shared" si="5"/>
        <v>0.4814814814814814</v>
      </c>
      <c r="AB25" s="2">
        <f t="shared" si="6"/>
        <v>2</v>
      </c>
      <c r="AC25" s="2">
        <f t="shared" si="7"/>
        <v>6.2307692307692308</v>
      </c>
      <c r="AD25" s="2">
        <f t="shared" si="8"/>
        <v>7.1428571428571423</v>
      </c>
      <c r="AE25" s="2">
        <f t="shared" si="9"/>
        <v>3.5714285714285712</v>
      </c>
      <c r="AF25" s="2">
        <f t="shared" si="10"/>
        <v>3.5714285714285712</v>
      </c>
      <c r="AG25" s="2">
        <f t="shared" si="11"/>
        <v>0.39130434782608697</v>
      </c>
      <c r="AH25" s="2">
        <f t="shared" si="12"/>
        <v>26.666666666666668</v>
      </c>
      <c r="AJ25">
        <f t="shared" si="13"/>
        <v>0.48</v>
      </c>
      <c r="AK25">
        <f>SUMIFS(PitchGame!$AE:$AE,PitchGame!$A:$A,B25,PitchGame!$C:$C,A25)</f>
        <v>0</v>
      </c>
      <c r="AL25">
        <f t="shared" si="14"/>
        <v>0</v>
      </c>
      <c r="AM25" s="2">
        <f t="shared" si="15"/>
        <v>0</v>
      </c>
      <c r="AN25" s="2">
        <f t="shared" si="16"/>
        <v>0</v>
      </c>
      <c r="AO25" s="1">
        <v>24</v>
      </c>
      <c r="AP25" s="2">
        <f t="shared" si="17"/>
        <v>0.12999999999999998</v>
      </c>
      <c r="AQ25">
        <f t="shared" si="18"/>
        <v>0.12461244246363042</v>
      </c>
      <c r="AR25" s="2">
        <f t="shared" si="19"/>
        <v>0.25461244246363041</v>
      </c>
      <c r="AS25">
        <f>AR25/'리그 상수'!$F$4</f>
        <v>9.1587209519291505E-3</v>
      </c>
      <c r="AT25" t="b">
        <f>IF(D25&gt;= '리그 상수'!$I$1*1.8, TRUE, FALSE)</f>
        <v>0</v>
      </c>
    </row>
    <row r="26" spans="1:46">
      <c r="A26" s="30" t="s">
        <v>299</v>
      </c>
      <c r="B26" s="24" t="s">
        <v>84</v>
      </c>
      <c r="C26" s="19">
        <f t="shared" si="0"/>
        <v>14.85</v>
      </c>
      <c r="D26" s="47">
        <f>SUMIFS(PitchGame!$E:$E,PitchGame!$A:$A,B26,PitchGame!$C:$C,A26)</f>
        <v>6.666666666666667</v>
      </c>
      <c r="E26" s="1">
        <f>SUMIFS(PitchGame!$F:$F,PitchGame!$A:$A,B26,PitchGame!$C:$C,A26)</f>
        <v>21</v>
      </c>
      <c r="F26" s="1">
        <f>SUMIFS(PitchGame!$G:$G,PitchGame!$A:$A,B26,PitchGame!$C:$C,A26)</f>
        <v>0</v>
      </c>
      <c r="G26" s="1">
        <f>SUMIFS(PitchGame!$H:$H,PitchGame!$A:$A,B26,PitchGame!$C:$C,A26)</f>
        <v>1</v>
      </c>
      <c r="H26" s="1">
        <f>SUMIFS(PitchGame!$I:$I,PitchGame!$A:$A,B26,PitchGame!$C:$C,A26)</f>
        <v>0</v>
      </c>
      <c r="I26" s="1">
        <f>SUMIFS(PitchGame!$J:$J,PitchGame!$A:$A,B26,PitchGame!$C:$C,A26)</f>
        <v>0</v>
      </c>
      <c r="J26" s="1">
        <f>SUMIFS(PitchGame!$K:$K,PitchGame!$A:$A,B26,PitchGame!$C:$C,A26)</f>
        <v>0</v>
      </c>
      <c r="K26" s="1">
        <f>SUMIFS(PitchGame!$L:$L,PitchGame!$A:$A,B26,PitchGame!$C:$C,A26)</f>
        <v>4</v>
      </c>
      <c r="L26" s="1">
        <f>SUMIFS(PitchGame!$M:$M,PitchGame!$A:$A,B26,PitchGame!$C:$C,A26)</f>
        <v>14</v>
      </c>
      <c r="M26" s="1">
        <f>SUMIFS(PitchGame!$N:$N,PitchGame!$A:$A,B26,PitchGame!$C:$C,A26)</f>
        <v>1</v>
      </c>
      <c r="N26" s="1">
        <f>SUMIFS(PitchGame!$O:$O,PitchGame!$A:$A,B26,PitchGame!$C:$C,A26)</f>
        <v>11</v>
      </c>
      <c r="O26" s="1">
        <f>SUMIFS(PitchGame!$P:$P,PitchGame!$A:$A,B26,PitchGame!$C:$C,A26)</f>
        <v>11</v>
      </c>
      <c r="P26" s="1">
        <f>SUMIFS(PitchGame!$Q:$Q,PitchGame!$A:$A,B26,PitchGame!$C:$C,A26)</f>
        <v>0</v>
      </c>
      <c r="Q26" s="1">
        <f>SUMIFS(PitchGame!$R:$R,PitchGame!$A:$A,B26,PitchGame!$C:$C,A26)</f>
        <v>1</v>
      </c>
      <c r="R26" s="1">
        <f>SUMIFS(PitchGame!$S:$S,PitchGame!$A:$A,B26,PitchGame!$C:$C,A26)</f>
        <v>0</v>
      </c>
      <c r="S26" s="1"/>
      <c r="T26" s="1"/>
      <c r="U26" s="1">
        <f>SUMIFS(PitchGame!$AD:$AD,PitchGame!$A:$A,B26,PitchGame!$C:$C,A26)</f>
        <v>36</v>
      </c>
      <c r="V26" s="1"/>
      <c r="W26" s="2">
        <f t="shared" si="1"/>
        <v>14.85</v>
      </c>
      <c r="X26" s="2">
        <f t="shared" si="2"/>
        <v>251.14904802087062</v>
      </c>
      <c r="Y26" s="2">
        <f t="shared" si="3"/>
        <v>2.1</v>
      </c>
      <c r="Z26" s="2">
        <f t="shared" si="4"/>
        <v>5.3999999999999995</v>
      </c>
      <c r="AA26" s="2">
        <f t="shared" si="5"/>
        <v>0</v>
      </c>
      <c r="AB26" s="2" t="e">
        <f t="shared" si="6"/>
        <v>#DIV/0!</v>
      </c>
      <c r="AC26" s="2">
        <f t="shared" si="7"/>
        <v>1.3499999999999999</v>
      </c>
      <c r="AD26" s="2">
        <f t="shared" si="8"/>
        <v>11.111111111111111</v>
      </c>
      <c r="AE26" s="2">
        <f t="shared" si="9"/>
        <v>0</v>
      </c>
      <c r="AF26" s="2">
        <f t="shared" si="10"/>
        <v>11.111111111111111</v>
      </c>
      <c r="AG26" s="2">
        <f t="shared" si="11"/>
        <v>0.41935483870967744</v>
      </c>
      <c r="AH26" s="2">
        <f t="shared" si="12"/>
        <v>26.666666666666668</v>
      </c>
      <c r="AJ26">
        <f t="shared" si="13"/>
        <v>0.4</v>
      </c>
      <c r="AK26">
        <f>SUMIFS(PitchGame!$AE:$AE,PitchGame!$A:$A,B26,PitchGame!$C:$C,A26)</f>
        <v>0</v>
      </c>
      <c r="AL26">
        <f t="shared" si="14"/>
        <v>0</v>
      </c>
      <c r="AM26" s="2">
        <f t="shared" si="15"/>
        <v>0</v>
      </c>
      <c r="AN26" s="2">
        <f t="shared" si="16"/>
        <v>0</v>
      </c>
      <c r="AO26" s="1">
        <v>25</v>
      </c>
      <c r="AP26" s="2">
        <f t="shared" si="17"/>
        <v>0.2</v>
      </c>
      <c r="AQ26">
        <f t="shared" si="18"/>
        <v>0.29494069222161046</v>
      </c>
      <c r="AR26" s="2">
        <f t="shared" si="19"/>
        <v>0.49494069222161047</v>
      </c>
      <c r="AS26">
        <f>AR26/'리그 상수'!$F$4</f>
        <v>1.7803622022360088E-2</v>
      </c>
      <c r="AT26" t="b">
        <f>IF(D26&gt;= '리그 상수'!$I$1*1.8, TRUE, FALSE)</f>
        <v>0</v>
      </c>
    </row>
    <row r="27" spans="1:46">
      <c r="A27" s="30" t="s">
        <v>299</v>
      </c>
      <c r="B27" s="1"/>
      <c r="C27" s="19"/>
      <c r="D27" s="4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M27" s="2"/>
      <c r="AN27" s="2"/>
      <c r="AO27" s="1"/>
      <c r="AP27" s="2"/>
      <c r="AR27" s="2"/>
    </row>
    <row r="28" spans="1:46">
      <c r="A28" s="30" t="s">
        <v>299</v>
      </c>
      <c r="B28" s="1"/>
      <c r="C28" s="19"/>
      <c r="D28" s="4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M28" s="2"/>
      <c r="AN28" s="2"/>
      <c r="AO28" s="1"/>
      <c r="AP28" s="2"/>
      <c r="AR28" s="2"/>
    </row>
    <row r="29" spans="1:46">
      <c r="A29" s="30" t="s">
        <v>299</v>
      </c>
      <c r="B29" s="1"/>
      <c r="C29" s="19"/>
      <c r="D29" s="4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M29" s="2"/>
      <c r="AN29" s="2"/>
      <c r="AO29" s="1"/>
      <c r="AP29" s="2"/>
      <c r="AR29" s="2"/>
    </row>
    <row r="30" spans="1:46">
      <c r="A30" s="30" t="s">
        <v>299</v>
      </c>
      <c r="B30" s="1"/>
      <c r="C30" s="19"/>
      <c r="D30" s="4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M30" s="2"/>
      <c r="AN30" s="2"/>
      <c r="AO30" s="1"/>
      <c r="AP30" s="2"/>
      <c r="AR30" s="2"/>
    </row>
    <row r="31" spans="1:46">
      <c r="A31" s="30" t="s">
        <v>299</v>
      </c>
      <c r="B31" s="1"/>
      <c r="C31" s="19"/>
      <c r="D31" s="4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M31" s="2"/>
      <c r="AN31" s="2"/>
      <c r="AO31" s="1"/>
      <c r="AP31" s="2"/>
      <c r="AR31" s="2"/>
    </row>
    <row r="32" spans="1:46">
      <c r="A32" s="30" t="s">
        <v>299</v>
      </c>
      <c r="B32" s="1"/>
      <c r="C32" s="19"/>
      <c r="D32" s="4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M32" s="2"/>
      <c r="AN32" s="2"/>
      <c r="AO32" s="1"/>
      <c r="AP32" s="2"/>
      <c r="AR32" s="2"/>
    </row>
    <row r="33" spans="1:44">
      <c r="A33" s="30" t="s">
        <v>299</v>
      </c>
      <c r="B33" s="1"/>
      <c r="C33" s="19"/>
      <c r="D33" s="4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M33" s="2"/>
      <c r="AN33" s="2"/>
      <c r="AO33" s="1"/>
      <c r="AP33" s="2"/>
      <c r="AR33" s="2"/>
    </row>
    <row r="34" spans="1:44">
      <c r="A34" s="30" t="s">
        <v>299</v>
      </c>
      <c r="B34" s="1"/>
      <c r="C34" s="19"/>
      <c r="D34" s="4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M34" s="2"/>
      <c r="AN34" s="2"/>
      <c r="AO34" s="1"/>
      <c r="AP34" s="2"/>
      <c r="AR34" s="2"/>
    </row>
    <row r="35" spans="1:44">
      <c r="A35" s="30" t="s">
        <v>299</v>
      </c>
      <c r="B35" s="1"/>
      <c r="C35" s="19"/>
      <c r="D35" s="4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M35" s="2"/>
      <c r="AN35" s="2"/>
      <c r="AO35" s="1"/>
      <c r="AP35" s="2"/>
      <c r="AR35" s="2"/>
    </row>
    <row r="36" spans="1:44">
      <c r="A36" s="30" t="s">
        <v>299</v>
      </c>
      <c r="B36" s="1"/>
      <c r="C36" s="19"/>
      <c r="D36" s="4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M36" s="2"/>
      <c r="AN36" s="2"/>
      <c r="AO36" s="1"/>
      <c r="AP36" s="2"/>
      <c r="AR36" s="2"/>
    </row>
    <row r="37" spans="1:44">
      <c r="A37" s="30" t="s">
        <v>299</v>
      </c>
      <c r="B37" s="1"/>
      <c r="C37" s="19"/>
      <c r="D37" s="4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M37" s="2"/>
      <c r="AN37" s="2"/>
      <c r="AO37" s="1"/>
      <c r="AP37" s="2"/>
      <c r="AR37" s="2"/>
    </row>
    <row r="38" spans="1:44">
      <c r="A38" s="30" t="s">
        <v>299</v>
      </c>
      <c r="B38" s="1"/>
      <c r="C38" s="19"/>
      <c r="D38" s="4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M38" s="2"/>
      <c r="AN38" s="2"/>
      <c r="AO38" s="1"/>
      <c r="AP38" s="2"/>
      <c r="AR38" s="2"/>
    </row>
    <row r="39" spans="1:44">
      <c r="A39" s="30" t="s">
        <v>299</v>
      </c>
      <c r="B39" s="1"/>
      <c r="C39" s="19"/>
      <c r="D39" s="4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M39" s="2"/>
      <c r="AN39" s="2"/>
      <c r="AO39" s="1"/>
      <c r="AP39" s="2"/>
      <c r="AR39" s="2"/>
    </row>
    <row r="40" spans="1:44">
      <c r="A40" s="30" t="s">
        <v>299</v>
      </c>
      <c r="B40" s="1"/>
      <c r="C40" s="19"/>
      <c r="D40" s="4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M40" s="2"/>
      <c r="AN40" s="2"/>
      <c r="AO40" s="1"/>
      <c r="AP40" s="2"/>
      <c r="AR40" s="2"/>
    </row>
    <row r="41" spans="1:44">
      <c r="A41" s="30" t="s">
        <v>299</v>
      </c>
      <c r="B41" s="1"/>
      <c r="C41" s="19"/>
      <c r="D41" s="4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M41" s="2"/>
      <c r="AN41" s="2"/>
      <c r="AO41" s="1"/>
      <c r="AP41" s="2"/>
      <c r="AR41" s="2"/>
    </row>
    <row r="42" spans="1:44">
      <c r="A42" s="30" t="s">
        <v>299</v>
      </c>
      <c r="B42" s="1"/>
      <c r="C42" s="19"/>
      <c r="D42" s="4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M42" s="2"/>
      <c r="AN42" s="2"/>
      <c r="AO42" s="1"/>
      <c r="AP42" s="2"/>
      <c r="AR42" s="2"/>
    </row>
    <row r="43" spans="1:44">
      <c r="A43" s="30" t="s">
        <v>299</v>
      </c>
      <c r="B43" s="1"/>
      <c r="C43" s="19"/>
      <c r="D43" s="4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M43" s="2"/>
      <c r="AN43" s="2"/>
      <c r="AO43" s="1"/>
      <c r="AP43" s="2"/>
      <c r="AR43" s="2"/>
    </row>
    <row r="44" spans="1:44">
      <c r="A44" s="30" t="s">
        <v>299</v>
      </c>
      <c r="B44" s="1"/>
      <c r="C44" s="19"/>
      <c r="D44" s="4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M44" s="2"/>
      <c r="AN44" s="2"/>
      <c r="AO44" s="1"/>
      <c r="AP44" s="2"/>
      <c r="AR44" s="2"/>
    </row>
    <row r="45" spans="1:44">
      <c r="A45" s="30" t="s">
        <v>299</v>
      </c>
      <c r="C45" s="19"/>
      <c r="D45" s="4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M45" s="2"/>
      <c r="AN45" s="2"/>
      <c r="AO45" s="1"/>
      <c r="AP45" s="2"/>
      <c r="AR45" s="2"/>
    </row>
    <row r="46" spans="1:44">
      <c r="A46" s="30" t="s">
        <v>299</v>
      </c>
      <c r="B46" s="1"/>
      <c r="C46" s="19"/>
      <c r="D46" s="4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M46" s="2"/>
      <c r="AN46" s="2"/>
      <c r="AO46" s="1"/>
      <c r="AP46" s="2"/>
      <c r="AR46" s="2"/>
    </row>
    <row r="47" spans="1:44">
      <c r="A47" s="30" t="s">
        <v>299</v>
      </c>
      <c r="C47" s="19"/>
      <c r="D47" s="47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4">
      <c r="A48" s="30" t="s">
        <v>299</v>
      </c>
      <c r="C48" s="19"/>
      <c r="D48" s="4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30" t="s">
        <v>299</v>
      </c>
      <c r="C49" s="19"/>
      <c r="D49" s="4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30" t="s">
        <v>299</v>
      </c>
      <c r="C50" s="19"/>
      <c r="D50" s="4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C51" s="19"/>
      <c r="D51" s="4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C52" s="19"/>
      <c r="D52" s="4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C53" s="19"/>
      <c r="D53" s="4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C54" s="19"/>
      <c r="D54" s="4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C55" s="19"/>
      <c r="D55" s="4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C56" s="19"/>
      <c r="D56" s="4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C57" s="19"/>
      <c r="D57" s="4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C58" s="19"/>
      <c r="D58" s="4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C59" s="19"/>
      <c r="D59" s="4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C60" s="19"/>
      <c r="D60" s="4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C61" s="19"/>
      <c r="D61" s="4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C62" s="19"/>
      <c r="D62" s="4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7532-4645-4043-8AB0-73C725D7ED6F}">
  <dimension ref="A1:AE1005"/>
  <sheetViews>
    <sheetView topLeftCell="A150" zoomScale="40" zoomScaleNormal="40" workbookViewId="0">
      <selection activeCell="C154" sqref="C154:C227"/>
    </sheetView>
  </sheetViews>
  <sheetFormatPr defaultColWidth="11.5546875" defaultRowHeight="17.25"/>
  <sheetData>
    <row r="1" spans="1:31">
      <c r="A1" s="11" t="s">
        <v>195</v>
      </c>
      <c r="B1" s="11" t="s">
        <v>196</v>
      </c>
      <c r="C1" s="1"/>
      <c r="D1" s="11" t="s">
        <v>150</v>
      </c>
      <c r="E1" s="11" t="s">
        <v>151</v>
      </c>
      <c r="F1" s="11" t="s">
        <v>152</v>
      </c>
      <c r="G1" s="11" t="s">
        <v>153</v>
      </c>
      <c r="H1" s="11" t="s">
        <v>154</v>
      </c>
      <c r="I1" s="11" t="s">
        <v>155</v>
      </c>
      <c r="J1" s="11" t="s">
        <v>156</v>
      </c>
      <c r="K1" s="11" t="s">
        <v>157</v>
      </c>
      <c r="L1" s="11" t="s">
        <v>158</v>
      </c>
      <c r="M1" s="11" t="s">
        <v>159</v>
      </c>
      <c r="N1" s="11" t="s">
        <v>160</v>
      </c>
      <c r="O1" s="11" t="s">
        <v>161</v>
      </c>
      <c r="P1" s="11" t="s">
        <v>162</v>
      </c>
      <c r="Q1" s="11" t="s">
        <v>163</v>
      </c>
      <c r="R1" s="11" t="s">
        <v>164</v>
      </c>
      <c r="S1" s="11" t="s">
        <v>165</v>
      </c>
      <c r="T1" s="1"/>
      <c r="U1" s="11" t="s">
        <v>172</v>
      </c>
      <c r="V1" s="11" t="s">
        <v>174</v>
      </c>
      <c r="W1" s="11" t="s">
        <v>197</v>
      </c>
      <c r="X1" s="11" t="s">
        <v>177</v>
      </c>
      <c r="Y1" s="11" t="s">
        <v>180</v>
      </c>
      <c r="Z1" s="11" t="s">
        <v>181</v>
      </c>
      <c r="AA1" s="1"/>
      <c r="AB1" s="11" t="s">
        <v>166</v>
      </c>
      <c r="AC1" s="11" t="s">
        <v>167</v>
      </c>
      <c r="AD1" s="11" t="s">
        <v>168</v>
      </c>
      <c r="AE1" s="11" t="s">
        <v>169</v>
      </c>
    </row>
    <row r="2" spans="1:31">
      <c r="A2" s="1" t="s">
        <v>143</v>
      </c>
      <c r="B2" s="12">
        <v>45856</v>
      </c>
      <c r="C2" t="s">
        <v>220</v>
      </c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2">
        <v>45856</v>
      </c>
      <c r="C3" t="s">
        <v>220</v>
      </c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2">
        <v>45856</v>
      </c>
      <c r="C4" t="s">
        <v>220</v>
      </c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198</v>
      </c>
      <c r="C5" t="s">
        <v>220</v>
      </c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2">
        <v>45856</v>
      </c>
      <c r="C6" t="s">
        <v>220</v>
      </c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2">
        <v>45856</v>
      </c>
      <c r="C7" t="s">
        <v>220</v>
      </c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2">
        <v>45856</v>
      </c>
      <c r="C8" t="s">
        <v>220</v>
      </c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2">
        <v>45856</v>
      </c>
      <c r="C9" t="s">
        <v>220</v>
      </c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264</v>
      </c>
      <c r="B10" s="12">
        <v>45856</v>
      </c>
      <c r="C10" t="s">
        <v>220</v>
      </c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2">
        <v>45857</v>
      </c>
      <c r="C11" t="s">
        <v>220</v>
      </c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2">
        <v>45857</v>
      </c>
      <c r="C12" t="s">
        <v>220</v>
      </c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2">
        <v>45857</v>
      </c>
      <c r="C13" t="s">
        <v>220</v>
      </c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2">
        <v>45857</v>
      </c>
      <c r="C14" t="s">
        <v>220</v>
      </c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2">
        <v>45857</v>
      </c>
      <c r="C15" t="s">
        <v>220</v>
      </c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2">
        <v>45857</v>
      </c>
      <c r="C16" t="s">
        <v>220</v>
      </c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2">
        <v>45858</v>
      </c>
      <c r="C17" t="s">
        <v>220</v>
      </c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2">
        <v>45858</v>
      </c>
      <c r="C18" t="s">
        <v>220</v>
      </c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2">
        <v>45858</v>
      </c>
      <c r="C19" t="s">
        <v>220</v>
      </c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2">
        <v>45858</v>
      </c>
      <c r="C20" t="s">
        <v>220</v>
      </c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2">
        <v>45858</v>
      </c>
      <c r="C21" t="s">
        <v>220</v>
      </c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2">
        <v>45858</v>
      </c>
      <c r="C22" t="s">
        <v>220</v>
      </c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2">
        <v>45858</v>
      </c>
      <c r="C23" t="s">
        <v>220</v>
      </c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2">
        <v>45858</v>
      </c>
      <c r="C24" t="s">
        <v>220</v>
      </c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143</v>
      </c>
      <c r="B25" s="12">
        <v>45858</v>
      </c>
      <c r="C25" t="s">
        <v>220</v>
      </c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17" t="s">
        <v>113</v>
      </c>
      <c r="B26" s="12">
        <v>45858</v>
      </c>
      <c r="C26" t="s">
        <v>220</v>
      </c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2">
        <v>45858</v>
      </c>
      <c r="C27" t="s">
        <v>220</v>
      </c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2">
        <v>45861</v>
      </c>
      <c r="C28" t="s">
        <v>220</v>
      </c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2">
        <v>45861</v>
      </c>
      <c r="C29" t="s">
        <v>220</v>
      </c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199</v>
      </c>
      <c r="C30" t="s">
        <v>220</v>
      </c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2">
        <v>45861</v>
      </c>
      <c r="C31" t="s">
        <v>220</v>
      </c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2">
        <v>45861</v>
      </c>
      <c r="C32" t="s">
        <v>220</v>
      </c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2">
        <v>45863</v>
      </c>
      <c r="C33" t="s">
        <v>220</v>
      </c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2">
        <v>45863</v>
      </c>
      <c r="C34" t="s">
        <v>220</v>
      </c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2">
        <v>45863</v>
      </c>
      <c r="C35" t="s">
        <v>220</v>
      </c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2">
        <v>45863</v>
      </c>
      <c r="C36" t="s">
        <v>220</v>
      </c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2">
        <v>45863</v>
      </c>
      <c r="C37" t="s">
        <v>220</v>
      </c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2">
        <v>45863</v>
      </c>
      <c r="C38" t="s">
        <v>220</v>
      </c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2">
        <v>45863</v>
      </c>
      <c r="C39" t="s">
        <v>220</v>
      </c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2">
        <v>45863</v>
      </c>
      <c r="C40" t="s">
        <v>220</v>
      </c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2">
        <v>45863</v>
      </c>
      <c r="C41" t="s">
        <v>220</v>
      </c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2">
        <v>45863</v>
      </c>
      <c r="C42" t="s">
        <v>220</v>
      </c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2">
        <v>45863</v>
      </c>
      <c r="C43" t="s">
        <v>220</v>
      </c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2">
        <v>45864</v>
      </c>
      <c r="C44" t="s">
        <v>220</v>
      </c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2">
        <v>45864</v>
      </c>
      <c r="C45" t="s">
        <v>220</v>
      </c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141</v>
      </c>
      <c r="B46" s="12">
        <v>45864</v>
      </c>
      <c r="C46" t="s">
        <v>220</v>
      </c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17" t="s">
        <v>113</v>
      </c>
      <c r="B47" s="12">
        <v>45864</v>
      </c>
      <c r="C47" t="s">
        <v>220</v>
      </c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2">
        <v>45864</v>
      </c>
      <c r="C48" t="s">
        <v>220</v>
      </c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2">
        <v>45864</v>
      </c>
      <c r="C49" t="s">
        <v>220</v>
      </c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2">
        <v>45864</v>
      </c>
      <c r="C50" t="s">
        <v>220</v>
      </c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2">
        <v>45864</v>
      </c>
      <c r="C51" t="s">
        <v>220</v>
      </c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2">
        <v>45864</v>
      </c>
      <c r="C52" t="s">
        <v>220</v>
      </c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2">
        <v>45864</v>
      </c>
      <c r="C53" t="s">
        <v>220</v>
      </c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2">
        <v>45865</v>
      </c>
      <c r="C54" t="s">
        <v>220</v>
      </c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2">
        <v>45865</v>
      </c>
      <c r="C55" t="s">
        <v>220</v>
      </c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2">
        <v>45865</v>
      </c>
      <c r="C56" t="s">
        <v>220</v>
      </c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2">
        <v>45865</v>
      </c>
      <c r="C57" t="s">
        <v>220</v>
      </c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200</v>
      </c>
      <c r="C58" t="s">
        <v>220</v>
      </c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2">
        <v>45865</v>
      </c>
      <c r="C59" t="s">
        <v>220</v>
      </c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2">
        <v>45865</v>
      </c>
      <c r="C60" t="s">
        <v>220</v>
      </c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2">
        <v>45865</v>
      </c>
      <c r="C61" t="s">
        <v>220</v>
      </c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 t="s">
        <v>125</v>
      </c>
      <c r="B62" s="12">
        <v>45877</v>
      </c>
      <c r="C62" t="s">
        <v>220</v>
      </c>
      <c r="D62" s="1">
        <v>6</v>
      </c>
      <c r="E62" s="1">
        <v>3</v>
      </c>
      <c r="F62" s="1">
        <v>9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5</v>
      </c>
      <c r="M62" s="1">
        <v>5</v>
      </c>
      <c r="N62" s="1">
        <v>1</v>
      </c>
      <c r="O62" s="1">
        <v>5</v>
      </c>
      <c r="P62" s="1">
        <v>2</v>
      </c>
      <c r="Q62" s="1">
        <v>0</v>
      </c>
      <c r="R62" s="1">
        <v>2</v>
      </c>
      <c r="S62" s="1">
        <v>0</v>
      </c>
      <c r="T62" s="1"/>
      <c r="U62" s="1">
        <v>1.667</v>
      </c>
      <c r="V62" s="1">
        <v>15</v>
      </c>
      <c r="W62" s="1">
        <v>0</v>
      </c>
      <c r="X62" s="1">
        <v>0</v>
      </c>
      <c r="Y62" s="1">
        <v>0.27800000000000002</v>
      </c>
      <c r="Z62" s="1">
        <v>0</v>
      </c>
      <c r="AA62" s="1"/>
      <c r="AB62" s="1">
        <v>0</v>
      </c>
      <c r="AC62" s="1">
        <v>1</v>
      </c>
      <c r="AD62" s="1">
        <v>18</v>
      </c>
      <c r="AE62" s="1">
        <v>50</v>
      </c>
    </row>
    <row r="63" spans="1:31">
      <c r="A63" s="1" t="s">
        <v>100</v>
      </c>
      <c r="B63" s="12">
        <v>45877</v>
      </c>
      <c r="C63" t="s">
        <v>220</v>
      </c>
      <c r="D63" s="1">
        <v>0</v>
      </c>
      <c r="E63" s="1">
        <v>3.67</v>
      </c>
      <c r="F63" s="1">
        <v>11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/>
      <c r="U63" s="1">
        <v>0</v>
      </c>
      <c r="V63" s="1">
        <v>2.4500000000000002</v>
      </c>
      <c r="W63" s="1">
        <v>0</v>
      </c>
      <c r="X63" s="1">
        <v>0</v>
      </c>
      <c r="Y63" s="1">
        <v>9.0999999999999998E-2</v>
      </c>
      <c r="Z63" s="1">
        <v>0</v>
      </c>
      <c r="AA63" s="1"/>
      <c r="AB63" s="1">
        <v>0</v>
      </c>
      <c r="AC63" s="1">
        <v>0</v>
      </c>
      <c r="AD63" s="1">
        <v>11</v>
      </c>
      <c r="AE63" s="1">
        <v>32</v>
      </c>
    </row>
    <row r="64" spans="1:31">
      <c r="A64" s="1" t="s">
        <v>103</v>
      </c>
      <c r="B64" s="12">
        <v>45877</v>
      </c>
      <c r="C64" t="s">
        <v>220</v>
      </c>
      <c r="D64" s="1">
        <v>3.86</v>
      </c>
      <c r="E64" s="1">
        <v>2.33</v>
      </c>
      <c r="F64" s="1">
        <v>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1</v>
      </c>
      <c r="O64" s="1">
        <v>1</v>
      </c>
      <c r="P64" s="1">
        <v>1</v>
      </c>
      <c r="Q64" s="1">
        <v>0</v>
      </c>
      <c r="R64" s="1">
        <v>0</v>
      </c>
      <c r="S64" s="1">
        <v>1</v>
      </c>
      <c r="T64" s="1"/>
      <c r="U64" s="1">
        <v>0.42899999999999999</v>
      </c>
      <c r="V64" s="1">
        <v>7.71</v>
      </c>
      <c r="W64" s="1">
        <v>0</v>
      </c>
      <c r="X64" s="1">
        <v>0</v>
      </c>
      <c r="Y64" s="1">
        <v>0.222</v>
      </c>
      <c r="Z64" s="1">
        <v>0</v>
      </c>
      <c r="AA64" s="1"/>
      <c r="AB64" s="1">
        <v>0</v>
      </c>
      <c r="AC64" s="1">
        <v>0</v>
      </c>
      <c r="AD64" s="1">
        <v>9</v>
      </c>
      <c r="AE64" s="1">
        <v>31</v>
      </c>
    </row>
    <row r="65" spans="1:31">
      <c r="A65" s="1" t="s">
        <v>104</v>
      </c>
      <c r="B65" s="12">
        <v>45877</v>
      </c>
      <c r="C65" t="s">
        <v>220</v>
      </c>
      <c r="D65" s="1">
        <v>6.23</v>
      </c>
      <c r="E65" s="1">
        <v>4.33</v>
      </c>
      <c r="F65" s="1">
        <v>13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6</v>
      </c>
      <c r="N65" s="1">
        <v>1</v>
      </c>
      <c r="O65" s="1">
        <v>3</v>
      </c>
      <c r="P65" s="1">
        <v>3</v>
      </c>
      <c r="Q65" s="1">
        <v>0</v>
      </c>
      <c r="R65" s="1">
        <v>0</v>
      </c>
      <c r="S65" s="1">
        <v>0</v>
      </c>
      <c r="T65" s="1"/>
      <c r="U65" s="1">
        <v>1.385</v>
      </c>
      <c r="V65" s="1">
        <v>2.08</v>
      </c>
      <c r="W65" s="1">
        <v>0</v>
      </c>
      <c r="X65" s="1">
        <v>0</v>
      </c>
      <c r="Y65" s="1">
        <v>5.6000000000000001E-2</v>
      </c>
      <c r="Z65" s="1">
        <v>0</v>
      </c>
      <c r="AA65" s="1"/>
      <c r="AB65" s="1">
        <v>0</v>
      </c>
      <c r="AC65" s="1">
        <v>0</v>
      </c>
      <c r="AD65" s="1">
        <v>18</v>
      </c>
      <c r="AE65" s="1">
        <v>61</v>
      </c>
    </row>
    <row r="66" spans="1:31">
      <c r="A66" s="1" t="s">
        <v>112</v>
      </c>
      <c r="B66" s="12">
        <v>45877</v>
      </c>
      <c r="C66" t="s">
        <v>220</v>
      </c>
      <c r="D66" s="1">
        <v>0</v>
      </c>
      <c r="E66" s="1">
        <v>3.33</v>
      </c>
      <c r="F66" s="1">
        <v>10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/>
      <c r="U66" s="1">
        <v>0.3</v>
      </c>
      <c r="V66" s="1">
        <v>8.1</v>
      </c>
      <c r="W66" s="1">
        <v>0</v>
      </c>
      <c r="X66" s="1">
        <v>0</v>
      </c>
      <c r="Y66" s="1">
        <v>0.3</v>
      </c>
      <c r="Z66" s="1">
        <v>0</v>
      </c>
      <c r="AA66" s="1"/>
      <c r="AB66" s="1">
        <v>1</v>
      </c>
      <c r="AC66" s="1">
        <v>0</v>
      </c>
      <c r="AD66" s="1">
        <v>10</v>
      </c>
      <c r="AE66" s="1">
        <v>31</v>
      </c>
    </row>
    <row r="67" spans="1:31">
      <c r="A67" s="1" t="s">
        <v>83</v>
      </c>
      <c r="B67" s="1" t="s">
        <v>245</v>
      </c>
      <c r="C67" t="s">
        <v>220</v>
      </c>
      <c r="D67" s="1">
        <v>0</v>
      </c>
      <c r="E67" s="1">
        <v>1.33</v>
      </c>
      <c r="F67" s="1">
        <v>4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/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v>0</v>
      </c>
      <c r="AC67" s="1">
        <v>0</v>
      </c>
      <c r="AD67" s="1">
        <v>5</v>
      </c>
      <c r="AE67" s="1">
        <v>9</v>
      </c>
    </row>
    <row r="68" spans="1:31">
      <c r="A68" s="1" t="s">
        <v>138</v>
      </c>
      <c r="B68" s="12">
        <v>45877</v>
      </c>
      <c r="C68" t="s">
        <v>220</v>
      </c>
      <c r="D68" s="1">
        <v>4.5</v>
      </c>
      <c r="E68" s="1">
        <v>2</v>
      </c>
      <c r="F68" s="1">
        <v>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3</v>
      </c>
      <c r="P68" s="1">
        <v>1</v>
      </c>
      <c r="Q68" s="1">
        <v>0</v>
      </c>
      <c r="R68" s="1">
        <v>1</v>
      </c>
      <c r="S68" s="1">
        <v>0</v>
      </c>
      <c r="T68" s="1"/>
      <c r="U68" s="1">
        <v>0.5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v>0</v>
      </c>
      <c r="AC68" s="1">
        <v>0</v>
      </c>
      <c r="AD68" s="1">
        <v>10</v>
      </c>
      <c r="AE68" s="1">
        <v>28</v>
      </c>
    </row>
    <row r="69" spans="1:31">
      <c r="A69" s="1" t="s">
        <v>117</v>
      </c>
      <c r="B69" s="12">
        <v>45877</v>
      </c>
      <c r="C69" t="s">
        <v>220</v>
      </c>
      <c r="D69" s="1">
        <v>0</v>
      </c>
      <c r="E69" s="1">
        <v>3</v>
      </c>
      <c r="F69" s="1">
        <v>9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/>
      <c r="U69" s="1">
        <v>0.66700000000000004</v>
      </c>
      <c r="V69" s="1">
        <v>3</v>
      </c>
      <c r="W69" s="1">
        <v>0</v>
      </c>
      <c r="X69" s="1">
        <v>0</v>
      </c>
      <c r="Y69" s="1">
        <v>0.1</v>
      </c>
      <c r="Z69" s="1">
        <v>0</v>
      </c>
      <c r="AA69" s="1"/>
      <c r="AB69" s="1">
        <v>0</v>
      </c>
      <c r="AC69" s="1">
        <v>0</v>
      </c>
      <c r="AD69" s="1">
        <v>10</v>
      </c>
      <c r="AE69" s="1">
        <v>32</v>
      </c>
    </row>
    <row r="70" spans="1:31">
      <c r="A70" s="1" t="s">
        <v>264</v>
      </c>
      <c r="B70" s="12">
        <v>45877</v>
      </c>
      <c r="C70" t="s">
        <v>220</v>
      </c>
      <c r="D70" s="1">
        <v>0</v>
      </c>
      <c r="E70" s="1">
        <v>5</v>
      </c>
      <c r="F70" s="1">
        <v>15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5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/>
      <c r="U70" s="1">
        <v>1</v>
      </c>
      <c r="V70" s="1">
        <v>1.8</v>
      </c>
      <c r="W70" s="1">
        <v>0</v>
      </c>
      <c r="X70" s="1">
        <v>0</v>
      </c>
      <c r="Y70" s="1">
        <v>5.6000000000000001E-2</v>
      </c>
      <c r="Z70" s="1">
        <v>0</v>
      </c>
      <c r="AA70" s="1"/>
      <c r="AB70" s="1">
        <v>0</v>
      </c>
      <c r="AC70" s="1">
        <v>0</v>
      </c>
      <c r="AD70" s="1">
        <v>18</v>
      </c>
      <c r="AE70" s="1">
        <v>35</v>
      </c>
    </row>
    <row r="71" spans="1:31">
      <c r="A71" s="1" t="s">
        <v>143</v>
      </c>
      <c r="B71" s="12">
        <v>45877</v>
      </c>
      <c r="C71" t="s">
        <v>220</v>
      </c>
      <c r="D71" s="1">
        <v>3</v>
      </c>
      <c r="E71" s="1">
        <v>9</v>
      </c>
      <c r="F71" s="1">
        <v>27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2</v>
      </c>
      <c r="M71" s="1">
        <v>12</v>
      </c>
      <c r="N71" s="1">
        <v>1</v>
      </c>
      <c r="O71" s="1">
        <v>3</v>
      </c>
      <c r="P71" s="1">
        <v>3</v>
      </c>
      <c r="Q71" s="1">
        <v>0</v>
      </c>
      <c r="R71" s="1">
        <v>0</v>
      </c>
      <c r="S71" s="1">
        <v>0</v>
      </c>
      <c r="T71" s="1"/>
      <c r="U71" s="1">
        <v>1.333</v>
      </c>
      <c r="V71" s="1">
        <v>2</v>
      </c>
      <c r="W71" s="1">
        <v>0</v>
      </c>
      <c r="X71" s="1">
        <v>0</v>
      </c>
      <c r="Y71" s="1">
        <v>5.3999999999999999E-2</v>
      </c>
      <c r="Z71" s="1">
        <v>0</v>
      </c>
      <c r="AA71" s="1"/>
      <c r="AB71" s="1">
        <v>0</v>
      </c>
      <c r="AC71" s="1">
        <v>0</v>
      </c>
      <c r="AD71" s="1">
        <v>37</v>
      </c>
      <c r="AE71" s="1">
        <v>37</v>
      </c>
    </row>
    <row r="72" spans="1:31">
      <c r="A72" s="1" t="s">
        <v>94</v>
      </c>
      <c r="B72" s="12">
        <v>45877</v>
      </c>
      <c r="C72" t="s">
        <v>220</v>
      </c>
      <c r="D72" s="1">
        <v>0</v>
      </c>
      <c r="E72" s="1">
        <v>1</v>
      </c>
      <c r="F72" s="1">
        <v>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0</v>
      </c>
      <c r="R72" s="1">
        <v>1</v>
      </c>
      <c r="S72" s="1">
        <v>1</v>
      </c>
      <c r="T72" s="1"/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v>0</v>
      </c>
      <c r="AC72" s="1">
        <v>0</v>
      </c>
      <c r="AD72" s="1">
        <v>5</v>
      </c>
      <c r="AE72" s="1">
        <v>3</v>
      </c>
    </row>
    <row r="73" spans="1:31">
      <c r="A73" s="1" t="s">
        <v>86</v>
      </c>
      <c r="B73" s="1" t="s">
        <v>246</v>
      </c>
      <c r="C73" t="s">
        <v>220</v>
      </c>
      <c r="D73" s="1">
        <v>1.8</v>
      </c>
      <c r="E73" s="1">
        <v>5</v>
      </c>
      <c r="F73" s="1">
        <v>15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3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1</v>
      </c>
      <c r="T73" s="1"/>
      <c r="U73" s="1">
        <v>0.6</v>
      </c>
      <c r="V73" s="1">
        <v>9</v>
      </c>
      <c r="W73" s="1">
        <v>0</v>
      </c>
      <c r="X73" s="1">
        <v>0</v>
      </c>
      <c r="Y73" s="1">
        <v>0.27800000000000002</v>
      </c>
      <c r="Z73" s="1">
        <v>0</v>
      </c>
      <c r="AA73" s="1"/>
      <c r="AB73" s="1">
        <v>1</v>
      </c>
      <c r="AC73" s="1">
        <v>0</v>
      </c>
      <c r="AD73" s="1">
        <v>18</v>
      </c>
      <c r="AE73" s="1">
        <v>63</v>
      </c>
    </row>
    <row r="74" spans="1:31">
      <c r="A74" s="1" t="s">
        <v>89</v>
      </c>
      <c r="B74" s="12">
        <v>45878</v>
      </c>
      <c r="C74" t="s">
        <v>220</v>
      </c>
      <c r="D74" s="1">
        <v>0</v>
      </c>
      <c r="E74" s="1">
        <v>4</v>
      </c>
      <c r="F74" s="1">
        <v>12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3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/>
      <c r="U74" s="1">
        <v>0.75</v>
      </c>
      <c r="V74" s="1">
        <v>4.5</v>
      </c>
      <c r="W74" s="1">
        <v>0</v>
      </c>
      <c r="X74" s="1">
        <v>0</v>
      </c>
      <c r="Y74" s="1">
        <v>0.14299999999999999</v>
      </c>
      <c r="Z74" s="1">
        <v>0</v>
      </c>
      <c r="AA74" s="1"/>
      <c r="AB74" s="1">
        <v>0</v>
      </c>
      <c r="AC74" s="1">
        <v>0</v>
      </c>
      <c r="AD74" s="1">
        <v>14</v>
      </c>
      <c r="AE74" s="1">
        <v>29</v>
      </c>
    </row>
    <row r="75" spans="1:31">
      <c r="A75" s="1" t="s">
        <v>82</v>
      </c>
      <c r="B75" s="12">
        <v>45878</v>
      </c>
      <c r="C75" t="s">
        <v>220</v>
      </c>
      <c r="D75" s="1">
        <v>3.6</v>
      </c>
      <c r="E75" s="1">
        <v>5</v>
      </c>
      <c r="F75" s="1">
        <v>15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6</v>
      </c>
      <c r="M75" s="1">
        <v>7</v>
      </c>
      <c r="N75" s="1">
        <v>0</v>
      </c>
      <c r="O75" s="1">
        <v>2</v>
      </c>
      <c r="P75" s="1">
        <v>2</v>
      </c>
      <c r="Q75" s="1">
        <v>0</v>
      </c>
      <c r="R75" s="1">
        <v>1</v>
      </c>
      <c r="S75" s="1">
        <v>1</v>
      </c>
      <c r="T75" s="1"/>
      <c r="U75" s="1">
        <v>1.4</v>
      </c>
      <c r="V75" s="1">
        <v>10.8</v>
      </c>
      <c r="W75" s="1">
        <v>0</v>
      </c>
      <c r="X75" s="1">
        <v>0</v>
      </c>
      <c r="Y75" s="1">
        <v>0.26100000000000001</v>
      </c>
      <c r="Z75" s="1">
        <v>0</v>
      </c>
      <c r="AA75" s="1"/>
      <c r="AB75" s="1">
        <v>0</v>
      </c>
      <c r="AC75" s="1">
        <v>1</v>
      </c>
      <c r="AD75" s="1">
        <v>23</v>
      </c>
      <c r="AE75" s="1">
        <v>60</v>
      </c>
    </row>
    <row r="76" spans="1:31">
      <c r="A76" s="1" t="s">
        <v>137</v>
      </c>
      <c r="B76" s="12">
        <v>45878</v>
      </c>
      <c r="C76" t="s">
        <v>220</v>
      </c>
      <c r="D76" s="1">
        <v>0</v>
      </c>
      <c r="E76" s="1">
        <v>0.33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/>
      <c r="U76" s="1">
        <v>3</v>
      </c>
      <c r="V76" s="1">
        <v>0</v>
      </c>
      <c r="W76" s="1">
        <v>27</v>
      </c>
      <c r="X76" s="1">
        <v>0</v>
      </c>
      <c r="Y76" s="1">
        <v>0</v>
      </c>
      <c r="Z76" s="1">
        <v>0.5</v>
      </c>
      <c r="AA76" s="1"/>
      <c r="AB76" s="1">
        <v>0</v>
      </c>
      <c r="AC76" s="1">
        <v>0</v>
      </c>
      <c r="AD76" s="1">
        <v>2</v>
      </c>
      <c r="AE76" s="1">
        <v>8</v>
      </c>
    </row>
    <row r="77" spans="1:31">
      <c r="A77" s="1" t="s">
        <v>105</v>
      </c>
      <c r="B77" s="12">
        <v>45878</v>
      </c>
      <c r="C77" t="s">
        <v>220</v>
      </c>
      <c r="D77" s="1">
        <v>0</v>
      </c>
      <c r="E77" s="1">
        <v>1.67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/>
      <c r="U77" s="1">
        <v>0</v>
      </c>
      <c r="V77" s="1">
        <v>5.4</v>
      </c>
      <c r="W77" s="1">
        <v>0</v>
      </c>
      <c r="X77" s="1">
        <v>0</v>
      </c>
      <c r="Y77" s="1">
        <v>0.16700000000000001</v>
      </c>
      <c r="Z77" s="1">
        <v>0</v>
      </c>
      <c r="AA77" s="1"/>
      <c r="AB77" s="1">
        <v>0</v>
      </c>
      <c r="AC77" s="1">
        <v>0</v>
      </c>
      <c r="AD77" s="1">
        <v>6</v>
      </c>
      <c r="AE77" s="1">
        <v>14</v>
      </c>
    </row>
    <row r="78" spans="1:31">
      <c r="A78" s="1" t="s">
        <v>91</v>
      </c>
      <c r="B78" s="12">
        <v>45878</v>
      </c>
      <c r="C78" t="s">
        <v>220</v>
      </c>
      <c r="D78" s="1">
        <v>0</v>
      </c>
      <c r="E78" s="1">
        <v>1</v>
      </c>
      <c r="F78" s="1">
        <v>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/>
      <c r="U78" s="1">
        <v>0</v>
      </c>
      <c r="V78" s="1">
        <v>9</v>
      </c>
      <c r="W78" s="1">
        <v>0</v>
      </c>
      <c r="X78" s="1">
        <v>0</v>
      </c>
      <c r="Y78" s="1">
        <v>0.33300000000000002</v>
      </c>
      <c r="Z78" s="1">
        <v>0</v>
      </c>
      <c r="AA78" s="1"/>
      <c r="AB78" s="1">
        <v>0</v>
      </c>
      <c r="AC78" s="1">
        <v>0</v>
      </c>
      <c r="AD78" s="1">
        <v>3</v>
      </c>
      <c r="AE78" s="1">
        <v>8</v>
      </c>
    </row>
    <row r="79" spans="1:31">
      <c r="A79" s="1" t="s">
        <v>102</v>
      </c>
      <c r="B79" s="12">
        <v>45879</v>
      </c>
      <c r="C79" t="s">
        <v>220</v>
      </c>
      <c r="D79" s="1">
        <v>1.29</v>
      </c>
      <c r="E79" s="1">
        <v>7</v>
      </c>
      <c r="F79" s="1">
        <v>21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3</v>
      </c>
      <c r="M79" s="1">
        <v>5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2</v>
      </c>
      <c r="T79" s="1"/>
      <c r="U79" s="1">
        <v>0.71399999999999997</v>
      </c>
      <c r="V79" s="1">
        <v>3.86</v>
      </c>
      <c r="W79" s="1">
        <v>0</v>
      </c>
      <c r="X79" s="1">
        <v>0</v>
      </c>
      <c r="Y79" s="1">
        <v>0.125</v>
      </c>
      <c r="Z79" s="1">
        <v>0</v>
      </c>
      <c r="AA79" s="1"/>
      <c r="AB79" s="1">
        <v>1</v>
      </c>
      <c r="AC79" s="1">
        <v>0</v>
      </c>
      <c r="AD79" s="1">
        <v>24</v>
      </c>
      <c r="AE79" s="1">
        <v>55</v>
      </c>
    </row>
    <row r="80" spans="1:31">
      <c r="A80" s="1" t="s">
        <v>114</v>
      </c>
      <c r="B80" s="12">
        <v>45879</v>
      </c>
      <c r="C80" t="s">
        <v>220</v>
      </c>
      <c r="D80" s="1">
        <v>16.2</v>
      </c>
      <c r="E80" s="1">
        <v>3.33</v>
      </c>
      <c r="F80" s="1">
        <v>10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9</v>
      </c>
      <c r="N80" s="1">
        <v>1</v>
      </c>
      <c r="O80" s="1">
        <v>8</v>
      </c>
      <c r="P80" s="1">
        <v>6</v>
      </c>
      <c r="Q80" s="1">
        <v>0</v>
      </c>
      <c r="R80" s="1">
        <v>0</v>
      </c>
      <c r="S80" s="1">
        <v>0</v>
      </c>
      <c r="T80" s="1"/>
      <c r="U80" s="1">
        <v>2.7</v>
      </c>
      <c r="V80" s="1">
        <v>8.1</v>
      </c>
      <c r="W80" s="1">
        <v>0</v>
      </c>
      <c r="X80" s="1">
        <v>0</v>
      </c>
      <c r="Y80" s="1">
        <v>0.13600000000000001</v>
      </c>
      <c r="Z80" s="1">
        <v>0</v>
      </c>
      <c r="AA80" s="1"/>
      <c r="AB80" s="1">
        <v>0</v>
      </c>
      <c r="AC80" s="1">
        <v>1</v>
      </c>
      <c r="AD80" s="1">
        <v>22</v>
      </c>
      <c r="AE80" s="1">
        <v>62</v>
      </c>
    </row>
    <row r="81" spans="1:31">
      <c r="A81" s="1" t="s">
        <v>93</v>
      </c>
      <c r="B81" s="12">
        <v>45879</v>
      </c>
      <c r="C81" t="s">
        <v>220</v>
      </c>
      <c r="D81" s="1">
        <v>10.130000000000001</v>
      </c>
      <c r="E81" s="1">
        <v>2.67</v>
      </c>
      <c r="F81" s="1">
        <v>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7</v>
      </c>
      <c r="N81" s="1">
        <v>0</v>
      </c>
      <c r="O81" s="1">
        <v>3</v>
      </c>
      <c r="P81" s="1">
        <v>3</v>
      </c>
      <c r="Q81" s="1">
        <v>0</v>
      </c>
      <c r="R81" s="1">
        <v>0</v>
      </c>
      <c r="S81" s="1">
        <v>0</v>
      </c>
      <c r="T81" s="1"/>
      <c r="U81" s="1">
        <v>2.625</v>
      </c>
      <c r="V81" s="1">
        <v>3.38</v>
      </c>
      <c r="W81" s="1">
        <v>0</v>
      </c>
      <c r="X81" s="1">
        <v>0</v>
      </c>
      <c r="Y81" s="1">
        <v>7.6999999999999999E-2</v>
      </c>
      <c r="Z81" s="1">
        <v>0</v>
      </c>
      <c r="AA81" s="1"/>
      <c r="AB81" s="1">
        <v>0</v>
      </c>
      <c r="AC81" s="1">
        <v>0</v>
      </c>
      <c r="AD81" s="1">
        <v>13</v>
      </c>
      <c r="AE81" s="1">
        <v>30</v>
      </c>
    </row>
    <row r="82" spans="1:31">
      <c r="A82" s="1" t="s">
        <v>116</v>
      </c>
      <c r="B82" s="12">
        <v>45879</v>
      </c>
      <c r="C82" t="s">
        <v>220</v>
      </c>
      <c r="D82" s="1">
        <v>5.4</v>
      </c>
      <c r="E82" s="1">
        <v>5</v>
      </c>
      <c r="F82" s="1">
        <v>15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6</v>
      </c>
      <c r="N82" s="1">
        <v>1</v>
      </c>
      <c r="O82" s="1">
        <v>3</v>
      </c>
      <c r="P82" s="1">
        <v>3</v>
      </c>
      <c r="Q82" s="1">
        <v>1</v>
      </c>
      <c r="R82" s="1">
        <v>0</v>
      </c>
      <c r="S82" s="1">
        <v>0</v>
      </c>
      <c r="T82" s="1"/>
      <c r="U82" s="1">
        <v>1.4</v>
      </c>
      <c r="V82" s="1">
        <v>3.6</v>
      </c>
      <c r="W82" s="1">
        <v>1.8</v>
      </c>
      <c r="X82" s="1">
        <v>2</v>
      </c>
      <c r="Y82" s="1">
        <v>0.1</v>
      </c>
      <c r="Z82" s="1">
        <v>0.05</v>
      </c>
      <c r="AA82" s="1"/>
      <c r="AB82" s="1">
        <v>0</v>
      </c>
      <c r="AC82" s="1">
        <v>1</v>
      </c>
      <c r="AD82" s="1">
        <v>20</v>
      </c>
      <c r="AE82" s="1">
        <v>60</v>
      </c>
    </row>
    <row r="83" spans="1:31">
      <c r="A83" s="1" t="s">
        <v>128</v>
      </c>
      <c r="B83" s="12">
        <v>45879</v>
      </c>
      <c r="C83" t="s">
        <v>220</v>
      </c>
      <c r="D83" s="1">
        <v>3.38</v>
      </c>
      <c r="E83" s="1">
        <v>2.67</v>
      </c>
      <c r="F83" s="1">
        <v>8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/>
      <c r="U83" s="1">
        <v>0.75</v>
      </c>
      <c r="V83" s="1">
        <v>3.38</v>
      </c>
      <c r="W83" s="1">
        <v>0</v>
      </c>
      <c r="X83" s="1">
        <v>0</v>
      </c>
      <c r="Y83" s="1">
        <v>0.111</v>
      </c>
      <c r="Z83" s="1">
        <v>0</v>
      </c>
      <c r="AA83" s="1"/>
      <c r="AB83" s="1">
        <v>0</v>
      </c>
      <c r="AC83" s="1">
        <v>0</v>
      </c>
      <c r="AD83" s="1">
        <v>9</v>
      </c>
      <c r="AE83" s="1">
        <v>30</v>
      </c>
    </row>
    <row r="84" spans="1:31">
      <c r="A84" s="1" t="s">
        <v>124</v>
      </c>
      <c r="B84" s="12">
        <v>45879</v>
      </c>
      <c r="C84" t="s">
        <v>220</v>
      </c>
      <c r="D84" s="1">
        <v>0</v>
      </c>
      <c r="E84" s="1">
        <v>1.33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/>
      <c r="U84" s="1">
        <v>0.75</v>
      </c>
      <c r="V84" s="1">
        <v>6.75</v>
      </c>
      <c r="W84" s="1">
        <v>0</v>
      </c>
      <c r="X84" s="1">
        <v>0</v>
      </c>
      <c r="Y84" s="1">
        <v>0.2</v>
      </c>
      <c r="Z84" s="1">
        <v>0</v>
      </c>
      <c r="AA84" s="1"/>
      <c r="AB84" s="1">
        <v>0</v>
      </c>
      <c r="AC84" s="1">
        <v>0</v>
      </c>
      <c r="AD84" s="1">
        <v>5</v>
      </c>
      <c r="AE84" s="1">
        <v>14</v>
      </c>
    </row>
    <row r="85" spans="1:31">
      <c r="A85" s="1" t="s">
        <v>84</v>
      </c>
      <c r="B85" s="12">
        <v>45879</v>
      </c>
      <c r="C85" t="s">
        <v>220</v>
      </c>
      <c r="D85" s="1">
        <v>1.5</v>
      </c>
      <c r="E85" s="1">
        <v>6</v>
      </c>
      <c r="F85" s="1">
        <v>18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3</v>
      </c>
      <c r="M85" s="1">
        <v>6</v>
      </c>
      <c r="N85" s="1">
        <v>0</v>
      </c>
      <c r="O85" s="1">
        <v>1</v>
      </c>
      <c r="P85" s="1">
        <v>1</v>
      </c>
      <c r="Q85" s="1">
        <v>2</v>
      </c>
      <c r="R85" s="1">
        <v>2</v>
      </c>
      <c r="S85" s="1">
        <v>0</v>
      </c>
      <c r="T85" s="1"/>
      <c r="U85" s="1">
        <v>1.333</v>
      </c>
      <c r="V85" s="1">
        <v>4.5</v>
      </c>
      <c r="W85" s="1">
        <v>3</v>
      </c>
      <c r="X85" s="1">
        <v>1.5</v>
      </c>
      <c r="Y85" s="1">
        <v>0.12</v>
      </c>
      <c r="Z85" s="1">
        <v>0.08</v>
      </c>
      <c r="AA85" s="1"/>
      <c r="AB85" s="1">
        <v>1</v>
      </c>
      <c r="AC85" s="1">
        <v>0</v>
      </c>
      <c r="AD85" s="1">
        <v>25</v>
      </c>
      <c r="AE85" s="1">
        <v>60</v>
      </c>
    </row>
    <row r="86" spans="1:31">
      <c r="A86" s="1" t="s">
        <v>127</v>
      </c>
      <c r="B86" s="12">
        <v>45879</v>
      </c>
      <c r="C86" t="s">
        <v>220</v>
      </c>
      <c r="D86" s="1">
        <v>3</v>
      </c>
      <c r="E86" s="1">
        <v>3</v>
      </c>
      <c r="F86" s="1">
        <v>9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0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/>
      <c r="U86" s="1">
        <v>0.66700000000000004</v>
      </c>
      <c r="V86" s="1">
        <v>3</v>
      </c>
      <c r="W86" s="1">
        <v>0</v>
      </c>
      <c r="X86" s="1">
        <v>0</v>
      </c>
      <c r="Y86" s="1">
        <v>9.0999999999999998E-2</v>
      </c>
      <c r="Z86" s="1">
        <v>0</v>
      </c>
      <c r="AA86" s="1"/>
      <c r="AB86" s="1">
        <v>0</v>
      </c>
      <c r="AC86" s="1">
        <v>0</v>
      </c>
      <c r="AD86" s="1">
        <v>11</v>
      </c>
      <c r="AE86" s="1">
        <v>32</v>
      </c>
    </row>
    <row r="87" spans="1:31">
      <c r="A87" s="1" t="s">
        <v>115</v>
      </c>
      <c r="B87" s="12">
        <v>45882</v>
      </c>
      <c r="C87" t="s">
        <v>220</v>
      </c>
      <c r="D87" s="1">
        <v>7.71</v>
      </c>
      <c r="E87" s="1">
        <v>4.67</v>
      </c>
      <c r="F87" s="1">
        <v>14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9</v>
      </c>
      <c r="N87" s="1">
        <v>1</v>
      </c>
      <c r="O87" s="1">
        <v>4</v>
      </c>
      <c r="P87" s="1">
        <v>4</v>
      </c>
      <c r="Q87" s="1">
        <v>0</v>
      </c>
      <c r="R87" s="1">
        <v>1</v>
      </c>
      <c r="S87" s="1">
        <v>1</v>
      </c>
      <c r="T87" s="1"/>
      <c r="U87" s="1">
        <v>1.929</v>
      </c>
      <c r="V87" s="1">
        <v>3.86</v>
      </c>
      <c r="W87" s="1">
        <v>0</v>
      </c>
      <c r="X87" s="1">
        <v>0</v>
      </c>
      <c r="Y87" s="1">
        <v>0.08</v>
      </c>
      <c r="Z87" s="1">
        <v>0</v>
      </c>
      <c r="AA87" s="1"/>
      <c r="AB87" s="1">
        <v>0</v>
      </c>
      <c r="AC87" s="1">
        <v>0</v>
      </c>
      <c r="AD87" s="1">
        <v>25</v>
      </c>
      <c r="AE87" s="1">
        <v>60</v>
      </c>
    </row>
    <row r="88" spans="1:31">
      <c r="A88" s="1" t="s">
        <v>119</v>
      </c>
      <c r="B88" s="12">
        <v>45882</v>
      </c>
      <c r="C88" t="s">
        <v>220</v>
      </c>
      <c r="D88" s="1">
        <v>7.71</v>
      </c>
      <c r="E88" s="1">
        <v>2.33</v>
      </c>
      <c r="F88" s="1">
        <v>7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5</v>
      </c>
      <c r="N88" s="1">
        <v>0</v>
      </c>
      <c r="O88" s="1">
        <v>3</v>
      </c>
      <c r="P88" s="1">
        <v>2</v>
      </c>
      <c r="Q88" s="1">
        <v>0</v>
      </c>
      <c r="R88" s="1">
        <v>0</v>
      </c>
      <c r="S88" s="1">
        <v>0</v>
      </c>
      <c r="T88" s="1"/>
      <c r="U88" s="1">
        <v>2.1429999999999998</v>
      </c>
      <c r="V88" s="1">
        <v>3.86</v>
      </c>
      <c r="W88" s="1">
        <v>0</v>
      </c>
      <c r="X88" s="1">
        <v>0</v>
      </c>
      <c r="Y88" s="1">
        <v>9.0999999999999998E-2</v>
      </c>
      <c r="Z88" s="1">
        <v>0</v>
      </c>
      <c r="AA88" s="1"/>
      <c r="AB88" s="1">
        <v>1</v>
      </c>
      <c r="AC88" s="1">
        <v>0</v>
      </c>
      <c r="AD88" s="1">
        <v>11</v>
      </c>
      <c r="AE88" s="1">
        <v>30</v>
      </c>
    </row>
    <row r="89" spans="1:31">
      <c r="A89" s="1" t="s">
        <v>126</v>
      </c>
      <c r="B89" s="12">
        <v>45882</v>
      </c>
      <c r="C89" t="s">
        <v>220</v>
      </c>
      <c r="D89" s="1">
        <v>0</v>
      </c>
      <c r="E89" s="1">
        <v>2</v>
      </c>
      <c r="F89" s="1">
        <v>6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/>
      <c r="U89" s="1">
        <v>0.5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v>0</v>
      </c>
      <c r="AC89" s="1">
        <v>0</v>
      </c>
      <c r="AD89" s="1">
        <v>7</v>
      </c>
      <c r="AE89" s="1">
        <v>14</v>
      </c>
    </row>
    <row r="90" spans="1:31">
      <c r="A90" s="1" t="s">
        <v>93</v>
      </c>
      <c r="B90" s="12">
        <v>45882</v>
      </c>
      <c r="C90" t="s">
        <v>220</v>
      </c>
      <c r="D90" s="1">
        <v>12.46</v>
      </c>
      <c r="E90" s="1">
        <v>4.33</v>
      </c>
      <c r="F90" s="1">
        <v>13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8</v>
      </c>
      <c r="N90" s="1">
        <v>1</v>
      </c>
      <c r="O90" s="1">
        <v>7</v>
      </c>
      <c r="P90" s="1">
        <v>6</v>
      </c>
      <c r="Q90" s="1">
        <v>1</v>
      </c>
      <c r="R90" s="1">
        <v>0</v>
      </c>
      <c r="S90" s="1">
        <v>0</v>
      </c>
      <c r="T90" s="1"/>
      <c r="U90" s="1">
        <v>2.077</v>
      </c>
      <c r="V90" s="1">
        <v>0</v>
      </c>
      <c r="W90" s="1">
        <v>2.08</v>
      </c>
      <c r="X90" s="1">
        <v>0</v>
      </c>
      <c r="Y90" s="1">
        <v>0</v>
      </c>
      <c r="Z90" s="1">
        <v>4.2999999999999997E-2</v>
      </c>
      <c r="AA90" s="1"/>
      <c r="AB90" s="1">
        <v>0</v>
      </c>
      <c r="AC90" s="1">
        <v>0</v>
      </c>
      <c r="AD90" s="1">
        <v>23</v>
      </c>
      <c r="AE90" s="1">
        <v>60</v>
      </c>
    </row>
    <row r="91" spans="1:31">
      <c r="A91" s="1" t="s">
        <v>120</v>
      </c>
      <c r="B91" s="12">
        <v>45882</v>
      </c>
      <c r="C91" t="s">
        <v>220</v>
      </c>
      <c r="D91" s="1">
        <v>7.71</v>
      </c>
      <c r="E91" s="1">
        <v>2.33</v>
      </c>
      <c r="F91" s="1">
        <v>7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4</v>
      </c>
      <c r="N91" s="1">
        <v>0</v>
      </c>
      <c r="O91" s="1">
        <v>2</v>
      </c>
      <c r="P91" s="1">
        <v>2</v>
      </c>
      <c r="Q91" s="1">
        <v>0</v>
      </c>
      <c r="R91" s="1">
        <v>0</v>
      </c>
      <c r="S91" s="1">
        <v>1</v>
      </c>
      <c r="T91" s="1"/>
      <c r="U91" s="1">
        <v>1.714</v>
      </c>
      <c r="V91" s="1">
        <v>7.71</v>
      </c>
      <c r="W91" s="1">
        <v>0</v>
      </c>
      <c r="X91" s="1">
        <v>0</v>
      </c>
      <c r="Y91" s="1">
        <v>0.182</v>
      </c>
      <c r="Z91" s="1">
        <v>0</v>
      </c>
      <c r="AA91" s="1"/>
      <c r="AB91" s="1">
        <v>0</v>
      </c>
      <c r="AC91" s="1">
        <v>1</v>
      </c>
      <c r="AD91" s="1">
        <v>11</v>
      </c>
      <c r="AE91" s="1">
        <v>30</v>
      </c>
    </row>
    <row r="92" spans="1:31">
      <c r="A92" s="17" t="s">
        <v>113</v>
      </c>
      <c r="B92" s="12">
        <v>45882</v>
      </c>
      <c r="C92" t="s">
        <v>220</v>
      </c>
      <c r="D92" s="1">
        <v>0</v>
      </c>
      <c r="E92" s="1">
        <v>1.33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/>
      <c r="U92" s="1">
        <v>0.75</v>
      </c>
      <c r="V92" s="1">
        <v>13.5</v>
      </c>
      <c r="W92" s="1">
        <v>0</v>
      </c>
      <c r="X92" s="1">
        <v>0</v>
      </c>
      <c r="Y92" s="1">
        <v>0.33300000000000002</v>
      </c>
      <c r="Z92" s="1">
        <v>0</v>
      </c>
      <c r="AA92" s="1"/>
      <c r="AB92" s="1">
        <v>0</v>
      </c>
      <c r="AC92" s="1">
        <v>0</v>
      </c>
      <c r="AD92" s="1">
        <v>6</v>
      </c>
      <c r="AE92" s="1">
        <v>15</v>
      </c>
    </row>
    <row r="93" spans="1:31">
      <c r="A93" s="1" t="s">
        <v>127</v>
      </c>
      <c r="B93" s="12">
        <v>45884</v>
      </c>
      <c r="C93" t="s">
        <v>220</v>
      </c>
      <c r="D93" s="1">
        <v>3.6</v>
      </c>
      <c r="E93" s="1">
        <v>5</v>
      </c>
      <c r="F93" s="1">
        <v>15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4</v>
      </c>
      <c r="N93" s="1">
        <v>1</v>
      </c>
      <c r="O93" s="1">
        <v>2</v>
      </c>
      <c r="P93" s="1">
        <v>2</v>
      </c>
      <c r="Q93" s="1">
        <v>0</v>
      </c>
      <c r="R93" s="1">
        <v>1</v>
      </c>
      <c r="S93" s="1">
        <v>1</v>
      </c>
      <c r="T93" s="1"/>
      <c r="U93" s="1">
        <v>0.8</v>
      </c>
      <c r="V93" s="1">
        <v>7.2</v>
      </c>
      <c r="W93" s="1">
        <v>0</v>
      </c>
      <c r="X93" s="1">
        <v>0</v>
      </c>
      <c r="Y93" s="1">
        <v>0.2</v>
      </c>
      <c r="Z93" s="1">
        <v>0</v>
      </c>
      <c r="AA93" s="1"/>
      <c r="AB93" s="1">
        <v>0</v>
      </c>
      <c r="AC93" s="1">
        <v>0</v>
      </c>
      <c r="AD93" s="1">
        <v>20</v>
      </c>
      <c r="AE93" s="1">
        <v>62</v>
      </c>
    </row>
    <row r="94" spans="1:31">
      <c r="A94" s="1" t="s">
        <v>84</v>
      </c>
      <c r="B94" s="12">
        <v>45884</v>
      </c>
      <c r="C94" t="s">
        <v>220</v>
      </c>
      <c r="D94" s="1">
        <v>0</v>
      </c>
      <c r="E94" s="1">
        <v>3</v>
      </c>
      <c r="F94" s="1">
        <v>9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2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/>
      <c r="U94" s="1">
        <v>0.66700000000000004</v>
      </c>
      <c r="V94" s="1">
        <v>6</v>
      </c>
      <c r="W94" s="1">
        <v>0</v>
      </c>
      <c r="X94" s="1">
        <v>0</v>
      </c>
      <c r="Y94" s="1">
        <v>0.182</v>
      </c>
      <c r="Z94" s="1">
        <v>0</v>
      </c>
      <c r="AA94" s="1"/>
      <c r="AB94" s="1">
        <v>1</v>
      </c>
      <c r="AC94" s="1">
        <v>0</v>
      </c>
      <c r="AD94" s="1">
        <v>11</v>
      </c>
      <c r="AE94" s="1">
        <v>31</v>
      </c>
    </row>
    <row r="95" spans="1:31">
      <c r="A95" s="1" t="s">
        <v>88</v>
      </c>
      <c r="B95" s="12">
        <v>45884</v>
      </c>
      <c r="C95" t="s">
        <v>220</v>
      </c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/>
      <c r="U95" s="1">
        <v>0</v>
      </c>
      <c r="V95" s="1">
        <v>9</v>
      </c>
      <c r="W95" s="1">
        <v>0</v>
      </c>
      <c r="X95" s="1">
        <v>0</v>
      </c>
      <c r="Y95" s="1">
        <v>0.33300000000000002</v>
      </c>
      <c r="Z95" s="1">
        <v>0</v>
      </c>
      <c r="AA95" s="1"/>
      <c r="AB95" s="1">
        <v>0</v>
      </c>
      <c r="AC95" s="1">
        <v>0</v>
      </c>
      <c r="AD95" s="1">
        <v>3</v>
      </c>
      <c r="AE95" s="1">
        <v>9</v>
      </c>
    </row>
    <row r="96" spans="1:31">
      <c r="A96" s="17" t="s">
        <v>113</v>
      </c>
      <c r="B96" s="12">
        <v>45884</v>
      </c>
      <c r="C96" t="s">
        <v>220</v>
      </c>
      <c r="D96" s="1">
        <v>4.05</v>
      </c>
      <c r="E96" s="1">
        <v>6.67</v>
      </c>
      <c r="F96" s="1">
        <v>20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6</v>
      </c>
      <c r="M96" s="1">
        <v>7</v>
      </c>
      <c r="N96" s="1">
        <v>0</v>
      </c>
      <c r="O96" s="1">
        <v>3</v>
      </c>
      <c r="P96" s="1">
        <v>3</v>
      </c>
      <c r="Q96" s="1">
        <v>0</v>
      </c>
      <c r="R96" s="1">
        <v>0</v>
      </c>
      <c r="S96" s="1">
        <v>0</v>
      </c>
      <c r="T96" s="1"/>
      <c r="U96" s="1">
        <v>1.05</v>
      </c>
      <c r="V96" s="1">
        <v>8.1</v>
      </c>
      <c r="W96" s="1">
        <v>0</v>
      </c>
      <c r="X96" s="1">
        <v>0</v>
      </c>
      <c r="Y96" s="1">
        <v>0.23100000000000001</v>
      </c>
      <c r="Z96" s="1">
        <v>0</v>
      </c>
      <c r="AA96" s="1"/>
      <c r="AB96" s="1">
        <v>0</v>
      </c>
      <c r="AC96" s="1">
        <v>1</v>
      </c>
      <c r="AD96" s="1">
        <v>26</v>
      </c>
      <c r="AE96" s="1">
        <v>61</v>
      </c>
    </row>
    <row r="97" spans="1:31">
      <c r="A97" s="1" t="s">
        <v>120</v>
      </c>
      <c r="B97" s="12">
        <v>45884</v>
      </c>
      <c r="C97" t="s">
        <v>220</v>
      </c>
      <c r="D97" s="1">
        <v>27</v>
      </c>
      <c r="E97" s="1">
        <v>0.33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</v>
      </c>
      <c r="P97" s="1">
        <v>1</v>
      </c>
      <c r="Q97" s="1">
        <v>0</v>
      </c>
      <c r="R97" s="1">
        <v>0</v>
      </c>
      <c r="S97" s="1">
        <v>1</v>
      </c>
      <c r="T97" s="1"/>
      <c r="U97" s="1">
        <v>3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v>0</v>
      </c>
      <c r="AC97" s="1">
        <v>0</v>
      </c>
      <c r="AD97" s="1">
        <v>2</v>
      </c>
      <c r="AE97" s="1">
        <v>7</v>
      </c>
    </row>
    <row r="98" spans="1:31">
      <c r="A98" s="1" t="s">
        <v>97</v>
      </c>
      <c r="B98" s="12">
        <v>45884</v>
      </c>
      <c r="C98" t="s">
        <v>220</v>
      </c>
      <c r="D98" s="1">
        <v>27</v>
      </c>
      <c r="E98" s="1">
        <v>1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4</v>
      </c>
      <c r="N98" s="1">
        <v>0</v>
      </c>
      <c r="O98" s="1">
        <v>3</v>
      </c>
      <c r="P98" s="1">
        <v>3</v>
      </c>
      <c r="Q98" s="1">
        <v>0</v>
      </c>
      <c r="R98" s="1">
        <v>0</v>
      </c>
      <c r="S98" s="1">
        <v>0</v>
      </c>
      <c r="T98" s="1"/>
      <c r="U98" s="1">
        <v>4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v>0</v>
      </c>
      <c r="AC98" s="1">
        <v>0</v>
      </c>
      <c r="AD98" s="1">
        <v>8</v>
      </c>
      <c r="AE98" s="1">
        <v>21</v>
      </c>
    </row>
    <row r="99" spans="1:31">
      <c r="A99" s="1" t="s">
        <v>143</v>
      </c>
      <c r="B99" s="12">
        <v>45884</v>
      </c>
      <c r="C99" t="s">
        <v>220</v>
      </c>
      <c r="D99" s="1">
        <v>1.8</v>
      </c>
      <c r="E99" s="1">
        <v>5</v>
      </c>
      <c r="F99" s="1">
        <v>15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7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1</v>
      </c>
      <c r="S99" s="1">
        <v>2</v>
      </c>
      <c r="T99" s="1"/>
      <c r="U99" s="1">
        <v>0.2</v>
      </c>
      <c r="V99" s="1">
        <v>12.6</v>
      </c>
      <c r="W99" s="1">
        <v>0</v>
      </c>
      <c r="X99" s="1">
        <v>0</v>
      </c>
      <c r="Y99" s="1">
        <v>0.36799999999999999</v>
      </c>
      <c r="Z99" s="1">
        <v>0</v>
      </c>
      <c r="AA99" s="1"/>
      <c r="AB99" s="1">
        <v>1</v>
      </c>
      <c r="AC99" s="1">
        <v>0</v>
      </c>
      <c r="AD99" s="1">
        <v>19</v>
      </c>
      <c r="AE99" s="1">
        <v>62</v>
      </c>
    </row>
    <row r="100" spans="1:31">
      <c r="A100" s="1" t="s">
        <v>132</v>
      </c>
      <c r="B100" s="12">
        <v>45884</v>
      </c>
      <c r="C100" t="s">
        <v>220</v>
      </c>
      <c r="D100" s="1">
        <v>0</v>
      </c>
      <c r="E100" s="1">
        <v>2</v>
      </c>
      <c r="F100" s="1">
        <v>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/>
      <c r="U100" s="1">
        <v>0</v>
      </c>
      <c r="V100" s="1">
        <v>4.5</v>
      </c>
      <c r="W100" s="1">
        <v>0</v>
      </c>
      <c r="X100" s="1">
        <v>0</v>
      </c>
      <c r="Y100" s="1">
        <v>0.16700000000000001</v>
      </c>
      <c r="Z100" s="1">
        <v>0</v>
      </c>
      <c r="AA100" s="1"/>
      <c r="AB100" s="1">
        <v>0</v>
      </c>
      <c r="AC100" s="1">
        <v>0</v>
      </c>
      <c r="AD100" s="1">
        <v>6</v>
      </c>
      <c r="AE100" s="1">
        <v>18</v>
      </c>
    </row>
    <row r="101" spans="1:31">
      <c r="A101" s="1" t="s">
        <v>100</v>
      </c>
      <c r="B101" s="12">
        <v>45884</v>
      </c>
      <c r="C101" t="s">
        <v>220</v>
      </c>
      <c r="D101" s="1">
        <v>12.46</v>
      </c>
      <c r="E101" s="1">
        <v>4.33</v>
      </c>
      <c r="F101" s="1">
        <v>13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9</v>
      </c>
      <c r="N101" s="1">
        <v>2</v>
      </c>
      <c r="O101" s="1">
        <v>7</v>
      </c>
      <c r="P101" s="1">
        <v>6</v>
      </c>
      <c r="Q101" s="1">
        <v>0</v>
      </c>
      <c r="R101" s="1">
        <v>0</v>
      </c>
      <c r="S101" s="1">
        <v>2</v>
      </c>
      <c r="T101" s="1"/>
      <c r="U101" s="1">
        <v>2.077</v>
      </c>
      <c r="V101" s="1">
        <v>2.08</v>
      </c>
      <c r="W101" s="1">
        <v>0</v>
      </c>
      <c r="X101" s="1">
        <v>0</v>
      </c>
      <c r="Y101" s="1">
        <v>4.8000000000000001E-2</v>
      </c>
      <c r="Z101" s="1">
        <v>0</v>
      </c>
      <c r="AA101" s="1"/>
      <c r="AB101" s="1">
        <v>0</v>
      </c>
      <c r="AC101" s="1">
        <v>1</v>
      </c>
      <c r="AD101" s="1">
        <v>21</v>
      </c>
      <c r="AE101" s="1">
        <v>49</v>
      </c>
    </row>
    <row r="102" spans="1:31">
      <c r="A102" s="1" t="s">
        <v>82</v>
      </c>
      <c r="B102" s="12">
        <v>45884</v>
      </c>
      <c r="C102" t="s">
        <v>220</v>
      </c>
      <c r="D102" s="1">
        <v>5.4</v>
      </c>
      <c r="E102" s="1">
        <v>1.67</v>
      </c>
      <c r="F102" s="1">
        <v>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</v>
      </c>
      <c r="N102" s="1">
        <v>0</v>
      </c>
      <c r="O102" s="1">
        <v>1</v>
      </c>
      <c r="P102" s="1">
        <v>1</v>
      </c>
      <c r="Q102" s="1">
        <v>0</v>
      </c>
      <c r="R102" s="1">
        <v>0</v>
      </c>
      <c r="S102" s="1">
        <v>1</v>
      </c>
      <c r="T102" s="1"/>
      <c r="U102" s="1">
        <v>2.4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/>
      <c r="AB102" s="1">
        <v>0</v>
      </c>
      <c r="AC102" s="1">
        <v>0</v>
      </c>
      <c r="AD102" s="1">
        <v>9</v>
      </c>
      <c r="AE102" s="1">
        <v>15</v>
      </c>
    </row>
    <row r="103" spans="1:31">
      <c r="A103" s="1" t="s">
        <v>102</v>
      </c>
      <c r="B103" s="12">
        <v>45885</v>
      </c>
      <c r="C103" t="s">
        <v>220</v>
      </c>
      <c r="D103" s="1">
        <v>2.84</v>
      </c>
      <c r="E103" s="1">
        <v>6.33</v>
      </c>
      <c r="F103" s="1">
        <v>19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5</v>
      </c>
      <c r="M103" s="1">
        <v>9</v>
      </c>
      <c r="N103" s="1">
        <v>0</v>
      </c>
      <c r="O103" s="1">
        <v>2</v>
      </c>
      <c r="P103" s="1">
        <v>2</v>
      </c>
      <c r="Q103" s="1">
        <v>0</v>
      </c>
      <c r="R103" s="1">
        <v>0</v>
      </c>
      <c r="S103" s="1">
        <v>0</v>
      </c>
      <c r="T103" s="1"/>
      <c r="U103" s="1">
        <v>1.421</v>
      </c>
      <c r="V103" s="1">
        <v>7.11</v>
      </c>
      <c r="W103" s="1">
        <v>0</v>
      </c>
      <c r="X103" s="1">
        <v>0</v>
      </c>
      <c r="Y103" s="1">
        <v>0.185</v>
      </c>
      <c r="Z103" s="1">
        <v>0</v>
      </c>
      <c r="AA103" s="1"/>
      <c r="AB103" s="1">
        <v>0</v>
      </c>
      <c r="AC103" s="1">
        <v>0</v>
      </c>
      <c r="AD103" s="1">
        <v>27</v>
      </c>
      <c r="AE103" s="1">
        <v>60</v>
      </c>
    </row>
    <row r="104" spans="1:31">
      <c r="A104" s="1" t="s">
        <v>143</v>
      </c>
      <c r="B104" s="12">
        <v>45885</v>
      </c>
      <c r="C104" t="s">
        <v>220</v>
      </c>
      <c r="D104" s="1">
        <v>10.130000000000001</v>
      </c>
      <c r="E104" s="1">
        <v>2.67</v>
      </c>
      <c r="F104" s="1">
        <v>8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8</v>
      </c>
      <c r="N104" s="1">
        <v>1</v>
      </c>
      <c r="O104" s="1">
        <v>4</v>
      </c>
      <c r="P104" s="1">
        <v>3</v>
      </c>
      <c r="Q104" s="1">
        <v>0</v>
      </c>
      <c r="R104" s="1">
        <v>0</v>
      </c>
      <c r="S104" s="1">
        <v>0</v>
      </c>
      <c r="T104" s="1"/>
      <c r="U104" s="1">
        <v>3</v>
      </c>
      <c r="V104" s="1">
        <v>3.38</v>
      </c>
      <c r="W104" s="1">
        <v>0</v>
      </c>
      <c r="X104" s="1">
        <v>0</v>
      </c>
      <c r="Y104" s="1">
        <v>6.7000000000000004E-2</v>
      </c>
      <c r="Z104" s="1">
        <v>0</v>
      </c>
      <c r="AA104" s="1"/>
      <c r="AB104" s="1">
        <v>0</v>
      </c>
      <c r="AC104" s="1">
        <v>1</v>
      </c>
      <c r="AD104" s="1">
        <v>15</v>
      </c>
      <c r="AE104" s="1">
        <v>29</v>
      </c>
    </row>
    <row r="105" spans="1:31">
      <c r="A105" s="1" t="s">
        <v>104</v>
      </c>
      <c r="B105" s="12">
        <v>45885</v>
      </c>
      <c r="C105" t="s">
        <v>220</v>
      </c>
      <c r="D105" s="1">
        <v>1.08</v>
      </c>
      <c r="E105" s="1">
        <v>8.33</v>
      </c>
      <c r="F105" s="1">
        <v>25</v>
      </c>
      <c r="G105" s="1">
        <v>1</v>
      </c>
      <c r="H105" s="1">
        <v>0</v>
      </c>
      <c r="I105" s="1">
        <v>0</v>
      </c>
      <c r="J105" s="1">
        <v>0</v>
      </c>
      <c r="K105" s="1">
        <v>1</v>
      </c>
      <c r="L105" s="1">
        <v>1</v>
      </c>
      <c r="M105" s="1">
        <v>4</v>
      </c>
      <c r="N105" s="1">
        <v>0</v>
      </c>
      <c r="O105" s="1">
        <v>3</v>
      </c>
      <c r="P105" s="1">
        <v>1</v>
      </c>
      <c r="Q105" s="1">
        <v>0</v>
      </c>
      <c r="R105" s="1">
        <v>0</v>
      </c>
      <c r="S105" s="1">
        <v>0</v>
      </c>
      <c r="T105" s="1"/>
      <c r="U105" s="1">
        <v>0.48</v>
      </c>
      <c r="V105" s="1">
        <v>1.08</v>
      </c>
      <c r="W105" s="1">
        <v>0</v>
      </c>
      <c r="X105" s="1">
        <v>0</v>
      </c>
      <c r="Y105" s="1">
        <v>3.4000000000000002E-2</v>
      </c>
      <c r="Z105" s="1">
        <v>0</v>
      </c>
      <c r="AA105" s="1"/>
      <c r="AB105" s="1">
        <v>1</v>
      </c>
      <c r="AC105" s="1">
        <v>0</v>
      </c>
      <c r="AD105" s="1">
        <v>29</v>
      </c>
      <c r="AE105" s="1">
        <v>60</v>
      </c>
    </row>
    <row r="106" spans="1:31">
      <c r="A106" s="1" t="s">
        <v>83</v>
      </c>
      <c r="B106" s="1" t="s">
        <v>250</v>
      </c>
      <c r="C106" t="s">
        <v>220</v>
      </c>
      <c r="D106" s="1">
        <v>0</v>
      </c>
      <c r="E106" s="1">
        <v>0.67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/>
      <c r="U106" s="1">
        <v>1.5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v>0</v>
      </c>
      <c r="AC106" s="1">
        <v>0</v>
      </c>
      <c r="AD106" s="1">
        <v>3</v>
      </c>
      <c r="AE106" s="1">
        <v>7</v>
      </c>
    </row>
    <row r="107" spans="1:31">
      <c r="A107" s="1" t="s">
        <v>87</v>
      </c>
      <c r="B107" s="12">
        <v>45885</v>
      </c>
      <c r="C107" t="s">
        <v>220</v>
      </c>
      <c r="D107" s="1">
        <v>9</v>
      </c>
      <c r="E107" s="1">
        <v>6</v>
      </c>
      <c r="F107" s="1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10</v>
      </c>
      <c r="N107" s="1">
        <v>1</v>
      </c>
      <c r="O107" s="1">
        <v>6</v>
      </c>
      <c r="P107" s="1">
        <v>6</v>
      </c>
      <c r="Q107" s="1">
        <v>0</v>
      </c>
      <c r="R107" s="1">
        <v>0</v>
      </c>
      <c r="S107" s="1">
        <v>0</v>
      </c>
      <c r="T107" s="1"/>
      <c r="U107" s="1">
        <v>1.667</v>
      </c>
      <c r="V107" s="1">
        <v>4.5</v>
      </c>
      <c r="W107" s="1">
        <v>0</v>
      </c>
      <c r="X107" s="1">
        <v>0</v>
      </c>
      <c r="Y107" s="1">
        <v>0.107</v>
      </c>
      <c r="Z107" s="1">
        <v>0</v>
      </c>
      <c r="AA107" s="1"/>
      <c r="AB107" s="1">
        <v>0</v>
      </c>
      <c r="AC107" s="1">
        <v>0</v>
      </c>
      <c r="AD107" s="1">
        <v>28</v>
      </c>
      <c r="AE107" s="1">
        <v>62</v>
      </c>
    </row>
    <row r="108" spans="1:31">
      <c r="A108" s="1" t="s">
        <v>145</v>
      </c>
      <c r="B108" s="12">
        <v>45885</v>
      </c>
      <c r="C108" t="s">
        <v>220</v>
      </c>
      <c r="D108" s="1">
        <v>0</v>
      </c>
      <c r="E108" s="1">
        <v>2</v>
      </c>
      <c r="F108" s="1">
        <v>6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/>
      <c r="U108" s="1">
        <v>0.5</v>
      </c>
      <c r="V108" s="1">
        <v>0</v>
      </c>
      <c r="W108" s="1">
        <v>4.5</v>
      </c>
      <c r="X108" s="1">
        <v>0</v>
      </c>
      <c r="Y108" s="1">
        <v>0</v>
      </c>
      <c r="Z108" s="1">
        <v>0.16700000000000001</v>
      </c>
      <c r="AA108" s="1"/>
      <c r="AB108" s="1">
        <v>1</v>
      </c>
      <c r="AC108" s="1">
        <v>0</v>
      </c>
      <c r="AD108" s="1">
        <v>6</v>
      </c>
      <c r="AE108" s="1">
        <v>15</v>
      </c>
    </row>
    <row r="109" spans="1:31">
      <c r="A109" s="1" t="s">
        <v>114</v>
      </c>
      <c r="B109" s="12">
        <v>45885</v>
      </c>
      <c r="C109" t="s">
        <v>220</v>
      </c>
      <c r="D109" s="1">
        <v>36</v>
      </c>
      <c r="E109" s="1">
        <v>1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3</v>
      </c>
      <c r="N109" s="1">
        <v>0</v>
      </c>
      <c r="O109" s="1">
        <v>4</v>
      </c>
      <c r="P109" s="1">
        <v>4</v>
      </c>
      <c r="Q109" s="1">
        <v>1</v>
      </c>
      <c r="R109" s="1">
        <v>1</v>
      </c>
      <c r="S109" s="1">
        <v>0</v>
      </c>
      <c r="T109" s="1"/>
      <c r="U109" s="1">
        <v>4</v>
      </c>
      <c r="V109" s="1">
        <v>0</v>
      </c>
      <c r="W109" s="1">
        <v>9</v>
      </c>
      <c r="X109" s="1">
        <v>0</v>
      </c>
      <c r="Y109" s="1">
        <v>0</v>
      </c>
      <c r="Z109" s="1">
        <v>0.125</v>
      </c>
      <c r="AA109" s="1"/>
      <c r="AB109" s="1">
        <v>0</v>
      </c>
      <c r="AC109" s="1">
        <v>0</v>
      </c>
      <c r="AD109" s="1">
        <v>8</v>
      </c>
      <c r="AE109" s="1">
        <v>19</v>
      </c>
    </row>
    <row r="110" spans="1:31">
      <c r="A110" s="1" t="s">
        <v>117</v>
      </c>
      <c r="B110" s="12">
        <v>45885</v>
      </c>
      <c r="C110" t="s">
        <v>220</v>
      </c>
      <c r="D110" s="1">
        <v>4.1500000000000004</v>
      </c>
      <c r="E110" s="1">
        <v>4.33</v>
      </c>
      <c r="F110" s="1">
        <v>13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5</v>
      </c>
      <c r="N110" s="1">
        <v>0</v>
      </c>
      <c r="O110" s="1">
        <v>2</v>
      </c>
      <c r="P110" s="1">
        <v>2</v>
      </c>
      <c r="Q110" s="1">
        <v>3</v>
      </c>
      <c r="R110" s="1">
        <v>1</v>
      </c>
      <c r="S110" s="1">
        <v>1</v>
      </c>
      <c r="T110" s="1"/>
      <c r="U110" s="1">
        <v>1.8460000000000001</v>
      </c>
      <c r="V110" s="1">
        <v>6.23</v>
      </c>
      <c r="W110" s="1">
        <v>6.23</v>
      </c>
      <c r="X110" s="1">
        <v>1</v>
      </c>
      <c r="Y110" s="1">
        <v>0.14299999999999999</v>
      </c>
      <c r="Z110" s="1">
        <v>0.14299999999999999</v>
      </c>
      <c r="AA110" s="1"/>
      <c r="AB110" s="1">
        <v>0</v>
      </c>
      <c r="AC110" s="1">
        <v>0</v>
      </c>
      <c r="AD110" s="1">
        <v>21</v>
      </c>
      <c r="AE110" s="1">
        <v>61</v>
      </c>
    </row>
    <row r="111" spans="1:31">
      <c r="A111" s="1" t="s">
        <v>264</v>
      </c>
      <c r="B111" s="12">
        <v>45885</v>
      </c>
      <c r="C111" t="s">
        <v>220</v>
      </c>
      <c r="D111" s="1">
        <v>3.38</v>
      </c>
      <c r="E111" s="1">
        <v>2.67</v>
      </c>
      <c r="F111" s="1">
        <v>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3</v>
      </c>
      <c r="N111" s="1">
        <v>0</v>
      </c>
      <c r="O111" s="1">
        <v>2</v>
      </c>
      <c r="P111" s="1">
        <v>1</v>
      </c>
      <c r="Q111" s="1">
        <v>0</v>
      </c>
      <c r="R111" s="1">
        <v>0</v>
      </c>
      <c r="S111" s="1">
        <v>0</v>
      </c>
      <c r="T111" s="1"/>
      <c r="U111" s="1">
        <v>1.125</v>
      </c>
      <c r="V111" s="1">
        <v>3.38</v>
      </c>
      <c r="W111" s="1">
        <v>0</v>
      </c>
      <c r="X111" s="1">
        <v>0</v>
      </c>
      <c r="Y111" s="1">
        <v>8.3000000000000004E-2</v>
      </c>
      <c r="Z111" s="1">
        <v>0</v>
      </c>
      <c r="AA111" s="1"/>
      <c r="AB111" s="1">
        <v>0</v>
      </c>
      <c r="AC111" s="1">
        <v>0</v>
      </c>
      <c r="AD111" s="1">
        <v>12</v>
      </c>
      <c r="AE111" s="1">
        <v>28</v>
      </c>
    </row>
    <row r="112" spans="1:31">
      <c r="A112" s="1" t="s">
        <v>124</v>
      </c>
      <c r="B112" s="12">
        <v>45885</v>
      </c>
      <c r="C112" t="s">
        <v>220</v>
      </c>
      <c r="D112" s="1">
        <v>0</v>
      </c>
      <c r="E112" s="1">
        <v>1</v>
      </c>
      <c r="F112" s="1">
        <v>3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4</v>
      </c>
      <c r="N112" s="1">
        <v>1</v>
      </c>
      <c r="O112" s="1">
        <v>7</v>
      </c>
      <c r="P112" s="1">
        <v>0</v>
      </c>
      <c r="Q112" s="1">
        <v>1</v>
      </c>
      <c r="R112" s="1">
        <v>1</v>
      </c>
      <c r="S112" s="1">
        <v>0</v>
      </c>
      <c r="T112" s="1"/>
      <c r="U112" s="1">
        <v>5</v>
      </c>
      <c r="V112" s="1">
        <v>0</v>
      </c>
      <c r="W112" s="1">
        <v>9</v>
      </c>
      <c r="X112" s="1">
        <v>0</v>
      </c>
      <c r="Y112" s="1">
        <v>0</v>
      </c>
      <c r="Z112" s="1">
        <v>9.0999999999999998E-2</v>
      </c>
      <c r="AA112" s="1"/>
      <c r="AB112" s="1">
        <v>0</v>
      </c>
      <c r="AC112" s="1">
        <v>1</v>
      </c>
      <c r="AD112" s="1">
        <v>11</v>
      </c>
      <c r="AE112" s="1">
        <v>24</v>
      </c>
    </row>
    <row r="113" spans="1:31">
      <c r="A113" s="1" t="s">
        <v>115</v>
      </c>
      <c r="B113" s="12">
        <v>45886</v>
      </c>
      <c r="C113" t="s">
        <v>220</v>
      </c>
      <c r="D113" s="1">
        <v>1.8</v>
      </c>
      <c r="E113" s="1">
        <v>5</v>
      </c>
      <c r="F113" s="1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5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/>
      <c r="U113" s="1">
        <v>1.2</v>
      </c>
      <c r="V113" s="1">
        <v>3.6</v>
      </c>
      <c r="W113" s="1">
        <v>1.8</v>
      </c>
      <c r="X113" s="1">
        <v>2</v>
      </c>
      <c r="Y113" s="1">
        <v>0.105</v>
      </c>
      <c r="Z113" s="1">
        <v>5.2999999999999999E-2</v>
      </c>
      <c r="AA113" s="1"/>
      <c r="AB113" s="1">
        <v>0</v>
      </c>
      <c r="AC113" s="1">
        <v>0</v>
      </c>
      <c r="AD113" s="1">
        <v>19</v>
      </c>
      <c r="AE113" s="1">
        <v>61</v>
      </c>
    </row>
    <row r="114" spans="1:31">
      <c r="A114" s="1" t="s">
        <v>112</v>
      </c>
      <c r="B114" s="12">
        <v>45886</v>
      </c>
      <c r="C114" t="s">
        <v>220</v>
      </c>
      <c r="D114" s="1">
        <v>19.29</v>
      </c>
      <c r="E114" s="1">
        <v>2.33</v>
      </c>
      <c r="F114" s="1">
        <v>7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4</v>
      </c>
      <c r="N114" s="1">
        <v>1</v>
      </c>
      <c r="O114" s="1">
        <v>5</v>
      </c>
      <c r="P114" s="1">
        <v>5</v>
      </c>
      <c r="Q114" s="1">
        <v>1</v>
      </c>
      <c r="R114" s="1">
        <v>3</v>
      </c>
      <c r="S114" s="1">
        <v>0</v>
      </c>
      <c r="T114" s="1"/>
      <c r="U114" s="1">
        <v>2.1429999999999998</v>
      </c>
      <c r="V114" s="1">
        <v>7.71</v>
      </c>
      <c r="W114" s="1">
        <v>3.86</v>
      </c>
      <c r="X114" s="1">
        <v>2</v>
      </c>
      <c r="Y114" s="1">
        <v>0.13300000000000001</v>
      </c>
      <c r="Z114" s="1">
        <v>6.7000000000000004E-2</v>
      </c>
      <c r="AA114" s="1"/>
      <c r="AB114" s="1">
        <v>0</v>
      </c>
      <c r="AC114" s="1">
        <v>1</v>
      </c>
      <c r="AD114" s="1">
        <v>15</v>
      </c>
      <c r="AE114" s="1">
        <v>29</v>
      </c>
    </row>
    <row r="115" spans="1:31">
      <c r="A115" s="1" t="s">
        <v>134</v>
      </c>
      <c r="B115" s="12">
        <v>45886</v>
      </c>
      <c r="C115" t="s">
        <v>220</v>
      </c>
      <c r="D115" s="1">
        <v>27</v>
      </c>
      <c r="E115" s="1">
        <v>1</v>
      </c>
      <c r="F115" s="1">
        <v>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6</v>
      </c>
      <c r="N115" s="1">
        <v>1</v>
      </c>
      <c r="O115" s="1">
        <v>4</v>
      </c>
      <c r="P115" s="1">
        <v>3</v>
      </c>
      <c r="Q115" s="1">
        <v>0</v>
      </c>
      <c r="R115" s="1">
        <v>0</v>
      </c>
      <c r="S115" s="1">
        <v>0</v>
      </c>
      <c r="T115" s="1"/>
      <c r="U115" s="1">
        <v>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/>
      <c r="AB115" s="1">
        <v>0</v>
      </c>
      <c r="AC115" s="1">
        <v>0</v>
      </c>
      <c r="AD115" s="1">
        <v>9</v>
      </c>
      <c r="AE115" s="1">
        <v>30</v>
      </c>
    </row>
    <row r="116" spans="1:31">
      <c r="A116" s="1" t="s">
        <v>96</v>
      </c>
      <c r="B116" s="12">
        <v>45886</v>
      </c>
      <c r="C116" t="s">
        <v>220</v>
      </c>
      <c r="D116" s="1">
        <v>0</v>
      </c>
      <c r="E116" s="1">
        <v>0.67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/>
      <c r="U116" s="1">
        <v>1.5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v>0</v>
      </c>
      <c r="AC116" s="1">
        <v>0</v>
      </c>
      <c r="AD116" s="1">
        <v>3</v>
      </c>
      <c r="AE116" s="1">
        <v>8</v>
      </c>
    </row>
    <row r="117" spans="1:31">
      <c r="A117" s="1" t="s">
        <v>89</v>
      </c>
      <c r="B117" s="12">
        <v>45886</v>
      </c>
      <c r="C117" t="s">
        <v>220</v>
      </c>
      <c r="D117" s="1">
        <v>1.35</v>
      </c>
      <c r="E117" s="1">
        <v>6.67</v>
      </c>
      <c r="F117" s="1">
        <v>20</v>
      </c>
      <c r="G117" s="1">
        <v>1</v>
      </c>
      <c r="H117" s="1">
        <v>0</v>
      </c>
      <c r="I117" s="1">
        <v>0</v>
      </c>
      <c r="J117" s="1">
        <v>0</v>
      </c>
      <c r="K117" s="1">
        <v>1</v>
      </c>
      <c r="L117" s="1">
        <v>4</v>
      </c>
      <c r="M117" s="1">
        <v>5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1</v>
      </c>
      <c r="T117" s="1"/>
      <c r="U117" s="1">
        <v>0.75</v>
      </c>
      <c r="V117" s="1">
        <v>5.4</v>
      </c>
      <c r="W117" s="1">
        <v>0</v>
      </c>
      <c r="X117" s="1">
        <v>0</v>
      </c>
      <c r="Y117" s="1">
        <v>0.16</v>
      </c>
      <c r="Z117" s="1">
        <v>0</v>
      </c>
      <c r="AA117" s="1"/>
      <c r="AB117" s="1">
        <v>1</v>
      </c>
      <c r="AC117" s="1">
        <v>0</v>
      </c>
      <c r="AD117" s="1">
        <v>25</v>
      </c>
      <c r="AE117" s="1">
        <v>61</v>
      </c>
    </row>
    <row r="118" spans="1:31">
      <c r="A118" s="1" t="s">
        <v>86</v>
      </c>
      <c r="B118" s="1" t="s">
        <v>251</v>
      </c>
      <c r="C118" t="s">
        <v>220</v>
      </c>
      <c r="D118" s="1">
        <v>0</v>
      </c>
      <c r="E118" s="1">
        <v>2.33</v>
      </c>
      <c r="F118" s="1">
        <v>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/>
      <c r="U118" s="1">
        <v>0.42899999999999999</v>
      </c>
      <c r="V118" s="1">
        <v>7.71</v>
      </c>
      <c r="W118" s="1">
        <v>0</v>
      </c>
      <c r="X118" s="1">
        <v>0</v>
      </c>
      <c r="Y118" s="1">
        <v>0.25</v>
      </c>
      <c r="Z118" s="1">
        <v>0</v>
      </c>
      <c r="AA118" s="1"/>
      <c r="AB118" s="1">
        <v>0</v>
      </c>
      <c r="AC118" s="1">
        <v>0</v>
      </c>
      <c r="AD118" s="1">
        <v>8</v>
      </c>
      <c r="AE118" s="1">
        <v>21</v>
      </c>
    </row>
    <row r="119" spans="1:31">
      <c r="A119" s="1" t="s">
        <v>116</v>
      </c>
      <c r="B119" s="12">
        <v>45886</v>
      </c>
      <c r="C119" t="s">
        <v>220</v>
      </c>
      <c r="D119" s="1">
        <v>4.5</v>
      </c>
      <c r="E119" s="1">
        <v>4</v>
      </c>
      <c r="F119" s="1">
        <v>12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</v>
      </c>
      <c r="M119" s="1">
        <v>4</v>
      </c>
      <c r="N119" s="1">
        <v>0</v>
      </c>
      <c r="O119" s="1">
        <v>3</v>
      </c>
      <c r="P119" s="1">
        <v>2</v>
      </c>
      <c r="Q119" s="1">
        <v>0</v>
      </c>
      <c r="R119" s="1">
        <v>1</v>
      </c>
      <c r="S119" s="1">
        <v>2</v>
      </c>
      <c r="T119" s="1"/>
      <c r="U119" s="1">
        <v>1</v>
      </c>
      <c r="V119" s="1">
        <v>15.75</v>
      </c>
      <c r="W119" s="1">
        <v>0</v>
      </c>
      <c r="X119" s="1">
        <v>0</v>
      </c>
      <c r="Y119" s="1">
        <v>0.41199999999999998</v>
      </c>
      <c r="Z119" s="1">
        <v>0</v>
      </c>
      <c r="AA119" s="1"/>
      <c r="AB119" s="1">
        <v>0</v>
      </c>
      <c r="AC119" s="1">
        <v>0</v>
      </c>
      <c r="AD119" s="1">
        <v>17</v>
      </c>
      <c r="AE119" s="1">
        <v>57</v>
      </c>
    </row>
    <row r="120" spans="1:31">
      <c r="A120" s="1" t="s">
        <v>252</v>
      </c>
      <c r="B120" s="12">
        <v>45886</v>
      </c>
      <c r="C120" t="s">
        <v>220</v>
      </c>
      <c r="D120" s="1">
        <v>0</v>
      </c>
      <c r="E120" s="1">
        <v>3</v>
      </c>
      <c r="F120" s="1">
        <v>9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/>
      <c r="U120" s="1">
        <v>0.33300000000000002</v>
      </c>
      <c r="V120" s="1">
        <v>12</v>
      </c>
      <c r="W120" s="1">
        <v>0</v>
      </c>
      <c r="X120" s="1">
        <v>0</v>
      </c>
      <c r="Y120" s="1">
        <v>0.4</v>
      </c>
      <c r="Z120" s="1">
        <v>0</v>
      </c>
      <c r="AA120" s="1"/>
      <c r="AB120" s="1">
        <v>1</v>
      </c>
      <c r="AC120" s="1">
        <v>0</v>
      </c>
      <c r="AD120" s="1">
        <v>10</v>
      </c>
      <c r="AE120" s="1">
        <v>29</v>
      </c>
    </row>
    <row r="121" spans="1:31">
      <c r="A121" s="1" t="s">
        <v>117</v>
      </c>
      <c r="B121" s="12">
        <v>45886</v>
      </c>
      <c r="C121" t="s">
        <v>220</v>
      </c>
      <c r="D121" s="1">
        <v>0</v>
      </c>
      <c r="E121" s="1">
        <v>2</v>
      </c>
      <c r="F121" s="1">
        <v>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/>
      <c r="U121" s="1">
        <v>0</v>
      </c>
      <c r="V121" s="1">
        <v>4.5</v>
      </c>
      <c r="W121" s="1">
        <v>0</v>
      </c>
      <c r="X121" s="1">
        <v>0</v>
      </c>
      <c r="Y121" s="1">
        <v>0.16700000000000001</v>
      </c>
      <c r="Z121" s="1">
        <v>0</v>
      </c>
      <c r="AA121" s="1"/>
      <c r="AB121" s="1">
        <v>0</v>
      </c>
      <c r="AC121" s="1">
        <v>0</v>
      </c>
      <c r="AD121" s="1">
        <v>6</v>
      </c>
      <c r="AE121" s="1">
        <v>14</v>
      </c>
    </row>
    <row r="122" spans="1:31">
      <c r="A122" s="1" t="s">
        <v>105</v>
      </c>
      <c r="B122" s="12">
        <v>45886</v>
      </c>
      <c r="C122" t="s">
        <v>220</v>
      </c>
      <c r="D122" s="1">
        <v>11.12</v>
      </c>
      <c r="E122" s="1">
        <v>5.67</v>
      </c>
      <c r="F122" s="1">
        <v>17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10</v>
      </c>
      <c r="N122" s="1">
        <v>3</v>
      </c>
      <c r="O122" s="1">
        <v>7</v>
      </c>
      <c r="P122" s="1">
        <v>7</v>
      </c>
      <c r="Q122" s="1">
        <v>0</v>
      </c>
      <c r="R122" s="1">
        <v>0</v>
      </c>
      <c r="S122" s="1">
        <v>0</v>
      </c>
      <c r="T122" s="1"/>
      <c r="U122" s="1">
        <v>1.7649999999999999</v>
      </c>
      <c r="V122" s="1">
        <v>4.76</v>
      </c>
      <c r="W122" s="1">
        <v>0</v>
      </c>
      <c r="X122" s="1">
        <v>0</v>
      </c>
      <c r="Y122" s="1">
        <v>0.12</v>
      </c>
      <c r="Z122" s="1">
        <v>0</v>
      </c>
      <c r="AA122" s="1"/>
      <c r="AB122" s="1">
        <v>0</v>
      </c>
      <c r="AC122" s="1">
        <v>1</v>
      </c>
      <c r="AD122" s="1">
        <v>25</v>
      </c>
      <c r="AE122" s="1">
        <v>65</v>
      </c>
    </row>
    <row r="123" spans="1:31">
      <c r="A123" s="1" t="s">
        <v>103</v>
      </c>
      <c r="B123" s="12">
        <v>45886</v>
      </c>
      <c r="C123" t="s">
        <v>220</v>
      </c>
      <c r="D123" s="1">
        <v>4.5</v>
      </c>
      <c r="E123" s="1">
        <v>2</v>
      </c>
      <c r="F123" s="1">
        <v>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1</v>
      </c>
      <c r="P123" s="1">
        <v>1</v>
      </c>
      <c r="Q123" s="1">
        <v>0</v>
      </c>
      <c r="R123" s="1">
        <v>3</v>
      </c>
      <c r="S123" s="1">
        <v>0</v>
      </c>
      <c r="T123" s="1"/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/>
      <c r="AB123" s="1">
        <v>0</v>
      </c>
      <c r="AC123" s="1">
        <v>0</v>
      </c>
      <c r="AD123" s="1">
        <v>11</v>
      </c>
      <c r="AE123" s="1">
        <v>30</v>
      </c>
    </row>
    <row r="124" spans="1:31">
      <c r="A124" s="1" t="s">
        <v>137</v>
      </c>
      <c r="B124" s="12">
        <v>45886</v>
      </c>
      <c r="C124" t="s">
        <v>220</v>
      </c>
      <c r="D124" s="1">
        <v>0</v>
      </c>
      <c r="E124" s="1">
        <v>0.33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/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/>
      <c r="AB124" s="1">
        <v>0</v>
      </c>
      <c r="AC124" s="1">
        <v>0</v>
      </c>
      <c r="AD124" s="1">
        <v>1</v>
      </c>
      <c r="AE124" s="1">
        <v>1</v>
      </c>
    </row>
    <row r="125" spans="1:31">
      <c r="A125" s="1" t="s">
        <v>104</v>
      </c>
      <c r="B125" s="22">
        <v>45891</v>
      </c>
      <c r="C125" t="s">
        <v>220</v>
      </c>
      <c r="D125" s="1">
        <v>0</v>
      </c>
      <c r="E125" s="1">
        <v>8</v>
      </c>
      <c r="F125" s="1">
        <v>24</v>
      </c>
      <c r="G125" s="1">
        <v>1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6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/>
      <c r="U125" s="1">
        <v>0.75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/>
      <c r="AB125" s="1">
        <v>1</v>
      </c>
      <c r="AC125" s="1">
        <v>0</v>
      </c>
      <c r="AD125" s="1">
        <v>29</v>
      </c>
      <c r="AE125" s="1">
        <v>58</v>
      </c>
    </row>
    <row r="126" spans="1:31">
      <c r="A126" s="1" t="s">
        <v>126</v>
      </c>
      <c r="B126" s="22">
        <v>45891</v>
      </c>
      <c r="C126" t="s">
        <v>220</v>
      </c>
      <c r="D126" s="1">
        <v>0</v>
      </c>
      <c r="E126" s="1">
        <v>1</v>
      </c>
      <c r="F126" s="1">
        <v>3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/>
      <c r="U126" s="1">
        <v>0</v>
      </c>
      <c r="V126" s="1">
        <v>9</v>
      </c>
      <c r="W126" s="1">
        <v>0</v>
      </c>
      <c r="X126" s="1">
        <v>0</v>
      </c>
      <c r="Y126" s="1">
        <v>0.33300000000000002</v>
      </c>
      <c r="Z126" s="1">
        <v>0</v>
      </c>
      <c r="AA126" s="1"/>
      <c r="AB126" s="1">
        <v>0</v>
      </c>
      <c r="AC126" s="1">
        <v>0</v>
      </c>
      <c r="AD126" s="1">
        <v>3</v>
      </c>
      <c r="AE126" s="1">
        <v>7</v>
      </c>
    </row>
    <row r="127" spans="1:31">
      <c r="A127" s="1" t="s">
        <v>252</v>
      </c>
      <c r="B127" s="22">
        <v>45891</v>
      </c>
      <c r="C127" t="s">
        <v>220</v>
      </c>
      <c r="D127" s="1">
        <v>4.5</v>
      </c>
      <c r="E127" s="1">
        <v>4</v>
      </c>
      <c r="F127" s="1">
        <v>12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6</v>
      </c>
      <c r="M127" s="1">
        <v>3</v>
      </c>
      <c r="N127" s="1">
        <v>1</v>
      </c>
      <c r="O127" s="1">
        <v>2</v>
      </c>
      <c r="P127" s="1">
        <v>2</v>
      </c>
      <c r="Q127" s="1">
        <v>0</v>
      </c>
      <c r="R127" s="1">
        <v>1</v>
      </c>
      <c r="S127" s="1">
        <v>0</v>
      </c>
      <c r="T127" s="1"/>
      <c r="U127" s="1">
        <v>0.75</v>
      </c>
      <c r="V127" s="1">
        <v>13.5</v>
      </c>
      <c r="W127" s="1">
        <v>0</v>
      </c>
      <c r="X127" s="1">
        <v>0</v>
      </c>
      <c r="Y127" s="1">
        <v>0.33300000000000002</v>
      </c>
      <c r="Z127" s="1">
        <v>0</v>
      </c>
      <c r="AA127" s="1"/>
      <c r="AB127" s="1">
        <v>0</v>
      </c>
      <c r="AC127" s="1">
        <v>1</v>
      </c>
      <c r="AD127" s="1">
        <v>18</v>
      </c>
      <c r="AE127" s="1">
        <v>55</v>
      </c>
    </row>
    <row r="128" spans="1:31">
      <c r="A128" s="1" t="s">
        <v>116</v>
      </c>
      <c r="B128" s="22">
        <v>45891</v>
      </c>
      <c r="C128" t="s">
        <v>220</v>
      </c>
      <c r="D128" s="1">
        <v>0</v>
      </c>
      <c r="E128" s="1">
        <v>3.67</v>
      </c>
      <c r="F128" s="1">
        <v>11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/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/>
      <c r="AB128" s="1">
        <v>0</v>
      </c>
      <c r="AC128" s="1">
        <v>0</v>
      </c>
      <c r="AD128" s="1">
        <v>11</v>
      </c>
      <c r="AE128" s="1">
        <v>30</v>
      </c>
    </row>
    <row r="129" spans="1:31">
      <c r="A129" s="1" t="s">
        <v>110</v>
      </c>
      <c r="B129" s="22">
        <v>45891</v>
      </c>
      <c r="C129" t="s">
        <v>220</v>
      </c>
      <c r="D129" s="1">
        <v>0</v>
      </c>
      <c r="E129" s="1">
        <v>0.33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0</v>
      </c>
      <c r="T129" s="1"/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/>
      <c r="AB129" s="1">
        <v>0</v>
      </c>
      <c r="AC129" s="1">
        <v>0</v>
      </c>
      <c r="AD129" s="1">
        <v>2</v>
      </c>
      <c r="AE129" s="1">
        <v>5</v>
      </c>
    </row>
    <row r="130" spans="1:31">
      <c r="A130" s="1" t="s">
        <v>113</v>
      </c>
      <c r="B130" s="22">
        <v>45891</v>
      </c>
      <c r="C130" t="s">
        <v>220</v>
      </c>
      <c r="D130" s="1">
        <v>3.38</v>
      </c>
      <c r="E130" s="1">
        <v>8</v>
      </c>
      <c r="F130" s="1">
        <v>24</v>
      </c>
      <c r="G130" s="1">
        <v>1</v>
      </c>
      <c r="H130" s="1">
        <v>0</v>
      </c>
      <c r="I130" s="1">
        <v>0</v>
      </c>
      <c r="J130" s="1">
        <v>0</v>
      </c>
      <c r="K130" s="1">
        <v>1</v>
      </c>
      <c r="L130" s="1">
        <v>6</v>
      </c>
      <c r="M130" s="1">
        <v>6</v>
      </c>
      <c r="N130" s="1">
        <v>1</v>
      </c>
      <c r="O130" s="1">
        <v>3</v>
      </c>
      <c r="P130" s="1">
        <v>3</v>
      </c>
      <c r="Q130" s="1">
        <v>0</v>
      </c>
      <c r="R130" s="1">
        <v>2</v>
      </c>
      <c r="S130" s="1">
        <v>0</v>
      </c>
      <c r="T130" s="1"/>
      <c r="U130" s="1">
        <v>0.75</v>
      </c>
      <c r="V130" s="1">
        <v>6.75</v>
      </c>
      <c r="W130" s="1">
        <v>0</v>
      </c>
      <c r="X130" s="1">
        <v>0</v>
      </c>
      <c r="Y130" s="1">
        <v>0.19400000000000001</v>
      </c>
      <c r="Z130" s="1">
        <v>0</v>
      </c>
      <c r="AA130" s="1"/>
      <c r="AB130" s="1">
        <v>1</v>
      </c>
      <c r="AC130" s="1">
        <v>0</v>
      </c>
      <c r="AD130" s="1">
        <v>31</v>
      </c>
      <c r="AE130" s="1">
        <v>60</v>
      </c>
    </row>
    <row r="131" spans="1:31">
      <c r="A131" s="1" t="s">
        <v>93</v>
      </c>
      <c r="B131" s="22">
        <v>45891</v>
      </c>
      <c r="C131" t="s">
        <v>220</v>
      </c>
      <c r="D131" s="1">
        <v>0</v>
      </c>
      <c r="E131" s="1">
        <v>1</v>
      </c>
      <c r="F131" s="1">
        <v>3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/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/>
      <c r="AB131" s="1">
        <v>0</v>
      </c>
      <c r="AC131" s="1">
        <v>0</v>
      </c>
      <c r="AD131" s="1">
        <v>3</v>
      </c>
      <c r="AE131" s="1">
        <v>6</v>
      </c>
    </row>
    <row r="132" spans="1:31">
      <c r="A132" s="1" t="s">
        <v>100</v>
      </c>
      <c r="B132" s="22">
        <v>45891</v>
      </c>
      <c r="C132" t="s">
        <v>220</v>
      </c>
      <c r="D132" s="1">
        <v>5.4</v>
      </c>
      <c r="E132" s="1">
        <v>5</v>
      </c>
      <c r="F132" s="1">
        <v>15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3</v>
      </c>
      <c r="N132" s="1">
        <v>1</v>
      </c>
      <c r="O132" s="1">
        <v>3</v>
      </c>
      <c r="P132" s="1">
        <v>3</v>
      </c>
      <c r="Q132" s="1">
        <v>0</v>
      </c>
      <c r="R132" s="1">
        <v>0</v>
      </c>
      <c r="S132" s="1">
        <v>2</v>
      </c>
      <c r="T132" s="1"/>
      <c r="U132" s="1">
        <v>0.6</v>
      </c>
      <c r="V132" s="1">
        <v>1.8</v>
      </c>
      <c r="W132" s="1">
        <v>0</v>
      </c>
      <c r="X132" s="1">
        <v>0</v>
      </c>
      <c r="Y132" s="1">
        <v>4.4999999999999998E-2</v>
      </c>
      <c r="Z132" s="1">
        <v>0</v>
      </c>
      <c r="AA132" s="1"/>
      <c r="AB132" s="1">
        <v>0</v>
      </c>
      <c r="AC132" s="1">
        <v>0</v>
      </c>
      <c r="AD132" s="1">
        <v>22</v>
      </c>
      <c r="AE132" s="1">
        <v>61</v>
      </c>
    </row>
    <row r="133" spans="1:31">
      <c r="A133" s="1" t="s">
        <v>82</v>
      </c>
      <c r="B133" s="22">
        <v>45891</v>
      </c>
      <c r="C133" t="s">
        <v>220</v>
      </c>
      <c r="D133" s="1">
        <v>2.25</v>
      </c>
      <c r="E133" s="1">
        <v>4</v>
      </c>
      <c r="F133" s="1">
        <v>12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2</v>
      </c>
      <c r="N133" s="1">
        <v>0</v>
      </c>
      <c r="O133" s="1">
        <v>1</v>
      </c>
      <c r="P133" s="1">
        <v>1</v>
      </c>
      <c r="Q133" s="1">
        <v>0</v>
      </c>
      <c r="R133" s="1">
        <v>0</v>
      </c>
      <c r="S133" s="1">
        <v>0</v>
      </c>
      <c r="T133" s="1"/>
      <c r="U133" s="1">
        <v>0.5</v>
      </c>
      <c r="V133" s="1">
        <v>4.5</v>
      </c>
      <c r="W133" s="1">
        <v>0</v>
      </c>
      <c r="X133" s="1">
        <v>0</v>
      </c>
      <c r="Y133" s="1">
        <v>0.182</v>
      </c>
      <c r="Z133" s="1">
        <v>0</v>
      </c>
      <c r="AA133" s="1"/>
      <c r="AB133" s="1">
        <v>0</v>
      </c>
      <c r="AC133" s="1">
        <v>1</v>
      </c>
      <c r="AD133" s="1">
        <v>11</v>
      </c>
      <c r="AE133" s="1">
        <v>26</v>
      </c>
    </row>
    <row r="134" spans="1:31">
      <c r="A134" s="1" t="s">
        <v>82</v>
      </c>
      <c r="B134" s="22">
        <v>45892</v>
      </c>
      <c r="C134" t="s">
        <v>220</v>
      </c>
      <c r="D134" s="1">
        <v>3.18</v>
      </c>
      <c r="E134" s="1">
        <v>5.67</v>
      </c>
      <c r="F134" s="1">
        <v>17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4</v>
      </c>
      <c r="M134" s="1">
        <v>7</v>
      </c>
      <c r="N134" s="1">
        <v>0</v>
      </c>
      <c r="O134" s="1">
        <v>2</v>
      </c>
      <c r="P134" s="1">
        <v>2</v>
      </c>
      <c r="Q134" s="1">
        <v>0</v>
      </c>
      <c r="R134" s="1">
        <v>0</v>
      </c>
      <c r="S134" s="1">
        <v>1</v>
      </c>
      <c r="T134" s="1"/>
      <c r="U134" s="1">
        <v>1.2350000000000001</v>
      </c>
      <c r="V134" s="1">
        <v>6.35</v>
      </c>
      <c r="W134" s="1">
        <v>0</v>
      </c>
      <c r="X134" s="1">
        <v>0</v>
      </c>
      <c r="Y134" s="1">
        <v>0.17399999999999999</v>
      </c>
      <c r="Z134" s="1">
        <v>0</v>
      </c>
      <c r="AA134" s="1"/>
      <c r="AB134" s="1">
        <v>0</v>
      </c>
      <c r="AC134" s="1">
        <v>0</v>
      </c>
      <c r="AD134" s="1">
        <v>23</v>
      </c>
      <c r="AE134" s="1">
        <v>63</v>
      </c>
    </row>
    <row r="135" spans="1:31">
      <c r="A135" s="1" t="s">
        <v>125</v>
      </c>
      <c r="B135" s="22">
        <v>45892</v>
      </c>
      <c r="C135" t="s">
        <v>220</v>
      </c>
      <c r="D135" s="1">
        <v>2.7</v>
      </c>
      <c r="E135" s="1">
        <v>3.33</v>
      </c>
      <c r="F135" s="1">
        <v>10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1</v>
      </c>
      <c r="P135" s="1">
        <v>1</v>
      </c>
      <c r="Q135" s="1">
        <v>0</v>
      </c>
      <c r="R135" s="1">
        <v>0</v>
      </c>
      <c r="S135" s="1">
        <v>1</v>
      </c>
      <c r="T135" s="1"/>
      <c r="U135" s="1">
        <v>0.6</v>
      </c>
      <c r="V135" s="1">
        <v>2.7</v>
      </c>
      <c r="W135" s="1">
        <v>0</v>
      </c>
      <c r="X135" s="1">
        <v>0</v>
      </c>
      <c r="Y135" s="1">
        <v>8.3000000000000004E-2</v>
      </c>
      <c r="Z135" s="1">
        <v>0</v>
      </c>
      <c r="AA135" s="1"/>
      <c r="AB135" s="1">
        <v>0</v>
      </c>
      <c r="AC135" s="1">
        <v>1</v>
      </c>
      <c r="AD135" s="1">
        <v>12</v>
      </c>
      <c r="AE135" s="1">
        <v>26</v>
      </c>
    </row>
    <row r="136" spans="1:31">
      <c r="A136" s="1" t="s">
        <v>84</v>
      </c>
      <c r="B136" s="22">
        <v>45892</v>
      </c>
      <c r="C136" t="s">
        <v>220</v>
      </c>
      <c r="D136" s="1">
        <v>2.84</v>
      </c>
      <c r="E136" s="1">
        <v>6.33</v>
      </c>
      <c r="F136" s="1">
        <v>19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</v>
      </c>
      <c r="M136" s="1">
        <v>5</v>
      </c>
      <c r="N136" s="1">
        <v>0</v>
      </c>
      <c r="O136" s="1">
        <v>2</v>
      </c>
      <c r="P136" s="1">
        <v>2</v>
      </c>
      <c r="Q136" s="1">
        <v>1</v>
      </c>
      <c r="R136" s="1">
        <v>1</v>
      </c>
      <c r="S136" s="1">
        <v>0</v>
      </c>
      <c r="T136" s="1"/>
      <c r="U136" s="1">
        <v>0.94699999999999995</v>
      </c>
      <c r="V136" s="1">
        <v>2.84</v>
      </c>
      <c r="W136" s="1">
        <v>1.42</v>
      </c>
      <c r="X136" s="1">
        <v>2</v>
      </c>
      <c r="Y136" s="1">
        <v>0.08</v>
      </c>
      <c r="Z136" s="1">
        <v>0.04</v>
      </c>
      <c r="AA136" s="1"/>
      <c r="AB136" s="1">
        <v>0</v>
      </c>
      <c r="AC136" s="1">
        <v>0</v>
      </c>
      <c r="AD136" s="1">
        <v>25</v>
      </c>
      <c r="AE136" s="1">
        <v>60</v>
      </c>
    </row>
    <row r="137" spans="1:31">
      <c r="A137" s="1" t="s">
        <v>89</v>
      </c>
      <c r="B137" s="22">
        <v>45892</v>
      </c>
      <c r="C137" t="s">
        <v>220</v>
      </c>
      <c r="D137" s="1">
        <v>0</v>
      </c>
      <c r="E137" s="1">
        <v>2.67</v>
      </c>
      <c r="F137" s="1">
        <v>8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/>
      <c r="U137" s="1">
        <v>0.375</v>
      </c>
      <c r="V137" s="1">
        <v>6.75</v>
      </c>
      <c r="W137" s="1">
        <v>0</v>
      </c>
      <c r="X137" s="1">
        <v>0</v>
      </c>
      <c r="Y137" s="1">
        <v>0.222</v>
      </c>
      <c r="Z137" s="1">
        <v>0</v>
      </c>
      <c r="AA137" s="1"/>
      <c r="AB137" s="1">
        <v>1</v>
      </c>
      <c r="AC137" s="1">
        <v>0</v>
      </c>
      <c r="AD137" s="1">
        <v>9</v>
      </c>
      <c r="AE137" s="1">
        <v>17</v>
      </c>
    </row>
    <row r="138" spans="1:31">
      <c r="A138" s="1" t="s">
        <v>99</v>
      </c>
      <c r="B138" s="22">
        <v>45892</v>
      </c>
      <c r="C138" t="s">
        <v>220</v>
      </c>
      <c r="D138" s="1">
        <v>5.4</v>
      </c>
      <c r="E138" s="1">
        <v>5</v>
      </c>
      <c r="F138" s="1">
        <v>15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7</v>
      </c>
      <c r="N138" s="1">
        <v>0</v>
      </c>
      <c r="O138" s="1">
        <v>3</v>
      </c>
      <c r="P138" s="1">
        <v>3</v>
      </c>
      <c r="Q138" s="1">
        <v>0</v>
      </c>
      <c r="R138" s="1">
        <v>3</v>
      </c>
      <c r="S138" s="1">
        <v>1</v>
      </c>
      <c r="T138" s="1"/>
      <c r="U138" s="1">
        <v>1.4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/>
      <c r="AB138" s="1">
        <v>0</v>
      </c>
      <c r="AC138" s="1">
        <v>0</v>
      </c>
      <c r="AD138" s="1">
        <v>24</v>
      </c>
      <c r="AE138" s="1">
        <v>61</v>
      </c>
    </row>
    <row r="139" spans="1:31">
      <c r="A139" s="1" t="s">
        <v>132</v>
      </c>
      <c r="B139" s="22">
        <v>45892</v>
      </c>
      <c r="C139" t="s">
        <v>220</v>
      </c>
      <c r="D139" s="1">
        <v>0</v>
      </c>
      <c r="E139" s="1">
        <v>4.67</v>
      </c>
      <c r="F139" s="1">
        <v>14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</v>
      </c>
      <c r="P139" s="1">
        <v>0</v>
      </c>
      <c r="Q139" s="1">
        <v>0</v>
      </c>
      <c r="R139" s="1">
        <v>0</v>
      </c>
      <c r="S139" s="1">
        <v>0</v>
      </c>
      <c r="T139" s="1"/>
      <c r="U139" s="1">
        <v>0.214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/>
      <c r="AB139" s="1">
        <v>0</v>
      </c>
      <c r="AC139" s="1">
        <v>1</v>
      </c>
      <c r="AD139" s="1">
        <v>13</v>
      </c>
      <c r="AE139" s="1">
        <v>30</v>
      </c>
    </row>
    <row r="140" spans="1:31">
      <c r="A140" s="1" t="s">
        <v>102</v>
      </c>
      <c r="B140" s="22">
        <v>45892</v>
      </c>
      <c r="C140" t="s">
        <v>220</v>
      </c>
      <c r="D140" s="1">
        <v>0</v>
      </c>
      <c r="E140" s="1">
        <v>0.33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/>
      <c r="U140" s="1">
        <v>3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/>
      <c r="AB140" s="1">
        <v>0</v>
      </c>
      <c r="AC140" s="1">
        <v>0</v>
      </c>
      <c r="AD140" s="1">
        <v>2</v>
      </c>
      <c r="AE140" s="1">
        <v>3</v>
      </c>
    </row>
    <row r="141" spans="1:31">
      <c r="A141" s="1" t="s">
        <v>124</v>
      </c>
      <c r="B141" s="22">
        <v>45892</v>
      </c>
      <c r="C141" t="s">
        <v>220</v>
      </c>
      <c r="D141" s="1">
        <v>0</v>
      </c>
      <c r="E141" s="1">
        <v>2</v>
      </c>
      <c r="F141" s="1">
        <v>6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2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/>
      <c r="U141" s="1">
        <v>1</v>
      </c>
      <c r="V141" s="1">
        <v>4.5</v>
      </c>
      <c r="W141" s="1">
        <v>0</v>
      </c>
      <c r="X141" s="1">
        <v>0</v>
      </c>
      <c r="Y141" s="1">
        <v>0.14299999999999999</v>
      </c>
      <c r="Z141" s="1">
        <v>0</v>
      </c>
      <c r="AA141" s="1"/>
      <c r="AB141" s="1">
        <v>0</v>
      </c>
      <c r="AC141" s="1">
        <v>0</v>
      </c>
      <c r="AD141" s="1">
        <v>7</v>
      </c>
      <c r="AE141" s="1">
        <v>22</v>
      </c>
    </row>
    <row r="142" spans="1:31">
      <c r="A142" s="1" t="s">
        <v>138</v>
      </c>
      <c r="B142" s="22">
        <v>45892</v>
      </c>
      <c r="C142" t="s">
        <v>220</v>
      </c>
      <c r="D142" s="1">
        <v>0</v>
      </c>
      <c r="E142" s="1">
        <v>1</v>
      </c>
      <c r="F142" s="1">
        <v>3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/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/>
      <c r="AB142" s="1">
        <v>0</v>
      </c>
      <c r="AC142" s="1">
        <v>0</v>
      </c>
      <c r="AD142" s="1">
        <v>3</v>
      </c>
      <c r="AE142" s="1">
        <v>4</v>
      </c>
    </row>
    <row r="143" spans="1:31">
      <c r="A143" s="1" t="s">
        <v>117</v>
      </c>
      <c r="B143" s="22">
        <v>45892</v>
      </c>
      <c r="C143" t="s">
        <v>220</v>
      </c>
      <c r="D143" s="1">
        <v>18</v>
      </c>
      <c r="E143" s="1">
        <v>1</v>
      </c>
      <c r="F143" s="1">
        <v>3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1</v>
      </c>
      <c r="O143" s="1">
        <v>2</v>
      </c>
      <c r="P143" s="1">
        <v>2</v>
      </c>
      <c r="Q143" s="1">
        <v>0</v>
      </c>
      <c r="R143" s="1">
        <v>0</v>
      </c>
      <c r="S143" s="1">
        <v>0</v>
      </c>
      <c r="T143" s="1"/>
      <c r="U143" s="1">
        <v>3</v>
      </c>
      <c r="V143" s="1">
        <v>9</v>
      </c>
      <c r="W143" s="1">
        <v>0</v>
      </c>
      <c r="X143" s="1">
        <v>0</v>
      </c>
      <c r="Y143" s="1">
        <v>0.2</v>
      </c>
      <c r="Z143" s="1">
        <v>0</v>
      </c>
      <c r="AA143" s="1"/>
      <c r="AB143" s="1">
        <v>0</v>
      </c>
      <c r="AC143" s="1">
        <v>0</v>
      </c>
      <c r="AD143" s="1">
        <v>5</v>
      </c>
      <c r="AE143" s="1">
        <v>14</v>
      </c>
    </row>
    <row r="144" spans="1:31">
      <c r="A144" s="1" t="s">
        <v>118</v>
      </c>
      <c r="B144" s="22">
        <v>45892</v>
      </c>
      <c r="C144" t="s">
        <v>220</v>
      </c>
      <c r="D144" s="1">
        <v>0</v>
      </c>
      <c r="E144" s="1">
        <v>0.33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/>
      <c r="U144" s="1">
        <v>3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/>
      <c r="AB144" s="1">
        <v>0</v>
      </c>
      <c r="AC144" s="1">
        <v>0</v>
      </c>
      <c r="AD144" s="1">
        <v>2</v>
      </c>
      <c r="AE144" s="1">
        <v>7</v>
      </c>
    </row>
    <row r="145" spans="1:31">
      <c r="A145" s="1" t="s">
        <v>139</v>
      </c>
      <c r="B145" s="22">
        <v>45892</v>
      </c>
      <c r="C145" t="s">
        <v>220</v>
      </c>
      <c r="D145" s="1">
        <v>0</v>
      </c>
      <c r="E145" s="1">
        <v>1.67</v>
      </c>
      <c r="F145" s="1">
        <v>5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/>
      <c r="U145" s="1">
        <v>0</v>
      </c>
      <c r="V145" s="1">
        <v>10.8</v>
      </c>
      <c r="W145" s="1">
        <v>0</v>
      </c>
      <c r="X145" s="1">
        <v>0</v>
      </c>
      <c r="Y145" s="1">
        <v>0.4</v>
      </c>
      <c r="Z145" s="1">
        <v>0</v>
      </c>
      <c r="AA145" s="1"/>
      <c r="AB145" s="1">
        <v>0</v>
      </c>
      <c r="AC145" s="1">
        <v>0</v>
      </c>
      <c r="AD145" s="1">
        <v>5</v>
      </c>
      <c r="AE145" s="1">
        <v>13</v>
      </c>
    </row>
    <row r="146" spans="1:31">
      <c r="A146" s="1" t="s">
        <v>128</v>
      </c>
      <c r="B146" s="22">
        <v>45892</v>
      </c>
      <c r="C146" t="s">
        <v>220</v>
      </c>
      <c r="D146" s="1">
        <v>0</v>
      </c>
      <c r="E146" s="1">
        <v>4</v>
      </c>
      <c r="F146" s="1">
        <v>12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3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/>
      <c r="U146" s="1">
        <v>0.75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/>
      <c r="AB146" s="1">
        <v>1</v>
      </c>
      <c r="AC146" s="1">
        <v>0</v>
      </c>
      <c r="AD146" s="1">
        <v>13</v>
      </c>
      <c r="AE146" s="1">
        <v>31</v>
      </c>
    </row>
    <row r="147" spans="1:31">
      <c r="A147" s="1" t="s">
        <v>86</v>
      </c>
      <c r="B147" s="1" t="s">
        <v>281</v>
      </c>
      <c r="C147" t="s">
        <v>220</v>
      </c>
      <c r="D147" s="1">
        <v>0</v>
      </c>
      <c r="E147" s="1">
        <v>7</v>
      </c>
      <c r="F147" s="1">
        <v>21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  <c r="L147" s="1">
        <v>3</v>
      </c>
      <c r="M147" s="1">
        <v>3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/>
      <c r="U147" s="1">
        <v>0.42899999999999999</v>
      </c>
      <c r="V147" s="1">
        <v>3.86</v>
      </c>
      <c r="W147" s="1">
        <v>0</v>
      </c>
      <c r="X147" s="1">
        <v>0</v>
      </c>
      <c r="Y147" s="1">
        <v>0.13</v>
      </c>
      <c r="Z147" s="1">
        <v>0</v>
      </c>
      <c r="AA147" s="1"/>
      <c r="AB147" s="1">
        <v>1</v>
      </c>
      <c r="AC147" s="1">
        <v>0</v>
      </c>
      <c r="AD147" s="1">
        <v>23</v>
      </c>
      <c r="AE147" s="1">
        <v>45</v>
      </c>
    </row>
    <row r="148" spans="1:31">
      <c r="A148" s="1" t="s">
        <v>143</v>
      </c>
      <c r="B148" s="22">
        <v>45893</v>
      </c>
      <c r="C148" t="s">
        <v>220</v>
      </c>
      <c r="D148" s="1">
        <v>14.4</v>
      </c>
      <c r="E148" s="1">
        <v>5</v>
      </c>
      <c r="F148" s="1">
        <v>15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8</v>
      </c>
      <c r="N148" s="1">
        <v>2</v>
      </c>
      <c r="O148" s="1">
        <v>8</v>
      </c>
      <c r="P148" s="1">
        <v>8</v>
      </c>
      <c r="Q148" s="1">
        <v>1</v>
      </c>
      <c r="R148" s="1">
        <v>2</v>
      </c>
      <c r="S148" s="1">
        <v>0</v>
      </c>
      <c r="T148" s="1"/>
      <c r="U148" s="1">
        <v>1.8</v>
      </c>
      <c r="V148" s="1">
        <v>0</v>
      </c>
      <c r="W148" s="1">
        <v>1.8</v>
      </c>
      <c r="X148" s="1">
        <v>0</v>
      </c>
      <c r="Y148" s="1">
        <v>0</v>
      </c>
      <c r="Z148" s="1">
        <v>3.6999999999999998E-2</v>
      </c>
      <c r="AA148" s="1"/>
      <c r="AB148" s="1">
        <v>0</v>
      </c>
      <c r="AC148" s="1">
        <v>1</v>
      </c>
      <c r="AD148" s="1">
        <v>27</v>
      </c>
      <c r="AE148" s="1">
        <v>60</v>
      </c>
    </row>
    <row r="149" spans="1:31">
      <c r="A149" s="1" t="s">
        <v>132</v>
      </c>
      <c r="B149" s="22">
        <v>45893</v>
      </c>
      <c r="C149" t="s">
        <v>220</v>
      </c>
      <c r="D149" s="1">
        <v>0</v>
      </c>
      <c r="E149" s="1">
        <v>1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/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/>
      <c r="AB149" s="1">
        <v>0</v>
      </c>
      <c r="AC149" s="1">
        <v>0</v>
      </c>
      <c r="AD149" s="1">
        <v>4</v>
      </c>
      <c r="AE149" s="1">
        <v>6</v>
      </c>
    </row>
    <row r="150" spans="1:31">
      <c r="A150" s="1" t="s">
        <v>114</v>
      </c>
      <c r="B150" s="22">
        <v>45893</v>
      </c>
      <c r="C150" t="s">
        <v>220</v>
      </c>
      <c r="D150" s="1">
        <v>1.8</v>
      </c>
      <c r="E150" s="1">
        <v>5</v>
      </c>
      <c r="F150" s="1">
        <v>15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6</v>
      </c>
      <c r="M150" s="1">
        <v>3</v>
      </c>
      <c r="N150" s="1">
        <v>0</v>
      </c>
      <c r="O150" s="1">
        <v>1</v>
      </c>
      <c r="P150" s="1">
        <v>1</v>
      </c>
      <c r="Q150" s="1">
        <v>0</v>
      </c>
      <c r="R150" s="1">
        <v>1</v>
      </c>
      <c r="S150" s="1">
        <v>3</v>
      </c>
      <c r="T150" s="1"/>
      <c r="U150" s="1">
        <v>0.6</v>
      </c>
      <c r="V150" s="1">
        <v>10.8</v>
      </c>
      <c r="W150" s="1">
        <v>0</v>
      </c>
      <c r="X150" s="1">
        <v>0</v>
      </c>
      <c r="Y150" s="1">
        <v>0.316</v>
      </c>
      <c r="Z150" s="1">
        <v>0</v>
      </c>
      <c r="AA150" s="1"/>
      <c r="AB150" s="1">
        <v>0</v>
      </c>
      <c r="AC150" s="1">
        <v>0</v>
      </c>
      <c r="AD150" s="1">
        <v>19</v>
      </c>
      <c r="AE150" s="1">
        <v>60</v>
      </c>
    </row>
    <row r="151" spans="1:31">
      <c r="A151" s="1" t="s">
        <v>145</v>
      </c>
      <c r="B151" s="22">
        <v>45893</v>
      </c>
      <c r="C151" t="s">
        <v>220</v>
      </c>
      <c r="D151" s="1">
        <v>4.5</v>
      </c>
      <c r="E151" s="1">
        <v>2</v>
      </c>
      <c r="F151" s="1">
        <v>6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2</v>
      </c>
      <c r="N151" s="1">
        <v>0</v>
      </c>
      <c r="O151" s="1">
        <v>2</v>
      </c>
      <c r="P151" s="1">
        <v>1</v>
      </c>
      <c r="Q151" s="1">
        <v>0</v>
      </c>
      <c r="R151" s="1">
        <v>0</v>
      </c>
      <c r="S151" s="1">
        <v>0</v>
      </c>
      <c r="T151" s="1"/>
      <c r="U151" s="1">
        <v>1</v>
      </c>
      <c r="V151" s="1">
        <v>9</v>
      </c>
      <c r="W151" s="1">
        <v>0</v>
      </c>
      <c r="X151" s="1">
        <v>0</v>
      </c>
      <c r="Y151" s="1">
        <v>0.222</v>
      </c>
      <c r="Z151" s="1">
        <v>0</v>
      </c>
      <c r="AA151" s="1"/>
      <c r="AB151" s="1">
        <v>0</v>
      </c>
      <c r="AC151" s="1">
        <v>0</v>
      </c>
      <c r="AD151" s="1">
        <v>9</v>
      </c>
      <c r="AE151" s="1">
        <v>22</v>
      </c>
    </row>
    <row r="152" spans="1:31">
      <c r="A152" s="1" t="s">
        <v>115</v>
      </c>
      <c r="B152" s="22">
        <v>45893</v>
      </c>
      <c r="C152" t="s">
        <v>220</v>
      </c>
      <c r="D152" s="1">
        <v>0</v>
      </c>
      <c r="E152" s="1">
        <v>6.67</v>
      </c>
      <c r="F152" s="1">
        <v>20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4</v>
      </c>
      <c r="M152" s="1">
        <v>2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1">
        <v>0</v>
      </c>
      <c r="T152" s="1"/>
      <c r="U152" s="1">
        <v>0.3</v>
      </c>
      <c r="V152" s="1">
        <v>5.4</v>
      </c>
      <c r="W152" s="1">
        <v>0</v>
      </c>
      <c r="X152" s="1">
        <v>0</v>
      </c>
      <c r="Y152" s="1">
        <v>0.182</v>
      </c>
      <c r="Z152" s="1">
        <v>0</v>
      </c>
      <c r="AA152" s="1"/>
      <c r="AB152" s="1">
        <v>0</v>
      </c>
      <c r="AC152" s="1">
        <v>0</v>
      </c>
      <c r="AD152" s="1">
        <v>22</v>
      </c>
      <c r="AE152" s="1">
        <v>60</v>
      </c>
    </row>
    <row r="153" spans="1:31">
      <c r="A153" s="1" t="s">
        <v>112</v>
      </c>
      <c r="B153" s="22">
        <v>45893</v>
      </c>
      <c r="C153" t="s">
        <v>220</v>
      </c>
      <c r="D153" s="1">
        <v>0</v>
      </c>
      <c r="E153" s="1">
        <v>0.33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/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/>
      <c r="AB153" s="1">
        <v>0</v>
      </c>
      <c r="AC153" s="1">
        <v>0</v>
      </c>
      <c r="AD153" s="1">
        <v>1</v>
      </c>
      <c r="AE153" s="1">
        <v>2</v>
      </c>
    </row>
    <row r="154" spans="1:31" s="30" customFormat="1">
      <c r="A154" s="36" t="s">
        <v>115</v>
      </c>
      <c r="B154" s="25">
        <v>45779</v>
      </c>
      <c r="C154" s="30" t="s">
        <v>298</v>
      </c>
      <c r="D154" s="37">
        <f t="shared" ref="D154:D180" si="0">IFERROR(P154/E154*9, 99.99)</f>
        <v>4</v>
      </c>
      <c r="E154" s="38">
        <v>9</v>
      </c>
      <c r="F154" s="28">
        <v>27</v>
      </c>
      <c r="G154" s="27">
        <v>0</v>
      </c>
      <c r="H154" s="27">
        <v>1</v>
      </c>
      <c r="I154" s="27">
        <v>0</v>
      </c>
      <c r="J154" s="27">
        <v>0</v>
      </c>
      <c r="K154" s="29">
        <f t="shared" ref="K154:K227" si="1">IF(AND(E154&gt;=6, P154&lt;=3), 1, 0)</f>
        <v>0</v>
      </c>
      <c r="L154" s="27">
        <v>19</v>
      </c>
      <c r="M154" s="27">
        <v>10</v>
      </c>
      <c r="N154" s="27">
        <v>1</v>
      </c>
      <c r="O154" s="27">
        <v>5</v>
      </c>
      <c r="P154" s="27">
        <v>4</v>
      </c>
      <c r="Q154" s="27">
        <v>0</v>
      </c>
      <c r="R154" s="27">
        <v>2</v>
      </c>
      <c r="S154" s="27">
        <v>0</v>
      </c>
      <c r="T154" s="39"/>
      <c r="U154" s="40">
        <f t="shared" ref="U154:U227" si="2">IFERROR((M154+Q154)/E154, 0)</f>
        <v>1.1111111111111112</v>
      </c>
      <c r="V154" s="41">
        <f t="shared" ref="V154:V227" si="3">IFERROR(L154/E154*9, 0)</f>
        <v>19</v>
      </c>
      <c r="W154" s="41">
        <f t="shared" ref="W154:W227" si="4">IFERROR(Q154/E154*9, 0)</f>
        <v>0</v>
      </c>
      <c r="X154" s="41">
        <f t="shared" ref="X154:X227" si="5">IFERROR(L154/Q154, 0)</f>
        <v>0</v>
      </c>
      <c r="Y154" s="40">
        <f t="shared" ref="Y154:Y227" si="6">IFERROR(L154/AD154, 0)</f>
        <v>0.47499999999999998</v>
      </c>
      <c r="Z154" s="40">
        <f t="shared" ref="Z154:Z227" si="7">IFERROR(Q154/AD154, 0)</f>
        <v>0</v>
      </c>
      <c r="AA154" s="42"/>
      <c r="AB154" s="43">
        <f t="shared" ref="AB154:AC157" si="8">G154</f>
        <v>0</v>
      </c>
      <c r="AC154" s="43">
        <f t="shared" si="8"/>
        <v>1</v>
      </c>
      <c r="AD154" s="27">
        <v>40</v>
      </c>
      <c r="AE154" s="44"/>
    </row>
    <row r="155" spans="1:31" s="30" customFormat="1">
      <c r="A155" s="24" t="s">
        <v>125</v>
      </c>
      <c r="B155" s="25">
        <v>45779</v>
      </c>
      <c r="C155" s="30" t="s">
        <v>298</v>
      </c>
      <c r="D155" s="37">
        <f t="shared" si="0"/>
        <v>0</v>
      </c>
      <c r="E155" s="38">
        <v>5</v>
      </c>
      <c r="F155" s="28">
        <v>15</v>
      </c>
      <c r="G155" s="27">
        <v>1</v>
      </c>
      <c r="H155" s="27">
        <v>0</v>
      </c>
      <c r="I155" s="27">
        <v>0</v>
      </c>
      <c r="J155" s="27">
        <v>0</v>
      </c>
      <c r="K155" s="29">
        <f t="shared" si="1"/>
        <v>0</v>
      </c>
      <c r="L155" s="27">
        <v>6</v>
      </c>
      <c r="M155" s="27">
        <v>1</v>
      </c>
      <c r="N155" s="27">
        <v>0</v>
      </c>
      <c r="O155" s="27">
        <v>0</v>
      </c>
      <c r="P155" s="27">
        <v>0</v>
      </c>
      <c r="Q155" s="27">
        <v>0</v>
      </c>
      <c r="R155" s="27">
        <v>2</v>
      </c>
      <c r="S155" s="27">
        <v>0</v>
      </c>
      <c r="T155" s="39"/>
      <c r="U155" s="40">
        <f t="shared" si="2"/>
        <v>0.2</v>
      </c>
      <c r="V155" s="41">
        <f t="shared" si="3"/>
        <v>10.799999999999999</v>
      </c>
      <c r="W155" s="41">
        <f t="shared" si="4"/>
        <v>0</v>
      </c>
      <c r="X155" s="41">
        <f t="shared" si="5"/>
        <v>0</v>
      </c>
      <c r="Y155" s="40">
        <f t="shared" si="6"/>
        <v>0.33333333333333331</v>
      </c>
      <c r="Z155" s="40">
        <f t="shared" si="7"/>
        <v>0</v>
      </c>
      <c r="AA155" s="42"/>
      <c r="AB155" s="43">
        <f t="shared" si="8"/>
        <v>1</v>
      </c>
      <c r="AC155" s="43">
        <f t="shared" si="8"/>
        <v>0</v>
      </c>
      <c r="AD155" s="27">
        <v>18</v>
      </c>
      <c r="AE155" s="44"/>
    </row>
    <row r="156" spans="1:31" s="30" customFormat="1">
      <c r="A156" s="24" t="s">
        <v>191</v>
      </c>
      <c r="B156" s="25">
        <v>45779</v>
      </c>
      <c r="C156" s="30" t="s">
        <v>299</v>
      </c>
      <c r="D156" s="37">
        <f t="shared" si="0"/>
        <v>4.5</v>
      </c>
      <c r="E156" s="38">
        <v>2</v>
      </c>
      <c r="F156" s="28">
        <v>6</v>
      </c>
      <c r="G156" s="27">
        <v>0</v>
      </c>
      <c r="H156" s="27">
        <v>0</v>
      </c>
      <c r="I156" s="27">
        <v>0</v>
      </c>
      <c r="J156" s="27">
        <v>1</v>
      </c>
      <c r="K156" s="29">
        <f t="shared" si="1"/>
        <v>0</v>
      </c>
      <c r="L156" s="27">
        <v>3</v>
      </c>
      <c r="M156" s="27">
        <v>1</v>
      </c>
      <c r="N156" s="27">
        <v>0</v>
      </c>
      <c r="O156" s="27">
        <v>1</v>
      </c>
      <c r="P156" s="27">
        <v>1</v>
      </c>
      <c r="Q156" s="27">
        <v>0</v>
      </c>
      <c r="R156" s="27">
        <v>1</v>
      </c>
      <c r="S156" s="27">
        <v>0</v>
      </c>
      <c r="T156" s="39"/>
      <c r="U156" s="40">
        <f t="shared" si="2"/>
        <v>0.5</v>
      </c>
      <c r="V156" s="41">
        <f t="shared" si="3"/>
        <v>13.5</v>
      </c>
      <c r="W156" s="41">
        <f t="shared" si="4"/>
        <v>0</v>
      </c>
      <c r="X156" s="41">
        <f t="shared" si="5"/>
        <v>0</v>
      </c>
      <c r="Y156" s="40">
        <f t="shared" si="6"/>
        <v>0.375</v>
      </c>
      <c r="Z156" s="40">
        <f t="shared" si="7"/>
        <v>0</v>
      </c>
      <c r="AA156" s="42"/>
      <c r="AB156" s="43">
        <f t="shared" si="8"/>
        <v>0</v>
      </c>
      <c r="AC156" s="43">
        <f t="shared" si="8"/>
        <v>0</v>
      </c>
      <c r="AD156" s="27">
        <v>8</v>
      </c>
      <c r="AE156" s="44"/>
    </row>
    <row r="157" spans="1:31" s="30" customFormat="1">
      <c r="A157" s="24" t="s">
        <v>82</v>
      </c>
      <c r="B157" s="25">
        <v>45779</v>
      </c>
      <c r="C157" s="30" t="s">
        <v>299</v>
      </c>
      <c r="D157" s="37">
        <f t="shared" si="0"/>
        <v>0</v>
      </c>
      <c r="E157" s="38">
        <v>2</v>
      </c>
      <c r="F157" s="28">
        <v>6</v>
      </c>
      <c r="G157" s="27">
        <v>0</v>
      </c>
      <c r="H157" s="27">
        <v>0</v>
      </c>
      <c r="I157" s="27">
        <v>1</v>
      </c>
      <c r="J157" s="27">
        <v>0</v>
      </c>
      <c r="K157" s="29">
        <f t="shared" si="1"/>
        <v>0</v>
      </c>
      <c r="L157" s="27">
        <v>4</v>
      </c>
      <c r="M157" s="27">
        <v>1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39"/>
      <c r="U157" s="40">
        <f t="shared" si="2"/>
        <v>0.5</v>
      </c>
      <c r="V157" s="41">
        <f t="shared" si="3"/>
        <v>18</v>
      </c>
      <c r="W157" s="41">
        <f t="shared" si="4"/>
        <v>0</v>
      </c>
      <c r="X157" s="41">
        <f t="shared" si="5"/>
        <v>0</v>
      </c>
      <c r="Y157" s="40">
        <f t="shared" si="6"/>
        <v>0.66666666666666663</v>
      </c>
      <c r="Z157" s="40">
        <f t="shared" si="7"/>
        <v>0</v>
      </c>
      <c r="AA157" s="42"/>
      <c r="AB157" s="43">
        <f t="shared" si="8"/>
        <v>0</v>
      </c>
      <c r="AC157" s="43">
        <f t="shared" si="8"/>
        <v>0</v>
      </c>
      <c r="AD157" s="27">
        <v>6</v>
      </c>
      <c r="AE157" s="44"/>
    </row>
    <row r="158" spans="1:31" s="30" customFormat="1">
      <c r="A158" s="24" t="s">
        <v>119</v>
      </c>
      <c r="B158" s="25">
        <v>45787</v>
      </c>
      <c r="C158" s="30" t="s">
        <v>299</v>
      </c>
      <c r="D158" s="37">
        <f t="shared" si="0"/>
        <v>1.8</v>
      </c>
      <c r="E158" s="38">
        <v>5</v>
      </c>
      <c r="F158" s="28">
        <v>15</v>
      </c>
      <c r="G158" s="27">
        <v>1</v>
      </c>
      <c r="H158" s="27">
        <v>0</v>
      </c>
      <c r="I158" s="27">
        <v>0</v>
      </c>
      <c r="J158" s="27">
        <v>0</v>
      </c>
      <c r="K158" s="29">
        <f t="shared" si="1"/>
        <v>0</v>
      </c>
      <c r="L158" s="27">
        <v>6</v>
      </c>
      <c r="M158" s="27">
        <v>3</v>
      </c>
      <c r="N158" s="27">
        <v>0</v>
      </c>
      <c r="O158" s="27">
        <v>2</v>
      </c>
      <c r="P158" s="27">
        <v>1</v>
      </c>
      <c r="Q158" s="27">
        <v>0</v>
      </c>
      <c r="R158" s="27">
        <v>0</v>
      </c>
      <c r="S158" s="27">
        <v>0</v>
      </c>
      <c r="T158" s="39"/>
      <c r="U158" s="40">
        <f t="shared" si="2"/>
        <v>0.6</v>
      </c>
      <c r="V158" s="41">
        <f t="shared" si="3"/>
        <v>10.799999999999999</v>
      </c>
      <c r="W158" s="41">
        <f t="shared" si="4"/>
        <v>0</v>
      </c>
      <c r="X158" s="41">
        <f t="shared" si="5"/>
        <v>0</v>
      </c>
      <c r="Y158" s="40">
        <f t="shared" si="6"/>
        <v>0.31578947368421051</v>
      </c>
      <c r="Z158" s="40">
        <f t="shared" si="7"/>
        <v>0</v>
      </c>
      <c r="AA158" s="42"/>
      <c r="AB158" s="43">
        <v>1</v>
      </c>
      <c r="AC158" s="43">
        <v>0</v>
      </c>
      <c r="AD158" s="27">
        <v>19</v>
      </c>
      <c r="AE158" s="44"/>
    </row>
    <row r="159" spans="1:31" s="30" customFormat="1">
      <c r="A159" s="24" t="s">
        <v>126</v>
      </c>
      <c r="B159" s="25">
        <v>45787</v>
      </c>
      <c r="C159" s="30" t="s">
        <v>299</v>
      </c>
      <c r="D159" s="37">
        <f t="shared" si="0"/>
        <v>1.8</v>
      </c>
      <c r="E159" s="38">
        <v>5</v>
      </c>
      <c r="F159" s="28">
        <v>15</v>
      </c>
      <c r="G159" s="27">
        <v>0</v>
      </c>
      <c r="H159" s="27">
        <v>1</v>
      </c>
      <c r="I159" s="27">
        <v>0</v>
      </c>
      <c r="J159" s="27">
        <v>0</v>
      </c>
      <c r="K159" s="29">
        <f t="shared" si="1"/>
        <v>0</v>
      </c>
      <c r="L159" s="27">
        <v>5</v>
      </c>
      <c r="M159" s="27">
        <v>11</v>
      </c>
      <c r="N159" s="27">
        <v>0</v>
      </c>
      <c r="O159" s="27">
        <v>12</v>
      </c>
      <c r="P159" s="27">
        <v>1</v>
      </c>
      <c r="Q159" s="27">
        <v>0</v>
      </c>
      <c r="R159" s="27">
        <v>0</v>
      </c>
      <c r="S159" s="27">
        <v>0</v>
      </c>
      <c r="T159" s="39"/>
      <c r="U159" s="40">
        <f t="shared" si="2"/>
        <v>2.2000000000000002</v>
      </c>
      <c r="V159" s="41">
        <f t="shared" si="3"/>
        <v>9</v>
      </c>
      <c r="W159" s="41">
        <f t="shared" si="4"/>
        <v>0</v>
      </c>
      <c r="X159" s="41">
        <f t="shared" si="5"/>
        <v>0</v>
      </c>
      <c r="Y159" s="40">
        <f t="shared" si="6"/>
        <v>0.16666666666666666</v>
      </c>
      <c r="Z159" s="40">
        <f t="shared" si="7"/>
        <v>0</v>
      </c>
      <c r="AA159" s="42"/>
      <c r="AB159" s="43">
        <v>0</v>
      </c>
      <c r="AC159" s="43">
        <v>1</v>
      </c>
      <c r="AD159" s="27">
        <v>30</v>
      </c>
      <c r="AE159" s="44"/>
    </row>
    <row r="160" spans="1:31" s="30" customFormat="1">
      <c r="A160" s="24" t="s">
        <v>119</v>
      </c>
      <c r="B160" s="25">
        <v>45793</v>
      </c>
      <c r="C160" s="30" t="s">
        <v>299</v>
      </c>
      <c r="D160" s="37">
        <f t="shared" si="0"/>
        <v>2.5714285714285712</v>
      </c>
      <c r="E160" s="38">
        <v>7</v>
      </c>
      <c r="F160" s="28">
        <v>21</v>
      </c>
      <c r="G160" s="27">
        <v>1</v>
      </c>
      <c r="H160" s="27">
        <v>0</v>
      </c>
      <c r="I160" s="27">
        <v>0</v>
      </c>
      <c r="J160" s="27">
        <v>0</v>
      </c>
      <c r="K160" s="29">
        <f t="shared" si="1"/>
        <v>1</v>
      </c>
      <c r="L160" s="27">
        <v>5</v>
      </c>
      <c r="M160" s="27">
        <v>6</v>
      </c>
      <c r="N160" s="27">
        <v>0</v>
      </c>
      <c r="O160" s="27">
        <v>2</v>
      </c>
      <c r="P160" s="27">
        <v>2</v>
      </c>
      <c r="Q160" s="27">
        <v>0</v>
      </c>
      <c r="R160" s="27">
        <v>0</v>
      </c>
      <c r="S160" s="27">
        <v>0</v>
      </c>
      <c r="T160" s="39"/>
      <c r="U160" s="40">
        <f t="shared" si="2"/>
        <v>0.8571428571428571</v>
      </c>
      <c r="V160" s="41">
        <f t="shared" si="3"/>
        <v>6.4285714285714288</v>
      </c>
      <c r="W160" s="41">
        <f t="shared" si="4"/>
        <v>0</v>
      </c>
      <c r="X160" s="41">
        <f t="shared" si="5"/>
        <v>0</v>
      </c>
      <c r="Y160" s="40">
        <f t="shared" si="6"/>
        <v>0.18518518518518517</v>
      </c>
      <c r="Z160" s="40">
        <f t="shared" si="7"/>
        <v>0</v>
      </c>
      <c r="AA160" s="42"/>
      <c r="AB160" s="45">
        <v>1</v>
      </c>
      <c r="AC160" s="45">
        <v>0</v>
      </c>
      <c r="AD160" s="27">
        <v>27</v>
      </c>
      <c r="AE160" s="44"/>
    </row>
    <row r="161" spans="1:31" s="30" customFormat="1">
      <c r="A161" s="31" t="s">
        <v>115</v>
      </c>
      <c r="B161" s="25">
        <v>45793</v>
      </c>
      <c r="C161" s="30" t="s">
        <v>299</v>
      </c>
      <c r="D161" s="37">
        <f t="shared" si="0"/>
        <v>4.5</v>
      </c>
      <c r="E161" s="38">
        <v>2</v>
      </c>
      <c r="F161" s="28">
        <v>6</v>
      </c>
      <c r="G161" s="27">
        <v>0</v>
      </c>
      <c r="H161" s="27">
        <v>0</v>
      </c>
      <c r="I161" s="27">
        <v>1</v>
      </c>
      <c r="J161" s="27">
        <v>0</v>
      </c>
      <c r="K161" s="29">
        <f t="shared" si="1"/>
        <v>0</v>
      </c>
      <c r="L161" s="27">
        <v>1</v>
      </c>
      <c r="M161" s="27">
        <v>3</v>
      </c>
      <c r="N161" s="27">
        <v>0</v>
      </c>
      <c r="O161" s="27">
        <v>1</v>
      </c>
      <c r="P161" s="27">
        <v>1</v>
      </c>
      <c r="Q161" s="27">
        <v>0</v>
      </c>
      <c r="R161" s="27">
        <v>0</v>
      </c>
      <c r="S161" s="27">
        <v>0</v>
      </c>
      <c r="T161" s="39"/>
      <c r="U161" s="40">
        <f t="shared" si="2"/>
        <v>1.5</v>
      </c>
      <c r="V161" s="41">
        <f t="shared" si="3"/>
        <v>4.5</v>
      </c>
      <c r="W161" s="41">
        <f t="shared" si="4"/>
        <v>0</v>
      </c>
      <c r="X161" s="41">
        <f t="shared" si="5"/>
        <v>0</v>
      </c>
      <c r="Y161" s="40">
        <f t="shared" si="6"/>
        <v>0.1111111111111111</v>
      </c>
      <c r="Z161" s="40">
        <f t="shared" si="7"/>
        <v>0</v>
      </c>
      <c r="AA161" s="42"/>
      <c r="AB161" s="45">
        <v>0</v>
      </c>
      <c r="AC161" s="45">
        <v>0</v>
      </c>
      <c r="AD161" s="27">
        <v>9</v>
      </c>
      <c r="AE161" s="44"/>
    </row>
    <row r="162" spans="1:31" s="30" customFormat="1">
      <c r="A162" s="24" t="s">
        <v>193</v>
      </c>
      <c r="B162" s="25">
        <v>45793</v>
      </c>
      <c r="C162" s="30" t="s">
        <v>299</v>
      </c>
      <c r="D162" s="37">
        <f t="shared" si="0"/>
        <v>3.1764705882352939</v>
      </c>
      <c r="E162" s="38">
        <f>5+(2/3)</f>
        <v>5.666666666666667</v>
      </c>
      <c r="F162" s="28">
        <v>17</v>
      </c>
      <c r="G162" s="27">
        <v>0</v>
      </c>
      <c r="H162" s="27">
        <v>1</v>
      </c>
      <c r="I162" s="27">
        <v>0</v>
      </c>
      <c r="J162" s="27">
        <v>0</v>
      </c>
      <c r="K162" s="29">
        <f t="shared" si="1"/>
        <v>0</v>
      </c>
      <c r="L162" s="27">
        <v>6</v>
      </c>
      <c r="M162" s="27">
        <v>4</v>
      </c>
      <c r="N162" s="27">
        <v>2</v>
      </c>
      <c r="O162" s="27">
        <v>5</v>
      </c>
      <c r="P162" s="27">
        <v>2</v>
      </c>
      <c r="Q162" s="27">
        <v>1</v>
      </c>
      <c r="R162" s="27">
        <v>2</v>
      </c>
      <c r="S162" s="27">
        <v>0</v>
      </c>
      <c r="T162" s="39"/>
      <c r="U162" s="40">
        <f t="shared" si="2"/>
        <v>0.88235294117647056</v>
      </c>
      <c r="V162" s="41">
        <f t="shared" si="3"/>
        <v>9.5294117647058822</v>
      </c>
      <c r="W162" s="41">
        <f t="shared" si="4"/>
        <v>1.588235294117647</v>
      </c>
      <c r="X162" s="41">
        <f t="shared" si="5"/>
        <v>6</v>
      </c>
      <c r="Y162" s="40">
        <f t="shared" si="6"/>
        <v>0.2608695652173913</v>
      </c>
      <c r="Z162" s="40">
        <f t="shared" si="7"/>
        <v>4.3478260869565216E-2</v>
      </c>
      <c r="AA162" s="42"/>
      <c r="AB162" s="45">
        <v>0</v>
      </c>
      <c r="AC162" s="45">
        <v>1</v>
      </c>
      <c r="AD162" s="27">
        <v>23</v>
      </c>
      <c r="AE162" s="44"/>
    </row>
    <row r="163" spans="1:31" s="30" customFormat="1">
      <c r="A163" s="24" t="s">
        <v>192</v>
      </c>
      <c r="B163" s="25">
        <v>45793</v>
      </c>
      <c r="C163" s="30" t="s">
        <v>299</v>
      </c>
      <c r="D163" s="37">
        <f t="shared" si="0"/>
        <v>0</v>
      </c>
      <c r="E163" s="38">
        <f>3+1/3</f>
        <v>3.3333333333333335</v>
      </c>
      <c r="F163" s="28">
        <v>10</v>
      </c>
      <c r="G163" s="27">
        <v>0</v>
      </c>
      <c r="H163" s="27">
        <v>0</v>
      </c>
      <c r="I163" s="27">
        <v>0</v>
      </c>
      <c r="J163" s="27">
        <v>0</v>
      </c>
      <c r="K163" s="29">
        <f t="shared" si="1"/>
        <v>0</v>
      </c>
      <c r="L163" s="27">
        <v>4</v>
      </c>
      <c r="M163" s="27">
        <v>1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39"/>
      <c r="U163" s="40">
        <f t="shared" si="2"/>
        <v>0.3</v>
      </c>
      <c r="V163" s="41">
        <f t="shared" si="3"/>
        <v>10.799999999999999</v>
      </c>
      <c r="W163" s="41">
        <f t="shared" si="4"/>
        <v>0</v>
      </c>
      <c r="X163" s="41">
        <f t="shared" si="5"/>
        <v>0</v>
      </c>
      <c r="Y163" s="40">
        <f t="shared" si="6"/>
        <v>0.36363636363636365</v>
      </c>
      <c r="Z163" s="40">
        <f t="shared" si="7"/>
        <v>0</v>
      </c>
      <c r="AA163" s="42"/>
      <c r="AB163" s="45">
        <v>0</v>
      </c>
      <c r="AC163" s="45">
        <v>0</v>
      </c>
      <c r="AD163" s="27">
        <v>11</v>
      </c>
      <c r="AE163" s="44"/>
    </row>
    <row r="164" spans="1:31" s="30" customFormat="1">
      <c r="A164" s="24" t="s">
        <v>94</v>
      </c>
      <c r="B164" s="25">
        <v>45794</v>
      </c>
      <c r="C164" s="30" t="s">
        <v>299</v>
      </c>
      <c r="D164" s="37">
        <f t="shared" si="0"/>
        <v>2.25</v>
      </c>
      <c r="E164" s="38">
        <v>8</v>
      </c>
      <c r="F164" s="28">
        <v>24</v>
      </c>
      <c r="G164" s="27">
        <v>1</v>
      </c>
      <c r="H164" s="27">
        <v>0</v>
      </c>
      <c r="I164" s="27">
        <v>0</v>
      </c>
      <c r="J164" s="27">
        <v>0</v>
      </c>
      <c r="K164" s="29">
        <f t="shared" si="1"/>
        <v>1</v>
      </c>
      <c r="L164" s="27">
        <v>13</v>
      </c>
      <c r="M164" s="27">
        <v>8</v>
      </c>
      <c r="N164" s="27">
        <v>1</v>
      </c>
      <c r="O164" s="27">
        <v>2</v>
      </c>
      <c r="P164" s="27">
        <v>2</v>
      </c>
      <c r="Q164" s="27">
        <v>0</v>
      </c>
      <c r="R164" s="27">
        <v>1</v>
      </c>
      <c r="S164" s="27">
        <v>0</v>
      </c>
      <c r="T164" s="39"/>
      <c r="U164" s="40">
        <f t="shared" si="2"/>
        <v>1</v>
      </c>
      <c r="V164" s="41">
        <f t="shared" si="3"/>
        <v>14.625</v>
      </c>
      <c r="W164" s="41">
        <f t="shared" si="4"/>
        <v>0</v>
      </c>
      <c r="X164" s="41">
        <f t="shared" si="5"/>
        <v>0</v>
      </c>
      <c r="Y164" s="40">
        <f t="shared" si="6"/>
        <v>0.40625</v>
      </c>
      <c r="Z164" s="40">
        <f t="shared" si="7"/>
        <v>0</v>
      </c>
      <c r="AA164" s="42"/>
      <c r="AB164" s="45">
        <v>1</v>
      </c>
      <c r="AC164" s="45">
        <v>0</v>
      </c>
      <c r="AD164" s="27">
        <v>32</v>
      </c>
      <c r="AE164" s="44"/>
    </row>
    <row r="165" spans="1:31" s="30" customFormat="1">
      <c r="A165" s="24" t="s">
        <v>194</v>
      </c>
      <c r="B165" s="25">
        <v>45794</v>
      </c>
      <c r="C165" s="30" t="s">
        <v>299</v>
      </c>
      <c r="D165" s="37">
        <f t="shared" si="0"/>
        <v>0</v>
      </c>
      <c r="E165" s="38">
        <v>1</v>
      </c>
      <c r="F165" s="28">
        <v>3</v>
      </c>
      <c r="G165" s="27">
        <v>0</v>
      </c>
      <c r="H165" s="27">
        <v>0</v>
      </c>
      <c r="I165" s="27">
        <v>0</v>
      </c>
      <c r="J165" s="27">
        <v>0</v>
      </c>
      <c r="K165" s="29">
        <f t="shared" si="1"/>
        <v>0</v>
      </c>
      <c r="L165" s="27">
        <v>1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39"/>
      <c r="U165" s="40">
        <f t="shared" si="2"/>
        <v>0</v>
      </c>
      <c r="V165" s="41">
        <f t="shared" si="3"/>
        <v>9</v>
      </c>
      <c r="W165" s="41">
        <f t="shared" si="4"/>
        <v>0</v>
      </c>
      <c r="X165" s="41">
        <f t="shared" si="5"/>
        <v>0</v>
      </c>
      <c r="Y165" s="40">
        <f t="shared" si="6"/>
        <v>0.33333333333333331</v>
      </c>
      <c r="Z165" s="40">
        <f t="shared" si="7"/>
        <v>0</v>
      </c>
      <c r="AA165" s="42"/>
      <c r="AB165" s="45">
        <v>0</v>
      </c>
      <c r="AC165" s="45">
        <v>0</v>
      </c>
      <c r="AD165" s="27">
        <v>3</v>
      </c>
      <c r="AE165" s="44"/>
    </row>
    <row r="166" spans="1:31" s="30" customFormat="1">
      <c r="A166" s="24" t="s">
        <v>104</v>
      </c>
      <c r="B166" s="25">
        <v>45794</v>
      </c>
      <c r="C166" s="30" t="s">
        <v>299</v>
      </c>
      <c r="D166" s="37">
        <f t="shared" si="0"/>
        <v>7.5</v>
      </c>
      <c r="E166" s="38">
        <v>6</v>
      </c>
      <c r="F166" s="28">
        <v>18</v>
      </c>
      <c r="G166" s="27">
        <v>0</v>
      </c>
      <c r="H166" s="27">
        <v>1</v>
      </c>
      <c r="I166" s="27">
        <v>0</v>
      </c>
      <c r="J166" s="27">
        <v>0</v>
      </c>
      <c r="K166" s="29">
        <f t="shared" si="1"/>
        <v>0</v>
      </c>
      <c r="L166" s="27">
        <v>6</v>
      </c>
      <c r="M166" s="27">
        <v>5</v>
      </c>
      <c r="N166" s="27">
        <v>2</v>
      </c>
      <c r="O166" s="27">
        <v>6</v>
      </c>
      <c r="P166" s="27">
        <v>5</v>
      </c>
      <c r="Q166" s="27">
        <v>0</v>
      </c>
      <c r="R166" s="27">
        <v>2</v>
      </c>
      <c r="S166" s="27">
        <v>0</v>
      </c>
      <c r="T166" s="39"/>
      <c r="U166" s="40">
        <f t="shared" si="2"/>
        <v>0.83333333333333337</v>
      </c>
      <c r="V166" s="41">
        <f t="shared" si="3"/>
        <v>9</v>
      </c>
      <c r="W166" s="41">
        <f t="shared" si="4"/>
        <v>0</v>
      </c>
      <c r="X166" s="41">
        <f t="shared" si="5"/>
        <v>0</v>
      </c>
      <c r="Y166" s="40">
        <f t="shared" si="6"/>
        <v>0.22222222222222221</v>
      </c>
      <c r="Z166" s="40">
        <f t="shared" si="7"/>
        <v>0</v>
      </c>
      <c r="AA166" s="42"/>
      <c r="AB166" s="45">
        <v>0</v>
      </c>
      <c r="AC166" s="45">
        <v>1</v>
      </c>
      <c r="AD166" s="27">
        <v>27</v>
      </c>
      <c r="AE166" s="44"/>
    </row>
    <row r="167" spans="1:31" s="30" customFormat="1">
      <c r="A167" s="24" t="s">
        <v>115</v>
      </c>
      <c r="B167" s="25">
        <v>45794</v>
      </c>
      <c r="C167" s="30" t="s">
        <v>299</v>
      </c>
      <c r="D167" s="37">
        <f t="shared" si="0"/>
        <v>3</v>
      </c>
      <c r="E167" s="38">
        <v>3</v>
      </c>
      <c r="F167" s="28">
        <v>9</v>
      </c>
      <c r="G167" s="27">
        <v>0</v>
      </c>
      <c r="H167" s="27">
        <v>0</v>
      </c>
      <c r="I167" s="27">
        <v>0</v>
      </c>
      <c r="J167" s="27">
        <v>0</v>
      </c>
      <c r="K167" s="29">
        <f t="shared" si="1"/>
        <v>0</v>
      </c>
      <c r="L167" s="27">
        <v>6</v>
      </c>
      <c r="M167" s="27">
        <v>2</v>
      </c>
      <c r="N167" s="27">
        <v>0</v>
      </c>
      <c r="O167" s="27">
        <v>2</v>
      </c>
      <c r="P167" s="27">
        <v>1</v>
      </c>
      <c r="Q167" s="27">
        <v>0</v>
      </c>
      <c r="R167" s="27">
        <v>0</v>
      </c>
      <c r="S167" s="27">
        <v>0</v>
      </c>
      <c r="T167" s="39"/>
      <c r="U167" s="40">
        <f t="shared" si="2"/>
        <v>0.66666666666666663</v>
      </c>
      <c r="V167" s="41">
        <f t="shared" si="3"/>
        <v>18</v>
      </c>
      <c r="W167" s="41">
        <f t="shared" si="4"/>
        <v>0</v>
      </c>
      <c r="X167" s="41">
        <f t="shared" si="5"/>
        <v>0</v>
      </c>
      <c r="Y167" s="40">
        <f t="shared" si="6"/>
        <v>0.54545454545454541</v>
      </c>
      <c r="Z167" s="40">
        <f t="shared" si="7"/>
        <v>0</v>
      </c>
      <c r="AA167" s="42"/>
      <c r="AB167" s="45">
        <v>0</v>
      </c>
      <c r="AC167" s="45">
        <v>0</v>
      </c>
      <c r="AD167" s="27">
        <v>11</v>
      </c>
      <c r="AE167" s="44"/>
    </row>
    <row r="168" spans="1:31" s="30" customFormat="1">
      <c r="A168" s="24" t="s">
        <v>90</v>
      </c>
      <c r="B168" s="25">
        <v>45800</v>
      </c>
      <c r="C168" s="30" t="s">
        <v>299</v>
      </c>
      <c r="D168" s="37">
        <f t="shared" si="0"/>
        <v>5.3999999999999995</v>
      </c>
      <c r="E168" s="38">
        <v>5</v>
      </c>
      <c r="F168" s="28">
        <v>15</v>
      </c>
      <c r="G168" s="27">
        <v>0</v>
      </c>
      <c r="H168" s="27">
        <v>0</v>
      </c>
      <c r="I168" s="27">
        <v>0</v>
      </c>
      <c r="J168" s="27">
        <v>0</v>
      </c>
      <c r="K168" s="29">
        <f t="shared" si="1"/>
        <v>0</v>
      </c>
      <c r="L168" s="27">
        <v>3</v>
      </c>
      <c r="M168" s="27">
        <v>6</v>
      </c>
      <c r="N168" s="27">
        <v>0</v>
      </c>
      <c r="O168" s="27">
        <v>3</v>
      </c>
      <c r="P168" s="27">
        <v>3</v>
      </c>
      <c r="Q168" s="27">
        <v>0</v>
      </c>
      <c r="R168" s="27">
        <v>2</v>
      </c>
      <c r="S168" s="27">
        <v>0</v>
      </c>
      <c r="T168" s="42"/>
      <c r="U168" s="40">
        <f t="shared" si="2"/>
        <v>1.2</v>
      </c>
      <c r="V168" s="41">
        <f t="shared" si="3"/>
        <v>5.3999999999999995</v>
      </c>
      <c r="W168" s="41">
        <f t="shared" si="4"/>
        <v>0</v>
      </c>
      <c r="X168" s="41">
        <f t="shared" si="5"/>
        <v>0</v>
      </c>
      <c r="Y168" s="40">
        <f t="shared" si="6"/>
        <v>0.15</v>
      </c>
      <c r="Z168" s="40">
        <f t="shared" si="7"/>
        <v>0</v>
      </c>
      <c r="AA168" s="42"/>
      <c r="AB168" s="45">
        <v>0</v>
      </c>
      <c r="AC168" s="45">
        <v>0</v>
      </c>
      <c r="AD168" s="27">
        <v>20</v>
      </c>
      <c r="AE168" s="44"/>
    </row>
    <row r="169" spans="1:31" s="30" customFormat="1">
      <c r="A169" s="24" t="s">
        <v>99</v>
      </c>
      <c r="B169" s="25">
        <v>45800</v>
      </c>
      <c r="C169" s="30" t="s">
        <v>299</v>
      </c>
      <c r="D169" s="37">
        <f t="shared" si="0"/>
        <v>6.75</v>
      </c>
      <c r="E169" s="38">
        <f>2+2/3</f>
        <v>2.6666666666666665</v>
      </c>
      <c r="F169" s="28">
        <v>8</v>
      </c>
      <c r="G169" s="27">
        <v>0</v>
      </c>
      <c r="H169" s="27">
        <v>1</v>
      </c>
      <c r="I169" s="27">
        <v>0</v>
      </c>
      <c r="J169" s="27">
        <v>0</v>
      </c>
      <c r="K169" s="29">
        <f t="shared" si="1"/>
        <v>0</v>
      </c>
      <c r="L169" s="27">
        <v>1</v>
      </c>
      <c r="M169" s="27">
        <v>3</v>
      </c>
      <c r="N169" s="27">
        <v>1</v>
      </c>
      <c r="O169" s="27">
        <v>2</v>
      </c>
      <c r="P169" s="27">
        <v>2</v>
      </c>
      <c r="Q169" s="27">
        <v>0</v>
      </c>
      <c r="R169" s="27">
        <v>0</v>
      </c>
      <c r="S169" s="27">
        <v>0</v>
      </c>
      <c r="T169" s="42"/>
      <c r="U169" s="40">
        <f t="shared" si="2"/>
        <v>1.125</v>
      </c>
      <c r="V169" s="41">
        <f t="shared" si="3"/>
        <v>3.375</v>
      </c>
      <c r="W169" s="41">
        <f t="shared" si="4"/>
        <v>0</v>
      </c>
      <c r="X169" s="41">
        <f t="shared" si="5"/>
        <v>0</v>
      </c>
      <c r="Y169" s="40">
        <f t="shared" si="6"/>
        <v>9.0909090909090912E-2</v>
      </c>
      <c r="Z169" s="40">
        <f t="shared" si="7"/>
        <v>0</v>
      </c>
      <c r="AA169" s="42"/>
      <c r="AB169" s="45">
        <v>0</v>
      </c>
      <c r="AC169" s="45">
        <v>1</v>
      </c>
      <c r="AD169" s="27">
        <v>11</v>
      </c>
      <c r="AE169" s="44"/>
    </row>
    <row r="170" spans="1:31" s="30" customFormat="1">
      <c r="A170" s="24" t="s">
        <v>192</v>
      </c>
      <c r="B170" s="25">
        <v>45800</v>
      </c>
      <c r="C170" s="30" t="s">
        <v>299</v>
      </c>
      <c r="D170" s="37">
        <f t="shared" si="0"/>
        <v>0</v>
      </c>
      <c r="E170" s="38">
        <f>1/3</f>
        <v>0.33333333333333331</v>
      </c>
      <c r="F170" s="28">
        <v>1</v>
      </c>
      <c r="G170" s="27">
        <v>0</v>
      </c>
      <c r="H170" s="27">
        <v>0</v>
      </c>
      <c r="I170" s="27">
        <v>0</v>
      </c>
      <c r="J170" s="27">
        <v>0</v>
      </c>
      <c r="K170" s="29">
        <f t="shared" si="1"/>
        <v>0</v>
      </c>
      <c r="L170" s="27">
        <v>0</v>
      </c>
      <c r="M170" s="27">
        <v>1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42"/>
      <c r="U170" s="40">
        <f t="shared" si="2"/>
        <v>3</v>
      </c>
      <c r="V170" s="41">
        <f t="shared" si="3"/>
        <v>0</v>
      </c>
      <c r="W170" s="41">
        <f t="shared" si="4"/>
        <v>0</v>
      </c>
      <c r="X170" s="41">
        <f t="shared" si="5"/>
        <v>0</v>
      </c>
      <c r="Y170" s="40">
        <f t="shared" si="6"/>
        <v>0</v>
      </c>
      <c r="Z170" s="40">
        <f t="shared" si="7"/>
        <v>0</v>
      </c>
      <c r="AA170" s="42"/>
      <c r="AB170" s="45">
        <v>0</v>
      </c>
      <c r="AC170" s="45">
        <v>0</v>
      </c>
      <c r="AD170" s="27">
        <v>2</v>
      </c>
      <c r="AE170" s="44"/>
    </row>
    <row r="171" spans="1:31" s="30" customFormat="1">
      <c r="A171" s="24" t="s">
        <v>119</v>
      </c>
      <c r="B171" s="25">
        <v>45800</v>
      </c>
      <c r="C171" s="30" t="s">
        <v>299</v>
      </c>
      <c r="D171" s="37">
        <f t="shared" si="0"/>
        <v>3</v>
      </c>
      <c r="E171" s="38">
        <v>9</v>
      </c>
      <c r="F171" s="28">
        <v>27</v>
      </c>
      <c r="G171" s="27">
        <v>1</v>
      </c>
      <c r="H171" s="27">
        <v>0</v>
      </c>
      <c r="I171" s="27">
        <v>0</v>
      </c>
      <c r="J171" s="27">
        <v>0</v>
      </c>
      <c r="K171" s="29">
        <f t="shared" si="1"/>
        <v>1</v>
      </c>
      <c r="L171" s="27">
        <v>8</v>
      </c>
      <c r="M171" s="27">
        <v>8</v>
      </c>
      <c r="N171" s="27">
        <v>1</v>
      </c>
      <c r="O171" s="27">
        <v>4</v>
      </c>
      <c r="P171" s="27">
        <v>3</v>
      </c>
      <c r="Q171" s="27">
        <v>1</v>
      </c>
      <c r="R171" s="27">
        <v>1</v>
      </c>
      <c r="S171" s="27">
        <v>0</v>
      </c>
      <c r="T171" s="42"/>
      <c r="U171" s="40">
        <f t="shared" si="2"/>
        <v>1</v>
      </c>
      <c r="V171" s="41">
        <f t="shared" si="3"/>
        <v>8</v>
      </c>
      <c r="W171" s="41">
        <f t="shared" si="4"/>
        <v>1</v>
      </c>
      <c r="X171" s="41">
        <f t="shared" si="5"/>
        <v>8</v>
      </c>
      <c r="Y171" s="40">
        <f t="shared" si="6"/>
        <v>0.21621621621621623</v>
      </c>
      <c r="Z171" s="40">
        <f t="shared" si="7"/>
        <v>2.7027027027027029E-2</v>
      </c>
      <c r="AA171" s="42"/>
      <c r="AB171" s="45">
        <v>1</v>
      </c>
      <c r="AC171" s="45">
        <v>0</v>
      </c>
      <c r="AD171" s="27">
        <v>37</v>
      </c>
      <c r="AE171" s="44"/>
    </row>
    <row r="172" spans="1:31" s="30" customFormat="1">
      <c r="A172" s="24" t="s">
        <v>115</v>
      </c>
      <c r="B172" s="25">
        <v>45801</v>
      </c>
      <c r="C172" s="30" t="s">
        <v>299</v>
      </c>
      <c r="D172" s="37">
        <f t="shared" si="0"/>
        <v>10.5</v>
      </c>
      <c r="E172" s="38">
        <v>6</v>
      </c>
      <c r="F172" s="28">
        <v>18</v>
      </c>
      <c r="G172" s="27">
        <v>0</v>
      </c>
      <c r="H172" s="27">
        <v>1</v>
      </c>
      <c r="I172" s="27">
        <v>0</v>
      </c>
      <c r="J172" s="27">
        <v>0</v>
      </c>
      <c r="K172" s="29">
        <f t="shared" si="1"/>
        <v>0</v>
      </c>
      <c r="L172" s="27">
        <v>8</v>
      </c>
      <c r="M172" s="27">
        <v>9</v>
      </c>
      <c r="N172" s="27">
        <v>2</v>
      </c>
      <c r="O172" s="27">
        <v>7</v>
      </c>
      <c r="P172" s="27">
        <v>7</v>
      </c>
      <c r="Q172" s="27">
        <v>1</v>
      </c>
      <c r="R172" s="27">
        <v>1</v>
      </c>
      <c r="S172" s="27">
        <v>0</v>
      </c>
      <c r="T172" s="42"/>
      <c r="U172" s="40">
        <f t="shared" si="2"/>
        <v>1.6666666666666667</v>
      </c>
      <c r="V172" s="41">
        <f t="shared" si="3"/>
        <v>12</v>
      </c>
      <c r="W172" s="41">
        <f t="shared" si="4"/>
        <v>1.5</v>
      </c>
      <c r="X172" s="41">
        <f t="shared" si="5"/>
        <v>8</v>
      </c>
      <c r="Y172" s="40">
        <f t="shared" si="6"/>
        <v>0.27586206896551724</v>
      </c>
      <c r="Z172" s="40">
        <f t="shared" si="7"/>
        <v>3.4482758620689655E-2</v>
      </c>
      <c r="AA172" s="42"/>
      <c r="AB172" s="45">
        <v>0</v>
      </c>
      <c r="AC172" s="45">
        <v>1</v>
      </c>
      <c r="AD172" s="27">
        <v>29</v>
      </c>
      <c r="AE172" s="44"/>
    </row>
    <row r="173" spans="1:31" s="30" customFormat="1">
      <c r="A173" s="24" t="s">
        <v>191</v>
      </c>
      <c r="B173" s="25">
        <v>45801</v>
      </c>
      <c r="C173" s="30" t="s">
        <v>299</v>
      </c>
      <c r="D173" s="37">
        <f t="shared" si="0"/>
        <v>0</v>
      </c>
      <c r="E173" s="38">
        <v>2</v>
      </c>
      <c r="F173" s="28">
        <v>6</v>
      </c>
      <c r="G173" s="27">
        <v>0</v>
      </c>
      <c r="H173" s="27">
        <v>0</v>
      </c>
      <c r="I173" s="27">
        <v>0</v>
      </c>
      <c r="J173" s="27">
        <v>0</v>
      </c>
      <c r="K173" s="29">
        <f t="shared" si="1"/>
        <v>0</v>
      </c>
      <c r="L173" s="27">
        <v>1</v>
      </c>
      <c r="M173" s="27">
        <v>0</v>
      </c>
      <c r="N173" s="27">
        <v>0</v>
      </c>
      <c r="O173" s="27">
        <v>1</v>
      </c>
      <c r="P173" s="27">
        <v>0</v>
      </c>
      <c r="Q173" s="27">
        <v>0</v>
      </c>
      <c r="R173" s="27">
        <v>0</v>
      </c>
      <c r="S173" s="27">
        <v>0</v>
      </c>
      <c r="T173" s="42"/>
      <c r="U173" s="40">
        <f t="shared" si="2"/>
        <v>0</v>
      </c>
      <c r="V173" s="41">
        <f t="shared" si="3"/>
        <v>4.5</v>
      </c>
      <c r="W173" s="41">
        <f t="shared" si="4"/>
        <v>0</v>
      </c>
      <c r="X173" s="41">
        <f t="shared" si="5"/>
        <v>0</v>
      </c>
      <c r="Y173" s="40">
        <f t="shared" si="6"/>
        <v>0.125</v>
      </c>
      <c r="Z173" s="40">
        <f t="shared" si="7"/>
        <v>0</v>
      </c>
      <c r="AA173" s="42"/>
      <c r="AB173" s="45">
        <v>0</v>
      </c>
      <c r="AC173" s="45">
        <v>0</v>
      </c>
      <c r="AD173" s="27">
        <v>8</v>
      </c>
      <c r="AE173" s="44"/>
    </row>
    <row r="174" spans="1:31" s="30" customFormat="1">
      <c r="A174" s="24" t="s">
        <v>82</v>
      </c>
      <c r="B174" s="25">
        <v>45801</v>
      </c>
      <c r="C174" s="30" t="s">
        <v>299</v>
      </c>
      <c r="D174" s="37">
        <f t="shared" si="0"/>
        <v>0</v>
      </c>
      <c r="E174" s="38">
        <v>7</v>
      </c>
      <c r="F174" s="28">
        <v>21</v>
      </c>
      <c r="G174" s="27">
        <v>1</v>
      </c>
      <c r="H174" s="27">
        <v>0</v>
      </c>
      <c r="I174" s="27">
        <v>0</v>
      </c>
      <c r="J174" s="27">
        <v>0</v>
      </c>
      <c r="K174" s="29">
        <f t="shared" si="1"/>
        <v>1</v>
      </c>
      <c r="L174" s="27">
        <v>13</v>
      </c>
      <c r="M174" s="27">
        <v>2</v>
      </c>
      <c r="N174" s="27">
        <v>0</v>
      </c>
      <c r="O174" s="27">
        <v>0</v>
      </c>
      <c r="P174" s="27">
        <v>0</v>
      </c>
      <c r="Q174" s="27">
        <v>3</v>
      </c>
      <c r="R174" s="27">
        <v>0</v>
      </c>
      <c r="S174" s="27">
        <v>1</v>
      </c>
      <c r="T174" s="42"/>
      <c r="U174" s="40">
        <f t="shared" si="2"/>
        <v>0.7142857142857143</v>
      </c>
      <c r="V174" s="41">
        <f t="shared" si="3"/>
        <v>16.714285714285715</v>
      </c>
      <c r="W174" s="41">
        <f t="shared" si="4"/>
        <v>3.8571428571428568</v>
      </c>
      <c r="X174" s="41">
        <f t="shared" si="5"/>
        <v>4.333333333333333</v>
      </c>
      <c r="Y174" s="40">
        <f t="shared" si="6"/>
        <v>0.54166666666666663</v>
      </c>
      <c r="Z174" s="40">
        <f t="shared" si="7"/>
        <v>0.125</v>
      </c>
      <c r="AA174" s="42"/>
      <c r="AB174" s="45">
        <v>1</v>
      </c>
      <c r="AC174" s="45">
        <v>0</v>
      </c>
      <c r="AD174" s="27">
        <v>24</v>
      </c>
      <c r="AE174" s="44"/>
    </row>
    <row r="175" spans="1:31" s="30" customFormat="1">
      <c r="A175" s="24" t="s">
        <v>127</v>
      </c>
      <c r="B175" s="25">
        <v>45801</v>
      </c>
      <c r="C175" s="30" t="s">
        <v>299</v>
      </c>
      <c r="D175" s="37">
        <f t="shared" si="0"/>
        <v>99.99</v>
      </c>
      <c r="E175" s="38">
        <v>0</v>
      </c>
      <c r="F175" s="28">
        <v>0</v>
      </c>
      <c r="G175" s="27">
        <v>0</v>
      </c>
      <c r="H175" s="27">
        <v>0</v>
      </c>
      <c r="I175" s="27">
        <v>0</v>
      </c>
      <c r="J175" s="27">
        <v>0</v>
      </c>
      <c r="K175" s="29">
        <f t="shared" si="1"/>
        <v>0</v>
      </c>
      <c r="L175" s="27">
        <v>0</v>
      </c>
      <c r="M175" s="27">
        <v>2</v>
      </c>
      <c r="N175" s="27">
        <v>0</v>
      </c>
      <c r="O175" s="27">
        <v>1</v>
      </c>
      <c r="P175" s="27">
        <v>1</v>
      </c>
      <c r="Q175" s="27">
        <v>0</v>
      </c>
      <c r="R175" s="27">
        <v>0</v>
      </c>
      <c r="S175" s="27">
        <v>0</v>
      </c>
      <c r="T175" s="42"/>
      <c r="U175" s="40">
        <f t="shared" si="2"/>
        <v>0</v>
      </c>
      <c r="V175" s="41">
        <f t="shared" si="3"/>
        <v>0</v>
      </c>
      <c r="W175" s="41">
        <f t="shared" si="4"/>
        <v>0</v>
      </c>
      <c r="X175" s="41">
        <f t="shared" si="5"/>
        <v>0</v>
      </c>
      <c r="Y175" s="40">
        <f t="shared" si="6"/>
        <v>0</v>
      </c>
      <c r="Z175" s="40">
        <f t="shared" si="7"/>
        <v>0</v>
      </c>
      <c r="AA175" s="42"/>
      <c r="AB175" s="45">
        <v>0</v>
      </c>
      <c r="AC175" s="45">
        <v>0</v>
      </c>
      <c r="AD175" s="27">
        <v>2</v>
      </c>
      <c r="AE175" s="44"/>
    </row>
    <row r="176" spans="1:31" s="30" customFormat="1">
      <c r="A176" s="24" t="s">
        <v>104</v>
      </c>
      <c r="B176" s="25">
        <v>45801</v>
      </c>
      <c r="C176" s="30" t="s">
        <v>299</v>
      </c>
      <c r="D176" s="37">
        <f t="shared" si="0"/>
        <v>0</v>
      </c>
      <c r="E176" s="38">
        <v>2</v>
      </c>
      <c r="F176" s="28">
        <v>6</v>
      </c>
      <c r="G176" s="27">
        <v>0</v>
      </c>
      <c r="H176" s="27">
        <v>0</v>
      </c>
      <c r="I176" s="27">
        <v>0</v>
      </c>
      <c r="J176" s="27">
        <v>0</v>
      </c>
      <c r="K176" s="29">
        <f t="shared" si="1"/>
        <v>0</v>
      </c>
      <c r="L176" s="27">
        <v>2</v>
      </c>
      <c r="M176" s="27">
        <v>2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42"/>
      <c r="U176" s="40">
        <f t="shared" si="2"/>
        <v>1</v>
      </c>
      <c r="V176" s="41">
        <f t="shared" si="3"/>
        <v>9</v>
      </c>
      <c r="W176" s="41">
        <f t="shared" si="4"/>
        <v>0</v>
      </c>
      <c r="X176" s="41">
        <f t="shared" si="5"/>
        <v>0</v>
      </c>
      <c r="Y176" s="40">
        <f t="shared" si="6"/>
        <v>0.25</v>
      </c>
      <c r="Z176" s="40">
        <f t="shared" si="7"/>
        <v>0</v>
      </c>
      <c r="AA176" s="42"/>
      <c r="AB176" s="45">
        <v>0</v>
      </c>
      <c r="AC176" s="45">
        <v>0</v>
      </c>
      <c r="AD176" s="27">
        <v>8</v>
      </c>
      <c r="AE176" s="44"/>
    </row>
    <row r="177" spans="1:31" s="30" customFormat="1">
      <c r="A177" s="24" t="s">
        <v>192</v>
      </c>
      <c r="B177" s="25">
        <v>45807</v>
      </c>
      <c r="C177" s="30" t="s">
        <v>299</v>
      </c>
      <c r="D177" s="37">
        <f t="shared" si="0"/>
        <v>3.1764705882352939</v>
      </c>
      <c r="E177" s="38">
        <f>5+(2/3)</f>
        <v>5.666666666666667</v>
      </c>
      <c r="F177" s="28">
        <v>17</v>
      </c>
      <c r="G177" s="27">
        <v>0</v>
      </c>
      <c r="H177" s="27">
        <v>0</v>
      </c>
      <c r="I177" s="27">
        <v>0</v>
      </c>
      <c r="J177" s="27">
        <v>0</v>
      </c>
      <c r="K177" s="29">
        <f t="shared" si="1"/>
        <v>0</v>
      </c>
      <c r="L177" s="27">
        <v>3</v>
      </c>
      <c r="M177" s="27">
        <v>5</v>
      </c>
      <c r="N177" s="27">
        <v>0</v>
      </c>
      <c r="O177" s="27">
        <v>2</v>
      </c>
      <c r="P177" s="27">
        <v>2</v>
      </c>
      <c r="Q177" s="27">
        <v>0</v>
      </c>
      <c r="R177" s="27">
        <v>0</v>
      </c>
      <c r="S177" s="27">
        <v>1</v>
      </c>
      <c r="T177" s="42"/>
      <c r="U177" s="40">
        <f t="shared" si="2"/>
        <v>0.88235294117647056</v>
      </c>
      <c r="V177" s="41">
        <f t="shared" si="3"/>
        <v>4.7647058823529411</v>
      </c>
      <c r="W177" s="41">
        <f t="shared" si="4"/>
        <v>0</v>
      </c>
      <c r="X177" s="41">
        <f t="shared" si="5"/>
        <v>0</v>
      </c>
      <c r="Y177" s="40">
        <f t="shared" si="6"/>
        <v>0.14285714285714285</v>
      </c>
      <c r="Z177" s="40">
        <f t="shared" si="7"/>
        <v>0</v>
      </c>
      <c r="AA177" s="42"/>
      <c r="AB177" s="45">
        <v>0</v>
      </c>
      <c r="AC177" s="45">
        <v>0</v>
      </c>
      <c r="AD177" s="27">
        <v>21</v>
      </c>
      <c r="AE177" s="44"/>
    </row>
    <row r="178" spans="1:31" s="30" customFormat="1">
      <c r="A178" s="24" t="s">
        <v>82</v>
      </c>
      <c r="B178" s="25">
        <v>45807</v>
      </c>
      <c r="C178" s="30" t="s">
        <v>299</v>
      </c>
      <c r="D178" s="37">
        <f t="shared" si="0"/>
        <v>0</v>
      </c>
      <c r="E178" s="38">
        <f>5+(1/3)</f>
        <v>5.333333333333333</v>
      </c>
      <c r="F178" s="28">
        <v>16</v>
      </c>
      <c r="G178" s="27">
        <v>1</v>
      </c>
      <c r="H178" s="27">
        <v>0</v>
      </c>
      <c r="I178" s="27">
        <v>0</v>
      </c>
      <c r="J178" s="27">
        <v>0</v>
      </c>
      <c r="K178" s="29">
        <f t="shared" si="1"/>
        <v>0</v>
      </c>
      <c r="L178" s="27">
        <v>7</v>
      </c>
      <c r="M178" s="27">
        <v>3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42"/>
      <c r="U178" s="40">
        <f t="shared" si="2"/>
        <v>0.5625</v>
      </c>
      <c r="V178" s="41">
        <f t="shared" si="3"/>
        <v>11.8125</v>
      </c>
      <c r="W178" s="41">
        <f t="shared" si="4"/>
        <v>0</v>
      </c>
      <c r="X178" s="41">
        <f t="shared" si="5"/>
        <v>0</v>
      </c>
      <c r="Y178" s="40">
        <f t="shared" si="6"/>
        <v>0.41176470588235292</v>
      </c>
      <c r="Z178" s="40">
        <f t="shared" si="7"/>
        <v>0</v>
      </c>
      <c r="AA178" s="42"/>
      <c r="AB178" s="45">
        <v>1</v>
      </c>
      <c r="AC178" s="45">
        <v>0</v>
      </c>
      <c r="AD178" s="27">
        <v>17</v>
      </c>
      <c r="AE178" s="44"/>
    </row>
    <row r="179" spans="1:31" s="30" customFormat="1">
      <c r="A179" s="24" t="s">
        <v>119</v>
      </c>
      <c r="B179" s="25">
        <v>45807</v>
      </c>
      <c r="C179" s="30" t="s">
        <v>299</v>
      </c>
      <c r="D179" s="37">
        <f t="shared" si="0"/>
        <v>2.5714285714285712</v>
      </c>
      <c r="E179" s="38">
        <v>7</v>
      </c>
      <c r="F179" s="28">
        <v>21</v>
      </c>
      <c r="G179" s="27">
        <v>0</v>
      </c>
      <c r="H179" s="27">
        <v>0</v>
      </c>
      <c r="I179" s="27">
        <v>0</v>
      </c>
      <c r="J179" s="27">
        <v>0</v>
      </c>
      <c r="K179" s="29">
        <f t="shared" si="1"/>
        <v>1</v>
      </c>
      <c r="L179" s="27">
        <v>5</v>
      </c>
      <c r="M179" s="27">
        <v>3</v>
      </c>
      <c r="N179" s="27">
        <v>1</v>
      </c>
      <c r="O179" s="27">
        <v>2</v>
      </c>
      <c r="P179" s="27">
        <v>2</v>
      </c>
      <c r="Q179" s="27">
        <v>1</v>
      </c>
      <c r="R179" s="27">
        <v>2</v>
      </c>
      <c r="S179" s="27">
        <v>0</v>
      </c>
      <c r="T179" s="42"/>
      <c r="U179" s="40">
        <f t="shared" si="2"/>
        <v>0.5714285714285714</v>
      </c>
      <c r="V179" s="41">
        <f t="shared" si="3"/>
        <v>6.4285714285714288</v>
      </c>
      <c r="W179" s="41">
        <f t="shared" si="4"/>
        <v>1.2857142857142856</v>
      </c>
      <c r="X179" s="41">
        <f t="shared" si="5"/>
        <v>5</v>
      </c>
      <c r="Y179" s="40">
        <f t="shared" si="6"/>
        <v>0.19230769230769232</v>
      </c>
      <c r="Z179" s="40">
        <f t="shared" si="7"/>
        <v>3.8461538461538464E-2</v>
      </c>
      <c r="AA179" s="42"/>
      <c r="AB179" s="45">
        <v>0</v>
      </c>
      <c r="AC179" s="45">
        <v>0</v>
      </c>
      <c r="AD179" s="27">
        <v>26</v>
      </c>
      <c r="AE179" s="44"/>
    </row>
    <row r="180" spans="1:31" s="30" customFormat="1">
      <c r="A180" s="24" t="s">
        <v>126</v>
      </c>
      <c r="B180" s="25">
        <v>45807</v>
      </c>
      <c r="C180" s="30" t="s">
        <v>299</v>
      </c>
      <c r="D180" s="37">
        <f t="shared" si="0"/>
        <v>2.6999999999999997</v>
      </c>
      <c r="E180" s="38">
        <f>3+1/3</f>
        <v>3.3333333333333335</v>
      </c>
      <c r="F180" s="28">
        <v>10</v>
      </c>
      <c r="G180" s="27">
        <v>0</v>
      </c>
      <c r="H180" s="27">
        <v>1</v>
      </c>
      <c r="I180" s="27">
        <v>0</v>
      </c>
      <c r="J180" s="27">
        <v>0</v>
      </c>
      <c r="K180" s="29">
        <f t="shared" si="1"/>
        <v>0</v>
      </c>
      <c r="L180" s="27">
        <v>5</v>
      </c>
      <c r="M180" s="27">
        <v>2</v>
      </c>
      <c r="N180" s="27">
        <v>0</v>
      </c>
      <c r="O180" s="27">
        <v>1</v>
      </c>
      <c r="P180" s="27">
        <v>1</v>
      </c>
      <c r="Q180" s="27">
        <v>0</v>
      </c>
      <c r="R180" s="27">
        <v>0</v>
      </c>
      <c r="S180" s="27">
        <v>0</v>
      </c>
      <c r="T180" s="42"/>
      <c r="U180" s="40">
        <f t="shared" si="2"/>
        <v>0.6</v>
      </c>
      <c r="V180" s="41">
        <f t="shared" si="3"/>
        <v>13.5</v>
      </c>
      <c r="W180" s="41">
        <f t="shared" si="4"/>
        <v>0</v>
      </c>
      <c r="X180" s="41">
        <f t="shared" si="5"/>
        <v>0</v>
      </c>
      <c r="Y180" s="40">
        <f t="shared" si="6"/>
        <v>0.45454545454545453</v>
      </c>
      <c r="Z180" s="40">
        <f t="shared" si="7"/>
        <v>0</v>
      </c>
      <c r="AA180" s="42"/>
      <c r="AB180" s="45">
        <v>0</v>
      </c>
      <c r="AC180" s="45">
        <v>1</v>
      </c>
      <c r="AD180" s="27">
        <v>11</v>
      </c>
      <c r="AE180" s="44"/>
    </row>
    <row r="181" spans="1:31" s="30" customFormat="1">
      <c r="A181" s="24" t="s">
        <v>88</v>
      </c>
      <c r="B181" s="25">
        <v>45807</v>
      </c>
      <c r="C181" s="30" t="s">
        <v>299</v>
      </c>
      <c r="D181" s="37">
        <f>IFERROR(P181/E181*9, 0)</f>
        <v>0</v>
      </c>
      <c r="E181" s="38">
        <v>0</v>
      </c>
      <c r="F181" s="28">
        <v>0</v>
      </c>
      <c r="G181" s="27">
        <v>0</v>
      </c>
      <c r="H181" s="27">
        <v>0</v>
      </c>
      <c r="I181" s="27">
        <v>0</v>
      </c>
      <c r="J181" s="27">
        <v>0</v>
      </c>
      <c r="K181" s="29">
        <f t="shared" si="1"/>
        <v>0</v>
      </c>
      <c r="L181" s="27">
        <v>0</v>
      </c>
      <c r="M181" s="27">
        <v>1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42"/>
      <c r="U181" s="40">
        <f t="shared" si="2"/>
        <v>0</v>
      </c>
      <c r="V181" s="41">
        <f t="shared" si="3"/>
        <v>0</v>
      </c>
      <c r="W181" s="41">
        <f t="shared" si="4"/>
        <v>0</v>
      </c>
      <c r="X181" s="41">
        <f t="shared" si="5"/>
        <v>0</v>
      </c>
      <c r="Y181" s="40">
        <f t="shared" si="6"/>
        <v>0</v>
      </c>
      <c r="Z181" s="40">
        <f t="shared" si="7"/>
        <v>0</v>
      </c>
      <c r="AA181" s="42"/>
      <c r="AB181" s="45">
        <v>0</v>
      </c>
      <c r="AC181" s="45">
        <v>0</v>
      </c>
      <c r="AD181" s="27">
        <v>1</v>
      </c>
      <c r="AE181" s="44"/>
    </row>
    <row r="182" spans="1:31" s="30" customFormat="1">
      <c r="A182" s="24" t="s">
        <v>115</v>
      </c>
      <c r="B182" s="25">
        <v>45808</v>
      </c>
      <c r="C182" s="30" t="s">
        <v>299</v>
      </c>
      <c r="D182" s="37">
        <f t="shared" ref="D182:D213" si="9">IFERROR(P182/E182*9, 99.99)</f>
        <v>3</v>
      </c>
      <c r="E182" s="38">
        <v>9</v>
      </c>
      <c r="F182" s="28">
        <v>27</v>
      </c>
      <c r="G182" s="27">
        <v>1</v>
      </c>
      <c r="H182" s="27">
        <v>0</v>
      </c>
      <c r="I182" s="27">
        <v>0</v>
      </c>
      <c r="J182" s="27">
        <v>0</v>
      </c>
      <c r="K182" s="29">
        <f t="shared" si="1"/>
        <v>1</v>
      </c>
      <c r="L182" s="27">
        <v>15</v>
      </c>
      <c r="M182" s="27">
        <v>4</v>
      </c>
      <c r="N182" s="27">
        <v>3</v>
      </c>
      <c r="O182" s="27">
        <v>3</v>
      </c>
      <c r="P182" s="27">
        <v>3</v>
      </c>
      <c r="Q182" s="27">
        <v>1</v>
      </c>
      <c r="R182" s="27">
        <v>1</v>
      </c>
      <c r="S182" s="27">
        <v>0</v>
      </c>
      <c r="T182" s="42"/>
      <c r="U182" s="40">
        <f t="shared" si="2"/>
        <v>0.55555555555555558</v>
      </c>
      <c r="V182" s="41">
        <f t="shared" si="3"/>
        <v>15</v>
      </c>
      <c r="W182" s="41">
        <f t="shared" si="4"/>
        <v>1</v>
      </c>
      <c r="X182" s="41">
        <f t="shared" si="5"/>
        <v>15</v>
      </c>
      <c r="Y182" s="40">
        <f t="shared" si="6"/>
        <v>0.45454545454545453</v>
      </c>
      <c r="Z182" s="40">
        <f t="shared" si="7"/>
        <v>3.0303030303030304E-2</v>
      </c>
      <c r="AA182" s="42"/>
      <c r="AB182" s="45">
        <v>1</v>
      </c>
      <c r="AC182" s="45">
        <v>0</v>
      </c>
      <c r="AD182" s="27">
        <v>33</v>
      </c>
      <c r="AE182" s="44"/>
    </row>
    <row r="183" spans="1:31" s="30" customFormat="1">
      <c r="A183" s="24" t="s">
        <v>102</v>
      </c>
      <c r="B183" s="25">
        <v>45808</v>
      </c>
      <c r="C183" s="30" t="s">
        <v>299</v>
      </c>
      <c r="D183" s="37">
        <f t="shared" si="9"/>
        <v>1.2857142857142856</v>
      </c>
      <c r="E183" s="38">
        <v>7</v>
      </c>
      <c r="F183" s="28">
        <v>21</v>
      </c>
      <c r="G183" s="27">
        <v>0</v>
      </c>
      <c r="H183" s="27">
        <v>0</v>
      </c>
      <c r="I183" s="27">
        <v>0</v>
      </c>
      <c r="J183" s="27">
        <v>0</v>
      </c>
      <c r="K183" s="29">
        <f t="shared" si="1"/>
        <v>1</v>
      </c>
      <c r="L183" s="27">
        <v>8</v>
      </c>
      <c r="M183" s="27">
        <v>4</v>
      </c>
      <c r="N183" s="27">
        <v>1</v>
      </c>
      <c r="O183" s="27">
        <v>2</v>
      </c>
      <c r="P183" s="27">
        <v>1</v>
      </c>
      <c r="Q183" s="27">
        <v>0</v>
      </c>
      <c r="R183" s="27">
        <v>2</v>
      </c>
      <c r="S183" s="27">
        <v>0</v>
      </c>
      <c r="T183" s="42"/>
      <c r="U183" s="40">
        <f t="shared" si="2"/>
        <v>0.5714285714285714</v>
      </c>
      <c r="V183" s="41">
        <f t="shared" si="3"/>
        <v>10.285714285714285</v>
      </c>
      <c r="W183" s="41">
        <f t="shared" si="4"/>
        <v>0</v>
      </c>
      <c r="X183" s="41">
        <f t="shared" si="5"/>
        <v>0</v>
      </c>
      <c r="Y183" s="40">
        <f t="shared" si="6"/>
        <v>0.30769230769230771</v>
      </c>
      <c r="Z183" s="40">
        <f t="shared" si="7"/>
        <v>0</v>
      </c>
      <c r="AA183" s="42"/>
      <c r="AB183" s="45">
        <v>0</v>
      </c>
      <c r="AC183" s="45">
        <v>0</v>
      </c>
      <c r="AD183" s="27">
        <v>26</v>
      </c>
      <c r="AE183" s="44"/>
    </row>
    <row r="184" spans="1:31" s="30" customFormat="1">
      <c r="A184" s="24" t="s">
        <v>90</v>
      </c>
      <c r="B184" s="25">
        <v>45808</v>
      </c>
      <c r="C184" s="30" t="s">
        <v>299</v>
      </c>
      <c r="D184" s="37">
        <f t="shared" si="9"/>
        <v>0</v>
      </c>
      <c r="E184" s="38">
        <v>1</v>
      </c>
      <c r="F184" s="28">
        <v>3</v>
      </c>
      <c r="G184" s="27">
        <v>0</v>
      </c>
      <c r="H184" s="27">
        <v>0</v>
      </c>
      <c r="I184" s="27">
        <v>0</v>
      </c>
      <c r="J184" s="27">
        <v>1</v>
      </c>
      <c r="K184" s="29">
        <f t="shared" si="1"/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42"/>
      <c r="U184" s="40">
        <f t="shared" si="2"/>
        <v>0</v>
      </c>
      <c r="V184" s="41">
        <f t="shared" si="3"/>
        <v>0</v>
      </c>
      <c r="W184" s="41">
        <f t="shared" si="4"/>
        <v>0</v>
      </c>
      <c r="X184" s="41">
        <f t="shared" si="5"/>
        <v>0</v>
      </c>
      <c r="Y184" s="40">
        <f t="shared" si="6"/>
        <v>0</v>
      </c>
      <c r="Z184" s="40">
        <f t="shared" si="7"/>
        <v>0</v>
      </c>
      <c r="AA184" s="42"/>
      <c r="AB184" s="45">
        <v>0</v>
      </c>
      <c r="AC184" s="45">
        <v>0</v>
      </c>
      <c r="AD184" s="27">
        <v>3</v>
      </c>
      <c r="AE184" s="44"/>
    </row>
    <row r="185" spans="1:31" s="30" customFormat="1">
      <c r="A185" s="24" t="s">
        <v>86</v>
      </c>
      <c r="B185" s="25">
        <v>45808</v>
      </c>
      <c r="C185" s="30" t="s">
        <v>299</v>
      </c>
      <c r="D185" s="37">
        <f t="shared" si="9"/>
        <v>9</v>
      </c>
      <c r="E185" s="38">
        <v>1</v>
      </c>
      <c r="F185" s="28">
        <v>3</v>
      </c>
      <c r="G185" s="27">
        <v>0</v>
      </c>
      <c r="H185" s="27">
        <v>1</v>
      </c>
      <c r="I185" s="27">
        <v>0</v>
      </c>
      <c r="J185" s="27">
        <v>0</v>
      </c>
      <c r="K185" s="29">
        <f t="shared" si="1"/>
        <v>0</v>
      </c>
      <c r="L185" s="27">
        <v>0</v>
      </c>
      <c r="M185" s="27">
        <v>3</v>
      </c>
      <c r="N185" s="27">
        <v>0</v>
      </c>
      <c r="O185" s="27">
        <v>2</v>
      </c>
      <c r="P185" s="27">
        <v>1</v>
      </c>
      <c r="Q185" s="27">
        <v>0</v>
      </c>
      <c r="R185" s="27">
        <v>0</v>
      </c>
      <c r="S185" s="27">
        <v>0</v>
      </c>
      <c r="T185" s="42"/>
      <c r="U185" s="40">
        <f t="shared" si="2"/>
        <v>3</v>
      </c>
      <c r="V185" s="41">
        <f t="shared" si="3"/>
        <v>0</v>
      </c>
      <c r="W185" s="41">
        <f t="shared" si="4"/>
        <v>0</v>
      </c>
      <c r="X185" s="41">
        <f t="shared" si="5"/>
        <v>0</v>
      </c>
      <c r="Y185" s="40">
        <f t="shared" si="6"/>
        <v>0</v>
      </c>
      <c r="Z185" s="40">
        <f t="shared" si="7"/>
        <v>0</v>
      </c>
      <c r="AA185" s="42"/>
      <c r="AB185" s="45">
        <v>0</v>
      </c>
      <c r="AC185" s="45">
        <v>1</v>
      </c>
      <c r="AD185" s="27">
        <v>6</v>
      </c>
      <c r="AE185" s="44"/>
    </row>
    <row r="186" spans="1:31" s="30" customFormat="1">
      <c r="A186" s="24" t="s">
        <v>94</v>
      </c>
      <c r="B186" s="25">
        <v>45808</v>
      </c>
      <c r="C186" s="30" t="s">
        <v>299</v>
      </c>
      <c r="D186" s="37">
        <f t="shared" si="9"/>
        <v>1</v>
      </c>
      <c r="E186" s="38">
        <v>9</v>
      </c>
      <c r="F186" s="28">
        <v>27</v>
      </c>
      <c r="G186" s="27">
        <v>0</v>
      </c>
      <c r="H186" s="27">
        <v>0</v>
      </c>
      <c r="I186" s="27">
        <v>0</v>
      </c>
      <c r="J186" s="27">
        <v>0</v>
      </c>
      <c r="K186" s="29">
        <f t="shared" si="1"/>
        <v>1</v>
      </c>
      <c r="L186" s="27">
        <v>8</v>
      </c>
      <c r="M186" s="27">
        <v>8</v>
      </c>
      <c r="N186" s="27">
        <v>1</v>
      </c>
      <c r="O186" s="27">
        <v>5</v>
      </c>
      <c r="P186" s="27">
        <v>1</v>
      </c>
      <c r="Q186" s="27">
        <v>0</v>
      </c>
      <c r="R186" s="27">
        <v>0</v>
      </c>
      <c r="S186" s="27">
        <v>0</v>
      </c>
      <c r="T186" s="42"/>
      <c r="U186" s="40">
        <f t="shared" si="2"/>
        <v>0.88888888888888884</v>
      </c>
      <c r="V186" s="41">
        <f t="shared" si="3"/>
        <v>8</v>
      </c>
      <c r="W186" s="41">
        <f t="shared" si="4"/>
        <v>0</v>
      </c>
      <c r="X186" s="41">
        <f t="shared" si="5"/>
        <v>0</v>
      </c>
      <c r="Y186" s="40">
        <f t="shared" si="6"/>
        <v>0.21621621621621623</v>
      </c>
      <c r="Z186" s="40">
        <f t="shared" si="7"/>
        <v>0</v>
      </c>
      <c r="AA186" s="42"/>
      <c r="AB186" s="45">
        <v>0</v>
      </c>
      <c r="AC186" s="45">
        <v>0</v>
      </c>
      <c r="AD186" s="27">
        <v>37</v>
      </c>
      <c r="AE186" s="44"/>
    </row>
    <row r="187" spans="1:31" s="30" customFormat="1">
      <c r="A187" s="24" t="s">
        <v>127</v>
      </c>
      <c r="B187" s="25">
        <v>45808</v>
      </c>
      <c r="C187" s="30" t="s">
        <v>299</v>
      </c>
      <c r="D187" s="37">
        <f t="shared" si="9"/>
        <v>9</v>
      </c>
      <c r="E187" s="38">
        <v>1</v>
      </c>
      <c r="F187" s="28">
        <v>3</v>
      </c>
      <c r="G187" s="27">
        <v>0</v>
      </c>
      <c r="H187" s="27">
        <v>1</v>
      </c>
      <c r="I187" s="27">
        <v>0</v>
      </c>
      <c r="J187" s="27">
        <v>0</v>
      </c>
      <c r="K187" s="29">
        <f t="shared" si="1"/>
        <v>0</v>
      </c>
      <c r="L187" s="27">
        <v>1</v>
      </c>
      <c r="M187" s="27">
        <v>1</v>
      </c>
      <c r="N187" s="27">
        <v>0</v>
      </c>
      <c r="O187" s="27">
        <v>1</v>
      </c>
      <c r="P187" s="27">
        <v>1</v>
      </c>
      <c r="Q187" s="27">
        <v>1</v>
      </c>
      <c r="R187" s="27">
        <v>1</v>
      </c>
      <c r="S187" s="27">
        <v>1</v>
      </c>
      <c r="T187" s="42"/>
      <c r="U187" s="40">
        <f t="shared" si="2"/>
        <v>2</v>
      </c>
      <c r="V187" s="41">
        <f t="shared" si="3"/>
        <v>9</v>
      </c>
      <c r="W187" s="41">
        <f t="shared" si="4"/>
        <v>9</v>
      </c>
      <c r="X187" s="41">
        <f t="shared" si="5"/>
        <v>1</v>
      </c>
      <c r="Y187" s="40">
        <f t="shared" si="6"/>
        <v>0.16666666666666666</v>
      </c>
      <c r="Z187" s="40">
        <f t="shared" si="7"/>
        <v>0.16666666666666666</v>
      </c>
      <c r="AA187" s="42"/>
      <c r="AB187" s="45">
        <v>0</v>
      </c>
      <c r="AC187" s="45">
        <v>1</v>
      </c>
      <c r="AD187" s="27">
        <v>6</v>
      </c>
      <c r="AE187" s="44"/>
    </row>
    <row r="188" spans="1:31" s="30" customFormat="1">
      <c r="A188" s="24" t="s">
        <v>82</v>
      </c>
      <c r="B188" s="25">
        <v>45808</v>
      </c>
      <c r="C188" s="30" t="s">
        <v>299</v>
      </c>
      <c r="D188" s="37">
        <f t="shared" si="9"/>
        <v>1.2857142857142856</v>
      </c>
      <c r="E188" s="38">
        <v>7</v>
      </c>
      <c r="F188" s="28">
        <v>21</v>
      </c>
      <c r="G188" s="27">
        <v>0</v>
      </c>
      <c r="H188" s="27">
        <v>0</v>
      </c>
      <c r="I188" s="27">
        <v>0</v>
      </c>
      <c r="J188" s="27">
        <v>0</v>
      </c>
      <c r="K188" s="29">
        <f t="shared" si="1"/>
        <v>1</v>
      </c>
      <c r="L188" s="27">
        <v>11</v>
      </c>
      <c r="M188" s="27">
        <v>5</v>
      </c>
      <c r="N188" s="27">
        <v>0</v>
      </c>
      <c r="O188" s="27">
        <v>1</v>
      </c>
      <c r="P188" s="27">
        <v>1</v>
      </c>
      <c r="Q188" s="27">
        <v>0</v>
      </c>
      <c r="R188" s="27">
        <v>0</v>
      </c>
      <c r="S188" s="27">
        <v>0</v>
      </c>
      <c r="T188" s="42"/>
      <c r="U188" s="40">
        <f t="shared" si="2"/>
        <v>0.7142857142857143</v>
      </c>
      <c r="V188" s="41">
        <f t="shared" si="3"/>
        <v>14.142857142857142</v>
      </c>
      <c r="W188" s="41">
        <f t="shared" si="4"/>
        <v>0</v>
      </c>
      <c r="X188" s="41">
        <f t="shared" si="5"/>
        <v>0</v>
      </c>
      <c r="Y188" s="40">
        <f t="shared" si="6"/>
        <v>0.42307692307692307</v>
      </c>
      <c r="Z188" s="40">
        <f t="shared" si="7"/>
        <v>0</v>
      </c>
      <c r="AA188" s="42"/>
      <c r="AB188" s="45">
        <v>0</v>
      </c>
      <c r="AC188" s="45">
        <v>0</v>
      </c>
      <c r="AD188" s="27">
        <v>26</v>
      </c>
      <c r="AE188" s="44"/>
    </row>
    <row r="189" spans="1:31" s="30" customFormat="1">
      <c r="A189" s="24" t="s">
        <v>104</v>
      </c>
      <c r="B189" s="25">
        <v>45808</v>
      </c>
      <c r="C189" s="30" t="s">
        <v>299</v>
      </c>
      <c r="D189" s="37">
        <f t="shared" si="9"/>
        <v>9</v>
      </c>
      <c r="E189" s="38">
        <v>3</v>
      </c>
      <c r="F189" s="28">
        <v>9</v>
      </c>
      <c r="G189" s="27">
        <v>1</v>
      </c>
      <c r="H189" s="27">
        <v>0</v>
      </c>
      <c r="I189" s="27">
        <v>0</v>
      </c>
      <c r="J189" s="27">
        <v>0</v>
      </c>
      <c r="K189" s="29">
        <f t="shared" si="1"/>
        <v>0</v>
      </c>
      <c r="L189" s="27">
        <v>2</v>
      </c>
      <c r="M189" s="27">
        <v>6</v>
      </c>
      <c r="N189" s="27">
        <v>1</v>
      </c>
      <c r="O189" s="27">
        <v>4</v>
      </c>
      <c r="P189" s="27">
        <v>3</v>
      </c>
      <c r="Q189" s="27">
        <v>0</v>
      </c>
      <c r="R189" s="27">
        <v>0</v>
      </c>
      <c r="S189" s="27">
        <v>0</v>
      </c>
      <c r="T189" s="42"/>
      <c r="U189" s="40">
        <f t="shared" si="2"/>
        <v>2</v>
      </c>
      <c r="V189" s="41">
        <f t="shared" si="3"/>
        <v>6</v>
      </c>
      <c r="W189" s="41">
        <f t="shared" si="4"/>
        <v>0</v>
      </c>
      <c r="X189" s="41">
        <f t="shared" si="5"/>
        <v>0</v>
      </c>
      <c r="Y189" s="40">
        <f t="shared" si="6"/>
        <v>0.13333333333333333</v>
      </c>
      <c r="Z189" s="40">
        <f t="shared" si="7"/>
        <v>0</v>
      </c>
      <c r="AA189" s="42"/>
      <c r="AB189" s="45">
        <v>1</v>
      </c>
      <c r="AC189" s="45">
        <v>0</v>
      </c>
      <c r="AD189" s="27">
        <v>15</v>
      </c>
      <c r="AE189" s="44"/>
    </row>
    <row r="190" spans="1:31" s="30" customFormat="1">
      <c r="A190" s="24" t="s">
        <v>89</v>
      </c>
      <c r="B190" s="25">
        <v>45814</v>
      </c>
      <c r="C190" s="30" t="s">
        <v>299</v>
      </c>
      <c r="D190" s="37">
        <f t="shared" si="9"/>
        <v>1.7419354838709677</v>
      </c>
      <c r="E190" s="38">
        <f>10+1/3</f>
        <v>10.333333333333334</v>
      </c>
      <c r="F190" s="28">
        <v>31</v>
      </c>
      <c r="G190" s="27">
        <v>0</v>
      </c>
      <c r="H190" s="27">
        <v>1</v>
      </c>
      <c r="I190" s="27">
        <v>0</v>
      </c>
      <c r="J190" s="27">
        <v>0</v>
      </c>
      <c r="K190" s="29">
        <f t="shared" si="1"/>
        <v>1</v>
      </c>
      <c r="L190" s="27">
        <v>16</v>
      </c>
      <c r="M190" s="27">
        <v>11</v>
      </c>
      <c r="N190" s="27">
        <v>0</v>
      </c>
      <c r="O190" s="27">
        <v>2</v>
      </c>
      <c r="P190" s="27">
        <v>2</v>
      </c>
      <c r="Q190" s="27">
        <v>0</v>
      </c>
      <c r="R190" s="27">
        <v>1</v>
      </c>
      <c r="S190" s="27">
        <v>0</v>
      </c>
      <c r="T190" s="42"/>
      <c r="U190" s="40">
        <f t="shared" si="2"/>
        <v>1.064516129032258</v>
      </c>
      <c r="V190" s="41">
        <f t="shared" si="3"/>
        <v>13.935483870967742</v>
      </c>
      <c r="W190" s="41">
        <f t="shared" si="4"/>
        <v>0</v>
      </c>
      <c r="X190" s="41">
        <f t="shared" si="5"/>
        <v>0</v>
      </c>
      <c r="Y190" s="40">
        <f t="shared" si="6"/>
        <v>0.38095238095238093</v>
      </c>
      <c r="Z190" s="40">
        <f t="shared" si="7"/>
        <v>0</v>
      </c>
      <c r="AA190" s="42"/>
      <c r="AB190" s="45">
        <v>0</v>
      </c>
      <c r="AC190" s="45">
        <v>1</v>
      </c>
      <c r="AD190" s="27">
        <v>42</v>
      </c>
      <c r="AE190" s="44"/>
    </row>
    <row r="191" spans="1:31" s="30" customFormat="1">
      <c r="A191" s="24" t="s">
        <v>90</v>
      </c>
      <c r="B191" s="25">
        <v>45814</v>
      </c>
      <c r="C191" s="30" t="s">
        <v>299</v>
      </c>
      <c r="D191" s="37">
        <f t="shared" si="9"/>
        <v>0</v>
      </c>
      <c r="E191" s="38">
        <f>0+2/3</f>
        <v>0.66666666666666663</v>
      </c>
      <c r="F191" s="28">
        <v>2</v>
      </c>
      <c r="G191" s="27">
        <v>0</v>
      </c>
      <c r="H191" s="27">
        <v>0</v>
      </c>
      <c r="I191" s="27">
        <v>0</v>
      </c>
      <c r="J191" s="27">
        <v>0</v>
      </c>
      <c r="K191" s="29">
        <f t="shared" si="1"/>
        <v>0</v>
      </c>
      <c r="L191" s="27">
        <v>1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42"/>
      <c r="U191" s="40">
        <f t="shared" si="2"/>
        <v>0</v>
      </c>
      <c r="V191" s="41">
        <f t="shared" si="3"/>
        <v>13.5</v>
      </c>
      <c r="W191" s="41">
        <f t="shared" si="4"/>
        <v>0</v>
      </c>
      <c r="X191" s="41">
        <f t="shared" si="5"/>
        <v>0</v>
      </c>
      <c r="Y191" s="40">
        <f t="shared" si="6"/>
        <v>0.5</v>
      </c>
      <c r="Z191" s="40">
        <f t="shared" si="7"/>
        <v>0</v>
      </c>
      <c r="AA191" s="42"/>
      <c r="AB191" s="45">
        <v>0</v>
      </c>
      <c r="AC191" s="45">
        <v>0</v>
      </c>
      <c r="AD191" s="27">
        <v>2</v>
      </c>
      <c r="AE191" s="44"/>
    </row>
    <row r="192" spans="1:31" s="30" customFormat="1">
      <c r="A192" s="24" t="s">
        <v>94</v>
      </c>
      <c r="B192" s="25">
        <v>45814</v>
      </c>
      <c r="C192" s="30" t="s">
        <v>299</v>
      </c>
      <c r="D192" s="37">
        <f t="shared" si="9"/>
        <v>0</v>
      </c>
      <c r="E192" s="38">
        <v>6</v>
      </c>
      <c r="F192" s="28">
        <v>18</v>
      </c>
      <c r="G192" s="27">
        <v>0</v>
      </c>
      <c r="H192" s="27">
        <v>0</v>
      </c>
      <c r="I192" s="27">
        <v>0</v>
      </c>
      <c r="J192" s="27">
        <v>0</v>
      </c>
      <c r="K192" s="29">
        <f t="shared" si="1"/>
        <v>1</v>
      </c>
      <c r="L192" s="27">
        <v>4</v>
      </c>
      <c r="M192" s="27">
        <v>8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42"/>
      <c r="U192" s="40">
        <f t="shared" si="2"/>
        <v>1.3333333333333333</v>
      </c>
      <c r="V192" s="41">
        <f t="shared" si="3"/>
        <v>6</v>
      </c>
      <c r="W192" s="41">
        <f t="shared" si="4"/>
        <v>0</v>
      </c>
      <c r="X192" s="41">
        <f t="shared" si="5"/>
        <v>0</v>
      </c>
      <c r="Y192" s="40">
        <f t="shared" si="6"/>
        <v>0.16</v>
      </c>
      <c r="Z192" s="40">
        <f t="shared" si="7"/>
        <v>0</v>
      </c>
      <c r="AA192" s="42"/>
      <c r="AB192" s="45">
        <v>0</v>
      </c>
      <c r="AC192" s="45">
        <v>0</v>
      </c>
      <c r="AD192" s="27">
        <v>25</v>
      </c>
      <c r="AE192" s="44"/>
    </row>
    <row r="193" spans="1:31" s="30" customFormat="1">
      <c r="A193" s="24" t="s">
        <v>82</v>
      </c>
      <c r="B193" s="25">
        <v>45814</v>
      </c>
      <c r="C193" s="30" t="s">
        <v>299</v>
      </c>
      <c r="D193" s="37">
        <f t="shared" si="9"/>
        <v>0</v>
      </c>
      <c r="E193" s="38">
        <v>5</v>
      </c>
      <c r="F193" s="28">
        <v>15</v>
      </c>
      <c r="G193" s="27">
        <v>1</v>
      </c>
      <c r="H193" s="27">
        <v>0</v>
      </c>
      <c r="I193" s="27">
        <v>0</v>
      </c>
      <c r="J193" s="27">
        <v>0</v>
      </c>
      <c r="K193" s="29">
        <f t="shared" si="1"/>
        <v>0</v>
      </c>
      <c r="L193" s="27">
        <v>6</v>
      </c>
      <c r="M193" s="27">
        <v>3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1</v>
      </c>
      <c r="T193" s="42"/>
      <c r="U193" s="40">
        <f t="shared" si="2"/>
        <v>0.6</v>
      </c>
      <c r="V193" s="41">
        <f t="shared" si="3"/>
        <v>10.799999999999999</v>
      </c>
      <c r="W193" s="41">
        <f t="shared" si="4"/>
        <v>0</v>
      </c>
      <c r="X193" s="41">
        <f t="shared" si="5"/>
        <v>0</v>
      </c>
      <c r="Y193" s="40">
        <f t="shared" si="6"/>
        <v>0.35294117647058826</v>
      </c>
      <c r="Z193" s="40">
        <f t="shared" si="7"/>
        <v>0</v>
      </c>
      <c r="AA193" s="42"/>
      <c r="AB193" s="45">
        <v>1</v>
      </c>
      <c r="AC193" s="45">
        <v>0</v>
      </c>
      <c r="AD193" s="27">
        <v>17</v>
      </c>
      <c r="AE193" s="44"/>
    </row>
    <row r="194" spans="1:31" s="30" customFormat="1">
      <c r="A194" s="24" t="s">
        <v>125</v>
      </c>
      <c r="B194" s="25">
        <v>45815</v>
      </c>
      <c r="C194" s="30" t="s">
        <v>299</v>
      </c>
      <c r="D194" s="37">
        <f t="shared" si="9"/>
        <v>4.5</v>
      </c>
      <c r="E194" s="38">
        <v>6</v>
      </c>
      <c r="F194" s="28">
        <v>18</v>
      </c>
      <c r="G194" s="27">
        <v>0</v>
      </c>
      <c r="H194" s="27">
        <v>1</v>
      </c>
      <c r="I194" s="27">
        <v>0</v>
      </c>
      <c r="J194" s="27">
        <v>0</v>
      </c>
      <c r="K194" s="29">
        <f t="shared" si="1"/>
        <v>1</v>
      </c>
      <c r="L194" s="27">
        <v>10</v>
      </c>
      <c r="M194" s="27">
        <v>5</v>
      </c>
      <c r="N194" s="27">
        <v>0</v>
      </c>
      <c r="O194" s="27">
        <v>4</v>
      </c>
      <c r="P194" s="27">
        <v>3</v>
      </c>
      <c r="Q194" s="27">
        <v>0</v>
      </c>
      <c r="R194" s="27">
        <v>0</v>
      </c>
      <c r="S194" s="27">
        <v>0</v>
      </c>
      <c r="T194" s="42"/>
      <c r="U194" s="40">
        <f t="shared" si="2"/>
        <v>0.83333333333333337</v>
      </c>
      <c r="V194" s="41">
        <f t="shared" si="3"/>
        <v>15</v>
      </c>
      <c r="W194" s="41">
        <f t="shared" si="4"/>
        <v>0</v>
      </c>
      <c r="X194" s="41">
        <f t="shared" si="5"/>
        <v>0</v>
      </c>
      <c r="Y194" s="40">
        <f t="shared" si="6"/>
        <v>0.4</v>
      </c>
      <c r="Z194" s="40">
        <f t="shared" si="7"/>
        <v>0</v>
      </c>
      <c r="AA194" s="42"/>
      <c r="AB194" s="45">
        <v>1</v>
      </c>
      <c r="AC194" s="45">
        <v>0</v>
      </c>
      <c r="AD194" s="27">
        <v>25</v>
      </c>
      <c r="AE194" s="44"/>
    </row>
    <row r="195" spans="1:31" s="30" customFormat="1">
      <c r="A195" s="24" t="s">
        <v>82</v>
      </c>
      <c r="B195" s="25">
        <v>45815</v>
      </c>
      <c r="C195" s="30" t="s">
        <v>299</v>
      </c>
      <c r="D195" s="37">
        <f t="shared" si="9"/>
        <v>12</v>
      </c>
      <c r="E195" s="38">
        <v>3</v>
      </c>
      <c r="F195" s="28">
        <v>9</v>
      </c>
      <c r="G195" s="27">
        <v>0</v>
      </c>
      <c r="H195" s="27">
        <v>0</v>
      </c>
      <c r="I195" s="27">
        <v>0</v>
      </c>
      <c r="J195" s="27">
        <v>0</v>
      </c>
      <c r="K195" s="29">
        <f t="shared" si="1"/>
        <v>0</v>
      </c>
      <c r="L195" s="27">
        <v>4</v>
      </c>
      <c r="M195" s="27">
        <v>5</v>
      </c>
      <c r="N195" s="27">
        <v>0</v>
      </c>
      <c r="O195" s="27">
        <v>4</v>
      </c>
      <c r="P195" s="27">
        <v>4</v>
      </c>
      <c r="Q195" s="27">
        <v>0</v>
      </c>
      <c r="R195" s="27">
        <v>0</v>
      </c>
      <c r="S195" s="27">
        <v>0</v>
      </c>
      <c r="T195" s="42"/>
      <c r="U195" s="40">
        <f t="shared" si="2"/>
        <v>1.6666666666666667</v>
      </c>
      <c r="V195" s="41">
        <f t="shared" si="3"/>
        <v>12</v>
      </c>
      <c r="W195" s="41">
        <f t="shared" si="4"/>
        <v>0</v>
      </c>
      <c r="X195" s="41">
        <f t="shared" si="5"/>
        <v>0</v>
      </c>
      <c r="Y195" s="40">
        <f t="shared" si="6"/>
        <v>0.26666666666666666</v>
      </c>
      <c r="Z195" s="40">
        <f t="shared" si="7"/>
        <v>0</v>
      </c>
      <c r="AA195" s="42"/>
      <c r="AB195" s="45">
        <v>1</v>
      </c>
      <c r="AC195" s="45">
        <v>0</v>
      </c>
      <c r="AD195" s="27">
        <v>15</v>
      </c>
      <c r="AE195" s="44"/>
    </row>
    <row r="196" spans="1:31" s="30" customFormat="1">
      <c r="A196" s="24" t="s">
        <v>86</v>
      </c>
      <c r="B196" s="25">
        <v>45815</v>
      </c>
      <c r="C196" s="30" t="s">
        <v>299</v>
      </c>
      <c r="D196" s="37">
        <f t="shared" si="9"/>
        <v>3.6</v>
      </c>
      <c r="E196" s="38">
        <v>5</v>
      </c>
      <c r="F196" s="28">
        <v>15</v>
      </c>
      <c r="G196" s="27">
        <v>1</v>
      </c>
      <c r="H196" s="27">
        <v>0</v>
      </c>
      <c r="I196" s="27">
        <v>0</v>
      </c>
      <c r="J196" s="27">
        <v>0</v>
      </c>
      <c r="K196" s="29">
        <f t="shared" si="1"/>
        <v>0</v>
      </c>
      <c r="L196" s="27">
        <v>5</v>
      </c>
      <c r="M196" s="27">
        <v>7</v>
      </c>
      <c r="N196" s="27">
        <v>1</v>
      </c>
      <c r="O196" s="27">
        <v>2</v>
      </c>
      <c r="P196" s="27">
        <v>2</v>
      </c>
      <c r="Q196" s="27">
        <v>0</v>
      </c>
      <c r="R196" s="27">
        <v>0</v>
      </c>
      <c r="S196" s="27">
        <v>0</v>
      </c>
      <c r="T196" s="42"/>
      <c r="U196" s="40">
        <f t="shared" si="2"/>
        <v>1.4</v>
      </c>
      <c r="V196" s="41">
        <f t="shared" si="3"/>
        <v>9</v>
      </c>
      <c r="W196" s="41">
        <f t="shared" si="4"/>
        <v>0</v>
      </c>
      <c r="X196" s="41">
        <f t="shared" si="5"/>
        <v>0</v>
      </c>
      <c r="Y196" s="40">
        <f t="shared" si="6"/>
        <v>0.23809523809523808</v>
      </c>
      <c r="Z196" s="40">
        <f t="shared" si="7"/>
        <v>0</v>
      </c>
      <c r="AA196" s="42"/>
      <c r="AB196" s="45">
        <v>1</v>
      </c>
      <c r="AC196" s="45">
        <v>0</v>
      </c>
      <c r="AD196" s="27">
        <v>21</v>
      </c>
      <c r="AE196" s="44"/>
    </row>
    <row r="197" spans="1:31" s="30" customFormat="1">
      <c r="A197" s="24" t="s">
        <v>119</v>
      </c>
      <c r="B197" s="25">
        <v>45815</v>
      </c>
      <c r="C197" s="30" t="s">
        <v>299</v>
      </c>
      <c r="D197" s="37">
        <f t="shared" si="9"/>
        <v>0</v>
      </c>
      <c r="E197" s="38">
        <v>4</v>
      </c>
      <c r="F197" s="28">
        <v>12</v>
      </c>
      <c r="G197" s="27">
        <v>0</v>
      </c>
      <c r="H197" s="27">
        <v>0</v>
      </c>
      <c r="I197" s="27">
        <v>1</v>
      </c>
      <c r="J197" s="27">
        <v>0</v>
      </c>
      <c r="K197" s="29">
        <f t="shared" si="1"/>
        <v>0</v>
      </c>
      <c r="L197" s="27">
        <v>3</v>
      </c>
      <c r="M197" s="27">
        <v>3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42"/>
      <c r="U197" s="40">
        <f t="shared" si="2"/>
        <v>0.75</v>
      </c>
      <c r="V197" s="41">
        <f t="shared" si="3"/>
        <v>6.75</v>
      </c>
      <c r="W197" s="41">
        <f t="shared" si="4"/>
        <v>0</v>
      </c>
      <c r="X197" s="41">
        <f t="shared" si="5"/>
        <v>0</v>
      </c>
      <c r="Y197" s="40">
        <f t="shared" si="6"/>
        <v>0.23076923076923078</v>
      </c>
      <c r="Z197" s="40">
        <f t="shared" si="7"/>
        <v>0</v>
      </c>
      <c r="AA197" s="42"/>
      <c r="AB197" s="45">
        <v>1</v>
      </c>
      <c r="AC197" s="45">
        <v>0</v>
      </c>
      <c r="AD197" s="27">
        <v>13</v>
      </c>
      <c r="AE197" s="44"/>
    </row>
    <row r="198" spans="1:31" s="30" customFormat="1">
      <c r="A198" s="24" t="s">
        <v>115</v>
      </c>
      <c r="B198" s="25">
        <v>45821</v>
      </c>
      <c r="C198" s="30" t="s">
        <v>299</v>
      </c>
      <c r="D198" s="37">
        <f t="shared" si="9"/>
        <v>4</v>
      </c>
      <c r="E198" s="38">
        <v>9</v>
      </c>
      <c r="F198" s="28">
        <v>27</v>
      </c>
      <c r="G198" s="27">
        <v>1</v>
      </c>
      <c r="H198" s="27">
        <v>0</v>
      </c>
      <c r="I198" s="27">
        <v>0</v>
      </c>
      <c r="J198" s="27">
        <v>0</v>
      </c>
      <c r="K198" s="29">
        <f t="shared" si="1"/>
        <v>0</v>
      </c>
      <c r="L198" s="27">
        <v>10</v>
      </c>
      <c r="M198" s="27">
        <v>15</v>
      </c>
      <c r="N198" s="27">
        <v>0</v>
      </c>
      <c r="O198" s="27">
        <v>4</v>
      </c>
      <c r="P198" s="27">
        <v>4</v>
      </c>
      <c r="Q198" s="27">
        <v>1</v>
      </c>
      <c r="R198" s="27">
        <v>1</v>
      </c>
      <c r="S198" s="27">
        <v>0</v>
      </c>
      <c r="T198" s="42"/>
      <c r="U198" s="40">
        <f t="shared" si="2"/>
        <v>1.7777777777777777</v>
      </c>
      <c r="V198" s="41">
        <f t="shared" si="3"/>
        <v>10</v>
      </c>
      <c r="W198" s="41">
        <f t="shared" si="4"/>
        <v>1</v>
      </c>
      <c r="X198" s="41">
        <f t="shared" si="5"/>
        <v>10</v>
      </c>
      <c r="Y198" s="40">
        <f t="shared" si="6"/>
        <v>0.25</v>
      </c>
      <c r="Z198" s="40">
        <f t="shared" si="7"/>
        <v>2.5000000000000001E-2</v>
      </c>
      <c r="AA198" s="42"/>
      <c r="AB198" s="45">
        <v>1</v>
      </c>
      <c r="AC198" s="45">
        <v>0</v>
      </c>
      <c r="AD198" s="27">
        <v>40</v>
      </c>
      <c r="AE198" s="44"/>
    </row>
    <row r="199" spans="1:31" s="30" customFormat="1">
      <c r="A199" s="24" t="s">
        <v>82</v>
      </c>
      <c r="B199" s="25">
        <v>45821</v>
      </c>
      <c r="C199" s="30" t="s">
        <v>299</v>
      </c>
      <c r="D199" s="37">
        <f t="shared" si="9"/>
        <v>12.6</v>
      </c>
      <c r="E199" s="38">
        <v>5</v>
      </c>
      <c r="F199" s="28">
        <v>15</v>
      </c>
      <c r="G199" s="27">
        <v>0</v>
      </c>
      <c r="H199" s="27">
        <v>1</v>
      </c>
      <c r="I199" s="27">
        <v>0</v>
      </c>
      <c r="J199" s="27">
        <v>0</v>
      </c>
      <c r="K199" s="29">
        <f t="shared" si="1"/>
        <v>0</v>
      </c>
      <c r="L199" s="27">
        <v>2</v>
      </c>
      <c r="M199" s="27">
        <v>10</v>
      </c>
      <c r="N199" s="27">
        <v>1</v>
      </c>
      <c r="O199" s="27">
        <v>8</v>
      </c>
      <c r="P199" s="27">
        <v>7</v>
      </c>
      <c r="Q199" s="27">
        <v>1</v>
      </c>
      <c r="R199" s="27">
        <v>0</v>
      </c>
      <c r="S199" s="27">
        <v>1</v>
      </c>
      <c r="T199" s="42"/>
      <c r="U199" s="40">
        <f t="shared" si="2"/>
        <v>2.2000000000000002</v>
      </c>
      <c r="V199" s="41">
        <f t="shared" si="3"/>
        <v>3.6</v>
      </c>
      <c r="W199" s="41">
        <f t="shared" si="4"/>
        <v>1.8</v>
      </c>
      <c r="X199" s="41">
        <f t="shared" si="5"/>
        <v>2</v>
      </c>
      <c r="Y199" s="40">
        <f t="shared" si="6"/>
        <v>0.08</v>
      </c>
      <c r="Z199" s="40">
        <f t="shared" si="7"/>
        <v>0.04</v>
      </c>
      <c r="AA199" s="42"/>
      <c r="AB199" s="45">
        <v>0</v>
      </c>
      <c r="AC199" s="45">
        <v>1</v>
      </c>
      <c r="AD199" s="27">
        <v>25</v>
      </c>
      <c r="AE199" s="44"/>
    </row>
    <row r="200" spans="1:31" s="30" customFormat="1">
      <c r="A200" s="24" t="s">
        <v>142</v>
      </c>
      <c r="B200" s="25">
        <v>45821</v>
      </c>
      <c r="C200" s="30" t="s">
        <v>299</v>
      </c>
      <c r="D200" s="37">
        <f t="shared" si="9"/>
        <v>4.5</v>
      </c>
      <c r="E200" s="38">
        <v>2</v>
      </c>
      <c r="F200" s="28">
        <v>6</v>
      </c>
      <c r="G200" s="27">
        <v>0</v>
      </c>
      <c r="H200" s="27">
        <v>0</v>
      </c>
      <c r="I200" s="27">
        <v>0</v>
      </c>
      <c r="J200" s="27">
        <v>0</v>
      </c>
      <c r="K200" s="29">
        <f t="shared" si="1"/>
        <v>0</v>
      </c>
      <c r="L200" s="27">
        <v>1</v>
      </c>
      <c r="M200" s="27">
        <v>3</v>
      </c>
      <c r="N200" s="27">
        <v>0</v>
      </c>
      <c r="O200" s="27">
        <v>2</v>
      </c>
      <c r="P200" s="27">
        <v>1</v>
      </c>
      <c r="Q200" s="27">
        <v>0</v>
      </c>
      <c r="R200" s="27">
        <v>0</v>
      </c>
      <c r="S200" s="27">
        <v>0</v>
      </c>
      <c r="T200" s="42"/>
      <c r="U200" s="40">
        <f t="shared" si="2"/>
        <v>1.5</v>
      </c>
      <c r="V200" s="41">
        <f t="shared" si="3"/>
        <v>4.5</v>
      </c>
      <c r="W200" s="41">
        <f t="shared" si="4"/>
        <v>0</v>
      </c>
      <c r="X200" s="41">
        <f t="shared" si="5"/>
        <v>0</v>
      </c>
      <c r="Y200" s="40">
        <f t="shared" si="6"/>
        <v>0.1111111111111111</v>
      </c>
      <c r="Z200" s="40">
        <f t="shared" si="7"/>
        <v>0</v>
      </c>
      <c r="AA200" s="42"/>
      <c r="AB200" s="45">
        <v>0</v>
      </c>
      <c r="AC200" s="45">
        <v>0</v>
      </c>
      <c r="AD200" s="27">
        <v>9</v>
      </c>
      <c r="AE200" s="44"/>
    </row>
    <row r="201" spans="1:31" s="30" customFormat="1">
      <c r="A201" s="24" t="s">
        <v>89</v>
      </c>
      <c r="B201" s="25">
        <v>45821</v>
      </c>
      <c r="C201" s="30" t="s">
        <v>299</v>
      </c>
      <c r="D201" s="37">
        <f t="shared" si="9"/>
        <v>13.5</v>
      </c>
      <c r="E201" s="38">
        <v>2</v>
      </c>
      <c r="F201" s="28">
        <v>6</v>
      </c>
      <c r="G201" s="27">
        <v>0</v>
      </c>
      <c r="H201" s="27">
        <v>0</v>
      </c>
      <c r="I201" s="27">
        <v>0</v>
      </c>
      <c r="J201" s="27">
        <v>0</v>
      </c>
      <c r="K201" s="29">
        <f t="shared" si="1"/>
        <v>0</v>
      </c>
      <c r="L201" s="27">
        <v>0</v>
      </c>
      <c r="M201" s="27">
        <v>6</v>
      </c>
      <c r="N201" s="27">
        <v>0</v>
      </c>
      <c r="O201" s="27">
        <v>3</v>
      </c>
      <c r="P201" s="27">
        <v>3</v>
      </c>
      <c r="Q201" s="27">
        <v>0</v>
      </c>
      <c r="R201" s="27">
        <v>0</v>
      </c>
      <c r="S201" s="27">
        <v>0</v>
      </c>
      <c r="T201" s="42"/>
      <c r="U201" s="40">
        <f t="shared" si="2"/>
        <v>3</v>
      </c>
      <c r="V201" s="41">
        <f t="shared" si="3"/>
        <v>0</v>
      </c>
      <c r="W201" s="41">
        <f t="shared" si="4"/>
        <v>0</v>
      </c>
      <c r="X201" s="41">
        <f t="shared" si="5"/>
        <v>0</v>
      </c>
      <c r="Y201" s="40">
        <f t="shared" si="6"/>
        <v>0</v>
      </c>
      <c r="Z201" s="40">
        <f t="shared" si="7"/>
        <v>0</v>
      </c>
      <c r="AA201" s="42"/>
      <c r="AB201" s="45">
        <v>0</v>
      </c>
      <c r="AC201" s="45">
        <v>0</v>
      </c>
      <c r="AD201" s="27">
        <v>12</v>
      </c>
      <c r="AE201" s="44"/>
    </row>
    <row r="202" spans="1:31" s="30" customFormat="1">
      <c r="A202" s="24" t="s">
        <v>193</v>
      </c>
      <c r="B202" s="25">
        <v>45822</v>
      </c>
      <c r="C202" s="30" t="s">
        <v>299</v>
      </c>
      <c r="D202" s="37">
        <f t="shared" si="9"/>
        <v>0</v>
      </c>
      <c r="E202" s="38">
        <f>6+1/3</f>
        <v>6.333333333333333</v>
      </c>
      <c r="F202" s="28">
        <v>19</v>
      </c>
      <c r="G202" s="27">
        <v>1</v>
      </c>
      <c r="H202" s="27">
        <v>0</v>
      </c>
      <c r="I202" s="27">
        <v>0</v>
      </c>
      <c r="J202" s="27">
        <v>0</v>
      </c>
      <c r="K202" s="29">
        <f t="shared" si="1"/>
        <v>1</v>
      </c>
      <c r="L202" s="27">
        <v>3</v>
      </c>
      <c r="M202" s="27">
        <v>2</v>
      </c>
      <c r="N202" s="27">
        <v>0</v>
      </c>
      <c r="O202" s="27">
        <v>2</v>
      </c>
      <c r="P202" s="27">
        <v>0</v>
      </c>
      <c r="Q202" s="27">
        <v>1</v>
      </c>
      <c r="R202" s="27">
        <v>0</v>
      </c>
      <c r="S202" s="27">
        <v>0</v>
      </c>
      <c r="T202" s="42"/>
      <c r="U202" s="40">
        <f t="shared" si="2"/>
        <v>0.47368421052631582</v>
      </c>
      <c r="V202" s="41">
        <f t="shared" si="3"/>
        <v>4.2631578947368425</v>
      </c>
      <c r="W202" s="41">
        <f t="shared" si="4"/>
        <v>1.4210526315789476</v>
      </c>
      <c r="X202" s="41">
        <f t="shared" si="5"/>
        <v>3</v>
      </c>
      <c r="Y202" s="40">
        <f t="shared" si="6"/>
        <v>0.125</v>
      </c>
      <c r="Z202" s="40">
        <f t="shared" si="7"/>
        <v>4.1666666666666664E-2</v>
      </c>
      <c r="AA202" s="42"/>
      <c r="AB202" s="45">
        <v>1</v>
      </c>
      <c r="AC202" s="45">
        <v>0</v>
      </c>
      <c r="AD202" s="27">
        <v>24</v>
      </c>
      <c r="AE202" s="44"/>
    </row>
    <row r="203" spans="1:31" s="30" customFormat="1">
      <c r="A203" s="24" t="s">
        <v>192</v>
      </c>
      <c r="B203" s="25">
        <v>45822</v>
      </c>
      <c r="C203" s="30" t="s">
        <v>299</v>
      </c>
      <c r="D203" s="37">
        <f t="shared" si="9"/>
        <v>0</v>
      </c>
      <c r="E203" s="38">
        <f>2+2/3</f>
        <v>2.6666666666666665</v>
      </c>
      <c r="F203" s="28">
        <v>8</v>
      </c>
      <c r="G203" s="27">
        <v>0</v>
      </c>
      <c r="H203" s="27">
        <v>0</v>
      </c>
      <c r="I203" s="27">
        <v>0</v>
      </c>
      <c r="J203" s="27">
        <v>0</v>
      </c>
      <c r="K203" s="29">
        <f t="shared" si="1"/>
        <v>0</v>
      </c>
      <c r="L203" s="27">
        <v>1</v>
      </c>
      <c r="M203" s="27">
        <v>1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42"/>
      <c r="U203" s="40">
        <f t="shared" si="2"/>
        <v>0.375</v>
      </c>
      <c r="V203" s="41">
        <f t="shared" si="3"/>
        <v>3.375</v>
      </c>
      <c r="W203" s="41">
        <f t="shared" si="4"/>
        <v>0</v>
      </c>
      <c r="X203" s="41">
        <f t="shared" si="5"/>
        <v>0</v>
      </c>
      <c r="Y203" s="40">
        <f t="shared" si="6"/>
        <v>0.125</v>
      </c>
      <c r="Z203" s="40">
        <f t="shared" si="7"/>
        <v>0</v>
      </c>
      <c r="AA203" s="42"/>
      <c r="AB203" s="45">
        <v>0</v>
      </c>
      <c r="AC203" s="45">
        <v>0</v>
      </c>
      <c r="AD203" s="27">
        <v>8</v>
      </c>
      <c r="AE203" s="44"/>
    </row>
    <row r="204" spans="1:31" s="30" customFormat="1">
      <c r="A204" s="24" t="s">
        <v>89</v>
      </c>
      <c r="B204" s="25">
        <v>45822</v>
      </c>
      <c r="C204" s="30" t="s">
        <v>299</v>
      </c>
      <c r="D204" s="37">
        <f t="shared" si="9"/>
        <v>7.2</v>
      </c>
      <c r="E204" s="38">
        <v>5</v>
      </c>
      <c r="F204" s="28">
        <v>15</v>
      </c>
      <c r="G204" s="27">
        <v>0</v>
      </c>
      <c r="H204" s="27">
        <v>1</v>
      </c>
      <c r="I204" s="27">
        <v>0</v>
      </c>
      <c r="J204" s="27">
        <v>0</v>
      </c>
      <c r="K204" s="29">
        <f t="shared" si="1"/>
        <v>0</v>
      </c>
      <c r="L204" s="27">
        <v>2</v>
      </c>
      <c r="M204" s="27">
        <v>11</v>
      </c>
      <c r="N204" s="27">
        <v>0</v>
      </c>
      <c r="O204" s="27">
        <v>5</v>
      </c>
      <c r="P204" s="27">
        <v>4</v>
      </c>
      <c r="Q204" s="27">
        <v>0</v>
      </c>
      <c r="R204" s="27">
        <v>0</v>
      </c>
      <c r="S204" s="27">
        <v>0</v>
      </c>
      <c r="T204" s="42"/>
      <c r="U204" s="40">
        <f t="shared" si="2"/>
        <v>2.2000000000000002</v>
      </c>
      <c r="V204" s="41">
        <f t="shared" si="3"/>
        <v>3.6</v>
      </c>
      <c r="W204" s="41">
        <f t="shared" si="4"/>
        <v>0</v>
      </c>
      <c r="X204" s="41">
        <f t="shared" si="5"/>
        <v>0</v>
      </c>
      <c r="Y204" s="40">
        <f t="shared" si="6"/>
        <v>0.08</v>
      </c>
      <c r="Z204" s="40">
        <f t="shared" si="7"/>
        <v>0</v>
      </c>
      <c r="AA204" s="42"/>
      <c r="AB204" s="45">
        <v>0</v>
      </c>
      <c r="AC204" s="45">
        <v>1</v>
      </c>
      <c r="AD204" s="27">
        <v>25</v>
      </c>
      <c r="AE204" s="44"/>
    </row>
    <row r="205" spans="1:31" s="30" customFormat="1">
      <c r="A205" s="24" t="s">
        <v>126</v>
      </c>
      <c r="B205" s="25">
        <v>45822</v>
      </c>
      <c r="C205" s="30" t="s">
        <v>299</v>
      </c>
      <c r="D205" s="37">
        <f t="shared" si="9"/>
        <v>6.75</v>
      </c>
      <c r="E205" s="38">
        <f>1+1/3</f>
        <v>1.3333333333333333</v>
      </c>
      <c r="F205" s="28">
        <v>4</v>
      </c>
      <c r="G205" s="27">
        <v>0</v>
      </c>
      <c r="H205" s="27">
        <v>0</v>
      </c>
      <c r="I205" s="27">
        <v>0</v>
      </c>
      <c r="J205" s="27">
        <v>0</v>
      </c>
      <c r="K205" s="29">
        <f t="shared" si="1"/>
        <v>0</v>
      </c>
      <c r="L205" s="27">
        <v>1</v>
      </c>
      <c r="M205" s="27">
        <v>5</v>
      </c>
      <c r="N205" s="27">
        <v>0</v>
      </c>
      <c r="O205" s="27">
        <v>1</v>
      </c>
      <c r="P205" s="27">
        <v>1</v>
      </c>
      <c r="Q205" s="27">
        <v>0</v>
      </c>
      <c r="R205" s="27">
        <v>0</v>
      </c>
      <c r="S205" s="27">
        <v>0</v>
      </c>
      <c r="T205" s="42"/>
      <c r="U205" s="40">
        <f t="shared" si="2"/>
        <v>3.75</v>
      </c>
      <c r="V205" s="41">
        <f t="shared" si="3"/>
        <v>6.75</v>
      </c>
      <c r="W205" s="41">
        <f t="shared" si="4"/>
        <v>0</v>
      </c>
      <c r="X205" s="41">
        <f t="shared" si="5"/>
        <v>0</v>
      </c>
      <c r="Y205" s="40">
        <f t="shared" si="6"/>
        <v>0.1111111111111111</v>
      </c>
      <c r="Z205" s="40">
        <f t="shared" si="7"/>
        <v>0</v>
      </c>
      <c r="AA205" s="42"/>
      <c r="AB205" s="45">
        <v>0</v>
      </c>
      <c r="AC205" s="45">
        <v>0</v>
      </c>
      <c r="AD205" s="27">
        <v>9</v>
      </c>
      <c r="AE205" s="44"/>
    </row>
    <row r="206" spans="1:31" s="30" customFormat="1">
      <c r="A206" s="24" t="s">
        <v>82</v>
      </c>
      <c r="B206" s="25">
        <v>45822</v>
      </c>
      <c r="C206" s="30" t="s">
        <v>299</v>
      </c>
      <c r="D206" s="37">
        <f t="shared" si="9"/>
        <v>5.4</v>
      </c>
      <c r="E206" s="38">
        <f>1+2/3</f>
        <v>1.6666666666666665</v>
      </c>
      <c r="F206" s="28">
        <v>5</v>
      </c>
      <c r="G206" s="27">
        <v>0</v>
      </c>
      <c r="H206" s="27">
        <v>0</v>
      </c>
      <c r="I206" s="27">
        <v>0</v>
      </c>
      <c r="J206" s="27">
        <v>0</v>
      </c>
      <c r="K206" s="29">
        <f t="shared" si="1"/>
        <v>0</v>
      </c>
      <c r="L206" s="27">
        <v>1</v>
      </c>
      <c r="M206" s="27">
        <v>1</v>
      </c>
      <c r="N206" s="27">
        <v>0</v>
      </c>
      <c r="O206" s="27">
        <v>1</v>
      </c>
      <c r="P206" s="27">
        <v>1</v>
      </c>
      <c r="Q206" s="27">
        <v>0</v>
      </c>
      <c r="R206" s="27">
        <v>0</v>
      </c>
      <c r="S206" s="27">
        <v>0</v>
      </c>
      <c r="T206" s="42"/>
      <c r="U206" s="40">
        <f t="shared" si="2"/>
        <v>0.60000000000000009</v>
      </c>
      <c r="V206" s="41">
        <f t="shared" si="3"/>
        <v>5.4</v>
      </c>
      <c r="W206" s="41">
        <f t="shared" si="4"/>
        <v>0</v>
      </c>
      <c r="X206" s="41">
        <f t="shared" si="5"/>
        <v>0</v>
      </c>
      <c r="Y206" s="40">
        <f t="shared" si="6"/>
        <v>0.2</v>
      </c>
      <c r="Z206" s="40">
        <f t="shared" si="7"/>
        <v>0</v>
      </c>
      <c r="AA206" s="42"/>
      <c r="AB206" s="45">
        <v>0</v>
      </c>
      <c r="AC206" s="45">
        <v>0</v>
      </c>
      <c r="AD206" s="27">
        <v>5</v>
      </c>
      <c r="AE206" s="44"/>
    </row>
    <row r="207" spans="1:31" s="30" customFormat="1">
      <c r="A207" s="24" t="s">
        <v>104</v>
      </c>
      <c r="B207" s="25">
        <v>45822</v>
      </c>
      <c r="C207" s="30" t="s">
        <v>299</v>
      </c>
      <c r="D207" s="37">
        <f t="shared" si="9"/>
        <v>5.6842105263157903</v>
      </c>
      <c r="E207" s="38">
        <f>6+1/3</f>
        <v>6.333333333333333</v>
      </c>
      <c r="F207" s="28">
        <v>19</v>
      </c>
      <c r="G207" s="27">
        <v>1</v>
      </c>
      <c r="H207" s="27">
        <v>0</v>
      </c>
      <c r="I207" s="27">
        <v>0</v>
      </c>
      <c r="J207" s="27">
        <v>0</v>
      </c>
      <c r="K207" s="29">
        <f t="shared" si="1"/>
        <v>0</v>
      </c>
      <c r="L207" s="27">
        <v>4</v>
      </c>
      <c r="M207" s="27">
        <v>11</v>
      </c>
      <c r="N207" s="27">
        <v>1</v>
      </c>
      <c r="O207" s="27">
        <v>5</v>
      </c>
      <c r="P207" s="27">
        <v>4</v>
      </c>
      <c r="Q207" s="27">
        <v>1</v>
      </c>
      <c r="R207" s="27">
        <v>0</v>
      </c>
      <c r="S207" s="27">
        <v>0</v>
      </c>
      <c r="T207" s="42"/>
      <c r="U207" s="40">
        <f t="shared" si="2"/>
        <v>1.8947368421052633</v>
      </c>
      <c r="V207" s="41">
        <f t="shared" si="3"/>
        <v>5.6842105263157903</v>
      </c>
      <c r="W207" s="41">
        <f t="shared" si="4"/>
        <v>1.4210526315789476</v>
      </c>
      <c r="X207" s="41">
        <f t="shared" si="5"/>
        <v>4</v>
      </c>
      <c r="Y207" s="40">
        <f t="shared" si="6"/>
        <v>0.13333333333333333</v>
      </c>
      <c r="Z207" s="40">
        <f t="shared" si="7"/>
        <v>3.3333333333333333E-2</v>
      </c>
      <c r="AA207" s="42"/>
      <c r="AB207" s="45">
        <v>1</v>
      </c>
      <c r="AC207" s="45">
        <v>0</v>
      </c>
      <c r="AD207" s="27">
        <v>30</v>
      </c>
      <c r="AE207" s="44"/>
    </row>
    <row r="208" spans="1:31" s="30" customFormat="1">
      <c r="A208" s="24" t="s">
        <v>115</v>
      </c>
      <c r="B208" s="25">
        <v>45822</v>
      </c>
      <c r="C208" s="30" t="s">
        <v>299</v>
      </c>
      <c r="D208" s="37">
        <f t="shared" si="9"/>
        <v>0</v>
      </c>
      <c r="E208" s="38">
        <f>2+2/3</f>
        <v>2.6666666666666665</v>
      </c>
      <c r="F208" s="28">
        <v>8</v>
      </c>
      <c r="G208" s="27">
        <v>0</v>
      </c>
      <c r="H208" s="27">
        <v>0</v>
      </c>
      <c r="I208" s="27">
        <v>1</v>
      </c>
      <c r="J208" s="27">
        <v>0</v>
      </c>
      <c r="K208" s="29">
        <f t="shared" si="1"/>
        <v>0</v>
      </c>
      <c r="L208" s="27">
        <v>3</v>
      </c>
      <c r="M208" s="27">
        <v>2</v>
      </c>
      <c r="N208" s="27">
        <v>0</v>
      </c>
      <c r="O208" s="27">
        <v>0</v>
      </c>
      <c r="P208" s="27">
        <v>0</v>
      </c>
      <c r="Q208" s="27">
        <v>0</v>
      </c>
      <c r="R208" s="27">
        <v>0</v>
      </c>
      <c r="S208" s="27">
        <v>0</v>
      </c>
      <c r="T208" s="42"/>
      <c r="U208" s="40">
        <f t="shared" si="2"/>
        <v>0.75</v>
      </c>
      <c r="V208" s="41">
        <f t="shared" si="3"/>
        <v>10.125</v>
      </c>
      <c r="W208" s="41">
        <f t="shared" si="4"/>
        <v>0</v>
      </c>
      <c r="X208" s="41">
        <f t="shared" si="5"/>
        <v>0</v>
      </c>
      <c r="Y208" s="40">
        <f t="shared" si="6"/>
        <v>0.3</v>
      </c>
      <c r="Z208" s="40">
        <f t="shared" si="7"/>
        <v>0</v>
      </c>
      <c r="AA208" s="42"/>
      <c r="AB208" s="45">
        <v>0</v>
      </c>
      <c r="AC208" s="45">
        <v>0</v>
      </c>
      <c r="AD208" s="27">
        <v>10</v>
      </c>
      <c r="AE208" s="44"/>
    </row>
    <row r="209" spans="1:31" s="30" customFormat="1">
      <c r="A209" s="24" t="s">
        <v>119</v>
      </c>
      <c r="B209" s="25">
        <v>45822</v>
      </c>
      <c r="C209" s="30" t="s">
        <v>299</v>
      </c>
      <c r="D209" s="37">
        <f t="shared" si="9"/>
        <v>7.875</v>
      </c>
      <c r="E209" s="38">
        <v>8</v>
      </c>
      <c r="F209" s="28">
        <v>24</v>
      </c>
      <c r="G209" s="27">
        <v>0</v>
      </c>
      <c r="H209" s="27">
        <v>1</v>
      </c>
      <c r="I209" s="27">
        <v>0</v>
      </c>
      <c r="J209" s="27">
        <v>0</v>
      </c>
      <c r="K209" s="29">
        <f t="shared" si="1"/>
        <v>0</v>
      </c>
      <c r="L209" s="27">
        <v>2</v>
      </c>
      <c r="M209" s="27">
        <v>17</v>
      </c>
      <c r="N209" s="27">
        <v>1</v>
      </c>
      <c r="O209" s="27">
        <v>8</v>
      </c>
      <c r="P209" s="27">
        <v>7</v>
      </c>
      <c r="Q209" s="27">
        <v>0</v>
      </c>
      <c r="R209" s="27">
        <v>0</v>
      </c>
      <c r="S209" s="27">
        <v>0</v>
      </c>
      <c r="T209" s="42"/>
      <c r="U209" s="40">
        <f t="shared" si="2"/>
        <v>2.125</v>
      </c>
      <c r="V209" s="41">
        <f t="shared" si="3"/>
        <v>2.25</v>
      </c>
      <c r="W209" s="41">
        <f t="shared" si="4"/>
        <v>0</v>
      </c>
      <c r="X209" s="41">
        <f t="shared" si="5"/>
        <v>0</v>
      </c>
      <c r="Y209" s="40">
        <f t="shared" si="6"/>
        <v>0.05</v>
      </c>
      <c r="Z209" s="40">
        <f t="shared" si="7"/>
        <v>0</v>
      </c>
      <c r="AA209" s="42"/>
      <c r="AB209" s="45">
        <v>0</v>
      </c>
      <c r="AC209" s="45">
        <v>1</v>
      </c>
      <c r="AD209" s="27">
        <v>40</v>
      </c>
      <c r="AE209" s="44"/>
    </row>
    <row r="210" spans="1:31" s="30" customFormat="1">
      <c r="A210" s="24" t="s">
        <v>115</v>
      </c>
      <c r="B210" s="25">
        <v>45835</v>
      </c>
      <c r="C210" s="30" t="s">
        <v>299</v>
      </c>
      <c r="D210" s="37">
        <f t="shared" si="9"/>
        <v>1</v>
      </c>
      <c r="E210" s="38">
        <v>9</v>
      </c>
      <c r="F210" s="28">
        <f t="shared" ref="F210:F221" si="10">E210*3</f>
        <v>27</v>
      </c>
      <c r="G210" s="27">
        <v>1</v>
      </c>
      <c r="H210" s="27">
        <v>0</v>
      </c>
      <c r="I210" s="27">
        <v>0</v>
      </c>
      <c r="J210" s="27">
        <v>0</v>
      </c>
      <c r="K210" s="29">
        <f t="shared" si="1"/>
        <v>1</v>
      </c>
      <c r="L210" s="27">
        <v>4</v>
      </c>
      <c r="M210" s="27">
        <v>6</v>
      </c>
      <c r="N210" s="27">
        <v>0</v>
      </c>
      <c r="O210" s="27">
        <v>1</v>
      </c>
      <c r="P210" s="27">
        <v>1</v>
      </c>
      <c r="Q210" s="27">
        <v>1</v>
      </c>
      <c r="R210" s="27">
        <v>1</v>
      </c>
      <c r="S210" s="27">
        <v>0</v>
      </c>
      <c r="T210" s="42"/>
      <c r="U210" s="40">
        <f t="shared" si="2"/>
        <v>0.77777777777777779</v>
      </c>
      <c r="V210" s="41">
        <f t="shared" si="3"/>
        <v>4</v>
      </c>
      <c r="W210" s="41">
        <f t="shared" si="4"/>
        <v>1</v>
      </c>
      <c r="X210" s="41">
        <f t="shared" si="5"/>
        <v>4</v>
      </c>
      <c r="Y210" s="40">
        <f t="shared" si="6"/>
        <v>0.125</v>
      </c>
      <c r="Z210" s="40">
        <f t="shared" si="7"/>
        <v>3.125E-2</v>
      </c>
      <c r="AA210" s="42"/>
      <c r="AB210" s="45">
        <v>1</v>
      </c>
      <c r="AC210" s="45">
        <v>0</v>
      </c>
      <c r="AD210" s="27">
        <v>32</v>
      </c>
      <c r="AE210" s="44"/>
    </row>
    <row r="211" spans="1:31" s="30" customFormat="1">
      <c r="A211" s="24" t="s">
        <v>119</v>
      </c>
      <c r="B211" s="25">
        <v>45835</v>
      </c>
      <c r="C211" s="30" t="s">
        <v>299</v>
      </c>
      <c r="D211" s="37">
        <f t="shared" si="9"/>
        <v>7.7142857142857135</v>
      </c>
      <c r="E211" s="38">
        <v>7</v>
      </c>
      <c r="F211" s="28">
        <f t="shared" si="10"/>
        <v>21</v>
      </c>
      <c r="G211" s="27">
        <v>0</v>
      </c>
      <c r="H211" s="27">
        <v>1</v>
      </c>
      <c r="I211" s="27">
        <v>0</v>
      </c>
      <c r="J211" s="27">
        <v>0</v>
      </c>
      <c r="K211" s="29">
        <f t="shared" si="1"/>
        <v>0</v>
      </c>
      <c r="L211" s="27">
        <v>3</v>
      </c>
      <c r="M211" s="27">
        <v>11</v>
      </c>
      <c r="N211" s="27">
        <v>3</v>
      </c>
      <c r="O211" s="27">
        <v>6</v>
      </c>
      <c r="P211" s="27">
        <v>6</v>
      </c>
      <c r="Q211" s="27">
        <v>0</v>
      </c>
      <c r="R211" s="27">
        <v>0</v>
      </c>
      <c r="S211" s="27">
        <v>0</v>
      </c>
      <c r="T211" s="42"/>
      <c r="U211" s="40">
        <f t="shared" si="2"/>
        <v>1.5714285714285714</v>
      </c>
      <c r="V211" s="41">
        <f t="shared" si="3"/>
        <v>3.8571428571428568</v>
      </c>
      <c r="W211" s="41">
        <f t="shared" si="4"/>
        <v>0</v>
      </c>
      <c r="X211" s="41">
        <f t="shared" si="5"/>
        <v>0</v>
      </c>
      <c r="Y211" s="40">
        <f t="shared" si="6"/>
        <v>9.375E-2</v>
      </c>
      <c r="Z211" s="40">
        <f t="shared" si="7"/>
        <v>0</v>
      </c>
      <c r="AA211" s="42"/>
      <c r="AB211" s="45">
        <v>0</v>
      </c>
      <c r="AC211" s="45">
        <v>1</v>
      </c>
      <c r="AD211" s="27">
        <v>32</v>
      </c>
      <c r="AE211" s="44"/>
    </row>
    <row r="212" spans="1:31" s="30" customFormat="1">
      <c r="A212" s="24" t="s">
        <v>103</v>
      </c>
      <c r="B212" s="25">
        <v>45835</v>
      </c>
      <c r="C212" s="30" t="s">
        <v>299</v>
      </c>
      <c r="D212" s="37">
        <f t="shared" si="9"/>
        <v>0</v>
      </c>
      <c r="E212" s="38">
        <v>1</v>
      </c>
      <c r="F212" s="28">
        <f t="shared" si="10"/>
        <v>3</v>
      </c>
      <c r="G212" s="27">
        <v>0</v>
      </c>
      <c r="H212" s="27">
        <v>0</v>
      </c>
      <c r="I212" s="27">
        <v>0</v>
      </c>
      <c r="J212" s="27">
        <v>0</v>
      </c>
      <c r="K212" s="29">
        <f t="shared" si="1"/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42"/>
      <c r="U212" s="40">
        <f t="shared" si="2"/>
        <v>0</v>
      </c>
      <c r="V212" s="41">
        <f t="shared" si="3"/>
        <v>0</v>
      </c>
      <c r="W212" s="41">
        <f t="shared" si="4"/>
        <v>0</v>
      </c>
      <c r="X212" s="41">
        <f t="shared" si="5"/>
        <v>0</v>
      </c>
      <c r="Y212" s="40">
        <f t="shared" si="6"/>
        <v>0</v>
      </c>
      <c r="Z212" s="40">
        <f t="shared" si="7"/>
        <v>0</v>
      </c>
      <c r="AA212" s="42"/>
      <c r="AB212" s="45">
        <v>0</v>
      </c>
      <c r="AC212" s="45">
        <v>0</v>
      </c>
      <c r="AD212" s="27">
        <v>3</v>
      </c>
      <c r="AE212" s="44"/>
    </row>
    <row r="213" spans="1:31" s="30" customFormat="1">
      <c r="A213" s="24" t="s">
        <v>134</v>
      </c>
      <c r="B213" s="25">
        <v>45835</v>
      </c>
      <c r="C213" s="30" t="s">
        <v>299</v>
      </c>
      <c r="D213" s="37">
        <f t="shared" si="9"/>
        <v>0</v>
      </c>
      <c r="E213" s="38">
        <v>1</v>
      </c>
      <c r="F213" s="28">
        <f t="shared" si="10"/>
        <v>3</v>
      </c>
      <c r="G213" s="27">
        <v>0</v>
      </c>
      <c r="H213" s="27">
        <v>0</v>
      </c>
      <c r="I213" s="27">
        <v>0</v>
      </c>
      <c r="J213" s="27">
        <v>0</v>
      </c>
      <c r="K213" s="29">
        <f t="shared" si="1"/>
        <v>0</v>
      </c>
      <c r="L213" s="27">
        <v>0</v>
      </c>
      <c r="M213" s="27">
        <v>3</v>
      </c>
      <c r="N213" s="27">
        <v>0</v>
      </c>
      <c r="O213" s="27">
        <v>0</v>
      </c>
      <c r="P213" s="27">
        <v>0</v>
      </c>
      <c r="Q213" s="27">
        <v>0</v>
      </c>
      <c r="R213" s="27">
        <v>1</v>
      </c>
      <c r="S213" s="27">
        <v>0</v>
      </c>
      <c r="T213" s="42"/>
      <c r="U213" s="40">
        <f t="shared" si="2"/>
        <v>3</v>
      </c>
      <c r="V213" s="41">
        <f t="shared" si="3"/>
        <v>0</v>
      </c>
      <c r="W213" s="41">
        <f t="shared" si="4"/>
        <v>0</v>
      </c>
      <c r="X213" s="41">
        <f t="shared" si="5"/>
        <v>0</v>
      </c>
      <c r="Y213" s="40">
        <f t="shared" si="6"/>
        <v>0</v>
      </c>
      <c r="Z213" s="40">
        <f t="shared" si="7"/>
        <v>0</v>
      </c>
      <c r="AA213" s="42"/>
      <c r="AB213" s="45">
        <v>0</v>
      </c>
      <c r="AC213" s="45">
        <v>0</v>
      </c>
      <c r="AD213" s="27">
        <v>5</v>
      </c>
      <c r="AE213" s="44"/>
    </row>
    <row r="214" spans="1:31" s="30" customFormat="1">
      <c r="A214" s="24" t="s">
        <v>193</v>
      </c>
      <c r="B214" s="25">
        <v>45835</v>
      </c>
      <c r="C214" s="30" t="s">
        <v>299</v>
      </c>
      <c r="D214" s="37">
        <f t="shared" ref="D214:D217" si="11">IF(AND(P214=0, E214=0), 0, IFERROR(P214/E214*9, 99.99))</f>
        <v>4.5</v>
      </c>
      <c r="E214" s="38">
        <v>6</v>
      </c>
      <c r="F214" s="28">
        <f t="shared" si="10"/>
        <v>18</v>
      </c>
      <c r="G214" s="27">
        <v>1</v>
      </c>
      <c r="H214" s="27">
        <v>0</v>
      </c>
      <c r="I214" s="27">
        <v>0</v>
      </c>
      <c r="J214" s="27">
        <v>0</v>
      </c>
      <c r="K214" s="29">
        <f t="shared" si="1"/>
        <v>1</v>
      </c>
      <c r="L214" s="27">
        <v>6</v>
      </c>
      <c r="M214" s="27">
        <v>10</v>
      </c>
      <c r="N214" s="27">
        <v>2</v>
      </c>
      <c r="O214" s="27">
        <v>5</v>
      </c>
      <c r="P214" s="27">
        <v>3</v>
      </c>
      <c r="Q214" s="27">
        <v>0</v>
      </c>
      <c r="R214" s="27">
        <v>1</v>
      </c>
      <c r="S214" s="27">
        <v>0</v>
      </c>
      <c r="T214" s="42"/>
      <c r="U214" s="40">
        <f t="shared" si="2"/>
        <v>1.6666666666666667</v>
      </c>
      <c r="V214" s="41">
        <f t="shared" si="3"/>
        <v>9</v>
      </c>
      <c r="W214" s="41">
        <f t="shared" si="4"/>
        <v>0</v>
      </c>
      <c r="X214" s="41">
        <f t="shared" si="5"/>
        <v>0</v>
      </c>
      <c r="Y214" s="40">
        <f t="shared" si="6"/>
        <v>0.2</v>
      </c>
      <c r="Z214" s="40">
        <f t="shared" si="7"/>
        <v>0</v>
      </c>
      <c r="AA214" s="42"/>
      <c r="AB214" s="45">
        <v>1</v>
      </c>
      <c r="AC214" s="45">
        <v>0</v>
      </c>
      <c r="AD214" s="27">
        <v>30</v>
      </c>
      <c r="AE214" s="44"/>
    </row>
    <row r="215" spans="1:31" s="30" customFormat="1">
      <c r="A215" s="24" t="s">
        <v>82</v>
      </c>
      <c r="B215" s="25">
        <v>45835</v>
      </c>
      <c r="C215" s="30" t="s">
        <v>299</v>
      </c>
      <c r="D215" s="37">
        <f t="shared" si="11"/>
        <v>0</v>
      </c>
      <c r="E215" s="38">
        <v>1</v>
      </c>
      <c r="F215" s="28">
        <f t="shared" si="10"/>
        <v>3</v>
      </c>
      <c r="G215" s="27">
        <v>0</v>
      </c>
      <c r="H215" s="27">
        <v>0</v>
      </c>
      <c r="I215" s="27">
        <v>0</v>
      </c>
      <c r="J215" s="27">
        <v>0</v>
      </c>
      <c r="K215" s="29">
        <f t="shared" si="1"/>
        <v>0</v>
      </c>
      <c r="L215" s="27">
        <v>2</v>
      </c>
      <c r="M215" s="27">
        <v>2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42"/>
      <c r="U215" s="40">
        <f t="shared" si="2"/>
        <v>2</v>
      </c>
      <c r="V215" s="41">
        <f t="shared" si="3"/>
        <v>18</v>
      </c>
      <c r="W215" s="41">
        <f t="shared" si="4"/>
        <v>0</v>
      </c>
      <c r="X215" s="41">
        <f t="shared" si="5"/>
        <v>0</v>
      </c>
      <c r="Y215" s="40">
        <f t="shared" si="6"/>
        <v>0.4</v>
      </c>
      <c r="Z215" s="40">
        <f t="shared" si="7"/>
        <v>0</v>
      </c>
      <c r="AA215" s="42"/>
      <c r="AB215" s="45">
        <v>0</v>
      </c>
      <c r="AC215" s="45">
        <v>0</v>
      </c>
      <c r="AD215" s="27">
        <v>5</v>
      </c>
      <c r="AE215" s="44"/>
    </row>
    <row r="216" spans="1:31" s="30" customFormat="1">
      <c r="A216" s="24" t="s">
        <v>100</v>
      </c>
      <c r="B216" s="25">
        <v>45835</v>
      </c>
      <c r="C216" s="30" t="s">
        <v>299</v>
      </c>
      <c r="D216" s="37">
        <f t="shared" si="11"/>
        <v>48.6</v>
      </c>
      <c r="E216" s="38">
        <f>1+2/3</f>
        <v>1.6666666666666665</v>
      </c>
      <c r="F216" s="28">
        <f t="shared" si="10"/>
        <v>5</v>
      </c>
      <c r="G216" s="27">
        <v>0</v>
      </c>
      <c r="H216" s="27">
        <v>1</v>
      </c>
      <c r="I216" s="27">
        <v>0</v>
      </c>
      <c r="J216" s="27">
        <v>0</v>
      </c>
      <c r="K216" s="29">
        <f t="shared" si="1"/>
        <v>0</v>
      </c>
      <c r="L216" s="27">
        <v>1</v>
      </c>
      <c r="M216" s="27">
        <v>7</v>
      </c>
      <c r="N216" s="27">
        <v>3</v>
      </c>
      <c r="O216" s="27">
        <v>9</v>
      </c>
      <c r="P216" s="27">
        <v>9</v>
      </c>
      <c r="Q216" s="27">
        <v>1</v>
      </c>
      <c r="R216" s="27">
        <v>1</v>
      </c>
      <c r="S216" s="27">
        <v>0</v>
      </c>
      <c r="T216" s="42"/>
      <c r="U216" s="40">
        <f t="shared" si="2"/>
        <v>4.8000000000000007</v>
      </c>
      <c r="V216" s="41">
        <f t="shared" si="3"/>
        <v>5.4</v>
      </c>
      <c r="W216" s="41">
        <f t="shared" si="4"/>
        <v>5.4</v>
      </c>
      <c r="X216" s="41">
        <f t="shared" si="5"/>
        <v>1</v>
      </c>
      <c r="Y216" s="40">
        <f t="shared" si="6"/>
        <v>7.1428571428571425E-2</v>
      </c>
      <c r="Z216" s="40">
        <f t="shared" si="7"/>
        <v>7.1428571428571425E-2</v>
      </c>
      <c r="AA216" s="42"/>
      <c r="AB216" s="45">
        <v>0</v>
      </c>
      <c r="AC216" s="45">
        <v>1</v>
      </c>
      <c r="AD216" s="27">
        <v>14</v>
      </c>
      <c r="AE216" s="44"/>
    </row>
    <row r="217" spans="1:31" s="30" customFormat="1">
      <c r="A217" s="24" t="s">
        <v>86</v>
      </c>
      <c r="B217" s="25">
        <v>45835</v>
      </c>
      <c r="C217" s="30" t="s">
        <v>299</v>
      </c>
      <c r="D217" s="37">
        <f t="shared" si="11"/>
        <v>5.0625</v>
      </c>
      <c r="E217" s="38">
        <f>5+(1/3)</f>
        <v>5.333333333333333</v>
      </c>
      <c r="F217" s="28">
        <f t="shared" si="10"/>
        <v>16</v>
      </c>
      <c r="G217" s="27">
        <v>0</v>
      </c>
      <c r="H217" s="27">
        <v>0</v>
      </c>
      <c r="I217" s="27">
        <v>0</v>
      </c>
      <c r="J217" s="27">
        <v>0</v>
      </c>
      <c r="K217" s="29">
        <f t="shared" si="1"/>
        <v>0</v>
      </c>
      <c r="L217" s="27">
        <v>3</v>
      </c>
      <c r="M217" s="27">
        <v>4</v>
      </c>
      <c r="N217" s="27">
        <v>1</v>
      </c>
      <c r="O217" s="27">
        <v>3</v>
      </c>
      <c r="P217" s="27">
        <v>3</v>
      </c>
      <c r="Q217" s="27">
        <v>0</v>
      </c>
      <c r="R217" s="27">
        <v>0</v>
      </c>
      <c r="S217" s="27">
        <v>0</v>
      </c>
      <c r="T217" s="42"/>
      <c r="U217" s="40">
        <f t="shared" si="2"/>
        <v>0.75</v>
      </c>
      <c r="V217" s="41">
        <f t="shared" si="3"/>
        <v>5.0625</v>
      </c>
      <c r="W217" s="41">
        <f t="shared" si="4"/>
        <v>0</v>
      </c>
      <c r="X217" s="41">
        <f t="shared" si="5"/>
        <v>0</v>
      </c>
      <c r="Y217" s="40">
        <f t="shared" si="6"/>
        <v>0.14285714285714285</v>
      </c>
      <c r="Z217" s="40">
        <f t="shared" si="7"/>
        <v>0</v>
      </c>
      <c r="AA217" s="42"/>
      <c r="AB217" s="45">
        <v>0</v>
      </c>
      <c r="AC217" s="45">
        <v>0</v>
      </c>
      <c r="AD217" s="27">
        <v>21</v>
      </c>
      <c r="AE217" s="44"/>
    </row>
    <row r="218" spans="1:31" s="30" customFormat="1">
      <c r="A218" s="24" t="s">
        <v>125</v>
      </c>
      <c r="B218" s="25">
        <v>45836</v>
      </c>
      <c r="C218" s="30" t="s">
        <v>299</v>
      </c>
      <c r="D218" s="37">
        <f t="shared" ref="D218:D226" si="12">IFERROR(P218/E218*9, 99.99)</f>
        <v>12</v>
      </c>
      <c r="E218" s="38">
        <v>3</v>
      </c>
      <c r="F218" s="28">
        <f t="shared" si="10"/>
        <v>9</v>
      </c>
      <c r="G218" s="27">
        <v>0</v>
      </c>
      <c r="H218" s="27">
        <v>0</v>
      </c>
      <c r="I218" s="27">
        <v>0</v>
      </c>
      <c r="J218" s="27">
        <v>0</v>
      </c>
      <c r="K218" s="29">
        <f t="shared" si="1"/>
        <v>0</v>
      </c>
      <c r="L218" s="27">
        <v>1</v>
      </c>
      <c r="M218" s="27">
        <v>4</v>
      </c>
      <c r="N218" s="27">
        <v>2</v>
      </c>
      <c r="O218" s="27">
        <v>4</v>
      </c>
      <c r="P218" s="27">
        <v>4</v>
      </c>
      <c r="Q218" s="27">
        <v>0</v>
      </c>
      <c r="R218" s="27">
        <v>1</v>
      </c>
      <c r="S218" s="27">
        <v>0</v>
      </c>
      <c r="T218" s="42"/>
      <c r="U218" s="40">
        <f t="shared" si="2"/>
        <v>1.3333333333333333</v>
      </c>
      <c r="V218" s="41">
        <f t="shared" si="3"/>
        <v>3</v>
      </c>
      <c r="W218" s="41">
        <f t="shared" si="4"/>
        <v>0</v>
      </c>
      <c r="X218" s="41">
        <f t="shared" si="5"/>
        <v>0</v>
      </c>
      <c r="Y218" s="40">
        <f t="shared" si="6"/>
        <v>6.6666666666666666E-2</v>
      </c>
      <c r="Z218" s="40">
        <f t="shared" si="7"/>
        <v>0</v>
      </c>
      <c r="AA218" s="42"/>
      <c r="AB218" s="45">
        <v>0</v>
      </c>
      <c r="AC218" s="45">
        <v>0</v>
      </c>
      <c r="AD218" s="27">
        <v>15</v>
      </c>
      <c r="AE218" s="44"/>
    </row>
    <row r="219" spans="1:31" s="30" customFormat="1">
      <c r="A219" s="24" t="s">
        <v>142</v>
      </c>
      <c r="B219" s="25">
        <v>45836</v>
      </c>
      <c r="C219" s="30" t="s">
        <v>299</v>
      </c>
      <c r="D219" s="37">
        <f t="shared" si="12"/>
        <v>9</v>
      </c>
      <c r="E219" s="38">
        <v>2</v>
      </c>
      <c r="F219" s="28">
        <f t="shared" si="10"/>
        <v>6</v>
      </c>
      <c r="G219" s="27">
        <v>0</v>
      </c>
      <c r="H219" s="27">
        <v>0</v>
      </c>
      <c r="I219" s="27">
        <v>0</v>
      </c>
      <c r="J219" s="27">
        <v>0</v>
      </c>
      <c r="K219" s="29">
        <f t="shared" si="1"/>
        <v>0</v>
      </c>
      <c r="L219" s="27">
        <v>1</v>
      </c>
      <c r="M219" s="27">
        <v>2</v>
      </c>
      <c r="N219" s="27">
        <v>0</v>
      </c>
      <c r="O219" s="27">
        <v>2</v>
      </c>
      <c r="P219" s="27">
        <v>2</v>
      </c>
      <c r="Q219" s="27">
        <v>0</v>
      </c>
      <c r="R219" s="27">
        <v>1</v>
      </c>
      <c r="S219" s="27">
        <v>2</v>
      </c>
      <c r="T219" s="42"/>
      <c r="U219" s="40">
        <f t="shared" si="2"/>
        <v>1</v>
      </c>
      <c r="V219" s="41">
        <f t="shared" si="3"/>
        <v>4.5</v>
      </c>
      <c r="W219" s="41">
        <f t="shared" si="4"/>
        <v>0</v>
      </c>
      <c r="X219" s="41">
        <f t="shared" si="5"/>
        <v>0</v>
      </c>
      <c r="Y219" s="40">
        <f t="shared" si="6"/>
        <v>0.1</v>
      </c>
      <c r="Z219" s="40">
        <f t="shared" si="7"/>
        <v>0</v>
      </c>
      <c r="AA219" s="42"/>
      <c r="AB219" s="45">
        <v>0</v>
      </c>
      <c r="AC219" s="45">
        <v>0</v>
      </c>
      <c r="AD219" s="27">
        <v>10</v>
      </c>
      <c r="AE219" s="44"/>
    </row>
    <row r="220" spans="1:31" s="30" customFormat="1">
      <c r="A220" s="24" t="s">
        <v>115</v>
      </c>
      <c r="B220" s="25">
        <v>45836</v>
      </c>
      <c r="C220" s="30" t="s">
        <v>299</v>
      </c>
      <c r="D220" s="37">
        <f t="shared" si="12"/>
        <v>21</v>
      </c>
      <c r="E220" s="38">
        <v>3</v>
      </c>
      <c r="F220" s="28">
        <f t="shared" si="10"/>
        <v>9</v>
      </c>
      <c r="G220" s="27">
        <v>0</v>
      </c>
      <c r="H220" s="27">
        <v>1</v>
      </c>
      <c r="I220" s="27">
        <v>0</v>
      </c>
      <c r="J220" s="27">
        <v>0</v>
      </c>
      <c r="K220" s="29">
        <f t="shared" si="1"/>
        <v>0</v>
      </c>
      <c r="L220" s="27">
        <v>1</v>
      </c>
      <c r="M220" s="27">
        <v>8</v>
      </c>
      <c r="N220" s="27">
        <v>0</v>
      </c>
      <c r="O220" s="27">
        <v>9</v>
      </c>
      <c r="P220" s="27">
        <v>7</v>
      </c>
      <c r="Q220" s="27">
        <v>0</v>
      </c>
      <c r="R220" s="27">
        <v>1</v>
      </c>
      <c r="S220" s="27">
        <v>0</v>
      </c>
      <c r="T220" s="42"/>
      <c r="U220" s="40">
        <f t="shared" si="2"/>
        <v>2.6666666666666665</v>
      </c>
      <c r="V220" s="41">
        <f t="shared" si="3"/>
        <v>3</v>
      </c>
      <c r="W220" s="41">
        <f t="shared" si="4"/>
        <v>0</v>
      </c>
      <c r="X220" s="41">
        <f t="shared" si="5"/>
        <v>0</v>
      </c>
      <c r="Y220" s="40">
        <f t="shared" si="6"/>
        <v>5.2631578947368418E-2</v>
      </c>
      <c r="Z220" s="40">
        <f t="shared" si="7"/>
        <v>0</v>
      </c>
      <c r="AA220" s="42"/>
      <c r="AB220" s="45">
        <v>0</v>
      </c>
      <c r="AC220" s="45">
        <v>1</v>
      </c>
      <c r="AD220" s="27">
        <v>19</v>
      </c>
      <c r="AE220" s="44"/>
    </row>
    <row r="221" spans="1:31" s="30" customFormat="1">
      <c r="A221" s="24" t="s">
        <v>88</v>
      </c>
      <c r="B221" s="25">
        <v>45836</v>
      </c>
      <c r="C221" s="30" t="s">
        <v>299</v>
      </c>
      <c r="D221" s="37">
        <f t="shared" si="12"/>
        <v>4.5</v>
      </c>
      <c r="E221" s="38">
        <v>6</v>
      </c>
      <c r="F221" s="28">
        <f t="shared" si="10"/>
        <v>18</v>
      </c>
      <c r="G221" s="27">
        <v>0</v>
      </c>
      <c r="H221" s="27">
        <v>0</v>
      </c>
      <c r="I221" s="27">
        <v>0</v>
      </c>
      <c r="J221" s="27">
        <v>0</v>
      </c>
      <c r="K221" s="29">
        <f t="shared" si="1"/>
        <v>1</v>
      </c>
      <c r="L221" s="27">
        <v>2</v>
      </c>
      <c r="M221" s="27">
        <v>7</v>
      </c>
      <c r="N221" s="27">
        <v>0</v>
      </c>
      <c r="O221" s="27">
        <v>5</v>
      </c>
      <c r="P221" s="27">
        <v>3</v>
      </c>
      <c r="Q221" s="27">
        <v>0</v>
      </c>
      <c r="R221" s="27">
        <v>0</v>
      </c>
      <c r="S221" s="27">
        <v>0</v>
      </c>
      <c r="T221" s="42"/>
      <c r="U221" s="40">
        <f t="shared" si="2"/>
        <v>1.1666666666666667</v>
      </c>
      <c r="V221" s="41">
        <f t="shared" si="3"/>
        <v>3</v>
      </c>
      <c r="W221" s="41">
        <f t="shared" si="4"/>
        <v>0</v>
      </c>
      <c r="X221" s="41">
        <f t="shared" si="5"/>
        <v>0</v>
      </c>
      <c r="Y221" s="40">
        <f t="shared" si="6"/>
        <v>7.6923076923076927E-2</v>
      </c>
      <c r="Z221" s="40">
        <f t="shared" si="7"/>
        <v>0</v>
      </c>
      <c r="AA221" s="42"/>
      <c r="AB221" s="45">
        <v>0</v>
      </c>
      <c r="AC221" s="45">
        <v>0</v>
      </c>
      <c r="AD221" s="27">
        <v>26</v>
      </c>
      <c r="AE221" s="44"/>
    </row>
    <row r="222" spans="1:31" s="30" customFormat="1">
      <c r="A222" s="24" t="s">
        <v>193</v>
      </c>
      <c r="B222" s="25">
        <v>45836</v>
      </c>
      <c r="C222" s="30" t="s">
        <v>299</v>
      </c>
      <c r="D222" s="37">
        <f t="shared" si="12"/>
        <v>108</v>
      </c>
      <c r="E222" s="38">
        <f>1/3</f>
        <v>0.33333333333333331</v>
      </c>
      <c r="F222" s="28">
        <v>1</v>
      </c>
      <c r="G222" s="27">
        <v>0</v>
      </c>
      <c r="H222" s="27">
        <v>0</v>
      </c>
      <c r="I222" s="27">
        <v>0</v>
      </c>
      <c r="J222" s="27">
        <v>0</v>
      </c>
      <c r="K222" s="29">
        <f t="shared" si="1"/>
        <v>0</v>
      </c>
      <c r="L222" s="27">
        <v>0</v>
      </c>
      <c r="M222" s="27">
        <v>5</v>
      </c>
      <c r="N222" s="27">
        <v>2</v>
      </c>
      <c r="O222" s="27">
        <v>4</v>
      </c>
      <c r="P222" s="27">
        <v>4</v>
      </c>
      <c r="Q222" s="27">
        <v>0</v>
      </c>
      <c r="R222" s="27">
        <v>0</v>
      </c>
      <c r="S222" s="27">
        <v>1</v>
      </c>
      <c r="T222" s="42"/>
      <c r="U222" s="40">
        <f t="shared" si="2"/>
        <v>15</v>
      </c>
      <c r="V222" s="41">
        <f t="shared" si="3"/>
        <v>0</v>
      </c>
      <c r="W222" s="41">
        <f t="shared" si="4"/>
        <v>0</v>
      </c>
      <c r="X222" s="41">
        <f t="shared" si="5"/>
        <v>0</v>
      </c>
      <c r="Y222" s="40">
        <f t="shared" si="6"/>
        <v>0</v>
      </c>
      <c r="Z222" s="40">
        <f t="shared" si="7"/>
        <v>0</v>
      </c>
      <c r="AA222" s="42"/>
      <c r="AB222" s="45">
        <v>0</v>
      </c>
      <c r="AC222" s="45">
        <v>0</v>
      </c>
      <c r="AD222" s="27">
        <v>5</v>
      </c>
      <c r="AE222" s="44"/>
    </row>
    <row r="223" spans="1:31" s="30" customFormat="1">
      <c r="A223" s="24" t="s">
        <v>100</v>
      </c>
      <c r="B223" s="25">
        <v>45836</v>
      </c>
      <c r="C223" s="30" t="s">
        <v>299</v>
      </c>
      <c r="D223" s="37">
        <f t="shared" si="12"/>
        <v>6.75</v>
      </c>
      <c r="E223" s="38">
        <f>2+2/3</f>
        <v>2.6666666666666665</v>
      </c>
      <c r="F223" s="28">
        <v>8</v>
      </c>
      <c r="G223" s="27">
        <v>1</v>
      </c>
      <c r="H223" s="27">
        <v>0</v>
      </c>
      <c r="I223" s="27">
        <v>0</v>
      </c>
      <c r="J223" s="27">
        <v>0</v>
      </c>
      <c r="K223" s="29">
        <f t="shared" si="1"/>
        <v>0</v>
      </c>
      <c r="L223" s="27">
        <v>1</v>
      </c>
      <c r="M223" s="27">
        <v>5</v>
      </c>
      <c r="N223" s="27">
        <v>0</v>
      </c>
      <c r="O223" s="27">
        <v>2</v>
      </c>
      <c r="P223" s="27">
        <v>2</v>
      </c>
      <c r="Q223" s="27">
        <v>0</v>
      </c>
      <c r="R223" s="27">
        <v>1</v>
      </c>
      <c r="S223" s="27">
        <v>0</v>
      </c>
      <c r="T223" s="42"/>
      <c r="U223" s="40">
        <f t="shared" si="2"/>
        <v>1.875</v>
      </c>
      <c r="V223" s="41">
        <f t="shared" si="3"/>
        <v>3.375</v>
      </c>
      <c r="W223" s="41">
        <f t="shared" si="4"/>
        <v>0</v>
      </c>
      <c r="X223" s="41">
        <f t="shared" si="5"/>
        <v>0</v>
      </c>
      <c r="Y223" s="40">
        <f t="shared" si="6"/>
        <v>7.1428571428571425E-2</v>
      </c>
      <c r="Z223" s="40">
        <f t="shared" si="7"/>
        <v>0</v>
      </c>
      <c r="AA223" s="42"/>
      <c r="AB223" s="45">
        <v>1</v>
      </c>
      <c r="AC223" s="45">
        <v>0</v>
      </c>
      <c r="AD223" s="27">
        <v>14</v>
      </c>
      <c r="AE223" s="44"/>
    </row>
    <row r="224" spans="1:31" s="30" customFormat="1">
      <c r="A224" s="24" t="s">
        <v>84</v>
      </c>
      <c r="B224" s="25">
        <v>45836</v>
      </c>
      <c r="C224" s="30" t="s">
        <v>299</v>
      </c>
      <c r="D224" s="37">
        <f t="shared" si="12"/>
        <v>14.85</v>
      </c>
      <c r="E224" s="38">
        <f>6+2/3</f>
        <v>6.666666666666667</v>
      </c>
      <c r="F224" s="28">
        <v>21</v>
      </c>
      <c r="G224" s="27">
        <v>0</v>
      </c>
      <c r="H224" s="27">
        <v>1</v>
      </c>
      <c r="I224" s="27">
        <v>0</v>
      </c>
      <c r="J224" s="27">
        <v>0</v>
      </c>
      <c r="K224" s="29">
        <f t="shared" si="1"/>
        <v>0</v>
      </c>
      <c r="L224" s="27">
        <v>4</v>
      </c>
      <c r="M224" s="27">
        <v>14</v>
      </c>
      <c r="N224" s="27">
        <v>1</v>
      </c>
      <c r="O224" s="27">
        <v>11</v>
      </c>
      <c r="P224" s="27">
        <v>11</v>
      </c>
      <c r="Q224" s="27">
        <v>0</v>
      </c>
      <c r="R224" s="27">
        <v>1</v>
      </c>
      <c r="S224" s="27">
        <v>0</v>
      </c>
      <c r="T224" s="42"/>
      <c r="U224" s="40">
        <f t="shared" si="2"/>
        <v>2.1</v>
      </c>
      <c r="V224" s="41">
        <f t="shared" si="3"/>
        <v>5.3999999999999995</v>
      </c>
      <c r="W224" s="41">
        <f t="shared" si="4"/>
        <v>0</v>
      </c>
      <c r="X224" s="41">
        <f t="shared" si="5"/>
        <v>0</v>
      </c>
      <c r="Y224" s="40">
        <f t="shared" si="6"/>
        <v>0.1111111111111111</v>
      </c>
      <c r="Z224" s="40">
        <f t="shared" si="7"/>
        <v>0</v>
      </c>
      <c r="AA224" s="42"/>
      <c r="AB224" s="45">
        <v>0</v>
      </c>
      <c r="AC224" s="45">
        <v>1</v>
      </c>
      <c r="AD224" s="27">
        <v>36</v>
      </c>
      <c r="AE224" s="44"/>
    </row>
    <row r="225" spans="1:31" s="30" customFormat="1">
      <c r="A225" s="24" t="s">
        <v>119</v>
      </c>
      <c r="B225" s="25">
        <v>45836</v>
      </c>
      <c r="C225" s="30" t="s">
        <v>299</v>
      </c>
      <c r="D225" s="37">
        <f t="shared" si="12"/>
        <v>0</v>
      </c>
      <c r="E225" s="38">
        <f>1/3</f>
        <v>0.33333333333333331</v>
      </c>
      <c r="F225" s="28">
        <v>1</v>
      </c>
      <c r="G225" s="27">
        <v>0</v>
      </c>
      <c r="H225" s="27">
        <v>0</v>
      </c>
      <c r="I225" s="27">
        <v>0</v>
      </c>
      <c r="J225" s="27">
        <v>0</v>
      </c>
      <c r="K225" s="29">
        <f t="shared" si="1"/>
        <v>0</v>
      </c>
      <c r="L225" s="27">
        <v>1</v>
      </c>
      <c r="M225" s="27">
        <v>3</v>
      </c>
      <c r="N225" s="27">
        <v>0</v>
      </c>
      <c r="O225" s="27">
        <v>1</v>
      </c>
      <c r="P225" s="27">
        <v>0</v>
      </c>
      <c r="Q225" s="27">
        <v>0</v>
      </c>
      <c r="R225" s="27">
        <v>0</v>
      </c>
      <c r="S225" s="27">
        <v>0</v>
      </c>
      <c r="T225" s="42"/>
      <c r="U225" s="40">
        <f t="shared" si="2"/>
        <v>9</v>
      </c>
      <c r="V225" s="41">
        <f t="shared" si="3"/>
        <v>27</v>
      </c>
      <c r="W225" s="41">
        <f t="shared" si="4"/>
        <v>0</v>
      </c>
      <c r="X225" s="41">
        <f t="shared" si="5"/>
        <v>0</v>
      </c>
      <c r="Y225" s="40">
        <f t="shared" si="6"/>
        <v>0.25</v>
      </c>
      <c r="Z225" s="40">
        <f t="shared" si="7"/>
        <v>0</v>
      </c>
      <c r="AA225" s="42"/>
      <c r="AB225" s="45">
        <v>0</v>
      </c>
      <c r="AC225" s="45">
        <v>0</v>
      </c>
      <c r="AD225" s="27">
        <v>4</v>
      </c>
      <c r="AE225" s="44"/>
    </row>
    <row r="226" spans="1:31" s="30" customFormat="1">
      <c r="A226" s="24" t="s">
        <v>126</v>
      </c>
      <c r="B226" s="25">
        <v>45836</v>
      </c>
      <c r="C226" s="30" t="s">
        <v>299</v>
      </c>
      <c r="D226" s="37">
        <f t="shared" si="12"/>
        <v>6</v>
      </c>
      <c r="E226" s="38">
        <v>3</v>
      </c>
      <c r="F226" s="28">
        <v>9</v>
      </c>
      <c r="G226" s="27">
        <v>0</v>
      </c>
      <c r="H226" s="27">
        <v>0</v>
      </c>
      <c r="I226" s="27">
        <v>0</v>
      </c>
      <c r="J226" s="27">
        <v>0</v>
      </c>
      <c r="K226" s="29">
        <f t="shared" si="1"/>
        <v>0</v>
      </c>
      <c r="L226" s="27">
        <v>0</v>
      </c>
      <c r="M226" s="27">
        <v>5</v>
      </c>
      <c r="N226" s="27">
        <v>0</v>
      </c>
      <c r="O226" s="27">
        <v>2</v>
      </c>
      <c r="P226" s="27">
        <v>2</v>
      </c>
      <c r="Q226" s="27">
        <v>0</v>
      </c>
      <c r="R226" s="27">
        <v>0</v>
      </c>
      <c r="S226" s="27">
        <v>0</v>
      </c>
      <c r="T226" s="42"/>
      <c r="U226" s="40">
        <f t="shared" si="2"/>
        <v>1.6666666666666667</v>
      </c>
      <c r="V226" s="41">
        <f t="shared" si="3"/>
        <v>0</v>
      </c>
      <c r="W226" s="41">
        <f t="shared" si="4"/>
        <v>0</v>
      </c>
      <c r="X226" s="41">
        <f t="shared" si="5"/>
        <v>0</v>
      </c>
      <c r="Y226" s="40">
        <f t="shared" si="6"/>
        <v>0</v>
      </c>
      <c r="Z226" s="40">
        <f t="shared" si="7"/>
        <v>0</v>
      </c>
      <c r="AA226" s="42"/>
      <c r="AB226" s="45">
        <v>0</v>
      </c>
      <c r="AC226" s="45">
        <v>0</v>
      </c>
      <c r="AD226" s="27">
        <v>14</v>
      </c>
      <c r="AE226" s="44"/>
    </row>
    <row r="227" spans="1:31" s="30" customFormat="1">
      <c r="A227" s="24" t="s">
        <v>127</v>
      </c>
      <c r="B227" s="25">
        <v>45836</v>
      </c>
      <c r="C227" s="30" t="s">
        <v>299</v>
      </c>
      <c r="D227" s="37">
        <f>IF(AND(P227=0, E227=0), 0, IFERROR(P227/E227*9, 99.99))</f>
        <v>0</v>
      </c>
      <c r="E227" s="38">
        <v>4</v>
      </c>
      <c r="F227" s="28">
        <v>12</v>
      </c>
      <c r="G227" s="27">
        <v>1</v>
      </c>
      <c r="H227" s="27">
        <v>0</v>
      </c>
      <c r="I227" s="27">
        <v>0</v>
      </c>
      <c r="J227" s="27">
        <v>0</v>
      </c>
      <c r="K227" s="29">
        <f t="shared" si="1"/>
        <v>0</v>
      </c>
      <c r="L227" s="27">
        <v>3</v>
      </c>
      <c r="M227" s="27">
        <v>5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42"/>
      <c r="U227" s="40">
        <f t="shared" si="2"/>
        <v>1.25</v>
      </c>
      <c r="V227" s="41">
        <f t="shared" si="3"/>
        <v>6.75</v>
      </c>
      <c r="W227" s="41">
        <f t="shared" si="4"/>
        <v>0</v>
      </c>
      <c r="X227" s="41">
        <f t="shared" si="5"/>
        <v>0</v>
      </c>
      <c r="Y227" s="40">
        <f t="shared" si="6"/>
        <v>0.2</v>
      </c>
      <c r="Z227" s="40">
        <f t="shared" si="7"/>
        <v>0</v>
      </c>
      <c r="AA227" s="42"/>
      <c r="AB227" s="45">
        <v>1</v>
      </c>
      <c r="AC227" s="45">
        <v>0</v>
      </c>
      <c r="AD227" s="27">
        <v>15</v>
      </c>
      <c r="AE227" s="44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>
        <f>SUM(E24,E52,E79,E103,E140)</f>
        <v>26.989999999999995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5" spans="1:31">
      <c r="F1005">
        <f>SUM(F4,F57,F74,F117,F137,)</f>
        <v>74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defaultColWidth="8.6640625" defaultRowHeight="17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통산기록 타자</vt:lpstr>
      <vt:lpstr>2025 썸머시즌 타자</vt:lpstr>
      <vt:lpstr>2025 봄 프리시즌 타자</vt:lpstr>
      <vt:lpstr>BatGame</vt:lpstr>
      <vt:lpstr>통산기록 투수</vt:lpstr>
      <vt:lpstr>2025 썸머시즌 투수</vt:lpstr>
      <vt:lpstr>2025 봄 프리시즌 투수</vt:lpstr>
      <vt:lpstr>PitchGame</vt:lpstr>
      <vt:lpstr>2025 썸머시즌 종합</vt:lpstr>
      <vt:lpstr>리그 상수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2025-08-07T04:57:13Z</dcterms:created>
  <dcterms:modified xsi:type="dcterms:W3CDTF">2025-09-06T13:28:15Z</dcterms:modified>
</cp:coreProperties>
</file>