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eokhyeon/Documents/GitHub/WBtiz/Data/"/>
    </mc:Choice>
  </mc:AlternateContent>
  <xr:revisionPtr revIDLastSave="0" documentId="13_ncr:1_{21FD11F6-4DAE-9347-AA32-A1AE5B292A65}" xr6:coauthVersionLast="47" xr6:coauthVersionMax="47" xr10:uidLastSave="{00000000-0000-0000-0000-000000000000}"/>
  <bookViews>
    <workbookView xWindow="6880" yWindow="760" windowWidth="23360" windowHeight="17700" activeTab="2" xr2:uid="{12663629-33BE-6441-8476-0282A2B2AA2F}"/>
  </bookViews>
  <sheets>
    <sheet name="2025 썸머시즌 타자" sheetId="1" r:id="rId1"/>
    <sheet name="BatGame" sheetId="5" r:id="rId2"/>
    <sheet name="2025 썸머시즌 투수" sheetId="3" r:id="rId3"/>
    <sheet name="PitchGame" sheetId="6" r:id="rId4"/>
    <sheet name="2025 썸머시즌 종합" sheetId="4" r:id="rId5"/>
    <sheet name="리그 상수" sheetId="2" r:id="rId6"/>
    <sheet name="2025 썸머시즌 기록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E46" i="3"/>
  <c r="F46" i="3"/>
  <c r="G46" i="3"/>
  <c r="H46" i="3"/>
  <c r="J46" i="3"/>
  <c r="K46" i="3"/>
  <c r="L46" i="3"/>
  <c r="AH46" i="3" s="1"/>
  <c r="M46" i="3"/>
  <c r="N46" i="3"/>
  <c r="O46" i="3"/>
  <c r="C46" i="3" s="1"/>
  <c r="P46" i="3"/>
  <c r="AA46" i="3" s="1"/>
  <c r="Q46" i="3"/>
  <c r="R46" i="3"/>
  <c r="W46" i="3"/>
  <c r="Z46" i="3"/>
  <c r="AC46" i="3"/>
  <c r="AD46" i="3"/>
  <c r="AG46" i="3"/>
  <c r="AK46" i="3"/>
  <c r="AL46" i="3" s="1"/>
  <c r="AP46" i="3"/>
  <c r="AT46" i="3"/>
  <c r="D45" i="3"/>
  <c r="AP45" i="3" s="1"/>
  <c r="E45" i="3"/>
  <c r="F45" i="3"/>
  <c r="G45" i="3"/>
  <c r="H45" i="3"/>
  <c r="I45" i="3"/>
  <c r="J45" i="3"/>
  <c r="K45" i="3"/>
  <c r="Z45" i="3" s="1"/>
  <c r="L45" i="3"/>
  <c r="M45" i="3"/>
  <c r="N45" i="3"/>
  <c r="W45" i="3" s="1"/>
  <c r="O45" i="3"/>
  <c r="C45" i="3" s="1"/>
  <c r="P45" i="3"/>
  <c r="AA45" i="3" s="1"/>
  <c r="Q45" i="3"/>
  <c r="AH45" i="3" s="1"/>
  <c r="R45" i="3"/>
  <c r="AC45" i="3"/>
  <c r="AE45" i="3"/>
  <c r="AG45" i="3"/>
  <c r="AK45" i="3"/>
  <c r="AN45" i="3" s="1"/>
  <c r="AT45" i="3"/>
  <c r="BG3" i="1"/>
  <c r="BG2" i="1" s="1"/>
  <c r="BF3" i="1"/>
  <c r="BF2" i="1" s="1"/>
  <c r="BE3" i="1"/>
  <c r="BE2" i="1" s="1"/>
  <c r="AT4" i="3"/>
  <c r="AT5" i="3"/>
  <c r="AT6" i="3"/>
  <c r="AT7" i="3"/>
  <c r="AK2" i="1"/>
  <c r="D4" i="3"/>
  <c r="E4" i="3"/>
  <c r="F4" i="3"/>
  <c r="G4" i="3"/>
  <c r="H4" i="3"/>
  <c r="I4" i="3"/>
  <c r="J4" i="3"/>
  <c r="K4" i="3"/>
  <c r="L4" i="3"/>
  <c r="M4" i="3"/>
  <c r="N4" i="3"/>
  <c r="O4" i="3"/>
  <c r="C4" i="3" s="1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C5" i="3" s="1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C6" i="3" s="1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C7" i="3" s="1"/>
  <c r="P7" i="3"/>
  <c r="Q7" i="3"/>
  <c r="R7" i="3"/>
  <c r="D8" i="3"/>
  <c r="AT8" i="3" s="1"/>
  <c r="E8" i="3"/>
  <c r="F8" i="3"/>
  <c r="G8" i="3"/>
  <c r="H8" i="3"/>
  <c r="I8" i="3"/>
  <c r="J8" i="3"/>
  <c r="K8" i="3"/>
  <c r="L8" i="3"/>
  <c r="M8" i="3"/>
  <c r="N8" i="3"/>
  <c r="O8" i="3"/>
  <c r="C8" i="3" s="1"/>
  <c r="P8" i="3"/>
  <c r="Q8" i="3"/>
  <c r="R8" i="3"/>
  <c r="D9" i="3"/>
  <c r="AT9" i="3" s="1"/>
  <c r="E9" i="3"/>
  <c r="F9" i="3"/>
  <c r="G9" i="3"/>
  <c r="H9" i="3"/>
  <c r="I9" i="3"/>
  <c r="J9" i="3"/>
  <c r="K9" i="3"/>
  <c r="L9" i="3"/>
  <c r="M9" i="3"/>
  <c r="N9" i="3"/>
  <c r="O9" i="3"/>
  <c r="C9" i="3" s="1"/>
  <c r="P9" i="3"/>
  <c r="Q9" i="3"/>
  <c r="R9" i="3"/>
  <c r="D10" i="3"/>
  <c r="AT10" i="3" s="1"/>
  <c r="E10" i="3"/>
  <c r="F10" i="3"/>
  <c r="G10" i="3"/>
  <c r="H10" i="3"/>
  <c r="I10" i="3"/>
  <c r="J10" i="3"/>
  <c r="K10" i="3"/>
  <c r="L10" i="3"/>
  <c r="M10" i="3"/>
  <c r="N10" i="3"/>
  <c r="O10" i="3"/>
  <c r="C10" i="3" s="1"/>
  <c r="P10" i="3"/>
  <c r="Q10" i="3"/>
  <c r="R10" i="3"/>
  <c r="D11" i="3"/>
  <c r="AT11" i="3" s="1"/>
  <c r="E11" i="3"/>
  <c r="F11" i="3"/>
  <c r="G11" i="3"/>
  <c r="H11" i="3"/>
  <c r="I11" i="3"/>
  <c r="J11" i="3"/>
  <c r="K11" i="3"/>
  <c r="L11" i="3"/>
  <c r="M11" i="3"/>
  <c r="N11" i="3"/>
  <c r="O11" i="3"/>
  <c r="C11" i="3" s="1"/>
  <c r="P11" i="3"/>
  <c r="Q11" i="3"/>
  <c r="R11" i="3"/>
  <c r="D12" i="3"/>
  <c r="AT12" i="3" s="1"/>
  <c r="E12" i="3"/>
  <c r="F12" i="3"/>
  <c r="G12" i="3"/>
  <c r="H12" i="3"/>
  <c r="I12" i="3"/>
  <c r="J12" i="3"/>
  <c r="K12" i="3"/>
  <c r="L12" i="3"/>
  <c r="M12" i="3"/>
  <c r="N12" i="3"/>
  <c r="O12" i="3"/>
  <c r="C12" i="3" s="1"/>
  <c r="P12" i="3"/>
  <c r="Q12" i="3"/>
  <c r="R12" i="3"/>
  <c r="D13" i="3"/>
  <c r="AT13" i="3" s="1"/>
  <c r="E13" i="3"/>
  <c r="F13" i="3"/>
  <c r="G13" i="3"/>
  <c r="H13" i="3"/>
  <c r="I13" i="3"/>
  <c r="J13" i="3"/>
  <c r="K13" i="3"/>
  <c r="L13" i="3"/>
  <c r="M13" i="3"/>
  <c r="N13" i="3"/>
  <c r="O13" i="3"/>
  <c r="C13" i="3" s="1"/>
  <c r="P13" i="3"/>
  <c r="Q13" i="3"/>
  <c r="R13" i="3"/>
  <c r="D14" i="3"/>
  <c r="AT14" i="3" s="1"/>
  <c r="E14" i="3"/>
  <c r="F14" i="3"/>
  <c r="G14" i="3"/>
  <c r="H14" i="3"/>
  <c r="I14" i="3"/>
  <c r="J14" i="3"/>
  <c r="K14" i="3"/>
  <c r="L14" i="3"/>
  <c r="M14" i="3"/>
  <c r="N14" i="3"/>
  <c r="O14" i="3"/>
  <c r="C14" i="3" s="1"/>
  <c r="P14" i="3"/>
  <c r="Q14" i="3"/>
  <c r="R14" i="3"/>
  <c r="D15" i="3"/>
  <c r="AT15" i="3" s="1"/>
  <c r="E15" i="3"/>
  <c r="F15" i="3"/>
  <c r="G15" i="3"/>
  <c r="H15" i="3"/>
  <c r="I15" i="3"/>
  <c r="J15" i="3"/>
  <c r="K15" i="3"/>
  <c r="L15" i="3"/>
  <c r="M15" i="3"/>
  <c r="N15" i="3"/>
  <c r="O15" i="3"/>
  <c r="C15" i="3" s="1"/>
  <c r="P15" i="3"/>
  <c r="Q15" i="3"/>
  <c r="R15" i="3"/>
  <c r="D16" i="3"/>
  <c r="AT16" i="3" s="1"/>
  <c r="E16" i="3"/>
  <c r="F16" i="3"/>
  <c r="G16" i="3"/>
  <c r="H16" i="3"/>
  <c r="I16" i="3"/>
  <c r="J16" i="3"/>
  <c r="K16" i="3"/>
  <c r="L16" i="3"/>
  <c r="M16" i="3"/>
  <c r="N16" i="3"/>
  <c r="O16" i="3"/>
  <c r="C16" i="3" s="1"/>
  <c r="P16" i="3"/>
  <c r="Q16" i="3"/>
  <c r="R16" i="3"/>
  <c r="D17" i="3"/>
  <c r="AT17" i="3" s="1"/>
  <c r="E17" i="3"/>
  <c r="F17" i="3"/>
  <c r="G17" i="3"/>
  <c r="H17" i="3"/>
  <c r="I17" i="3"/>
  <c r="J17" i="3"/>
  <c r="K17" i="3"/>
  <c r="L17" i="3"/>
  <c r="M17" i="3"/>
  <c r="N17" i="3"/>
  <c r="O17" i="3"/>
  <c r="C17" i="3" s="1"/>
  <c r="P17" i="3"/>
  <c r="Q17" i="3"/>
  <c r="R17" i="3"/>
  <c r="D18" i="3"/>
  <c r="AT18" i="3" s="1"/>
  <c r="E18" i="3"/>
  <c r="F18" i="3"/>
  <c r="G18" i="3"/>
  <c r="H18" i="3"/>
  <c r="I18" i="3"/>
  <c r="J18" i="3"/>
  <c r="K18" i="3"/>
  <c r="L18" i="3"/>
  <c r="M18" i="3"/>
  <c r="N18" i="3"/>
  <c r="O18" i="3"/>
  <c r="C18" i="3" s="1"/>
  <c r="P18" i="3"/>
  <c r="Q18" i="3"/>
  <c r="R18" i="3"/>
  <c r="D19" i="3"/>
  <c r="AT19" i="3" s="1"/>
  <c r="E19" i="3"/>
  <c r="F19" i="3"/>
  <c r="G19" i="3"/>
  <c r="H19" i="3"/>
  <c r="I19" i="3"/>
  <c r="J19" i="3"/>
  <c r="K19" i="3"/>
  <c r="L19" i="3"/>
  <c r="M19" i="3"/>
  <c r="N19" i="3"/>
  <c r="O19" i="3"/>
  <c r="C19" i="3" s="1"/>
  <c r="P19" i="3"/>
  <c r="Q19" i="3"/>
  <c r="R19" i="3"/>
  <c r="D20" i="3"/>
  <c r="AT20" i="3" s="1"/>
  <c r="E20" i="3"/>
  <c r="F20" i="3"/>
  <c r="G20" i="3"/>
  <c r="H20" i="3"/>
  <c r="I20" i="3"/>
  <c r="J20" i="3"/>
  <c r="K20" i="3"/>
  <c r="L20" i="3"/>
  <c r="M20" i="3"/>
  <c r="N20" i="3"/>
  <c r="O20" i="3"/>
  <c r="C20" i="3" s="1"/>
  <c r="P20" i="3"/>
  <c r="Q20" i="3"/>
  <c r="R20" i="3"/>
  <c r="D21" i="3"/>
  <c r="AT21" i="3" s="1"/>
  <c r="E21" i="3"/>
  <c r="F21" i="3"/>
  <c r="G21" i="3"/>
  <c r="H21" i="3"/>
  <c r="I21" i="3"/>
  <c r="J21" i="3"/>
  <c r="K21" i="3"/>
  <c r="L21" i="3"/>
  <c r="M21" i="3"/>
  <c r="N21" i="3"/>
  <c r="O21" i="3"/>
  <c r="C21" i="3" s="1"/>
  <c r="P21" i="3"/>
  <c r="Q21" i="3"/>
  <c r="R21" i="3"/>
  <c r="D22" i="3"/>
  <c r="AT22" i="3" s="1"/>
  <c r="E22" i="3"/>
  <c r="F22" i="3"/>
  <c r="G22" i="3"/>
  <c r="H22" i="3"/>
  <c r="I22" i="3"/>
  <c r="J22" i="3"/>
  <c r="K22" i="3"/>
  <c r="L22" i="3"/>
  <c r="M22" i="3"/>
  <c r="N22" i="3"/>
  <c r="O22" i="3"/>
  <c r="C22" i="3" s="1"/>
  <c r="P22" i="3"/>
  <c r="Q22" i="3"/>
  <c r="R22" i="3"/>
  <c r="D23" i="3"/>
  <c r="AT23" i="3" s="1"/>
  <c r="E23" i="3"/>
  <c r="F23" i="3"/>
  <c r="G23" i="3"/>
  <c r="H23" i="3"/>
  <c r="I23" i="3"/>
  <c r="J23" i="3"/>
  <c r="K23" i="3"/>
  <c r="L23" i="3"/>
  <c r="M23" i="3"/>
  <c r="N23" i="3"/>
  <c r="O23" i="3"/>
  <c r="C23" i="3" s="1"/>
  <c r="P23" i="3"/>
  <c r="Q23" i="3"/>
  <c r="R23" i="3"/>
  <c r="D24" i="3"/>
  <c r="AT24" i="3" s="1"/>
  <c r="E24" i="3"/>
  <c r="F24" i="3"/>
  <c r="G24" i="3"/>
  <c r="H24" i="3"/>
  <c r="I24" i="3"/>
  <c r="J24" i="3"/>
  <c r="K24" i="3"/>
  <c r="L24" i="3"/>
  <c r="M24" i="3"/>
  <c r="N24" i="3"/>
  <c r="O24" i="3"/>
  <c r="C24" i="3" s="1"/>
  <c r="P24" i="3"/>
  <c r="Q24" i="3"/>
  <c r="R24" i="3"/>
  <c r="D25" i="3"/>
  <c r="AT25" i="3" s="1"/>
  <c r="E25" i="3"/>
  <c r="F25" i="3"/>
  <c r="G25" i="3"/>
  <c r="H25" i="3"/>
  <c r="I25" i="3"/>
  <c r="J25" i="3"/>
  <c r="K25" i="3"/>
  <c r="L25" i="3"/>
  <c r="M25" i="3"/>
  <c r="N25" i="3"/>
  <c r="O25" i="3"/>
  <c r="C25" i="3" s="1"/>
  <c r="P25" i="3"/>
  <c r="Q25" i="3"/>
  <c r="R25" i="3"/>
  <c r="D26" i="3"/>
  <c r="AT26" i="3" s="1"/>
  <c r="E26" i="3"/>
  <c r="F26" i="3"/>
  <c r="G26" i="3"/>
  <c r="H26" i="3"/>
  <c r="I26" i="3"/>
  <c r="J26" i="3"/>
  <c r="K26" i="3"/>
  <c r="L26" i="3"/>
  <c r="M26" i="3"/>
  <c r="N26" i="3"/>
  <c r="O26" i="3"/>
  <c r="C26" i="3" s="1"/>
  <c r="P26" i="3"/>
  <c r="Q26" i="3"/>
  <c r="R26" i="3"/>
  <c r="D27" i="3"/>
  <c r="AT27" i="3" s="1"/>
  <c r="E27" i="3"/>
  <c r="F27" i="3"/>
  <c r="G27" i="3"/>
  <c r="H27" i="3"/>
  <c r="I27" i="3"/>
  <c r="J27" i="3"/>
  <c r="K27" i="3"/>
  <c r="L27" i="3"/>
  <c r="M27" i="3"/>
  <c r="N27" i="3"/>
  <c r="O27" i="3"/>
  <c r="C27" i="3" s="1"/>
  <c r="P27" i="3"/>
  <c r="Q27" i="3"/>
  <c r="R27" i="3"/>
  <c r="D28" i="3"/>
  <c r="AT28" i="3" s="1"/>
  <c r="E28" i="3"/>
  <c r="F28" i="3"/>
  <c r="G28" i="3"/>
  <c r="H28" i="3"/>
  <c r="I28" i="3"/>
  <c r="J28" i="3"/>
  <c r="K28" i="3"/>
  <c r="L28" i="3"/>
  <c r="M28" i="3"/>
  <c r="N28" i="3"/>
  <c r="O28" i="3"/>
  <c r="C28" i="3" s="1"/>
  <c r="P28" i="3"/>
  <c r="AB28" i="3" s="1"/>
  <c r="Q28" i="3"/>
  <c r="R28" i="3"/>
  <c r="D29" i="3"/>
  <c r="AT29" i="3" s="1"/>
  <c r="E29" i="3"/>
  <c r="F29" i="3"/>
  <c r="G29" i="3"/>
  <c r="H29" i="3"/>
  <c r="I29" i="3"/>
  <c r="J29" i="3"/>
  <c r="K29" i="3"/>
  <c r="L29" i="3"/>
  <c r="M29" i="3"/>
  <c r="N29" i="3"/>
  <c r="O29" i="3"/>
  <c r="C29" i="3" s="1"/>
  <c r="P29" i="3"/>
  <c r="Q29" i="3"/>
  <c r="R29" i="3"/>
  <c r="D30" i="3"/>
  <c r="AT30" i="3" s="1"/>
  <c r="E30" i="3"/>
  <c r="F30" i="3"/>
  <c r="G30" i="3"/>
  <c r="H30" i="3"/>
  <c r="I30" i="3"/>
  <c r="J30" i="3"/>
  <c r="K30" i="3"/>
  <c r="L30" i="3"/>
  <c r="M30" i="3"/>
  <c r="N30" i="3"/>
  <c r="W30" i="3" s="1"/>
  <c r="O30" i="3"/>
  <c r="C30" i="3" s="1"/>
  <c r="P30" i="3"/>
  <c r="AE30" i="3" s="1"/>
  <c r="Q30" i="3"/>
  <c r="R30" i="3"/>
  <c r="D31" i="3"/>
  <c r="AT31" i="3" s="1"/>
  <c r="E31" i="3"/>
  <c r="F31" i="3"/>
  <c r="G31" i="3"/>
  <c r="H31" i="3"/>
  <c r="I31" i="3"/>
  <c r="J31" i="3"/>
  <c r="K31" i="3"/>
  <c r="L31" i="3"/>
  <c r="M31" i="3"/>
  <c r="N31" i="3"/>
  <c r="W31" i="3" s="1"/>
  <c r="O31" i="3"/>
  <c r="C31" i="3" s="1"/>
  <c r="P31" i="3"/>
  <c r="Q31" i="3"/>
  <c r="R31" i="3"/>
  <c r="D32" i="3"/>
  <c r="AT32" i="3" s="1"/>
  <c r="E32" i="3"/>
  <c r="F32" i="3"/>
  <c r="G32" i="3"/>
  <c r="H32" i="3"/>
  <c r="I32" i="3"/>
  <c r="J32" i="3"/>
  <c r="K32" i="3"/>
  <c r="L32" i="3"/>
  <c r="M32" i="3"/>
  <c r="N32" i="3"/>
  <c r="W32" i="3" s="1"/>
  <c r="O32" i="3"/>
  <c r="C32" i="3" s="1"/>
  <c r="P32" i="3"/>
  <c r="Q32" i="3"/>
  <c r="R32" i="3"/>
  <c r="D33" i="3"/>
  <c r="AT33" i="3" s="1"/>
  <c r="E33" i="3"/>
  <c r="F33" i="3"/>
  <c r="G33" i="3"/>
  <c r="H33" i="3"/>
  <c r="I33" i="3"/>
  <c r="J33" i="3"/>
  <c r="K33" i="3"/>
  <c r="AD33" i="3" s="1"/>
  <c r="L33" i="3"/>
  <c r="M33" i="3"/>
  <c r="N33" i="3"/>
  <c r="O33" i="3"/>
  <c r="C33" i="3" s="1"/>
  <c r="P33" i="3"/>
  <c r="Q33" i="3"/>
  <c r="R33" i="3"/>
  <c r="D34" i="3"/>
  <c r="AT34" i="3" s="1"/>
  <c r="E34" i="3"/>
  <c r="F34" i="3"/>
  <c r="G34" i="3"/>
  <c r="H34" i="3"/>
  <c r="I34" i="3"/>
  <c r="J34" i="3"/>
  <c r="K34" i="3"/>
  <c r="L34" i="3"/>
  <c r="M34" i="3"/>
  <c r="N34" i="3"/>
  <c r="O34" i="3"/>
  <c r="C34" i="3" s="1"/>
  <c r="P34" i="3"/>
  <c r="Q34" i="3"/>
  <c r="R34" i="3"/>
  <c r="D35" i="3"/>
  <c r="AT35" i="3" s="1"/>
  <c r="E35" i="3"/>
  <c r="F35" i="3"/>
  <c r="G35" i="3"/>
  <c r="H35" i="3"/>
  <c r="I35" i="3"/>
  <c r="J35" i="3"/>
  <c r="K35" i="3"/>
  <c r="AD35" i="3" s="1"/>
  <c r="L35" i="3"/>
  <c r="M35" i="3"/>
  <c r="N35" i="3"/>
  <c r="O35" i="3"/>
  <c r="C35" i="3" s="1"/>
  <c r="P35" i="3"/>
  <c r="Q35" i="3"/>
  <c r="R35" i="3"/>
  <c r="D36" i="3"/>
  <c r="AT36" i="3" s="1"/>
  <c r="E36" i="3"/>
  <c r="F36" i="3"/>
  <c r="G36" i="3"/>
  <c r="H36" i="3"/>
  <c r="I36" i="3"/>
  <c r="J36" i="3"/>
  <c r="K36" i="3"/>
  <c r="L36" i="3"/>
  <c r="M36" i="3"/>
  <c r="N36" i="3"/>
  <c r="O36" i="3"/>
  <c r="C36" i="3" s="1"/>
  <c r="P36" i="3"/>
  <c r="Q36" i="3"/>
  <c r="R36" i="3"/>
  <c r="D37" i="3"/>
  <c r="AT37" i="3" s="1"/>
  <c r="E37" i="3"/>
  <c r="F37" i="3"/>
  <c r="G37" i="3"/>
  <c r="H37" i="3"/>
  <c r="I37" i="3"/>
  <c r="J37" i="3"/>
  <c r="K37" i="3"/>
  <c r="L37" i="3"/>
  <c r="AJ37" i="3" s="1"/>
  <c r="M37" i="3"/>
  <c r="N37" i="3"/>
  <c r="W37" i="3" s="1"/>
  <c r="O37" i="3"/>
  <c r="C37" i="3" s="1"/>
  <c r="P37" i="3"/>
  <c r="Q37" i="3"/>
  <c r="R37" i="3"/>
  <c r="D38" i="3"/>
  <c r="AT38" i="3" s="1"/>
  <c r="E38" i="3"/>
  <c r="F38" i="3"/>
  <c r="G38" i="3"/>
  <c r="H38" i="3"/>
  <c r="I38" i="3"/>
  <c r="J38" i="3"/>
  <c r="K38" i="3"/>
  <c r="AD38" i="3" s="1"/>
  <c r="L38" i="3"/>
  <c r="M38" i="3"/>
  <c r="N38" i="3"/>
  <c r="O38" i="3"/>
  <c r="C38" i="3" s="1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W39" i="3" s="1"/>
  <c r="O39" i="3"/>
  <c r="C39" i="3" s="1"/>
  <c r="P39" i="3"/>
  <c r="AE39" i="3" s="1"/>
  <c r="Q39" i="3"/>
  <c r="R39" i="3"/>
  <c r="D40" i="3"/>
  <c r="AT40" i="3" s="1"/>
  <c r="E40" i="3"/>
  <c r="F40" i="3"/>
  <c r="G40" i="3"/>
  <c r="H40" i="3"/>
  <c r="I40" i="3"/>
  <c r="J40" i="3"/>
  <c r="K40" i="3"/>
  <c r="L40" i="3"/>
  <c r="M40" i="3"/>
  <c r="N40" i="3"/>
  <c r="W40" i="3" s="1"/>
  <c r="O40" i="3"/>
  <c r="C40" i="3" s="1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C41" i="3" s="1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N42" i="3"/>
  <c r="W42" i="3" s="1"/>
  <c r="O42" i="3"/>
  <c r="C42" i="3" s="1"/>
  <c r="P42" i="3"/>
  <c r="AE42" i="3" s="1"/>
  <c r="Q42" i="3"/>
  <c r="R42" i="3"/>
  <c r="D43" i="3"/>
  <c r="AT43" i="3" s="1"/>
  <c r="E43" i="3"/>
  <c r="F43" i="3"/>
  <c r="G43" i="3"/>
  <c r="H43" i="3"/>
  <c r="I43" i="3"/>
  <c r="J43" i="3"/>
  <c r="K43" i="3"/>
  <c r="L43" i="3"/>
  <c r="M43" i="3"/>
  <c r="N43" i="3"/>
  <c r="O43" i="3"/>
  <c r="C43" i="3" s="1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W44" i="3" s="1"/>
  <c r="O44" i="3"/>
  <c r="C44" i="3" s="1"/>
  <c r="P44" i="3"/>
  <c r="AE44" i="3" s="1"/>
  <c r="Q44" i="3"/>
  <c r="R44" i="3"/>
  <c r="J3" i="3"/>
  <c r="K3" i="3"/>
  <c r="AD3" i="3" s="1"/>
  <c r="L3" i="3"/>
  <c r="M3" i="3"/>
  <c r="N3" i="3"/>
  <c r="O3" i="3"/>
  <c r="C3" i="3" s="1"/>
  <c r="P3" i="3"/>
  <c r="Q3" i="3"/>
  <c r="R3" i="3"/>
  <c r="E3" i="3"/>
  <c r="F3" i="3"/>
  <c r="G3" i="3"/>
  <c r="H3" i="3"/>
  <c r="I3" i="3"/>
  <c r="D3" i="3"/>
  <c r="AT3" i="3" s="1"/>
  <c r="AP4" i="3"/>
  <c r="E4" i="1"/>
  <c r="BM4" i="1" s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AS4" i="1"/>
  <c r="AT4" i="1" s="1"/>
  <c r="E5" i="1"/>
  <c r="BM5" i="1" s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AS5" i="1"/>
  <c r="AT5" i="1" s="1"/>
  <c r="E6" i="1"/>
  <c r="BM6" i="1" s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AS6" i="1"/>
  <c r="AT6" i="1" s="1"/>
  <c r="E7" i="1"/>
  <c r="BM7" i="1" s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/>
  <c r="AS7" i="1"/>
  <c r="AT7" i="1" s="1"/>
  <c r="E8" i="1"/>
  <c r="BM8" i="1" s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X8" i="1"/>
  <c r="AS8" i="1"/>
  <c r="AT8" i="1" s="1"/>
  <c r="E9" i="1"/>
  <c r="BM9" i="1" s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/>
  <c r="AS9" i="1"/>
  <c r="AT9" i="1" s="1"/>
  <c r="E10" i="1"/>
  <c r="BM10" i="1" s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AS10" i="1"/>
  <c r="AT10" i="1" s="1"/>
  <c r="E11" i="1"/>
  <c r="BM11" i="1" s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AS11" i="1"/>
  <c r="AT11" i="1" s="1"/>
  <c r="E12" i="1"/>
  <c r="BM12" i="1" s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AS12" i="1"/>
  <c r="AT12" i="1" s="1"/>
  <c r="E13" i="1"/>
  <c r="BM13" i="1" s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AS13" i="1"/>
  <c r="AT13" i="1" s="1"/>
  <c r="E14" i="1"/>
  <c r="BM14" i="1" s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AS14" i="1"/>
  <c r="AT14" i="1" s="1"/>
  <c r="E15" i="1"/>
  <c r="BM15" i="1" s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AS15" i="1"/>
  <c r="AT15" i="1" s="1"/>
  <c r="E16" i="1"/>
  <c r="BM16" i="1" s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AS16" i="1"/>
  <c r="AT16" i="1" s="1"/>
  <c r="E17" i="1"/>
  <c r="BM17" i="1" s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AS17" i="1"/>
  <c r="AT17" i="1" s="1"/>
  <c r="E18" i="1"/>
  <c r="BM18" i="1" s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AS18" i="1"/>
  <c r="AT18" i="1" s="1"/>
  <c r="E19" i="1"/>
  <c r="BM19" i="1" s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AS19" i="1"/>
  <c r="AT19" i="1" s="1"/>
  <c r="E20" i="1"/>
  <c r="BM20" i="1" s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AS20" i="1"/>
  <c r="AT20" i="1" s="1"/>
  <c r="E21" i="1"/>
  <c r="BM21" i="1" s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AS21" i="1"/>
  <c r="AT21" i="1" s="1"/>
  <c r="E22" i="1"/>
  <c r="BM22" i="1" s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AS22" i="1"/>
  <c r="AT22" i="1" s="1"/>
  <c r="E23" i="1"/>
  <c r="BM23" i="1" s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AS23" i="1"/>
  <c r="AT23" i="1" s="1"/>
  <c r="E24" i="1"/>
  <c r="BM24" i="1" s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AS24" i="1"/>
  <c r="AT24" i="1" s="1"/>
  <c r="E25" i="1"/>
  <c r="BM25" i="1" s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AS25" i="1"/>
  <c r="AT25" i="1"/>
  <c r="E26" i="1"/>
  <c r="BM26" i="1" s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AS26" i="1"/>
  <c r="AT26" i="1"/>
  <c r="E27" i="1"/>
  <c r="BM27" i="1" s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AS27" i="1"/>
  <c r="AT27" i="1" s="1"/>
  <c r="E28" i="1"/>
  <c r="BM28" i="1" s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AS28" i="1"/>
  <c r="AT28" i="1" s="1"/>
  <c r="E29" i="1"/>
  <c r="BM29" i="1" s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AS29" i="1"/>
  <c r="AT29" i="1" s="1"/>
  <c r="E30" i="1"/>
  <c r="BM30" i="1" s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AS30" i="1"/>
  <c r="AT30" i="1" s="1"/>
  <c r="E31" i="1"/>
  <c r="BM31" i="1" s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AS31" i="1"/>
  <c r="AT31" i="1" s="1"/>
  <c r="E32" i="1"/>
  <c r="BM32" i="1" s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AS32" i="1"/>
  <c r="AT32" i="1" s="1"/>
  <c r="E33" i="1"/>
  <c r="BM33" i="1" s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AS33" i="1"/>
  <c r="AT33" i="1" s="1"/>
  <c r="E34" i="1"/>
  <c r="BM34" i="1" s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AS34" i="1"/>
  <c r="AT34" i="1" s="1"/>
  <c r="E35" i="1"/>
  <c r="BM35" i="1" s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AS35" i="1"/>
  <c r="AT35" i="1" s="1"/>
  <c r="E36" i="1"/>
  <c r="BM36" i="1" s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AS36" i="1"/>
  <c r="AT36" i="1" s="1"/>
  <c r="E37" i="1"/>
  <c r="BM37" i="1" s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AS37" i="1"/>
  <c r="AT37" i="1" s="1"/>
  <c r="E38" i="1"/>
  <c r="BM38" i="1" s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AS38" i="1"/>
  <c r="AT38" i="1" s="1"/>
  <c r="E39" i="1"/>
  <c r="BM39" i="1" s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AS39" i="1"/>
  <c r="AT39" i="1" s="1"/>
  <c r="E40" i="1"/>
  <c r="BM40" i="1" s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AS40" i="1"/>
  <c r="AT40" i="1" s="1"/>
  <c r="E41" i="1"/>
  <c r="BM41" i="1" s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X41" i="1"/>
  <c r="AS41" i="1"/>
  <c r="AT41" i="1" s="1"/>
  <c r="E42" i="1"/>
  <c r="BM42" i="1" s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AS42" i="1"/>
  <c r="AT42" i="1" s="1"/>
  <c r="E43" i="1"/>
  <c r="BM43" i="1" s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AS43" i="1"/>
  <c r="AT43" i="1" s="1"/>
  <c r="E44" i="1"/>
  <c r="BM44" i="1" s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AS44" i="1"/>
  <c r="AT44" i="1" s="1"/>
  <c r="E45" i="1"/>
  <c r="BM45" i="1" s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AS45" i="1"/>
  <c r="AT45" i="1" s="1"/>
  <c r="E46" i="1"/>
  <c r="BM46" i="1" s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AS46" i="1"/>
  <c r="AT46" i="1" s="1"/>
  <c r="E47" i="1"/>
  <c r="BM47" i="1" s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AS47" i="1"/>
  <c r="AT47" i="1" s="1"/>
  <c r="E48" i="1"/>
  <c r="BM48" i="1" s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AS48" i="1"/>
  <c r="AT48" i="1" s="1"/>
  <c r="E49" i="1"/>
  <c r="BM49" i="1" s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AS49" i="1"/>
  <c r="AT49" i="1" s="1"/>
  <c r="E50" i="1"/>
  <c r="BM50" i="1" s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AS50" i="1"/>
  <c r="AT50" i="1" s="1"/>
  <c r="E51" i="1"/>
  <c r="BM51" i="1" s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AS51" i="1"/>
  <c r="AT51" i="1" s="1"/>
  <c r="E52" i="1"/>
  <c r="BM52" i="1" s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/>
  <c r="AS52" i="1"/>
  <c r="AT52" i="1" s="1"/>
  <c r="E53" i="1"/>
  <c r="BM53" i="1" s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AS53" i="1"/>
  <c r="AT53" i="1" s="1"/>
  <c r="E54" i="1"/>
  <c r="BM54" i="1" s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AS54" i="1"/>
  <c r="AT54" i="1" s="1"/>
  <c r="E55" i="1"/>
  <c r="BM55" i="1" s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AS55" i="1"/>
  <c r="AT55" i="1" s="1"/>
  <c r="E56" i="1"/>
  <c r="BM56" i="1" s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AS56" i="1"/>
  <c r="AT56" i="1" s="1"/>
  <c r="E57" i="1"/>
  <c r="BM57" i="1" s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/>
  <c r="AS57" i="1"/>
  <c r="AT57" i="1" s="1"/>
  <c r="E58" i="1"/>
  <c r="BM58" i="1" s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AS58" i="1"/>
  <c r="AT58" i="1" s="1"/>
  <c r="E59" i="1"/>
  <c r="BM59" i="1" s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AS59" i="1"/>
  <c r="AT59" i="1" s="1"/>
  <c r="E60" i="1"/>
  <c r="BM60" i="1" s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AS60" i="1"/>
  <c r="AT60" i="1" s="1"/>
  <c r="E61" i="1"/>
  <c r="BM61" i="1" s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/>
  <c r="AS61" i="1"/>
  <c r="AT61" i="1" s="1"/>
  <c r="E62" i="1"/>
  <c r="BM62" i="1" s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AS62" i="1"/>
  <c r="AT62" i="1" s="1"/>
  <c r="E63" i="1"/>
  <c r="BM63" i="1" s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AS63" i="1"/>
  <c r="AT63" i="1" s="1"/>
  <c r="E64" i="1"/>
  <c r="BM64" i="1" s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/>
  <c r="AS64" i="1"/>
  <c r="AT64" i="1" s="1"/>
  <c r="E65" i="1"/>
  <c r="BM65" i="1" s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AS65" i="1"/>
  <c r="AT65" i="1" s="1"/>
  <c r="E66" i="1"/>
  <c r="BM66" i="1" s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AS66" i="1"/>
  <c r="AT66" i="1" s="1"/>
  <c r="E67" i="1"/>
  <c r="BM67" i="1" s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AS67" i="1"/>
  <c r="AT67" i="1" s="1"/>
  <c r="E68" i="1"/>
  <c r="BM68" i="1" s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AS68" i="1"/>
  <c r="AT68" i="1" s="1"/>
  <c r="E69" i="1"/>
  <c r="BM69" i="1" s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/>
  <c r="AS69" i="1"/>
  <c r="AT69" i="1" s="1"/>
  <c r="E70" i="1"/>
  <c r="BM70" i="1" s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AS70" i="1"/>
  <c r="AT70" i="1" s="1"/>
  <c r="E71" i="1"/>
  <c r="BM71" i="1" s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X71" i="1"/>
  <c r="AS71" i="1"/>
  <c r="AT71" i="1" s="1"/>
  <c r="E72" i="1"/>
  <c r="BM72" i="1" s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AS72" i="1"/>
  <c r="AT72" i="1" s="1"/>
  <c r="E73" i="1"/>
  <c r="BM73" i="1" s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X73" i="1"/>
  <c r="AS73" i="1"/>
  <c r="AT73" i="1" s="1"/>
  <c r="E74" i="1"/>
  <c r="BM74" i="1" s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/>
  <c r="AS74" i="1"/>
  <c r="AT74" i="1" s="1"/>
  <c r="E75" i="1"/>
  <c r="BM75" i="1" s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AS75" i="1"/>
  <c r="AT75" i="1" s="1"/>
  <c r="E76" i="1"/>
  <c r="BM76" i="1" s="1"/>
  <c r="G76" i="1"/>
  <c r="H76" i="1"/>
  <c r="I76" i="1"/>
  <c r="J76" i="1"/>
  <c r="K76" i="1"/>
  <c r="L76" i="1"/>
  <c r="M76" i="1"/>
  <c r="O76" i="1"/>
  <c r="P76" i="1"/>
  <c r="Q76" i="1"/>
  <c r="R76" i="1"/>
  <c r="AF76" i="1" s="1"/>
  <c r="S76" i="1"/>
  <c r="T76" i="1"/>
  <c r="U76" i="1"/>
  <c r="V76" i="1"/>
  <c r="W76" i="1"/>
  <c r="X76" i="1"/>
  <c r="AS76" i="1"/>
  <c r="AT76" i="1" s="1"/>
  <c r="E77" i="1"/>
  <c r="BM77" i="1" s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X77" i="1"/>
  <c r="AS77" i="1"/>
  <c r="AT77" i="1" s="1"/>
  <c r="E78" i="1"/>
  <c r="BM78" i="1" s="1"/>
  <c r="G78" i="1"/>
  <c r="H78" i="1"/>
  <c r="I78" i="1"/>
  <c r="J78" i="1"/>
  <c r="K78" i="1"/>
  <c r="L78" i="1"/>
  <c r="M78" i="1"/>
  <c r="O78" i="1"/>
  <c r="P78" i="1"/>
  <c r="Q78" i="1"/>
  <c r="R78" i="1"/>
  <c r="AF78" i="1" s="1"/>
  <c r="S78" i="1"/>
  <c r="T78" i="1"/>
  <c r="U78" i="1"/>
  <c r="V78" i="1"/>
  <c r="W78" i="1"/>
  <c r="X78" i="1"/>
  <c r="AS78" i="1"/>
  <c r="AT78" i="1" s="1"/>
  <c r="E79" i="1"/>
  <c r="BM79" i="1" s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AS79" i="1"/>
  <c r="AT79" i="1" s="1"/>
  <c r="E80" i="1"/>
  <c r="BM80" i="1" s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X80" i="1"/>
  <c r="AS80" i="1"/>
  <c r="AT80" i="1" s="1"/>
  <c r="E81" i="1"/>
  <c r="BM81" i="1" s="1"/>
  <c r="G81" i="1"/>
  <c r="H81" i="1"/>
  <c r="I81" i="1"/>
  <c r="J81" i="1"/>
  <c r="K81" i="1"/>
  <c r="L81" i="1"/>
  <c r="M81" i="1"/>
  <c r="O81" i="1"/>
  <c r="P81" i="1"/>
  <c r="Q81" i="1"/>
  <c r="R81" i="1"/>
  <c r="AF81" i="1" s="1"/>
  <c r="S81" i="1"/>
  <c r="T81" i="1"/>
  <c r="U81" i="1"/>
  <c r="AE81" i="1" s="1"/>
  <c r="V81" i="1"/>
  <c r="W81" i="1"/>
  <c r="X81" i="1"/>
  <c r="AS81" i="1"/>
  <c r="AT81" i="1" s="1"/>
  <c r="E82" i="1"/>
  <c r="BM82" i="1" s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AS82" i="1"/>
  <c r="AT82" i="1" s="1"/>
  <c r="E83" i="1"/>
  <c r="BM83" i="1" s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AS83" i="1"/>
  <c r="AT83" i="1" s="1"/>
  <c r="E84" i="1"/>
  <c r="BM84" i="1" s="1"/>
  <c r="G84" i="1"/>
  <c r="H84" i="1"/>
  <c r="I84" i="1"/>
  <c r="J84" i="1"/>
  <c r="K84" i="1"/>
  <c r="L84" i="1"/>
  <c r="M84" i="1"/>
  <c r="O84" i="1"/>
  <c r="P84" i="1"/>
  <c r="Q84" i="1"/>
  <c r="R84" i="1"/>
  <c r="AF84" i="1" s="1"/>
  <c r="S84" i="1"/>
  <c r="T84" i="1"/>
  <c r="U84" i="1"/>
  <c r="AE84" i="1" s="1"/>
  <c r="V84" i="1"/>
  <c r="W84" i="1"/>
  <c r="X84" i="1"/>
  <c r="AS84" i="1"/>
  <c r="AT84" i="1" s="1"/>
  <c r="E85" i="1"/>
  <c r="BM85" i="1" s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X85" i="1"/>
  <c r="AS85" i="1"/>
  <c r="AT85" i="1" s="1"/>
  <c r="E86" i="1"/>
  <c r="BM86" i="1" s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AS86" i="1"/>
  <c r="AT86" i="1" s="1"/>
  <c r="E87" i="1"/>
  <c r="BM87" i="1" s="1"/>
  <c r="G87" i="1"/>
  <c r="H87" i="1"/>
  <c r="I87" i="1"/>
  <c r="J87" i="1"/>
  <c r="K87" i="1"/>
  <c r="L87" i="1"/>
  <c r="M87" i="1"/>
  <c r="O87" i="1"/>
  <c r="P87" i="1"/>
  <c r="Q87" i="1"/>
  <c r="R87" i="1"/>
  <c r="AF87" i="1" s="1"/>
  <c r="S87" i="1"/>
  <c r="T87" i="1"/>
  <c r="U87" i="1"/>
  <c r="V87" i="1"/>
  <c r="W87" i="1"/>
  <c r="X87" i="1"/>
  <c r="AS87" i="1"/>
  <c r="AT87" i="1" s="1"/>
  <c r="E88" i="1"/>
  <c r="BM88" i="1" s="1"/>
  <c r="G88" i="1"/>
  <c r="H88" i="1"/>
  <c r="I88" i="1"/>
  <c r="J88" i="1"/>
  <c r="K88" i="1"/>
  <c r="L88" i="1"/>
  <c r="M88" i="1"/>
  <c r="O88" i="1"/>
  <c r="P88" i="1"/>
  <c r="Q88" i="1"/>
  <c r="AP88" i="1" s="1"/>
  <c r="R88" i="1"/>
  <c r="AF88" i="1" s="1"/>
  <c r="S88" i="1"/>
  <c r="T88" i="1"/>
  <c r="U88" i="1"/>
  <c r="V88" i="1"/>
  <c r="W88" i="1"/>
  <c r="X88" i="1"/>
  <c r="AS88" i="1"/>
  <c r="AT88" i="1" s="1"/>
  <c r="E89" i="1"/>
  <c r="BM89" i="1" s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X89" i="1"/>
  <c r="AS89" i="1"/>
  <c r="AT89" i="1" s="1"/>
  <c r="X3" i="1"/>
  <c r="W3" i="1"/>
  <c r="V3" i="1"/>
  <c r="T3" i="1"/>
  <c r="S3" i="1"/>
  <c r="U3" i="1"/>
  <c r="R3" i="1"/>
  <c r="Q3" i="1"/>
  <c r="P3" i="1"/>
  <c r="O3" i="1"/>
  <c r="I3" i="1"/>
  <c r="M3" i="1"/>
  <c r="L3" i="1"/>
  <c r="K3" i="1"/>
  <c r="J3" i="1"/>
  <c r="H3" i="1"/>
  <c r="E3" i="1"/>
  <c r="BM3" i="1" s="1"/>
  <c r="G3" i="1"/>
  <c r="BH3" i="1" s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1" i="3"/>
  <c r="W3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E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G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AE46" i="3" l="1"/>
  <c r="AF46" i="3" s="1"/>
  <c r="AJ46" i="3"/>
  <c r="Y46" i="3"/>
  <c r="AN46" i="3"/>
  <c r="AM46" i="3"/>
  <c r="AB46" i="3"/>
  <c r="AE74" i="1"/>
  <c r="AT44" i="3"/>
  <c r="AD45" i="3"/>
  <c r="AF45" i="3" s="1"/>
  <c r="AC42" i="3"/>
  <c r="AT42" i="3"/>
  <c r="Y45" i="3"/>
  <c r="AF74" i="1"/>
  <c r="AP73" i="1"/>
  <c r="AG38" i="3"/>
  <c r="AG34" i="3"/>
  <c r="AT41" i="3"/>
  <c r="AB45" i="3"/>
  <c r="AF85" i="1"/>
  <c r="AT39" i="3"/>
  <c r="AM45" i="3"/>
  <c r="AJ45" i="3"/>
  <c r="AL45" i="3"/>
  <c r="BK2" i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F28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N7" i="1"/>
  <c r="AA7" i="1" s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N8" i="1"/>
  <c r="AA8" i="1" s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N6" i="1"/>
  <c r="AA6" i="1" s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N5" i="1"/>
  <c r="AA5" i="1" s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N4" i="1"/>
  <c r="AA4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L2" i="1"/>
  <c r="E12" i="2" s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N3" i="1"/>
  <c r="AA3" i="1" s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AT2" i="1"/>
  <c r="AS2" i="1"/>
  <c r="J2" i="1"/>
  <c r="E10" i="2" s="1"/>
  <c r="AM4" i="1" l="1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7" i="1"/>
  <c r="AI33" i="1"/>
  <c r="AI4" i="1"/>
  <c r="AB4" i="1"/>
  <c r="AI26" i="1"/>
  <c r="AI24" i="1"/>
  <c r="AI21" i="1"/>
  <c r="AI61" i="1"/>
  <c r="AI32" i="1"/>
  <c r="AI83" i="1"/>
  <c r="AI12" i="1"/>
  <c r="AI77" i="1"/>
  <c r="AI5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8" i="1"/>
  <c r="AI30" i="1"/>
  <c r="AI50" i="1"/>
  <c r="AI68" i="1"/>
  <c r="AI15" i="1"/>
  <c r="AI20" i="1"/>
  <c r="AI6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B8" i="1"/>
  <c r="AM8" i="1"/>
  <c r="AJ12" i="1"/>
  <c r="AM12" i="1"/>
  <c r="AB12" i="1"/>
  <c r="AJ24" i="1"/>
  <c r="AB24" i="1"/>
  <c r="AM24" i="1"/>
  <c r="B3" i="2"/>
  <c r="AJ16" i="1"/>
  <c r="AM16" i="1"/>
  <c r="AB16" i="1"/>
  <c r="AJ5" i="1"/>
  <c r="AB5" i="1"/>
  <c r="AM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B7" i="1"/>
  <c r="AM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B6" i="1"/>
  <c r="AM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D72" i="1" s="1"/>
  <c r="AW73" i="1"/>
  <c r="D73" i="1" s="1"/>
  <c r="AW74" i="1"/>
  <c r="D74" i="1" s="1"/>
  <c r="AW75" i="1"/>
  <c r="D75" i="1" s="1"/>
  <c r="AW76" i="1"/>
  <c r="D76" i="1" s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A2" i="1"/>
  <c r="AB28" i="1"/>
  <c r="AW3" i="1"/>
  <c r="D3" i="1" s="1"/>
  <c r="N2" i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AB3" i="1"/>
  <c r="AM3" i="1"/>
  <c r="D3" i="2"/>
  <c r="AI3" i="1"/>
  <c r="Y2" i="1"/>
  <c r="Z2" i="1"/>
  <c r="BH2" i="1"/>
  <c r="D2" i="2"/>
  <c r="F2" i="1"/>
  <c r="W2" i="3"/>
  <c r="C2" i="3"/>
  <c r="C7" i="2"/>
  <c r="AQ46" i="3" l="1"/>
  <c r="AR46" i="3" s="1"/>
  <c r="AS46" i="3" s="1"/>
  <c r="X46" i="3"/>
  <c r="AQ43" i="3"/>
  <c r="AR43" i="3" s="1"/>
  <c r="AQ45" i="3"/>
  <c r="AR45" i="3" s="1"/>
  <c r="X45" i="3"/>
  <c r="AQ44" i="3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AB2" i="1"/>
  <c r="X21" i="3"/>
  <c r="X20" i="3"/>
  <c r="X3" i="3"/>
  <c r="X5" i="3"/>
  <c r="AQ4" i="3"/>
  <c r="AR4" i="3" s="1"/>
  <c r="AQ19" i="3"/>
  <c r="AR19" i="3" s="1"/>
  <c r="AI2" i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AM2" i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B11" i="2"/>
  <c r="G11" i="2" s="1"/>
  <c r="B8" i="2"/>
  <c r="G8" i="2" s="1"/>
  <c r="B9" i="2"/>
  <c r="G9" i="2" s="1"/>
  <c r="B13" i="2"/>
  <c r="G13" i="2" s="1"/>
  <c r="B12" i="2"/>
  <c r="G12" i="2" s="1"/>
  <c r="B10" i="2"/>
  <c r="G10" i="2" s="1"/>
  <c r="AS45" i="3" l="1"/>
  <c r="AS32" i="3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D1" i="2"/>
  <c r="B2" i="2" s="1"/>
  <c r="B19" i="2" s="1"/>
  <c r="B16" i="2" l="1"/>
  <c r="B1" i="2"/>
  <c r="B21" i="2"/>
  <c r="B17" i="2"/>
  <c r="B18" i="2"/>
  <c r="B20" i="2"/>
  <c r="AK4" i="1" l="1"/>
  <c r="AK5" i="1"/>
  <c r="AK6" i="1"/>
  <c r="AK7" i="1"/>
  <c r="AK8" i="1"/>
  <c r="AK9" i="1"/>
  <c r="AK10" i="1"/>
  <c r="AK11" i="1"/>
  <c r="AK12" i="1"/>
  <c r="AK15" i="1"/>
  <c r="AK14" i="1"/>
  <c r="AK16" i="1"/>
  <c r="AK18" i="1"/>
  <c r="AK23" i="1"/>
  <c r="AK20" i="1"/>
  <c r="AK17" i="1"/>
  <c r="AK22" i="1"/>
  <c r="AK25" i="1"/>
  <c r="AK26" i="1"/>
  <c r="AK27" i="1"/>
  <c r="AK28" i="1"/>
  <c r="AK29" i="1"/>
  <c r="AK30" i="1"/>
  <c r="AK31" i="1"/>
  <c r="AK32" i="1"/>
  <c r="AK13" i="1"/>
  <c r="AK19" i="1"/>
  <c r="AK24" i="1"/>
  <c r="AK21" i="1"/>
  <c r="AK36" i="1"/>
  <c r="AK33" i="1"/>
  <c r="AK35" i="1"/>
  <c r="AK37" i="1"/>
  <c r="AK34" i="1"/>
  <c r="AK38" i="1"/>
  <c r="AK42" i="1"/>
  <c r="AK45" i="1"/>
  <c r="AK55" i="1"/>
  <c r="AK48" i="1"/>
  <c r="AK43" i="1"/>
  <c r="AK50" i="1"/>
  <c r="AK52" i="1"/>
  <c r="AK47" i="1"/>
  <c r="AK54" i="1"/>
  <c r="AK44" i="1"/>
  <c r="AK39" i="1"/>
  <c r="AK40" i="1"/>
  <c r="AK51" i="1"/>
  <c r="AK46" i="1"/>
  <c r="AK41" i="1"/>
  <c r="AK53" i="1"/>
  <c r="AK56" i="1"/>
  <c r="AK57" i="1"/>
  <c r="AK58" i="1"/>
  <c r="AK59" i="1"/>
  <c r="AK60" i="1"/>
  <c r="AK49" i="1"/>
  <c r="AK65" i="1"/>
  <c r="AK67" i="1"/>
  <c r="AK62" i="1"/>
  <c r="AK61" i="1"/>
  <c r="AK63" i="1"/>
  <c r="AK66" i="1"/>
  <c r="AK69" i="1"/>
  <c r="AK70" i="1"/>
  <c r="AK71" i="1"/>
  <c r="AK72" i="1"/>
  <c r="AK73" i="1"/>
  <c r="AK74" i="1"/>
  <c r="AK75" i="1"/>
  <c r="AK76" i="1"/>
  <c r="AK77" i="1"/>
  <c r="AK68" i="1"/>
  <c r="AK64" i="1"/>
  <c r="AK81" i="1"/>
  <c r="AK82" i="1"/>
  <c r="AK78" i="1"/>
  <c r="AK83" i="1"/>
  <c r="AK85" i="1"/>
  <c r="AK86" i="1"/>
  <c r="AK87" i="1"/>
  <c r="AK88" i="1"/>
  <c r="AK89" i="1"/>
  <c r="AK79" i="1"/>
  <c r="AK84" i="1"/>
  <c r="AK80" i="1"/>
  <c r="AK3" i="1"/>
  <c r="AN85" i="1" l="1"/>
  <c r="AO85" i="1"/>
  <c r="AR85" i="1" s="1"/>
  <c r="AN48" i="1"/>
  <c r="AO48" i="1"/>
  <c r="AR48" i="1" s="1"/>
  <c r="AN65" i="1"/>
  <c r="AO65" i="1"/>
  <c r="AR65" i="1" s="1"/>
  <c r="AN11" i="1"/>
  <c r="AO11" i="1"/>
  <c r="AR11" i="1" s="1"/>
  <c r="AN49" i="1"/>
  <c r="AO49" i="1"/>
  <c r="AR49" i="1" s="1"/>
  <c r="AN22" i="1"/>
  <c r="AO22" i="1"/>
  <c r="AR22" i="1" s="1"/>
  <c r="AO71" i="1"/>
  <c r="AR71" i="1" s="1"/>
  <c r="AN71" i="1"/>
  <c r="AN13" i="1"/>
  <c r="AO13" i="1"/>
  <c r="AR13" i="1" s="1"/>
  <c r="AN81" i="1"/>
  <c r="AO81" i="1"/>
  <c r="AR81" i="1" s="1"/>
  <c r="AN86" i="1"/>
  <c r="AO86" i="1"/>
  <c r="AR86" i="1" s="1"/>
  <c r="AO75" i="1"/>
  <c r="AR75" i="1" s="1"/>
  <c r="AN75" i="1"/>
  <c r="AN62" i="1"/>
  <c r="AO62" i="1"/>
  <c r="AR62" i="1" s="1"/>
  <c r="AN41" i="1"/>
  <c r="AO41" i="1"/>
  <c r="AR41" i="1" s="1"/>
  <c r="AN43" i="1"/>
  <c r="AO43" i="1"/>
  <c r="AR43" i="1" s="1"/>
  <c r="AN36" i="1"/>
  <c r="AO36" i="1"/>
  <c r="AR36" i="1" s="1"/>
  <c r="AN27" i="1"/>
  <c r="AO27" i="1"/>
  <c r="AR27" i="1" s="1"/>
  <c r="AN15" i="1"/>
  <c r="AO15" i="1"/>
  <c r="AR15" i="1" s="1"/>
  <c r="AO51" i="1"/>
  <c r="AR51" i="1" s="1"/>
  <c r="AN51" i="1"/>
  <c r="AN79" i="1"/>
  <c r="AO79" i="1"/>
  <c r="AR79" i="1" s="1"/>
  <c r="AN7" i="1"/>
  <c r="AO7" i="1"/>
  <c r="AR7" i="1" s="1"/>
  <c r="AO74" i="1"/>
  <c r="AR74" i="1" s="1"/>
  <c r="AN74" i="1"/>
  <c r="AO26" i="1"/>
  <c r="AR26" i="1" s="1"/>
  <c r="AN26" i="1"/>
  <c r="AO73" i="1"/>
  <c r="AR73" i="1" s="1"/>
  <c r="AN73" i="1"/>
  <c r="AO25" i="1"/>
  <c r="AR25" i="1" s="1"/>
  <c r="AN25" i="1"/>
  <c r="AO72" i="1"/>
  <c r="AR72" i="1" s="1"/>
  <c r="AN72" i="1"/>
  <c r="AN19" i="1"/>
  <c r="AO19" i="1"/>
  <c r="AR19" i="1" s="1"/>
  <c r="AN82" i="1"/>
  <c r="AO82" i="1"/>
  <c r="AR82" i="1" s="1"/>
  <c r="AN42" i="1"/>
  <c r="AO42" i="1"/>
  <c r="AR42" i="1" s="1"/>
  <c r="AN84" i="1"/>
  <c r="AO84" i="1"/>
  <c r="AR84" i="1" s="1"/>
  <c r="AN44" i="1"/>
  <c r="AO44" i="1"/>
  <c r="AR44" i="1" s="1"/>
  <c r="AN32" i="1"/>
  <c r="AO32" i="1"/>
  <c r="AR32" i="1" s="1"/>
  <c r="AO69" i="1"/>
  <c r="AR69" i="1" s="1"/>
  <c r="AN69" i="1"/>
  <c r="AN34" i="1"/>
  <c r="AO34" i="1"/>
  <c r="AR34" i="1" s="1"/>
  <c r="AN89" i="1"/>
  <c r="AO89" i="1"/>
  <c r="AR89" i="1" s="1"/>
  <c r="AN68" i="1"/>
  <c r="AO68" i="1"/>
  <c r="AR68" i="1" s="1"/>
  <c r="AO66" i="1"/>
  <c r="AR66" i="1" s="1"/>
  <c r="AN66" i="1"/>
  <c r="AO57" i="1"/>
  <c r="AR57" i="1" s="1"/>
  <c r="AN57" i="1"/>
  <c r="AN47" i="1"/>
  <c r="AO47" i="1"/>
  <c r="AR47" i="1" s="1"/>
  <c r="AN37" i="1"/>
  <c r="AO37" i="1"/>
  <c r="AR37" i="1" s="1"/>
  <c r="AN30" i="1"/>
  <c r="AO30" i="1"/>
  <c r="AR30" i="1" s="1"/>
  <c r="AN18" i="1"/>
  <c r="AO18" i="1"/>
  <c r="AR18" i="1" s="1"/>
  <c r="AN6" i="1"/>
  <c r="AO6" i="1"/>
  <c r="AR6" i="1" s="1"/>
  <c r="AN67" i="1"/>
  <c r="AO67" i="1"/>
  <c r="AR67" i="1" s="1"/>
  <c r="AN21" i="1"/>
  <c r="AO21" i="1"/>
  <c r="AR21" i="1" s="1"/>
  <c r="AN83" i="1"/>
  <c r="AO83" i="1"/>
  <c r="AR83" i="1" s="1"/>
  <c r="AN24" i="1"/>
  <c r="AO24" i="1"/>
  <c r="AR24" i="1" s="1"/>
  <c r="AN78" i="1"/>
  <c r="AO78" i="1"/>
  <c r="AR78" i="1" s="1"/>
  <c r="AN45" i="1"/>
  <c r="AO45" i="1"/>
  <c r="AR45" i="1" s="1"/>
  <c r="AN80" i="1"/>
  <c r="AO80" i="1"/>
  <c r="AR80" i="1" s="1"/>
  <c r="AN39" i="1"/>
  <c r="AO39" i="1"/>
  <c r="AR39" i="1" s="1"/>
  <c r="AN9" i="1"/>
  <c r="AO9" i="1"/>
  <c r="AR9" i="1" s="1"/>
  <c r="AN59" i="1"/>
  <c r="AO59" i="1"/>
  <c r="AR59" i="1" s="1"/>
  <c r="AN20" i="1"/>
  <c r="AO20" i="1"/>
  <c r="AR20" i="1" s="1"/>
  <c r="AN64" i="1"/>
  <c r="AO64" i="1"/>
  <c r="AR64" i="1" s="1"/>
  <c r="AN54" i="1"/>
  <c r="AO54" i="1"/>
  <c r="AR54" i="1" s="1"/>
  <c r="AN31" i="1"/>
  <c r="AO31" i="1"/>
  <c r="AR31" i="1" s="1"/>
  <c r="AN88" i="1"/>
  <c r="AO88" i="1"/>
  <c r="AR88" i="1" s="1"/>
  <c r="AO77" i="1"/>
  <c r="AR77" i="1" s="1"/>
  <c r="AN77" i="1"/>
  <c r="AO63" i="1"/>
  <c r="AR63" i="1" s="1"/>
  <c r="AN63" i="1"/>
  <c r="AO56" i="1"/>
  <c r="AR56" i="1" s="1"/>
  <c r="AN56" i="1"/>
  <c r="AN52" i="1"/>
  <c r="AO52" i="1"/>
  <c r="AR52" i="1" s="1"/>
  <c r="AN35" i="1"/>
  <c r="AO35" i="1"/>
  <c r="AR35" i="1" s="1"/>
  <c r="AN29" i="1"/>
  <c r="AO29" i="1"/>
  <c r="AR29" i="1" s="1"/>
  <c r="AN16" i="1"/>
  <c r="AO16" i="1"/>
  <c r="AR16" i="1" s="1"/>
  <c r="AN5" i="1"/>
  <c r="AO5" i="1"/>
  <c r="AR5" i="1" s="1"/>
  <c r="AN46" i="1"/>
  <c r="AO46" i="1"/>
  <c r="AR46" i="1" s="1"/>
  <c r="AN12" i="1"/>
  <c r="AO12" i="1"/>
  <c r="AR12" i="1" s="1"/>
  <c r="AN55" i="1"/>
  <c r="AO55" i="1"/>
  <c r="AR55" i="1" s="1"/>
  <c r="AN40" i="1"/>
  <c r="AO40" i="1"/>
  <c r="AR40" i="1" s="1"/>
  <c r="AN10" i="1"/>
  <c r="AO10" i="1"/>
  <c r="AR10" i="1" s="1"/>
  <c r="AN60" i="1"/>
  <c r="AO60" i="1"/>
  <c r="AR60" i="1" s="1"/>
  <c r="AN17" i="1"/>
  <c r="AO17" i="1"/>
  <c r="AR17" i="1" s="1"/>
  <c r="AO70" i="1"/>
  <c r="AR70" i="1" s="1"/>
  <c r="AN70" i="1"/>
  <c r="AN38" i="1"/>
  <c r="AO38" i="1"/>
  <c r="AR38" i="1" s="1"/>
  <c r="AN8" i="1"/>
  <c r="AO8" i="1"/>
  <c r="AR8" i="1" s="1"/>
  <c r="AN58" i="1"/>
  <c r="AO58" i="1"/>
  <c r="AR58" i="1" s="1"/>
  <c r="AN23" i="1"/>
  <c r="AO23" i="1"/>
  <c r="AR23" i="1" s="1"/>
  <c r="AN87" i="1"/>
  <c r="AO87" i="1"/>
  <c r="AR87" i="1" s="1"/>
  <c r="AO76" i="1"/>
  <c r="AR76" i="1" s="1"/>
  <c r="AN76" i="1"/>
  <c r="AO61" i="1"/>
  <c r="AR61" i="1" s="1"/>
  <c r="AN61" i="1"/>
  <c r="AN53" i="1"/>
  <c r="AO53" i="1"/>
  <c r="AR53" i="1" s="1"/>
  <c r="AN50" i="1"/>
  <c r="AO50" i="1"/>
  <c r="AR50" i="1" s="1"/>
  <c r="AN33" i="1"/>
  <c r="AO33" i="1"/>
  <c r="AR33" i="1" s="1"/>
  <c r="AN28" i="1"/>
  <c r="AO28" i="1"/>
  <c r="AR28" i="1" s="1"/>
  <c r="AN14" i="1"/>
  <c r="AO14" i="1"/>
  <c r="AR14" i="1" s="1"/>
  <c r="AN4" i="1"/>
  <c r="AO4" i="1"/>
  <c r="AR4" i="1" s="1"/>
  <c r="AO3" i="1"/>
  <c r="AL85" i="1"/>
  <c r="AD85" i="1" s="1"/>
  <c r="AN3" i="1"/>
  <c r="AL56" i="1" l="1"/>
  <c r="AD56" i="1" s="1"/>
  <c r="AL31" i="1"/>
  <c r="AD31" i="1" s="1"/>
  <c r="AL66" i="1"/>
  <c r="AD66" i="1" s="1"/>
  <c r="AL70" i="1"/>
  <c r="AD70" i="1" s="1"/>
  <c r="AL69" i="1"/>
  <c r="AD69" i="1" s="1"/>
  <c r="AL15" i="1"/>
  <c r="AD15" i="1" s="1"/>
  <c r="AL40" i="1"/>
  <c r="AD40" i="1" s="1"/>
  <c r="AL81" i="1"/>
  <c r="AD81" i="1" s="1"/>
  <c r="AL30" i="1"/>
  <c r="AD30" i="1" s="1"/>
  <c r="AL37" i="1"/>
  <c r="AD37" i="1" s="1"/>
  <c r="AL23" i="1"/>
  <c r="AD23" i="1" s="1"/>
  <c r="AL68" i="1"/>
  <c r="AD68" i="1" s="1"/>
  <c r="AL61" i="1"/>
  <c r="AD61" i="1" s="1"/>
  <c r="AL7" i="1"/>
  <c r="AD7" i="1" s="1"/>
  <c r="AL63" i="1"/>
  <c r="AD63" i="1" s="1"/>
  <c r="AL78" i="1"/>
  <c r="AD78" i="1" s="1"/>
  <c r="AL67" i="1"/>
  <c r="AD67" i="1" s="1"/>
  <c r="AL73" i="1"/>
  <c r="AD73" i="1" s="1"/>
  <c r="AL65" i="1"/>
  <c r="AD65" i="1" s="1"/>
  <c r="AL33" i="1"/>
  <c r="AD33" i="1" s="1"/>
  <c r="AL76" i="1"/>
  <c r="AD76" i="1" s="1"/>
  <c r="AL29" i="1"/>
  <c r="AD29" i="1" s="1"/>
  <c r="AL39" i="1"/>
  <c r="AD39" i="1" s="1"/>
  <c r="AL24" i="1"/>
  <c r="AD24" i="1" s="1"/>
  <c r="AL82" i="1"/>
  <c r="AD82" i="1" s="1"/>
  <c r="AL27" i="1"/>
  <c r="AD27" i="1" s="1"/>
  <c r="AL46" i="1"/>
  <c r="AD46" i="1" s="1"/>
  <c r="AL44" i="1"/>
  <c r="AD44" i="1" s="1"/>
  <c r="AL19" i="1"/>
  <c r="AD19" i="1" s="1"/>
  <c r="AL48" i="1"/>
  <c r="AD48" i="1" s="1"/>
  <c r="AL58" i="1"/>
  <c r="AD58" i="1" s="1"/>
  <c r="AL4" i="1"/>
  <c r="AD4" i="1" s="1"/>
  <c r="AL50" i="1"/>
  <c r="AD50" i="1" s="1"/>
  <c r="AL86" i="1"/>
  <c r="AD86" i="1" s="1"/>
  <c r="AL22" i="1"/>
  <c r="AD22" i="1" s="1"/>
  <c r="AL79" i="1"/>
  <c r="AD79" i="1" s="1"/>
  <c r="AL10" i="1"/>
  <c r="AD10" i="1" s="1"/>
  <c r="AL84" i="1"/>
  <c r="AD84" i="1" s="1"/>
  <c r="AL41" i="1"/>
  <c r="AD41" i="1" s="1"/>
  <c r="AL14" i="1"/>
  <c r="AD14" i="1" s="1"/>
  <c r="AL20" i="1"/>
  <c r="AD20" i="1" s="1"/>
  <c r="AL80" i="1"/>
  <c r="AD80" i="1" s="1"/>
  <c r="AL34" i="1"/>
  <c r="AD34" i="1" s="1"/>
  <c r="AU33" i="1"/>
  <c r="AX33" i="1"/>
  <c r="AU67" i="1"/>
  <c r="AX67" i="1"/>
  <c r="AU4" i="1"/>
  <c r="AX4" i="1"/>
  <c r="AU61" i="1"/>
  <c r="AX61" i="1"/>
  <c r="AU27" i="1"/>
  <c r="AX27" i="1"/>
  <c r="AU22" i="1"/>
  <c r="AX22" i="1"/>
  <c r="AX40" i="1"/>
  <c r="AU40" i="1"/>
  <c r="AU24" i="1"/>
  <c r="AX24" i="1"/>
  <c r="AX81" i="1"/>
  <c r="AU81" i="1"/>
  <c r="AU6" i="1"/>
  <c r="AX6" i="1"/>
  <c r="AU79" i="1"/>
  <c r="AX79" i="1"/>
  <c r="AX14" i="1"/>
  <c r="AU14" i="1"/>
  <c r="AL28" i="1"/>
  <c r="AD28" i="1" s="1"/>
  <c r="AL38" i="1"/>
  <c r="AD38" i="1" s="1"/>
  <c r="AU10" i="1"/>
  <c r="AX10" i="1"/>
  <c r="AU12" i="1"/>
  <c r="AX12" i="1"/>
  <c r="AL16" i="1"/>
  <c r="AD16" i="1" s="1"/>
  <c r="AL88" i="1"/>
  <c r="AD88" i="1" s="1"/>
  <c r="AL64" i="1"/>
  <c r="AD64" i="1" s="1"/>
  <c r="AX39" i="1"/>
  <c r="AU39" i="1"/>
  <c r="AL21" i="1"/>
  <c r="AD21" i="1" s="1"/>
  <c r="AU30" i="1"/>
  <c r="AX30" i="1"/>
  <c r="AL89" i="1"/>
  <c r="AD89" i="1" s="1"/>
  <c r="AX44" i="1"/>
  <c r="AU44" i="1"/>
  <c r="AL25" i="1"/>
  <c r="AD25" i="1" s="1"/>
  <c r="AU7" i="1"/>
  <c r="AX7" i="1"/>
  <c r="AU86" i="1"/>
  <c r="AX86" i="1"/>
  <c r="AL71" i="1"/>
  <c r="AD71" i="1" s="1"/>
  <c r="AL11" i="1"/>
  <c r="AD11" i="1" s="1"/>
  <c r="AL62" i="1"/>
  <c r="AD62" i="1" s="1"/>
  <c r="AU70" i="1"/>
  <c r="AX70" i="1"/>
  <c r="AU73" i="1"/>
  <c r="AX73" i="1"/>
  <c r="AU35" i="1"/>
  <c r="AX35" i="1"/>
  <c r="AX84" i="1"/>
  <c r="AU84" i="1"/>
  <c r="AU76" i="1"/>
  <c r="AX76" i="1"/>
  <c r="AU54" i="1"/>
  <c r="AX54" i="1"/>
  <c r="AU83" i="1"/>
  <c r="AX83" i="1"/>
  <c r="AU87" i="1"/>
  <c r="AX87" i="1"/>
  <c r="AL17" i="1"/>
  <c r="AD17" i="1" s="1"/>
  <c r="AL55" i="1"/>
  <c r="AD55" i="1" s="1"/>
  <c r="AL35" i="1"/>
  <c r="AD35" i="1" s="1"/>
  <c r="AL59" i="1"/>
  <c r="AD59" i="1" s="1"/>
  <c r="AX47" i="1"/>
  <c r="AU47" i="1"/>
  <c r="AU52" i="1"/>
  <c r="AX52" i="1"/>
  <c r="AL54" i="1"/>
  <c r="AD54" i="1" s="1"/>
  <c r="AL45" i="1"/>
  <c r="AD45" i="1" s="1"/>
  <c r="AL83" i="1"/>
  <c r="AD83" i="1" s="1"/>
  <c r="AU18" i="1"/>
  <c r="AX18" i="1"/>
  <c r="AL47" i="1"/>
  <c r="AD47" i="1" s="1"/>
  <c r="AL32" i="1"/>
  <c r="AD32" i="1" s="1"/>
  <c r="AL42" i="1"/>
  <c r="AD42" i="1" s="1"/>
  <c r="AU72" i="1"/>
  <c r="AX72" i="1"/>
  <c r="AL51" i="1"/>
  <c r="AD51" i="1" s="1"/>
  <c r="AL36" i="1"/>
  <c r="AD36" i="1" s="1"/>
  <c r="AX13" i="1"/>
  <c r="AU13" i="1"/>
  <c r="AU85" i="1"/>
  <c r="AX85" i="1"/>
  <c r="AU29" i="1"/>
  <c r="AX29" i="1"/>
  <c r="AU20" i="1"/>
  <c r="AX20" i="1"/>
  <c r="AX34" i="1"/>
  <c r="AU34" i="1"/>
  <c r="AU65" i="1"/>
  <c r="AX65" i="1"/>
  <c r="AU31" i="1"/>
  <c r="AX31" i="1"/>
  <c r="AX41" i="1"/>
  <c r="AU41" i="1"/>
  <c r="AX50" i="1"/>
  <c r="AU50" i="1"/>
  <c r="AU59" i="1"/>
  <c r="AX59" i="1"/>
  <c r="AU37" i="1"/>
  <c r="AX37" i="1"/>
  <c r="AX48" i="1"/>
  <c r="AU48" i="1"/>
  <c r="AU8" i="1"/>
  <c r="AX8" i="1"/>
  <c r="AU63" i="1"/>
  <c r="AX63" i="1"/>
  <c r="AU36" i="1"/>
  <c r="AX36" i="1"/>
  <c r="AX49" i="1"/>
  <c r="AU49" i="1"/>
  <c r="AX45" i="1"/>
  <c r="AU45" i="1"/>
  <c r="AL6" i="1"/>
  <c r="AD6" i="1" s="1"/>
  <c r="AU69" i="1"/>
  <c r="AX69" i="1"/>
  <c r="AL72" i="1"/>
  <c r="AD72" i="1" s="1"/>
  <c r="AL26" i="1"/>
  <c r="AD26" i="1" s="1"/>
  <c r="AL13" i="1"/>
  <c r="AD13" i="1" s="1"/>
  <c r="AL53" i="1"/>
  <c r="AD53" i="1" s="1"/>
  <c r="AL8" i="1"/>
  <c r="AD8" i="1" s="1"/>
  <c r="AX55" i="1"/>
  <c r="AU55" i="1"/>
  <c r="AL5" i="1"/>
  <c r="AD5" i="1" s="1"/>
  <c r="AL77" i="1"/>
  <c r="AD77" i="1" s="1"/>
  <c r="AX53" i="1"/>
  <c r="AU53" i="1"/>
  <c r="AL87" i="1"/>
  <c r="AD87" i="1" s="1"/>
  <c r="AX38" i="1"/>
  <c r="AU38" i="1"/>
  <c r="AX16" i="1"/>
  <c r="AU16" i="1"/>
  <c r="AU77" i="1"/>
  <c r="AX77" i="1"/>
  <c r="AX64" i="1"/>
  <c r="AU64" i="1"/>
  <c r="AX21" i="1"/>
  <c r="AU21" i="1"/>
  <c r="AU89" i="1"/>
  <c r="AX89" i="1"/>
  <c r="AU32" i="1"/>
  <c r="AX32" i="1"/>
  <c r="AL74" i="1"/>
  <c r="AD74" i="1" s="1"/>
  <c r="AU51" i="1"/>
  <c r="AX51" i="1"/>
  <c r="AX43" i="1"/>
  <c r="AU43" i="1"/>
  <c r="AL75" i="1"/>
  <c r="AD75" i="1" s="1"/>
  <c r="AU11" i="1"/>
  <c r="AX11" i="1"/>
  <c r="AU57" i="1"/>
  <c r="AX57" i="1"/>
  <c r="AU71" i="1"/>
  <c r="AX71" i="1"/>
  <c r="AU58" i="1"/>
  <c r="AX58" i="1"/>
  <c r="AU56" i="1"/>
  <c r="AX56" i="1"/>
  <c r="AX46" i="1"/>
  <c r="AU46" i="1"/>
  <c r="AX80" i="1"/>
  <c r="AU80" i="1"/>
  <c r="AU19" i="1"/>
  <c r="AX19" i="1"/>
  <c r="AU17" i="1"/>
  <c r="AX17" i="1"/>
  <c r="AU66" i="1"/>
  <c r="AX66" i="1"/>
  <c r="AU62" i="1"/>
  <c r="AX62" i="1"/>
  <c r="AU5" i="1"/>
  <c r="AX5" i="1"/>
  <c r="AU26" i="1"/>
  <c r="AX26" i="1"/>
  <c r="AX68" i="1"/>
  <c r="AU68" i="1"/>
  <c r="AX42" i="1"/>
  <c r="AU42" i="1"/>
  <c r="AL49" i="1"/>
  <c r="AD49" i="1" s="1"/>
  <c r="AU60" i="1"/>
  <c r="AX60" i="1"/>
  <c r="AU9" i="1"/>
  <c r="AX9" i="1"/>
  <c r="AU28" i="1"/>
  <c r="AX28" i="1"/>
  <c r="AU23" i="1"/>
  <c r="AX23" i="1"/>
  <c r="AL60" i="1"/>
  <c r="AD60" i="1" s="1"/>
  <c r="AL12" i="1"/>
  <c r="AD12" i="1" s="1"/>
  <c r="AL52" i="1"/>
  <c r="AD52" i="1" s="1"/>
  <c r="AX88" i="1"/>
  <c r="AU88" i="1"/>
  <c r="AL9" i="1"/>
  <c r="AD9" i="1" s="1"/>
  <c r="AU78" i="1"/>
  <c r="AX78" i="1"/>
  <c r="AL18" i="1"/>
  <c r="AD18" i="1" s="1"/>
  <c r="AL57" i="1"/>
  <c r="AD57" i="1" s="1"/>
  <c r="AU82" i="1"/>
  <c r="AX82" i="1"/>
  <c r="AU25" i="1"/>
  <c r="AX25" i="1"/>
  <c r="AU74" i="1"/>
  <c r="AX74" i="1"/>
  <c r="AX15" i="1"/>
  <c r="AU15" i="1"/>
  <c r="AL43" i="1"/>
  <c r="AD43" i="1" s="1"/>
  <c r="AU75" i="1"/>
  <c r="AX75" i="1"/>
  <c r="F1" i="2"/>
  <c r="AR3" i="1"/>
  <c r="AO2" i="1"/>
  <c r="AL3" i="1"/>
  <c r="AD3" i="1" s="1"/>
  <c r="AN2" i="1"/>
  <c r="AY48" i="1" l="1"/>
  <c r="C48" i="1" s="1"/>
  <c r="AV48" i="1"/>
  <c r="BI48" i="1" s="1"/>
  <c r="AV6" i="1"/>
  <c r="BI6" i="1" s="1"/>
  <c r="AY6" i="1"/>
  <c r="C6" i="1" s="1"/>
  <c r="AY74" i="1"/>
  <c r="C74" i="1" s="1"/>
  <c r="AV74" i="1"/>
  <c r="BI74" i="1" s="1"/>
  <c r="AY80" i="1"/>
  <c r="AV80" i="1"/>
  <c r="BI80" i="1" s="1"/>
  <c r="AV31" i="1"/>
  <c r="BI31" i="1" s="1"/>
  <c r="AY31" i="1"/>
  <c r="C31" i="1" s="1"/>
  <c r="AV10" i="1"/>
  <c r="BI10" i="1" s="1"/>
  <c r="AY10" i="1"/>
  <c r="C10" i="1" s="1"/>
  <c r="AY34" i="1"/>
  <c r="C34" i="1" s="1"/>
  <c r="AV34" i="1"/>
  <c r="BI34" i="1" s="1"/>
  <c r="AV78" i="1"/>
  <c r="BI78" i="1" s="1"/>
  <c r="AY78" i="1"/>
  <c r="AV28" i="1"/>
  <c r="BI28" i="1" s="1"/>
  <c r="AY28" i="1"/>
  <c r="C28" i="1" s="1"/>
  <c r="AV51" i="1"/>
  <c r="BI51" i="1" s="1"/>
  <c r="AY51" i="1"/>
  <c r="C51" i="1" s="1"/>
  <c r="AV8" i="1"/>
  <c r="BI8" i="1" s="1"/>
  <c r="AY8" i="1"/>
  <c r="AV29" i="1"/>
  <c r="BI29" i="1" s="1"/>
  <c r="AY29" i="1"/>
  <c r="C29" i="1" s="1"/>
  <c r="AV54" i="1"/>
  <c r="BI54" i="1" s="1"/>
  <c r="AY54" i="1"/>
  <c r="C54" i="1" s="1"/>
  <c r="AY70" i="1"/>
  <c r="C70" i="1" s="1"/>
  <c r="AV70" i="1"/>
  <c r="BI70" i="1" s="1"/>
  <c r="AY71" i="1"/>
  <c r="C71" i="1" s="1"/>
  <c r="AV71" i="1"/>
  <c r="BI71" i="1" s="1"/>
  <c r="AY45" i="1"/>
  <c r="C45" i="1" s="1"/>
  <c r="AV45" i="1"/>
  <c r="BI45" i="1" s="1"/>
  <c r="AV16" i="1"/>
  <c r="BI16" i="1" s="1"/>
  <c r="AY16" i="1"/>
  <c r="C16" i="1" s="1"/>
  <c r="AV85" i="1"/>
  <c r="BI85" i="1" s="1"/>
  <c r="AY85" i="1"/>
  <c r="AY76" i="1"/>
  <c r="C76" i="1" s="1"/>
  <c r="AV76" i="1"/>
  <c r="BI76" i="1" s="1"/>
  <c r="AV5" i="1"/>
  <c r="BI5" i="1" s="1"/>
  <c r="AY5" i="1"/>
  <c r="C5" i="1" s="1"/>
  <c r="AV18" i="1"/>
  <c r="BI18" i="1" s="1"/>
  <c r="AY18" i="1"/>
  <c r="C18" i="1" s="1"/>
  <c r="AV30" i="1"/>
  <c r="BI30" i="1" s="1"/>
  <c r="AY30" i="1"/>
  <c r="C30" i="1" s="1"/>
  <c r="AV61" i="1"/>
  <c r="BI61" i="1" s="1"/>
  <c r="AY61" i="1"/>
  <c r="C61" i="1" s="1"/>
  <c r="AV60" i="1"/>
  <c r="BI60" i="1" s="1"/>
  <c r="AY60" i="1"/>
  <c r="C60" i="1" s="1"/>
  <c r="AV46" i="1"/>
  <c r="BI46" i="1" s="1"/>
  <c r="AY46" i="1"/>
  <c r="C46" i="1" s="1"/>
  <c r="AV38" i="1"/>
  <c r="BI38" i="1" s="1"/>
  <c r="AY38" i="1"/>
  <c r="C38" i="1" s="1"/>
  <c r="AY37" i="1"/>
  <c r="AV37" i="1"/>
  <c r="BI37" i="1" s="1"/>
  <c r="AY21" i="1"/>
  <c r="C21" i="1" s="1"/>
  <c r="AV21" i="1"/>
  <c r="BI21" i="1" s="1"/>
  <c r="AV36" i="1"/>
  <c r="BI36" i="1" s="1"/>
  <c r="AY36" i="1"/>
  <c r="C36" i="1" s="1"/>
  <c r="AV59" i="1"/>
  <c r="BI59" i="1" s="1"/>
  <c r="AY59" i="1"/>
  <c r="C59" i="1" s="1"/>
  <c r="AV87" i="1"/>
  <c r="BI87" i="1" s="1"/>
  <c r="AY87" i="1"/>
  <c r="AY14" i="1"/>
  <c r="C14" i="1" s="1"/>
  <c r="AV14" i="1"/>
  <c r="BI14" i="1" s="1"/>
  <c r="AY53" i="1"/>
  <c r="C53" i="1" s="1"/>
  <c r="AV53" i="1"/>
  <c r="BI53" i="1" s="1"/>
  <c r="AV7" i="1"/>
  <c r="BI7" i="1" s="1"/>
  <c r="AY7" i="1"/>
  <c r="C7" i="1" s="1"/>
  <c r="AV67" i="1"/>
  <c r="BI67" i="1" s="1"/>
  <c r="AY67" i="1"/>
  <c r="C67" i="1" s="1"/>
  <c r="AY77" i="1"/>
  <c r="AV77" i="1"/>
  <c r="BI77" i="1" s="1"/>
  <c r="AY12" i="1"/>
  <c r="AV12" i="1"/>
  <c r="BI12" i="1" s="1"/>
  <c r="AV9" i="1"/>
  <c r="BI9" i="1" s="1"/>
  <c r="AY9" i="1"/>
  <c r="C9" i="1" s="1"/>
  <c r="AY57" i="1"/>
  <c r="C57" i="1" s="1"/>
  <c r="AV57" i="1"/>
  <c r="BI57" i="1" s="1"/>
  <c r="AY32" i="1"/>
  <c r="C32" i="1" s="1"/>
  <c r="AV32" i="1"/>
  <c r="BI32" i="1" s="1"/>
  <c r="AY13" i="1"/>
  <c r="C13" i="1" s="1"/>
  <c r="AV13" i="1"/>
  <c r="BI13" i="1" s="1"/>
  <c r="AY84" i="1"/>
  <c r="AV84" i="1"/>
  <c r="BI84" i="1" s="1"/>
  <c r="AV62" i="1"/>
  <c r="BI62" i="1" s="1"/>
  <c r="AY62" i="1"/>
  <c r="C62" i="1" s="1"/>
  <c r="AV89" i="1"/>
  <c r="BI89" i="1" s="1"/>
  <c r="AY89" i="1"/>
  <c r="AV39" i="1"/>
  <c r="BI39" i="1" s="1"/>
  <c r="AY39" i="1"/>
  <c r="C39" i="1" s="1"/>
  <c r="AY24" i="1"/>
  <c r="C24" i="1" s="1"/>
  <c r="AV24" i="1"/>
  <c r="BI24" i="1" s="1"/>
  <c r="AV40" i="1"/>
  <c r="BI40" i="1" s="1"/>
  <c r="AY40" i="1"/>
  <c r="AV66" i="1"/>
  <c r="BI66" i="1" s="1"/>
  <c r="AY66" i="1"/>
  <c r="C66" i="1" s="1"/>
  <c r="AY56" i="1"/>
  <c r="C56" i="1" s="1"/>
  <c r="AV56" i="1"/>
  <c r="BI56" i="1" s="1"/>
  <c r="AY43" i="1"/>
  <c r="C43" i="1" s="1"/>
  <c r="AV43" i="1"/>
  <c r="BI43" i="1" s="1"/>
  <c r="AV50" i="1"/>
  <c r="BI50" i="1" s="1"/>
  <c r="AY50" i="1"/>
  <c r="AV23" i="1"/>
  <c r="BI23" i="1" s="1"/>
  <c r="AY23" i="1"/>
  <c r="C23" i="1" s="1"/>
  <c r="AY68" i="1"/>
  <c r="C68" i="1" s="1"/>
  <c r="AV68" i="1"/>
  <c r="BI68" i="1" s="1"/>
  <c r="AY64" i="1"/>
  <c r="C64" i="1" s="1"/>
  <c r="AV64" i="1"/>
  <c r="BI64" i="1" s="1"/>
  <c r="AV63" i="1"/>
  <c r="BI63" i="1" s="1"/>
  <c r="AY63" i="1"/>
  <c r="C63" i="1" s="1"/>
  <c r="AV20" i="1"/>
  <c r="BI20" i="1" s="1"/>
  <c r="AY20" i="1"/>
  <c r="C20" i="1" s="1"/>
  <c r="AY72" i="1"/>
  <c r="C72" i="1" s="1"/>
  <c r="AV72" i="1"/>
  <c r="BI72" i="1" s="1"/>
  <c r="AV52" i="1"/>
  <c r="BI52" i="1" s="1"/>
  <c r="AY52" i="1"/>
  <c r="C52" i="1" s="1"/>
  <c r="AV83" i="1"/>
  <c r="BI83" i="1" s="1"/>
  <c r="AY83" i="1"/>
  <c r="AY73" i="1"/>
  <c r="C73" i="1" s="1"/>
  <c r="AV73" i="1"/>
  <c r="BI73" i="1" s="1"/>
  <c r="AV26" i="1"/>
  <c r="BI26" i="1" s="1"/>
  <c r="AY26" i="1"/>
  <c r="C26" i="1" s="1"/>
  <c r="AY19" i="1"/>
  <c r="C19" i="1" s="1"/>
  <c r="AV19" i="1"/>
  <c r="BI19" i="1" s="1"/>
  <c r="AV55" i="1"/>
  <c r="BI55" i="1" s="1"/>
  <c r="AY55" i="1"/>
  <c r="C55" i="1" s="1"/>
  <c r="AV27" i="1"/>
  <c r="BI27" i="1" s="1"/>
  <c r="AY27" i="1"/>
  <c r="C27" i="1" s="1"/>
  <c r="AV88" i="1"/>
  <c r="BI88" i="1" s="1"/>
  <c r="AY88" i="1"/>
  <c r="AV81" i="1"/>
  <c r="BI81" i="1" s="1"/>
  <c r="AY81" i="1"/>
  <c r="AY49" i="1"/>
  <c r="AV49" i="1"/>
  <c r="BI49" i="1" s="1"/>
  <c r="AV25" i="1"/>
  <c r="BI25" i="1" s="1"/>
  <c r="AY25" i="1"/>
  <c r="C25" i="1" s="1"/>
  <c r="AV65" i="1"/>
  <c r="BI65" i="1" s="1"/>
  <c r="AY65" i="1"/>
  <c r="C65" i="1" s="1"/>
  <c r="AV11" i="1"/>
  <c r="BI11" i="1" s="1"/>
  <c r="AY11" i="1"/>
  <c r="C11" i="1" s="1"/>
  <c r="AV86" i="1"/>
  <c r="BI86" i="1" s="1"/>
  <c r="AY86" i="1"/>
  <c r="AV4" i="1"/>
  <c r="BI4" i="1" s="1"/>
  <c r="AY4" i="1"/>
  <c r="C4" i="1" s="1"/>
  <c r="AV82" i="1"/>
  <c r="BI82" i="1" s="1"/>
  <c r="AY82" i="1"/>
  <c r="AV42" i="1"/>
  <c r="BI42" i="1" s="1"/>
  <c r="AY42" i="1"/>
  <c r="C42" i="1" s="1"/>
  <c r="AV35" i="1"/>
  <c r="BI35" i="1" s="1"/>
  <c r="AY35" i="1"/>
  <c r="C35" i="1" s="1"/>
  <c r="AY75" i="1"/>
  <c r="C75" i="1" s="1"/>
  <c r="AV75" i="1"/>
  <c r="BI75" i="1" s="1"/>
  <c r="AY15" i="1"/>
  <c r="C15" i="1" s="1"/>
  <c r="AV15" i="1"/>
  <c r="BI15" i="1" s="1"/>
  <c r="AV17" i="1"/>
  <c r="BI17" i="1" s="1"/>
  <c r="AY17" i="1"/>
  <c r="C17" i="1" s="1"/>
  <c r="AV58" i="1"/>
  <c r="BI58" i="1" s="1"/>
  <c r="AY58" i="1"/>
  <c r="C58" i="1" s="1"/>
  <c r="AY69" i="1"/>
  <c r="C69" i="1" s="1"/>
  <c r="AV69" i="1"/>
  <c r="BI69" i="1" s="1"/>
  <c r="AV41" i="1"/>
  <c r="BI41" i="1" s="1"/>
  <c r="AY41" i="1"/>
  <c r="AV47" i="1"/>
  <c r="BI47" i="1" s="1"/>
  <c r="AY47" i="1"/>
  <c r="C47" i="1" s="1"/>
  <c r="AV44" i="1"/>
  <c r="BI44" i="1" s="1"/>
  <c r="AY44" i="1"/>
  <c r="C44" i="1" s="1"/>
  <c r="AV79" i="1"/>
  <c r="BI79" i="1" s="1"/>
  <c r="AY79" i="1"/>
  <c r="AV22" i="1"/>
  <c r="BI22" i="1" s="1"/>
  <c r="AY22" i="1"/>
  <c r="C22" i="1" s="1"/>
  <c r="AV33" i="1"/>
  <c r="BI33" i="1" s="1"/>
  <c r="AY33" i="1"/>
  <c r="C33" i="1" s="1"/>
  <c r="AD2" i="1"/>
  <c r="C40" i="1"/>
  <c r="AU3" i="1"/>
  <c r="AX3" i="1"/>
  <c r="AX2" i="1" s="1"/>
  <c r="AR2" i="1"/>
  <c r="C8" i="1"/>
  <c r="C50" i="1"/>
  <c r="C49" i="1"/>
  <c r="C37" i="1"/>
  <c r="C12" i="1"/>
  <c r="C41" i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<sst xmlns="http://schemas.openxmlformats.org/spreadsheetml/2006/main" count="1582" uniqueCount="281">
  <si>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</si>
  <si>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</si>
  <si>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</si>
  <si>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</si>
  <si>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</si>
  <si>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</si>
  <si>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</si>
  <si>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</si>
  <si>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</si>
  <si>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</si>
  <si>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</si>
  <si>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</si>
  <si>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</si>
  <si>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</si>
  <si>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</si>
  <si>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</si>
  <si>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</si>
  <si>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</si>
  <si>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</si>
  <si>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</si>
  <si>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</si>
  <si>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</si>
  <si>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</si>
  <si>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</si>
  <si>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</si>
  <si>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</si>
  <si>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</si>
  <si>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</si>
  <si>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</si>
  <si>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</si>
  <si>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</si>
  <si>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</si>
  <si>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</si>
  <si>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</si>
  <si>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</si>
  <si>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</si>
  <si>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</si>
  <si>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</si>
  <si>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</si>
  <si>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</si>
  <si>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</si>
  <si>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</si>
  <si>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</si>
  <si>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</si>
  <si>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</si>
  <si>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</si>
  <si>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</si>
  <si>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</si>
  <si>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</si>
  <si>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</si>
  <si>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</si>
  <si>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</si>
  <si>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</si>
  <si>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</si>
  <si>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</si>
  <si>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</si>
  <si>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</si>
  <si>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</si>
  <si>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</si>
  <si>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</si>
  <si>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</si>
  <si>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</si>
  <si>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</si>
  <si>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</si>
  <si>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</si>
  <si>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</si>
  <si>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</si>
  <si>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</si>
  <si>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</si>
  <si>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</si>
  <si>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</si>
  <si>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</si>
  <si>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</si>
  <si>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</si>
  <si>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</si>
  <si>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</si>
  <si>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</si>
  <si>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</si>
  <si>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</si>
  <si>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</si>
  <si>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</si>
  <si>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</si>
  <si>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</si>
  <si>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</si>
  <si>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</si>
  <si>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</si>
  <si>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</si>
  <si>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</si>
  <si>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</si>
  <si>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</si>
  <si>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</si>
  <si>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</si>
  <si>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</si>
  <si>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</si>
  <si>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</si>
  <si>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</si>
  <si>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</si>
  <si>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</si>
  <si>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</si>
  <si>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</si>
  <si>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</si>
  <si>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</si>
  <si>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</si>
  <si>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</si>
  <si>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</si>
  <si>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</si>
  <si>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</si>
  <si>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</si>
  <si>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</si>
  <si>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</si>
  <si>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</si>
  <si>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</si>
  <si>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</si>
  <si>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</si>
  <si>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</si>
  <si>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</si>
  <si>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</si>
  <si>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</si>
  <si>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</si>
  <si>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</si>
  <si>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</si>
  <si>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</si>
  <si>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</si>
  <si>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</si>
  <si>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</si>
  <si>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</si>
  <si>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</si>
  <si>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</si>
  <si>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</si>
  <si>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</si>
  <si>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</si>
  <si>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</si>
  <si>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</si>
  <si>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</si>
  <si>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</si>
  <si>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</si>
  <si>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</si>
  <si>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</si>
  <si>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</si>
  <si>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</si>
  <si>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</si>
  <si>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</si>
  <si>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</si>
  <si>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</si>
  <si>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</si>
  <si>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</si>
  <si>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</si>
  <si>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</si>
  <si>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</si>
  <si>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</si>
  <si>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</si>
  <si>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</si>
  <si>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</si>
  <si>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</si>
  <si>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</si>
  <si>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</si>
  <si>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</si>
  <si>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</si>
  <si>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</si>
  <si>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</si>
  <si>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</si>
  <si>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</si>
  <si>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</si>
  <si>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</si>
  <si>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</si>
  <si>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</si>
  <si>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</si>
  <si>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</si>
  <si>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</si>
  <si>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</si>
  <si>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</si>
  <si>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</si>
  <si>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</si>
  <si>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</si>
  <si>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</si>
  <si>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</si>
  <si>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</si>
  <si>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</si>
  <si>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</si>
  <si>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</si>
  <si>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</si>
  <si>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</si>
  <si>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</si>
  <si>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</si>
  <si>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</si>
  <si>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</si>
  <si>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</si>
  <si>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</si>
  <si>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</si>
  <si>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</si>
  <si>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</si>
  <si>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</si>
  <si>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</si>
  <si>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</si>
  <si>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</si>
  <si>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</si>
  <si>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</si>
  <si>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</si>
  <si>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</si>
  <si>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</si>
  <si>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</si>
  <si>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</si>
  <si>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</si>
  <si>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</si>
  <si>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</si>
  <si>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</si>
  <si>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</si>
  <si>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</si>
  <si>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</si>
  <si>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</si>
  <si>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</si>
  <si>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</si>
  <si>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</si>
  <si>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</si>
  <si>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</si>
  <si>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</si>
  <si>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</si>
  <si>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</si>
  <si>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</si>
  <si>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</si>
  <si>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</si>
  <si>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</si>
  <si>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</si>
  <si>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</si>
  <si>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</si>
  <si>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</si>
  <si>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</si>
  <si>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</si>
  <si>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</si>
  <si>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</si>
  <si>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</si>
  <si>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</si>
  <si>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</si>
  <si>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</si>
  <si>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</si>
  <si>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</si>
  <si>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</si>
  <si>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</si>
  <si>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</si>
  <si>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</si>
  <si>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</si>
  <si>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</si>
  <si>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</si>
  <si>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</si>
  <si>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</si>
  <si>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</si>
  <si>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</si>
  <si>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</si>
  <si>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</si>
  <si>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</si>
  <si>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</si>
  <si>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</si>
  <si>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</si>
  <si>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</si>
  <si>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</si>
  <si>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</si>
  <si>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</si>
  <si>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</si>
  <si>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</si>
  <si>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</si>
  <si>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</si>
  <si>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</si>
  <si>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</si>
  <si>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</si>
  <si>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</si>
  <si>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</si>
  <si>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</si>
  <si>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</si>
  <si>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</si>
  <si>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</si>
  <si>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</si>
  <si>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</si>
  <si>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</si>
  <si>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</si>
  <si>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</si>
  <si>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</si>
  <si>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</si>
  <si>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</si>
  <si>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</si>
  <si>
    <t>Fresh825</t>
    <phoneticPr fontId="2" type="noConversion"/>
  </si>
  <si>
    <t>2026 썸머시즌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</si>
</sst>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1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wrapText="1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opLeftCell="A33" zoomScaleNormal="100" workbookViewId="0">
      <selection activeCell="G75" sqref="G75"/>
    </sheetView>
  </sheetViews>
  <sheetFormatPr baseColWidth="10" defaultColWidth="11.5703125" defaultRowHeight="18"/>
  <cols>
    <col min="1" max="1" width="13.7109375" bestFit="1" customWidth="1"/>
    <col min="2" max="2" width="13.28515625" bestFit="1" customWidth="1"/>
    <col min="3" max="3" width="8.7109375" style="5" customWidth="1"/>
    <col min="4" max="4" width="11.5703125" style="5"/>
    <col min="24" max="38" width="10.7109375" style="2"/>
    <col min="40" max="47" width="10.7109375" style="2"/>
    <col min="61" max="61" width="11.570312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9" thickBot="1">
      <c r="E2" s="1">
        <f>SUM(E3:E999)</f>
        <v>1677</v>
      </c>
      <c r="F2" s="1">
        <f t="shared" ref="F2:J2" si="0">SUM(F3:F999)</f>
        <v>1604</v>
      </c>
      <c r="G2" s="1">
        <f t="shared" si="0"/>
        <v>1604</v>
      </c>
      <c r="H2" s="1">
        <f t="shared" si="0"/>
        <v>250</v>
      </c>
      <c r="I2" s="1">
        <f t="shared" si="0"/>
        <v>449</v>
      </c>
      <c r="J2" s="1">
        <f t="shared" si="0"/>
        <v>255</v>
      </c>
      <c r="K2" s="1">
        <f t="shared" ref="K2" si="1">SUM(K3:K999)</f>
        <v>125</v>
      </c>
      <c r="L2" s="1">
        <f t="shared" ref="L2" si="2">SUM(L3:L999)</f>
        <v>18</v>
      </c>
      <c r="M2" s="1">
        <f t="shared" ref="M2" si="3">SUM(M3:M999)</f>
        <v>51</v>
      </c>
      <c r="N2" s="1">
        <f t="shared" ref="N2:O2" si="4">SUM(N3:N999)</f>
        <v>763</v>
      </c>
      <c r="O2" s="1">
        <f t="shared" si="4"/>
        <v>210</v>
      </c>
      <c r="P2" s="1">
        <f t="shared" ref="P2" si="5">SUM(P3:P999)</f>
        <v>122</v>
      </c>
      <c r="Q2" s="1">
        <f t="shared" ref="Q2" si="6">SUM(Q3:Q999)</f>
        <v>17</v>
      </c>
      <c r="R2" s="1">
        <f t="shared" ref="R2" si="7">SUM(R3:R999)</f>
        <v>25</v>
      </c>
      <c r="S2" s="1">
        <f t="shared" ref="S2:T2" si="8">SUM(S3:S999)</f>
        <v>40</v>
      </c>
      <c r="T2" s="1">
        <f t="shared" si="8"/>
        <v>4</v>
      </c>
      <c r="U2" s="1">
        <f t="shared" ref="U2" si="9">SUM(U3:U999)</f>
        <v>220</v>
      </c>
      <c r="V2" s="1">
        <f t="shared" ref="V2" si="10">SUM(V3:V999)</f>
        <v>8</v>
      </c>
      <c r="W2" s="1">
        <f t="shared" ref="W2" si="11">SUM(W3:W999)</f>
        <v>7</v>
      </c>
      <c r="X2" s="1">
        <f t="shared" ref="X2" si="12">SUM(X3:X999)</f>
        <v>1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0.20229885057471267</v>
      </c>
      <c r="AQ2" s="2">
        <f t="shared" si="18"/>
        <v>0.34441379310344833</v>
      </c>
      <c r="AR2" s="2" t="e">
        <f t="shared" si="18"/>
        <v>#DIV/0!</v>
      </c>
      <c r="AS2" s="2">
        <f t="shared" si="18"/>
        <v>8.0834482758620787</v>
      </c>
      <c r="AT2" s="2">
        <f t="shared" si="18"/>
        <v>8.0834482758620787</v>
      </c>
      <c r="AU2" s="2" t="e">
        <f t="shared" si="18"/>
        <v>#DIV/0!</v>
      </c>
      <c r="AV2" s="3" t="e">
        <f t="shared" si="18"/>
        <v>#DIV/0!</v>
      </c>
      <c r="AW2" s="2">
        <f t="shared" si="18"/>
        <v>20</v>
      </c>
      <c r="AX2" s="3" t="e">
        <f t="shared" si="18"/>
        <v>#DIV/0!</v>
      </c>
      <c r="AY2" s="3" t="e">
        <f t="shared" si="18"/>
        <v>#DIV/0!</v>
      </c>
      <c r="BE2">
        <f>SUM(BE3:BE999)</f>
        <v>87</v>
      </c>
      <c r="BF2">
        <f t="shared" ref="BF2:BG2" si="19">SUM(BF3:BF999)</f>
        <v>616</v>
      </c>
      <c r="BG2">
        <f t="shared" si="19"/>
        <v>263</v>
      </c>
      <c r="BH2">
        <f>SUM(BH3:BH999)</f>
        <v>1188</v>
      </c>
      <c r="BK2">
        <f>AVERAGE(BE3:BE999)</f>
        <v>1</v>
      </c>
      <c r="BL2" t="s">
        <v>149</v>
      </c>
    </row>
    <row r="3" spans="1:65" ht="19" thickBot="1">
      <c r="A3" t="s">
        <v>221</v>
      </c>
      <c r="B3" s="6" t="s">
        <v>82</v>
      </c>
      <c r="C3" s="5">
        <f>AY3-D3</f>
        <v>1.0467370761534256E-2</v>
      </c>
      <c r="D3" s="5">
        <f>AT3/AW3</f>
        <v>0.84899999999999998</v>
      </c>
      <c r="E3" s="1">
        <f>SUMIF(BatGame!$A:$A,B3,BatGame!$E:$E)</f>
        <v>34</v>
      </c>
      <c r="F3">
        <f t="shared" ref="F3" si="20">E3-(R3+S3+W3+X3)</f>
        <v>33</v>
      </c>
      <c r="G3" s="1">
        <f>SUMIF(BatGame!$A:$A,B3,BatGame!$F:$F)</f>
        <v>33</v>
      </c>
      <c r="H3" s="1">
        <f>SUMIF(BatGame!$A:$A,B3,BatGame!$M:$M)</f>
        <v>7</v>
      </c>
      <c r="I3" s="1">
        <f>SUMIF(BatGame!$A:$A,B3,BatGame!$G:$G)</f>
        <v>8</v>
      </c>
      <c r="J3">
        <f>SUMIF(BatGame!$A:$A,B3,BatGame!$H:$H)</f>
        <v>3</v>
      </c>
      <c r="K3" s="1">
        <f>SUMIF(BatGame!$A:$A,B3,BatGame!$I:$I)</f>
        <v>1</v>
      </c>
      <c r="L3" s="1">
        <f>SUMIF(BatGame!$A:$A,B3,BatGame!$J:$J)</f>
        <v>0</v>
      </c>
      <c r="M3" s="1">
        <f>SUMIF(BatGame!$A:$A,B3,BatGame!$K:$K)</f>
        <v>4</v>
      </c>
      <c r="N3">
        <f>J3+(K3*2)+(L3*3)+(M3*4)</f>
        <v>21</v>
      </c>
      <c r="O3" s="1">
        <f>SUMIF(BatGame!$A:$A,B3,BatGame!$L:$L)</f>
        <v>16</v>
      </c>
      <c r="P3" s="1">
        <f>SUMIF(BatGame!$A:$A,B3,BatGame!$N:$N)</f>
        <v>2</v>
      </c>
      <c r="Q3" s="1">
        <f>SUMIF(BatGame!$A:$A,B3,BatGame!$AC:$AC)</f>
        <v>0</v>
      </c>
      <c r="R3" s="1">
        <f>SUMIF(BatGame!$A:$A,B3,BatGame!$O:$O)</f>
        <v>1</v>
      </c>
      <c r="S3" s="1">
        <f>SUMIF(BatGame!$A:$A,B3,BatGame!$Y:$Y)</f>
        <v>0</v>
      </c>
      <c r="T3" s="1">
        <f>SUMIF(BatGame!$A:$A,B3,BatGame!$X:$X)</f>
        <v>0</v>
      </c>
      <c r="U3" s="1">
        <f>SUMIF(BatGame!$A:$A,B3,BatGame!$P:$P)</f>
        <v>6</v>
      </c>
      <c r="V3" s="1">
        <f>SUMIF(BatGame!$A:$A,B3,BatGame!$AB:$AB)</f>
        <v>0</v>
      </c>
      <c r="W3" s="1">
        <f>SUMIF(BatGame!$A:$A,B3,BatGame!$Z:$Z)</f>
        <v>0</v>
      </c>
      <c r="X3" s="1">
        <f>SUMIF(BatGame!$A:$A,B3,BatGame!$AA:$AA)</f>
        <v>0</v>
      </c>
      <c r="Y3" s="2">
        <f>I3/G3</f>
        <v>0.24242424242424243</v>
      </c>
      <c r="Z3" s="2">
        <f>(I3+R3+S3)/(G3+R3+S3+X3)</f>
        <v>0.26470588235294118</v>
      </c>
      <c r="AA3" s="2">
        <f>N3/G3</f>
        <v>0.63636363636363635</v>
      </c>
      <c r="AB3" s="2">
        <f>Z3+AA3</f>
        <v>0.90106951871657759</v>
      </c>
      <c r="AC3" s="2">
        <f>H3/F3</f>
        <v>0.21212121212121213</v>
      </c>
      <c r="AD3" s="2">
        <f>(AL3/E3) / '리그 상수'!$B$3 * 100</f>
        <v>179.64694438086516</v>
      </c>
      <c r="AE3" s="2">
        <f t="shared" ref="AE3" si="21">U3/E3*100</f>
        <v>17.647058823529413</v>
      </c>
      <c r="AF3" s="2">
        <f t="shared" ref="AF3" si="22">R3/E3*100</f>
        <v>2.9411764705882351</v>
      </c>
      <c r="AG3" s="2">
        <f t="shared" ref="AG3" si="23">R3/U3</f>
        <v>0.16666666666666666</v>
      </c>
      <c r="AH3" s="2">
        <f t="shared" ref="AH3" si="24">(I3-M3)/(G3-U3-M3+X3)</f>
        <v>0.17391304347826086</v>
      </c>
      <c r="AI3" s="2">
        <f t="shared" ref="AI3" si="25">AA3-Y3</f>
        <v>0.39393939393939392</v>
      </c>
      <c r="AJ3" s="2">
        <f t="shared" ref="AJ3" si="26">Z3-Y3</f>
        <v>2.2281639928698749E-2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0.36420112930960891</v>
      </c>
      <c r="AL3" s="2">
        <f>((AK3-$AK$2) / '리그 상수'!$B$2 + '리그 상수'!$B$3) * '2025 썸머시즌 타자'!E3</f>
        <v>9.1055398165614427</v>
      </c>
      <c r="AM3" s="2">
        <f>(Z3*AA3*E3)*27/BH3</f>
        <v>6.1854545454545464</v>
      </c>
      <c r="AN3" s="2">
        <f>((AK3-'리그 상수'!$B$1) / '리그 상수'!$B$2)*'2025 썸머시즌 타자'!E3</f>
        <v>0.62534741523068416</v>
      </c>
      <c r="AO3" s="2">
        <f>((AK3-'리그 상수'!$B$1) / '리그 상수'!$B$2) * '2025 썸머시즌 타자'!E3</f>
        <v>0.62534741523068416</v>
      </c>
      <c r="AP3" s="2">
        <f>(P3 - (Q3*2)) * 0.2</f>
        <v>0.4</v>
      </c>
      <c r="AQ3" s="2">
        <f>(H3 - ((S3+R3+I3) * 0.3 * M3 * 0.9)) * 0.3</f>
        <v>-0.81599999999999961</v>
      </c>
      <c r="AR3" s="2">
        <f>AO3+AP3+AQ3</f>
        <v>0.20934741523068445</v>
      </c>
      <c r="AS3" s="2">
        <f>((BE3+BF3+BG3)-BE3*3-(AVERAGE(BE3:BE999))*0.02)</f>
        <v>16.98</v>
      </c>
      <c r="AT3" s="2">
        <f>AS3</f>
        <v>16.98</v>
      </c>
      <c r="AU3" s="2">
        <f>AR3+AT3</f>
        <v>17.189347415230685</v>
      </c>
      <c r="AV3" s="3">
        <f>AU3 + (E3 * ('리그 상수'!$B$1 - '리그 상수'!$F$1) / '리그 상수'!$B$2)</f>
        <v>20.600964980544749</v>
      </c>
      <c r="AW3">
        <f>$H$2 / 10 * 0.8</f>
        <v>20</v>
      </c>
      <c r="AX3" s="3">
        <f>AR3/AW3</f>
        <v>1.0467370761534223E-2</v>
      </c>
      <c r="AY3" s="3">
        <f>AU3/AW3</f>
        <v>0.85946737076153423</v>
      </c>
      <c r="BE3" s="1">
        <f>SUMIF(BatGame!$A:$A,B3,BatGame!$AD:$AD)</f>
        <v>1</v>
      </c>
      <c r="BF3" s="1">
        <f>SUMIF(BatGame!$A:$A,B3,BatGame!$AE:$AE)</f>
        <v>14</v>
      </c>
      <c r="BG3" s="1">
        <f>SUMIF(BatGame!$A:$A,B3,BatGame!$AF:$AF)</f>
        <v>5</v>
      </c>
      <c r="BH3">
        <f>G3-I3+Q3+V3+X3+W3</f>
        <v>25</v>
      </c>
      <c r="BI3" s="4">
        <f>AV3/AW3</f>
        <v>1.0300482490272374</v>
      </c>
      <c r="BJ3" s="2">
        <f>E3*('리그 상수'!$B$3 * 0.8)</f>
        <v>4.0548598688133568</v>
      </c>
      <c r="BL3" t="s">
        <v>149</v>
      </c>
      <c r="BM3" t="b">
        <f>IF(E3&gt;='리그 상수'!$I$1 * 2.8, TRUE, FALSE)</f>
        <v>1</v>
      </c>
    </row>
    <row r="4" spans="1:65" ht="19" thickBot="1">
      <c r="A4" t="s">
        <v>221</v>
      </c>
      <c r="B4" s="7" t="s">
        <v>83</v>
      </c>
      <c r="C4" s="5">
        <f t="shared" ref="C4:C67" si="27">AY4-D4</f>
        <v>3.6862809403917229E-2</v>
      </c>
      <c r="D4" s="5">
        <f t="shared" ref="D4:D67" si="28">AT4/AW4</f>
        <v>0.39900000000000002</v>
      </c>
      <c r="E4" s="1">
        <f>SUMIF(BatGame!$A:$A,B4,BatGame!$E:$E)</f>
        <v>37</v>
      </c>
      <c r="F4">
        <f t="shared" ref="F4:F67" si="29">E4-(R4+S4+W4+X4)</f>
        <v>37</v>
      </c>
      <c r="G4" s="1">
        <f>SUMIF(BatGame!$A:$A,B4,BatGame!$F:$F)</f>
        <v>37</v>
      </c>
      <c r="H4" s="1">
        <f>SUMIF(BatGame!$A:$A,B4,BatGame!$M:$M)</f>
        <v>6</v>
      </c>
      <c r="I4" s="1">
        <f>SUMIF(BatGame!$A:$A,B4,BatGame!$G:$G)</f>
        <v>14</v>
      </c>
      <c r="J4">
        <f>SUMIF(BatGame!$A:$A,B4,BatGame!$H:$H)</f>
        <v>9</v>
      </c>
      <c r="K4" s="1">
        <f>SUMIF(BatGame!$A:$A,B4,BatGame!$I:$I)</f>
        <v>3</v>
      </c>
      <c r="L4" s="1">
        <f>SUMIF(BatGame!$A:$A,B4,BatGame!$J:$J)</f>
        <v>0</v>
      </c>
      <c r="M4" s="1">
        <f>SUMIF(BatGame!$A:$A,B4,BatGame!$K:$K)</f>
        <v>2</v>
      </c>
      <c r="N4">
        <f t="shared" ref="N4:N67" si="30">J4+(K4*2)+(L4*3)+(M4*4)</f>
        <v>23</v>
      </c>
      <c r="O4" s="1">
        <f>SUMIF(BatGame!$A:$A,B4,BatGame!$L:$L)</f>
        <v>5</v>
      </c>
      <c r="P4" s="1">
        <f>SUMIF(BatGame!$A:$A,B4,BatGame!$N:$N)</f>
        <v>5</v>
      </c>
      <c r="Q4" s="1">
        <f>SUMIF(BatGame!$A:$A,B4,BatGame!$AC:$AC)</f>
        <v>2</v>
      </c>
      <c r="R4" s="1">
        <f>SUMIF(BatGame!$A:$A,B4,BatGame!$O:$O)</f>
        <v>0</v>
      </c>
      <c r="S4" s="1">
        <f>SUMIF(BatGame!$A:$A,B4,BatGame!$Y:$Y)</f>
        <v>0</v>
      </c>
      <c r="T4" s="1">
        <f>SUMIF(BatGame!$A:$A,B4,BatGame!$X:$X)</f>
        <v>0</v>
      </c>
      <c r="U4" s="1">
        <f>SUMIF(BatGame!$A:$A,B4,BatGame!$P:$P)</f>
        <v>4</v>
      </c>
      <c r="V4" s="1">
        <f>SUMIF(BatGame!$A:$A,B4,BatGame!$AB:$AB)</f>
        <v>0</v>
      </c>
      <c r="W4" s="1">
        <f>SUMIF(BatGame!$A:$A,B4,BatGame!$Z:$Z)</f>
        <v>0</v>
      </c>
      <c r="X4" s="1">
        <f>SUMIF(BatGame!$A:$A,B4,BatGame!$AA:$AA)</f>
        <v>0</v>
      </c>
      <c r="Y4" s="2">
        <f t="shared" ref="Y4:Y67" si="31">I4/G4</f>
        <v>0.3783783783783784</v>
      </c>
      <c r="Z4" s="2">
        <f t="shared" ref="Z4:Z67" si="32">(I4+R4+S4)/(G4+R4+S4+X4)</f>
        <v>0.3783783783783784</v>
      </c>
      <c r="AA4" s="2">
        <f t="shared" ref="AA4:AA67" si="33">N4/G4</f>
        <v>0.6216216216216216</v>
      </c>
      <c r="AB4" s="2">
        <f t="shared" ref="AB4:AB67" si="34">Z4+AA4</f>
        <v>1</v>
      </c>
      <c r="AC4" s="2">
        <f t="shared" ref="AC4:AC67" si="35">H4/F4</f>
        <v>0.16216216216216217</v>
      </c>
      <c r="AD4" s="2">
        <f>(AL4/E4) / '리그 상수'!$B$3 * 100</f>
        <v>185.53423072878323</v>
      </c>
      <c r="AE4" s="2">
        <f t="shared" ref="AE4:AE67" si="36">U4/E4*100</f>
        <v>10.810810810810811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0.38709677419354838</v>
      </c>
      <c r="AI4" s="2">
        <f t="shared" ref="AI4:AI67" si="40">AA4-Y4</f>
        <v>0.2432432432432432</v>
      </c>
      <c r="AJ4" s="2">
        <f t="shared" ref="AJ4:AJ67" si="41">Z4-Y4</f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0.39112189008892545</v>
      </c>
      <c r="AL4" s="2">
        <f>((AK4-$AK$2) / '리그 상수'!$B$2 + '리그 상수'!$B$3) * '2025 썸머시즌 타자'!E4</f>
        <v>10.233700860114757</v>
      </c>
      <c r="AM4" s="2">
        <f t="shared" ref="AM4:AM67" si="42">(Z4*AA4*E4)*27/BH4</f>
        <v>9.3989189189189197</v>
      </c>
      <c r="AN4" s="2">
        <f>((AK4-'리그 상수'!$B$1) / '리그 상수'!$B$2)*'2025 썸머시즌 타자'!E4</f>
        <v>1.0052561880783442</v>
      </c>
      <c r="AO4" s="2">
        <f>((AK4-'리그 상수'!$B$1) / '리그 상수'!$B$2) * '2025 썸머시즌 타자'!E4</f>
        <v>1.0052561880783442</v>
      </c>
      <c r="AP4" s="2">
        <f t="shared" ref="AP4:AP67" si="43">(P4 - (Q4*2)) * 0.2</f>
        <v>0.2</v>
      </c>
      <c r="AQ4" s="2">
        <f t="shared" ref="AQ4:AQ67" si="44">(H4 - ((S4+R4+I4) * 0.3 * M4 * 0.9)) * 0.3</f>
        <v>-0.46800000000000014</v>
      </c>
      <c r="AR4" s="2">
        <f t="shared" ref="AR4:AR67" si="45">AO4+AP4+AQ4</f>
        <v>0.73725618807834392</v>
      </c>
      <c r="AS4" s="2">
        <f t="shared" ref="AS4:AS67" si="46">((BE4+BF4+BG4)-BE4*3-(AVERAGE(BE4:BE1000))*0.02)</f>
        <v>7.98</v>
      </c>
      <c r="AT4" s="2">
        <f t="shared" ref="AT4:AT67" si="47">AS4</f>
        <v>7.98</v>
      </c>
      <c r="AU4" s="2">
        <f t="shared" ref="AU4:AU67" si="48">AR4+AT4</f>
        <v>8.7172561880783448</v>
      </c>
      <c r="AV4" s="3">
        <f>AU4 + (E4 * ('리그 상수'!$B$1 - '리그 상수'!$F$1) / '리그 상수'!$B$2)</f>
        <v>12.429898832684824</v>
      </c>
      <c r="AW4">
        <f t="shared" ref="AW4:AW67" si="49">$H$2 / 10 * 0.8</f>
        <v>20</v>
      </c>
      <c r="AX4" s="3">
        <f t="shared" ref="AX4:AX67" si="50">AR4/AW4</f>
        <v>3.6862809403917195E-2</v>
      </c>
      <c r="AY4" s="3">
        <f t="shared" ref="AY4:AY67" si="51">AU4/AW4</f>
        <v>0.43586280940391725</v>
      </c>
      <c r="BE4" s="1">
        <v>1</v>
      </c>
      <c r="BF4" s="1">
        <v>7</v>
      </c>
      <c r="BG4" s="1">
        <v>3</v>
      </c>
      <c r="BH4">
        <f t="shared" ref="BH4:BH67" si="52">G4-I4+Q4+V4+X4+W4</f>
        <v>25</v>
      </c>
      <c r="BI4" s="4">
        <f t="shared" ref="BI4:BI67" si="53">AV4/AW4</f>
        <v>0.62149494163424124</v>
      </c>
      <c r="BJ4" s="2">
        <f>E4*('리그 상수'!$B$3 * 0.8)</f>
        <v>4.4126416219439477</v>
      </c>
      <c r="BL4" t="s">
        <v>277</v>
      </c>
      <c r="BM4" t="b">
        <f>IF(E4&gt;='리그 상수'!$I$1 * 2.8, TRUE, FALSE)</f>
        <v>1</v>
      </c>
    </row>
    <row r="5" spans="1:65" ht="19" thickBot="1">
      <c r="A5" t="s">
        <v>220</v>
      </c>
      <c r="B5" s="7" t="s">
        <v>84</v>
      </c>
      <c r="C5" s="5">
        <f t="shared" si="27"/>
        <v>4.6958882385639111E-2</v>
      </c>
      <c r="D5" s="5">
        <f t="shared" si="28"/>
        <v>0.39900000000000002</v>
      </c>
      <c r="E5" s="1">
        <f>SUMIF(BatGame!$A:$A,B5,BatGame!$E:$E)</f>
        <v>36</v>
      </c>
      <c r="F5">
        <f t="shared" si="29"/>
        <v>36</v>
      </c>
      <c r="G5" s="1">
        <f>SUMIF(BatGame!$A:$A,B5,BatGame!$F:$F)</f>
        <v>36</v>
      </c>
      <c r="H5" s="1">
        <f>SUMIF(BatGame!$A:$A,B5,BatGame!$M:$M)</f>
        <v>6</v>
      </c>
      <c r="I5" s="1">
        <f>SUMIF(BatGame!$A:$A,B5,BatGame!$G:$G)</f>
        <v>10</v>
      </c>
      <c r="J5">
        <f>SUMIF(BatGame!$A:$A,B5,BatGame!$H:$H)</f>
        <v>7</v>
      </c>
      <c r="K5" s="1">
        <f>SUMIF(BatGame!$A:$A,B5,BatGame!$I:$I)</f>
        <v>2</v>
      </c>
      <c r="L5" s="1">
        <f>SUMIF(BatGame!$A:$A,B5,BatGame!$J:$J)</f>
        <v>0</v>
      </c>
      <c r="M5" s="1">
        <f>SUMIF(BatGame!$A:$A,B5,BatGame!$K:$K)</f>
        <v>1</v>
      </c>
      <c r="N5">
        <f t="shared" si="30"/>
        <v>15</v>
      </c>
      <c r="O5" s="1">
        <f>SUMIF(BatGame!$A:$A,B5,BatGame!$L:$L)</f>
        <v>3</v>
      </c>
      <c r="P5" s="1">
        <f>SUMIF(BatGame!$A:$A,B5,BatGame!$N:$N)</f>
        <v>2</v>
      </c>
      <c r="Q5" s="1">
        <f>SUMIF(BatGame!$A:$A,B5,BatGame!$AC:$AC)</f>
        <v>0</v>
      </c>
      <c r="R5" s="1">
        <f>SUMIF(BatGame!$A:$A,B5,BatGame!$O:$O)</f>
        <v>0</v>
      </c>
      <c r="S5" s="1">
        <f>SUMIF(BatGame!$A:$A,B5,BatGame!$Y:$Y)</f>
        <v>0</v>
      </c>
      <c r="T5" s="1">
        <f>SUMIF(BatGame!$A:$A,B5,BatGame!$X:$X)</f>
        <v>0</v>
      </c>
      <c r="U5" s="1">
        <f>SUMIF(BatGame!$A:$A,B5,BatGame!$P:$P)</f>
        <v>2</v>
      </c>
      <c r="V5" s="1">
        <f>SUMIF(BatGame!$A:$A,B5,BatGame!$AB:$AB)</f>
        <v>0</v>
      </c>
      <c r="W5" s="1">
        <f>SUMIF(BatGame!$A:$A,B5,BatGame!$Z:$Z)</f>
        <v>0</v>
      </c>
      <c r="X5" s="1">
        <f>SUMIF(BatGame!$A:$A,B5,BatGame!$AA:$AA)</f>
        <v>0</v>
      </c>
      <c r="Y5" s="2">
        <f t="shared" si="31"/>
        <v>0.27777777777777779</v>
      </c>
      <c r="Z5" s="2">
        <f t="shared" si="32"/>
        <v>0.27777777777777779</v>
      </c>
      <c r="AA5" s="2">
        <f t="shared" si="33"/>
        <v>0.41666666666666669</v>
      </c>
      <c r="AB5" s="2">
        <f t="shared" si="34"/>
        <v>0.69444444444444442</v>
      </c>
      <c r="AC5" s="2">
        <f t="shared" si="35"/>
        <v>0.16666666666666666</v>
      </c>
      <c r="AD5" s="2">
        <f>(AL5/E5) / '리그 상수'!$B$3 * 100</f>
        <v>158.90888456549933</v>
      </c>
      <c r="AE5" s="2">
        <f t="shared" si="36"/>
        <v>5.5555555555555554</v>
      </c>
      <c r="AF5" s="2">
        <f t="shared" si="37"/>
        <v>0</v>
      </c>
      <c r="AG5" s="2">
        <f t="shared" si="38"/>
        <v>0</v>
      </c>
      <c r="AH5" s="2">
        <f t="shared" si="39"/>
        <v>0.27272727272727271</v>
      </c>
      <c r="AI5" s="2">
        <f t="shared" si="40"/>
        <v>0.1388888888888889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0.2693723212095836</v>
      </c>
      <c r="AL5" s="2">
        <f>((AK5-$AK$2) / '리그 상수'!$B$2 + '리그 상수'!$B$3) * '2025 썸머시즌 타자'!E5</f>
        <v>8.5282048961806449</v>
      </c>
      <c r="AM5" s="2">
        <f t="shared" si="42"/>
        <v>4.3269230769230775</v>
      </c>
      <c r="AN5" s="2">
        <f>((AK5-'리그 상수'!$B$1) / '리그 상수'!$B$2)*'2025 썸머시즌 타자'!E5</f>
        <v>-0.45082235228721745</v>
      </c>
      <c r="AO5" s="2">
        <f>((AK5-'리그 상수'!$B$1) / '리그 상수'!$B$2) * '2025 썸머시즌 타자'!E5</f>
        <v>-0.45082235228721745</v>
      </c>
      <c r="AP5" s="2">
        <f t="shared" si="43"/>
        <v>0.4</v>
      </c>
      <c r="AQ5" s="2">
        <f t="shared" si="44"/>
        <v>0.98999999999999988</v>
      </c>
      <c r="AR5" s="2">
        <f t="shared" si="45"/>
        <v>0.93917764771278245</v>
      </c>
      <c r="AS5" s="2">
        <f t="shared" si="46"/>
        <v>7.98</v>
      </c>
      <c r="AT5" s="2">
        <f t="shared" si="47"/>
        <v>7.98</v>
      </c>
      <c r="AU5" s="2">
        <f t="shared" si="48"/>
        <v>8.9191776477127824</v>
      </c>
      <c r="AV5" s="3">
        <f>AU5 + (E5 * ('리그 상수'!$B$1 - '리그 상수'!$F$1) / '리그 상수'!$B$2)</f>
        <v>12.53147859922179</v>
      </c>
      <c r="AW5">
        <f t="shared" si="49"/>
        <v>20</v>
      </c>
      <c r="AX5" s="3">
        <f t="shared" si="50"/>
        <v>4.6958882385639125E-2</v>
      </c>
      <c r="AY5" s="3">
        <f t="shared" si="51"/>
        <v>0.44595888238563913</v>
      </c>
      <c r="BE5" s="1">
        <v>1</v>
      </c>
      <c r="BF5" s="1">
        <v>7</v>
      </c>
      <c r="BG5" s="1">
        <v>3</v>
      </c>
      <c r="BH5">
        <f t="shared" si="52"/>
        <v>26</v>
      </c>
      <c r="BI5" s="4">
        <f t="shared" si="53"/>
        <v>0.62657392996108952</v>
      </c>
      <c r="BJ5" s="2">
        <f>E5*('리그 상수'!$B$3 * 0.8)</f>
        <v>4.2933810375670838</v>
      </c>
      <c r="BL5" t="s">
        <v>277</v>
      </c>
      <c r="BM5" t="b">
        <f>IF(E5&gt;='리그 상수'!$I$1 * 2.8, TRUE, FALSE)</f>
        <v>1</v>
      </c>
    </row>
    <row r="6" spans="1:65" ht="19" thickBot="1">
      <c r="A6" t="s">
        <v>220</v>
      </c>
      <c r="B6" s="7" t="s">
        <v>85</v>
      </c>
      <c r="C6" s="5">
        <f t="shared" si="27"/>
        <v>7.3967565314063399E-2</v>
      </c>
      <c r="D6" s="5">
        <f t="shared" si="28"/>
        <v>0.39900000000000002</v>
      </c>
      <c r="E6" s="1">
        <f>SUMIF(BatGame!$A:$A,B6,BatGame!$E:$E)</f>
        <v>34</v>
      </c>
      <c r="F6">
        <f t="shared" si="29"/>
        <v>33</v>
      </c>
      <c r="G6" s="1">
        <f>SUMIF(BatGame!$A:$A,B6,BatGame!$F:$F)</f>
        <v>33</v>
      </c>
      <c r="H6" s="1">
        <f>SUMIF(BatGame!$A:$A,B6,BatGame!$M:$M)</f>
        <v>6</v>
      </c>
      <c r="I6" s="1">
        <f>SUMIF(BatGame!$A:$A,B6,BatGame!$G:$G)</f>
        <v>12</v>
      </c>
      <c r="J6">
        <f>SUMIF(BatGame!$A:$A,B6,BatGame!$H:$H)</f>
        <v>7</v>
      </c>
      <c r="K6" s="1">
        <f>SUMIF(BatGame!$A:$A,B6,BatGame!$I:$I)</f>
        <v>4</v>
      </c>
      <c r="L6" s="1">
        <f>SUMIF(BatGame!$A:$A,B6,BatGame!$J:$J)</f>
        <v>0</v>
      </c>
      <c r="M6" s="1">
        <f>SUMIF(BatGame!$A:$A,B6,BatGame!$K:$K)</f>
        <v>1</v>
      </c>
      <c r="N6">
        <f t="shared" si="30"/>
        <v>19</v>
      </c>
      <c r="O6" s="1">
        <f>SUMIF(BatGame!$A:$A,B6,BatGame!$L:$L)</f>
        <v>3</v>
      </c>
      <c r="P6" s="1">
        <f>SUMIF(BatGame!$A:$A,B6,BatGame!$N:$N)</f>
        <v>0</v>
      </c>
      <c r="Q6" s="1">
        <f>SUMIF(BatGame!$A:$A,B6,BatGame!$AC:$AC)</f>
        <v>0</v>
      </c>
      <c r="R6" s="1">
        <f>SUMIF(BatGame!$A:$A,B6,BatGame!$O:$O)</f>
        <v>0</v>
      </c>
      <c r="S6" s="1">
        <f>SUMIF(BatGame!$A:$A,B6,BatGame!$Y:$Y)</f>
        <v>1</v>
      </c>
      <c r="T6" s="1">
        <f>SUMIF(BatGame!$A:$A,B6,BatGame!$X:$X)</f>
        <v>0</v>
      </c>
      <c r="U6" s="1">
        <f>SUMIF(BatGame!$A:$A,B6,BatGame!$P:$P)</f>
        <v>3</v>
      </c>
      <c r="V6" s="1">
        <f>SUMIF(BatGame!$A:$A,B6,BatGame!$AB:$AB)</f>
        <v>0</v>
      </c>
      <c r="W6" s="1">
        <f>SUMIF(BatGame!$A:$A,B6,BatGame!$Z:$Z)</f>
        <v>0</v>
      </c>
      <c r="X6" s="1">
        <f>SUMIF(BatGame!$A:$A,B6,BatGame!$AA:$AA)</f>
        <v>0</v>
      </c>
      <c r="Y6" s="2">
        <f t="shared" si="31"/>
        <v>0.36363636363636365</v>
      </c>
      <c r="Z6" s="2">
        <f t="shared" si="32"/>
        <v>0.38235294117647056</v>
      </c>
      <c r="AA6" s="2">
        <f t="shared" si="33"/>
        <v>0.5757575757575758</v>
      </c>
      <c r="AB6" s="2">
        <f t="shared" si="34"/>
        <v>0.95811051693404636</v>
      </c>
      <c r="AC6" s="2">
        <f t="shared" si="35"/>
        <v>0.18181818181818182</v>
      </c>
      <c r="AD6" s="2">
        <f>(AL6/E6) / '리그 상수'!$B$3 * 100</f>
        <v>181.7580682078279</v>
      </c>
      <c r="AE6" s="2">
        <f t="shared" si="36"/>
        <v>8.8235294117647065</v>
      </c>
      <c r="AF6" s="2">
        <f t="shared" si="37"/>
        <v>0</v>
      </c>
      <c r="AG6" s="2">
        <f t="shared" si="38"/>
        <v>0</v>
      </c>
      <c r="AH6" s="2">
        <f t="shared" si="39"/>
        <v>0.37931034482758619</v>
      </c>
      <c r="AI6" s="2">
        <f t="shared" si="40"/>
        <v>0.21212121212121215</v>
      </c>
      <c r="AJ6" s="2">
        <f t="shared" si="41"/>
        <v>1.8716577540106916E-2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0.37385465321902028</v>
      </c>
      <c r="AL6" s="2">
        <f>((AK6-$AK$2) / '리그 상수'!$B$2 + '리그 상수'!$B$3) * '2025 썸머시즌 타자'!E6</f>
        <v>9.2125437076120278</v>
      </c>
      <c r="AM6" s="2">
        <f t="shared" si="42"/>
        <v>9.6233766233766236</v>
      </c>
      <c r="AN6" s="2">
        <f>((AK6-'리그 상수'!$B$1) / '리그 상수'!$B$2)*'2025 썸머시즌 타자'!E6</f>
        <v>0.73235130628126843</v>
      </c>
      <c r="AO6" s="2">
        <f>((AK6-'리그 상수'!$B$1) / '리그 상수'!$B$2) * '2025 썸머시즌 타자'!E6</f>
        <v>0.73235130628126843</v>
      </c>
      <c r="AP6" s="2">
        <f t="shared" si="43"/>
        <v>0</v>
      </c>
      <c r="AQ6" s="2">
        <f t="shared" si="44"/>
        <v>0.747</v>
      </c>
      <c r="AR6" s="2">
        <f t="shared" si="45"/>
        <v>1.4793513062812684</v>
      </c>
      <c r="AS6" s="2">
        <f t="shared" si="46"/>
        <v>7.98</v>
      </c>
      <c r="AT6" s="2">
        <f t="shared" si="47"/>
        <v>7.98</v>
      </c>
      <c r="AU6" s="2">
        <f t="shared" si="48"/>
        <v>9.4593513062812686</v>
      </c>
      <c r="AV6" s="3">
        <f>AU6 + (E6 * ('리그 상수'!$B$1 - '리그 상수'!$F$1) / '리그 상수'!$B$2)</f>
        <v>12.870968871595331</v>
      </c>
      <c r="AW6">
        <f t="shared" si="49"/>
        <v>20</v>
      </c>
      <c r="AX6" s="3">
        <f t="shared" si="50"/>
        <v>7.3967565314063427E-2</v>
      </c>
      <c r="AY6" s="3">
        <f t="shared" si="51"/>
        <v>0.47296756531406342</v>
      </c>
      <c r="BE6" s="1">
        <v>1</v>
      </c>
      <c r="BF6" s="1">
        <v>7</v>
      </c>
      <c r="BG6" s="1">
        <v>3</v>
      </c>
      <c r="BH6">
        <f t="shared" si="52"/>
        <v>21</v>
      </c>
      <c r="BI6" s="4">
        <f t="shared" si="53"/>
        <v>0.64354844357976648</v>
      </c>
      <c r="BJ6" s="2">
        <f>E6*('리그 상수'!$B$3 * 0.8)</f>
        <v>4.0548598688133568</v>
      </c>
      <c r="BL6" t="s">
        <v>277</v>
      </c>
      <c r="BM6" t="b">
        <f>IF(E6&gt;='리그 상수'!$I$1 * 2.8, TRUE, FALSE)</f>
        <v>1</v>
      </c>
    </row>
    <row r="7" spans="1:65" ht="19" thickBot="1">
      <c r="A7" t="s">
        <v>220</v>
      </c>
      <c r="B7" s="7" t="s">
        <v>86</v>
      </c>
      <c r="C7" s="5">
        <f t="shared" si="27"/>
        <v>2.2376320177876607E-2</v>
      </c>
      <c r="D7" s="5">
        <f t="shared" si="28"/>
        <v>0.39900000000000002</v>
      </c>
      <c r="E7" s="1">
        <f>SUMIF(BatGame!$A:$A,B7,BatGame!$E:$E)</f>
        <v>34</v>
      </c>
      <c r="F7">
        <f t="shared" si="29"/>
        <v>32</v>
      </c>
      <c r="G7" s="1">
        <f>SUMIF(BatGame!$A:$A,B7,BatGame!$F:$F)</f>
        <v>32</v>
      </c>
      <c r="H7" s="1">
        <f>SUMIF(BatGame!$A:$A,B7,BatGame!$M:$M)</f>
        <v>1</v>
      </c>
      <c r="I7" s="1">
        <f>SUMIF(BatGame!$A:$A,B7,BatGame!$G:$G)</f>
        <v>13</v>
      </c>
      <c r="J7">
        <f>SUMIF(BatGame!$A:$A,B7,BatGame!$H:$H)</f>
        <v>11</v>
      </c>
      <c r="K7" s="1">
        <f>SUMIF(BatGame!$A:$A,B7,BatGame!$I:$I)</f>
        <v>1</v>
      </c>
      <c r="L7" s="1">
        <f>SUMIF(BatGame!$A:$A,B7,BatGame!$J:$J)</f>
        <v>1</v>
      </c>
      <c r="M7" s="1">
        <f>SUMIF(BatGame!$A:$A,B7,BatGame!$K:$K)</f>
        <v>0</v>
      </c>
      <c r="N7">
        <f t="shared" si="30"/>
        <v>16</v>
      </c>
      <c r="O7" s="1">
        <f>SUMIF(BatGame!$A:$A,B7,BatGame!$L:$L)</f>
        <v>5</v>
      </c>
      <c r="P7" s="1">
        <f>SUMIF(BatGame!$A:$A,B7,BatGame!$N:$N)</f>
        <v>2</v>
      </c>
      <c r="Q7" s="1">
        <f>SUMIF(BatGame!$A:$A,B7,BatGame!$AC:$AC)</f>
        <v>2</v>
      </c>
      <c r="R7" s="1">
        <f>SUMIF(BatGame!$A:$A,B7,BatGame!$O:$O)</f>
        <v>0</v>
      </c>
      <c r="S7" s="1">
        <f>SUMIF(BatGame!$A:$A,B7,BatGame!$Y:$Y)</f>
        <v>2</v>
      </c>
      <c r="T7" s="1">
        <f>SUMIF(BatGame!$A:$A,B7,BatGame!$X:$X)</f>
        <v>0</v>
      </c>
      <c r="U7" s="1">
        <f>SUMIF(BatGame!$A:$A,B7,BatGame!$P:$P)</f>
        <v>4</v>
      </c>
      <c r="V7" s="1">
        <f>SUMIF(BatGame!$A:$A,B7,BatGame!$AB:$AB)</f>
        <v>0</v>
      </c>
      <c r="W7" s="1">
        <f>SUMIF(BatGame!$A:$A,B7,BatGame!$Z:$Z)</f>
        <v>0</v>
      </c>
      <c r="X7" s="1">
        <f>SUMIF(BatGame!$A:$A,B7,BatGame!$AA:$AA)</f>
        <v>0</v>
      </c>
      <c r="Y7" s="2">
        <f t="shared" si="31"/>
        <v>0.40625</v>
      </c>
      <c r="Z7" s="2">
        <f t="shared" si="32"/>
        <v>0.44117647058823528</v>
      </c>
      <c r="AA7" s="2">
        <f t="shared" si="33"/>
        <v>0.5</v>
      </c>
      <c r="AB7" s="2">
        <f t="shared" si="34"/>
        <v>0.94117647058823528</v>
      </c>
      <c r="AC7" s="2">
        <f t="shared" si="35"/>
        <v>3.125E-2</v>
      </c>
      <c r="AD7" s="2">
        <f>(AL7/E7) / '리그 상수'!$B$3 * 100</f>
        <v>178.11158159761956</v>
      </c>
      <c r="AE7" s="2">
        <f t="shared" si="36"/>
        <v>11.76470588235294</v>
      </c>
      <c r="AF7" s="2">
        <f t="shared" si="37"/>
        <v>0</v>
      </c>
      <c r="AG7" s="2">
        <f t="shared" si="38"/>
        <v>0</v>
      </c>
      <c r="AH7" s="2">
        <f t="shared" si="39"/>
        <v>0.4642857142857143</v>
      </c>
      <c r="AI7" s="2">
        <f t="shared" si="40"/>
        <v>9.375E-2</v>
      </c>
      <c r="AJ7" s="2">
        <f t="shared" si="41"/>
        <v>3.4926470588235281E-2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0.35718038464821888</v>
      </c>
      <c r="AL7" s="2">
        <f>((AK7-$AK$2) / '리그 상수'!$B$2 + '리그 상수'!$B$3) * '2025 썸머시즌 타자'!E7</f>
        <v>9.0277188048882913</v>
      </c>
      <c r="AM7" s="2">
        <f t="shared" si="42"/>
        <v>9.6428571428571423</v>
      </c>
      <c r="AN7" s="2">
        <f>((AK7-'리그 상수'!$B$1) / '리그 상수'!$B$2)*'2025 썸머시즌 타자'!E7</f>
        <v>0.54752640355753268</v>
      </c>
      <c r="AO7" s="2">
        <f>((AK7-'리그 상수'!$B$1) / '리그 상수'!$B$2) * '2025 썸머시즌 타자'!E7</f>
        <v>0.54752640355753268</v>
      </c>
      <c r="AP7" s="2">
        <f t="shared" si="43"/>
        <v>-0.4</v>
      </c>
      <c r="AQ7" s="2">
        <f t="shared" si="44"/>
        <v>0.3</v>
      </c>
      <c r="AR7" s="2">
        <f t="shared" si="45"/>
        <v>0.44752640355753265</v>
      </c>
      <c r="AS7" s="2">
        <f t="shared" si="46"/>
        <v>7.98</v>
      </c>
      <c r="AT7" s="2">
        <f t="shared" si="47"/>
        <v>7.98</v>
      </c>
      <c r="AU7" s="2">
        <f t="shared" si="48"/>
        <v>8.4275264035575326</v>
      </c>
      <c r="AV7" s="3">
        <f>AU7 + (E7 * ('리그 상수'!$B$1 - '리그 상수'!$F$1) / '리그 상수'!$B$2)</f>
        <v>11.839143968871596</v>
      </c>
      <c r="AW7">
        <f t="shared" si="49"/>
        <v>20</v>
      </c>
      <c r="AX7" s="3">
        <f t="shared" si="50"/>
        <v>2.2376320177876632E-2</v>
      </c>
      <c r="AY7" s="3">
        <f t="shared" si="51"/>
        <v>0.42137632017787663</v>
      </c>
      <c r="BE7" s="1">
        <v>1</v>
      </c>
      <c r="BF7" s="1">
        <v>7</v>
      </c>
      <c r="BG7" s="1">
        <v>3</v>
      </c>
      <c r="BH7">
        <f t="shared" si="52"/>
        <v>21</v>
      </c>
      <c r="BI7" s="4">
        <f t="shared" si="53"/>
        <v>0.59195719844357986</v>
      </c>
      <c r="BJ7" s="2">
        <f>E7*('리그 상수'!$B$3 * 0.8)</f>
        <v>4.0548598688133568</v>
      </c>
      <c r="BL7" t="s">
        <v>277</v>
      </c>
      <c r="BM7" t="b">
        <f>IF(E7&gt;='리그 상수'!$I$1 * 2.8, TRUE, FALSE)</f>
        <v>1</v>
      </c>
    </row>
    <row r="8" spans="1:65" ht="19" thickBot="1">
      <c r="A8" t="s">
        <v>220</v>
      </c>
      <c r="B8" s="8" t="s">
        <v>87</v>
      </c>
      <c r="C8" s="5">
        <f t="shared" si="27"/>
        <v>3.4305856194617956E-2</v>
      </c>
      <c r="D8" s="5">
        <f t="shared" si="28"/>
        <v>0.39900000000000002</v>
      </c>
      <c r="E8" s="1">
        <f>SUMIF(BatGame!$A:$A,B8,BatGame!$E:$E)</f>
        <v>33</v>
      </c>
      <c r="F8">
        <f t="shared" si="29"/>
        <v>33</v>
      </c>
      <c r="G8" s="1">
        <f>SUMIF(BatGame!$A:$A,B8,BatGame!$F:$F)</f>
        <v>33</v>
      </c>
      <c r="H8" s="1">
        <f>SUMIF(BatGame!$A:$A,B8,BatGame!$M:$M)</f>
        <v>5</v>
      </c>
      <c r="I8" s="1">
        <f>SUMIF(BatGame!$A:$A,B8,BatGame!$G:$G)</f>
        <v>10</v>
      </c>
      <c r="J8">
        <f>SUMIF(BatGame!$A:$A,B8,BatGame!$H:$H)</f>
        <v>6</v>
      </c>
      <c r="K8" s="1">
        <f>SUMIF(BatGame!$A:$A,B8,BatGame!$I:$I)</f>
        <v>3</v>
      </c>
      <c r="L8" s="1">
        <f>SUMIF(BatGame!$A:$A,B8,BatGame!$J:$J)</f>
        <v>0</v>
      </c>
      <c r="M8" s="1">
        <f>SUMIF(BatGame!$A:$A,B8,BatGame!$K:$K)</f>
        <v>1</v>
      </c>
      <c r="N8">
        <f t="shared" si="30"/>
        <v>16</v>
      </c>
      <c r="O8" s="1">
        <f>SUMIF(BatGame!$A:$A,B8,BatGame!$L:$L)</f>
        <v>2</v>
      </c>
      <c r="P8" s="1">
        <f>SUMIF(BatGame!$A:$A,B8,BatGame!$N:$N)</f>
        <v>0</v>
      </c>
      <c r="Q8" s="1">
        <f>SUMIF(BatGame!$A:$A,B8,BatGame!$AC:$AC)</f>
        <v>0</v>
      </c>
      <c r="R8" s="1">
        <f>SUMIF(BatGame!$A:$A,B8,BatGame!$O:$O)</f>
        <v>0</v>
      </c>
      <c r="S8" s="1">
        <f>SUMIF(BatGame!$A:$A,B8,BatGame!$Y:$Y)</f>
        <v>0</v>
      </c>
      <c r="T8" s="1">
        <f>SUMIF(BatGame!$A:$A,B8,BatGame!$X:$X)</f>
        <v>0</v>
      </c>
      <c r="U8" s="1">
        <f>SUMIF(BatGame!$A:$A,B8,BatGame!$P:$P)</f>
        <v>3</v>
      </c>
      <c r="V8" s="1">
        <f>SUMIF(BatGame!$A:$A,B8,BatGame!$AB:$AB)</f>
        <v>0</v>
      </c>
      <c r="W8" s="1">
        <f>SUMIF(BatGame!$A:$A,B8,BatGame!$Z:$Z)</f>
        <v>0</v>
      </c>
      <c r="X8" s="1">
        <f>SUMIF(BatGame!$A:$A,B8,BatGame!$AA:$AA)</f>
        <v>0</v>
      </c>
      <c r="Y8" s="2">
        <f t="shared" si="31"/>
        <v>0.30303030303030304</v>
      </c>
      <c r="Z8" s="2">
        <f t="shared" si="32"/>
        <v>0.30303030303030304</v>
      </c>
      <c r="AA8" s="2">
        <f t="shared" si="33"/>
        <v>0.48484848484848486</v>
      </c>
      <c r="AB8" s="2">
        <f t="shared" si="34"/>
        <v>0.78787878787878785</v>
      </c>
      <c r="AC8" s="2">
        <f t="shared" si="35"/>
        <v>0.15151515151515152</v>
      </c>
      <c r="AD8" s="2">
        <f>(AL8/E8) / '리그 상수'!$B$3 * 100</f>
        <v>167.23027944817827</v>
      </c>
      <c r="AE8" s="2">
        <f t="shared" si="36"/>
        <v>9.0909090909090917</v>
      </c>
      <c r="AF8" s="2">
        <f t="shared" si="37"/>
        <v>0</v>
      </c>
      <c r="AG8" s="2">
        <f t="shared" si="38"/>
        <v>0</v>
      </c>
      <c r="AH8" s="2">
        <f t="shared" si="39"/>
        <v>0.31034482758620691</v>
      </c>
      <c r="AI8" s="2">
        <f t="shared" si="40"/>
        <v>0.18181818181818182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0.30742351623359465</v>
      </c>
      <c r="AL8" s="2">
        <f>((AK8-$AK$2) / '리그 상수'!$B$2 + '리그 상수'!$B$3) * '2025 썸머시즌 타자'!E8</f>
        <v>8.2268921016545651</v>
      </c>
      <c r="AM8" s="2">
        <f t="shared" si="42"/>
        <v>5.691699604743083</v>
      </c>
      <c r="AN8" s="2">
        <f>((AK8-'리그 상수'!$B$1) / '리그 상수'!$B$2)*'2025 썸머시즌 타자'!E8</f>
        <v>-3.8828761076412015E-3</v>
      </c>
      <c r="AO8" s="2">
        <f>((AK8-'리그 상수'!$B$1) / '리그 상수'!$B$2) * '2025 썸머시즌 타자'!E8</f>
        <v>-3.8828761076412015E-3</v>
      </c>
      <c r="AP8" s="2">
        <f t="shared" si="43"/>
        <v>0</v>
      </c>
      <c r="AQ8" s="2">
        <f t="shared" si="44"/>
        <v>0.69</v>
      </c>
      <c r="AR8" s="2">
        <f t="shared" si="45"/>
        <v>0.68611712389235879</v>
      </c>
      <c r="AS8" s="2">
        <f t="shared" si="46"/>
        <v>7.98</v>
      </c>
      <c r="AT8" s="2">
        <f t="shared" si="47"/>
        <v>7.98</v>
      </c>
      <c r="AU8" s="2">
        <f t="shared" si="48"/>
        <v>8.6661171238923593</v>
      </c>
      <c r="AV8" s="3">
        <f>AU8 + (E8 * ('리그 상수'!$B$1 - '리그 상수'!$F$1) / '리그 상수'!$B$2)</f>
        <v>11.97739299610895</v>
      </c>
      <c r="AW8">
        <f t="shared" si="49"/>
        <v>20</v>
      </c>
      <c r="AX8" s="3">
        <f t="shared" si="50"/>
        <v>3.4305856194617942E-2</v>
      </c>
      <c r="AY8" s="3">
        <f t="shared" si="51"/>
        <v>0.43330585619461798</v>
      </c>
      <c r="BE8" s="1">
        <v>1</v>
      </c>
      <c r="BF8" s="1">
        <v>7</v>
      </c>
      <c r="BG8" s="1">
        <v>3</v>
      </c>
      <c r="BH8">
        <f t="shared" si="52"/>
        <v>23</v>
      </c>
      <c r="BI8" s="4">
        <f t="shared" si="53"/>
        <v>0.59886964980544755</v>
      </c>
      <c r="BJ8" s="2">
        <f>E8*('리그 상수'!$B$3 * 0.8)</f>
        <v>3.9355992844364938</v>
      </c>
      <c r="BL8" t="s">
        <v>277</v>
      </c>
      <c r="BM8" t="b">
        <f>IF(E8&gt;='리그 상수'!$I$1 * 2.8, TRUE, FALSE)</f>
        <v>1</v>
      </c>
    </row>
    <row r="9" spans="1:65" ht="19" thickBot="1">
      <c r="A9" t="s">
        <v>220</v>
      </c>
      <c r="B9" s="7" t="s">
        <v>88</v>
      </c>
      <c r="C9" s="5">
        <f t="shared" si="27"/>
        <v>-6.6653958675794156E-2</v>
      </c>
      <c r="D9" s="5">
        <f t="shared" si="28"/>
        <v>0.39900000000000002</v>
      </c>
      <c r="E9" s="1">
        <f>SUMIF(BatGame!$A:$A,B9,BatGame!$E:$E)</f>
        <v>35</v>
      </c>
      <c r="F9">
        <f t="shared" si="29"/>
        <v>32</v>
      </c>
      <c r="G9" s="1">
        <f>SUMIF(BatGame!$A:$A,B9,BatGame!$F:$F)</f>
        <v>32</v>
      </c>
      <c r="H9" s="1">
        <f>SUMIF(BatGame!$A:$A,B9,BatGame!$M:$M)</f>
        <v>11</v>
      </c>
      <c r="I9" s="1">
        <f>SUMIF(BatGame!$A:$A,B9,BatGame!$G:$G)</f>
        <v>20</v>
      </c>
      <c r="J9">
        <f>SUMIF(BatGame!$A:$A,B9,BatGame!$H:$H)</f>
        <v>7</v>
      </c>
      <c r="K9" s="1">
        <f>SUMIF(BatGame!$A:$A,B9,BatGame!$I:$I)</f>
        <v>7</v>
      </c>
      <c r="L9" s="1">
        <f>SUMIF(BatGame!$A:$A,B9,BatGame!$J:$J)</f>
        <v>0</v>
      </c>
      <c r="M9" s="1">
        <f>SUMIF(BatGame!$A:$A,B9,BatGame!$K:$K)</f>
        <v>6</v>
      </c>
      <c r="N9">
        <f t="shared" si="30"/>
        <v>45</v>
      </c>
      <c r="O9" s="1">
        <f>SUMIF(BatGame!$A:$A,B9,BatGame!$L:$L)</f>
        <v>12</v>
      </c>
      <c r="P9" s="1">
        <f>SUMIF(BatGame!$A:$A,B9,BatGame!$N:$N)</f>
        <v>2</v>
      </c>
      <c r="Q9" s="1">
        <f>SUMIF(BatGame!$A:$A,B9,BatGame!$AC:$AC)</f>
        <v>0</v>
      </c>
      <c r="R9" s="1">
        <f>SUMIF(BatGame!$A:$A,B9,BatGame!$O:$O)</f>
        <v>2</v>
      </c>
      <c r="S9" s="1">
        <f>SUMIF(BatGame!$A:$A,B9,BatGame!$Y:$Y)</f>
        <v>1</v>
      </c>
      <c r="T9" s="1">
        <f>SUMIF(BatGame!$A:$A,B9,BatGame!$X:$X)</f>
        <v>2</v>
      </c>
      <c r="U9" s="1">
        <f>SUMIF(BatGame!$A:$A,B9,BatGame!$P:$P)</f>
        <v>1</v>
      </c>
      <c r="V9" s="1">
        <f>SUMIF(BatGame!$A:$A,B9,BatGame!$AB:$AB)</f>
        <v>0</v>
      </c>
      <c r="W9" s="1">
        <f>SUMIF(BatGame!$A:$A,B9,BatGame!$Z:$Z)</f>
        <v>0</v>
      </c>
      <c r="X9" s="1">
        <f>SUMIF(BatGame!$A:$A,B9,BatGame!$AA:$AA)</f>
        <v>0</v>
      </c>
      <c r="Y9" s="2">
        <f t="shared" si="31"/>
        <v>0.625</v>
      </c>
      <c r="Z9" s="2">
        <f t="shared" si="32"/>
        <v>0.65714285714285714</v>
      </c>
      <c r="AA9" s="2">
        <f t="shared" si="33"/>
        <v>1.40625</v>
      </c>
      <c r="AB9" s="2">
        <f t="shared" si="34"/>
        <v>2.063392857142857</v>
      </c>
      <c r="AC9" s="2">
        <f t="shared" si="35"/>
        <v>0.34375</v>
      </c>
      <c r="AD9" s="2">
        <f>(AL9/E9) / '리그 상수'!$B$3 * 100</f>
        <v>285.08100459851431</v>
      </c>
      <c r="AE9" s="2">
        <f t="shared" si="36"/>
        <v>2.8571428571428572</v>
      </c>
      <c r="AF9" s="2">
        <f t="shared" si="37"/>
        <v>5.7142857142857144</v>
      </c>
      <c r="AG9" s="2">
        <f t="shared" si="38"/>
        <v>2</v>
      </c>
      <c r="AH9" s="2">
        <f t="shared" si="39"/>
        <v>0.56000000000000005</v>
      </c>
      <c r="AI9" s="2">
        <f t="shared" si="40"/>
        <v>0.78125</v>
      </c>
      <c r="AJ9" s="2">
        <f t="shared" si="41"/>
        <v>3.214285714285714E-2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0.84631885645483718</v>
      </c>
      <c r="AL9" s="2">
        <f>((AK9-$AK$2) / '리그 상수'!$B$2 + '리그 상수'!$B$3) * '2025 썸머시즌 타자'!E9</f>
        <v>14.874530651383425</v>
      </c>
      <c r="AM9" s="2">
        <f t="shared" si="42"/>
        <v>72.7734375</v>
      </c>
      <c r="AN9" s="2">
        <f>((AK9-'리그 상수'!$B$1) / '리그 상수'!$B$2)*'2025 썸머시즌 타자'!E9</f>
        <v>6.1449208264841158</v>
      </c>
      <c r="AO9" s="2">
        <f>((AK9-'리그 상수'!$B$1) / '리그 상수'!$B$2) * '2025 썸머시즌 타자'!E9</f>
        <v>6.1449208264841158</v>
      </c>
      <c r="AP9" s="2">
        <f t="shared" si="43"/>
        <v>0.4</v>
      </c>
      <c r="AQ9" s="2">
        <f t="shared" si="44"/>
        <v>-7.8779999999999992</v>
      </c>
      <c r="AR9" s="2">
        <f t="shared" si="45"/>
        <v>-1.3330791735158831</v>
      </c>
      <c r="AS9" s="2">
        <f t="shared" si="46"/>
        <v>7.98</v>
      </c>
      <c r="AT9" s="2">
        <f t="shared" si="47"/>
        <v>7.98</v>
      </c>
      <c r="AU9" s="2">
        <f t="shared" si="48"/>
        <v>6.6469208264841173</v>
      </c>
      <c r="AV9" s="3">
        <f>AU9 + (E9 * ('리그 상수'!$B$1 - '리그 상수'!$F$1) / '리그 상수'!$B$2)</f>
        <v>10.158880084895653</v>
      </c>
      <c r="AW9">
        <f t="shared" si="49"/>
        <v>20</v>
      </c>
      <c r="AX9" s="3">
        <f t="shared" si="50"/>
        <v>-6.6653958675794156E-2</v>
      </c>
      <c r="AY9" s="3">
        <f t="shared" si="51"/>
        <v>0.33234604132420587</v>
      </c>
      <c r="BE9" s="1">
        <v>1</v>
      </c>
      <c r="BF9" s="1">
        <v>7</v>
      </c>
      <c r="BG9" s="1">
        <v>3</v>
      </c>
      <c r="BH9">
        <f t="shared" si="52"/>
        <v>12</v>
      </c>
      <c r="BI9" s="4">
        <f t="shared" si="53"/>
        <v>0.5079440042447827</v>
      </c>
      <c r="BJ9" s="2">
        <f>E9*('리그 상수'!$B$3 * 0.8)</f>
        <v>4.1741204531902207</v>
      </c>
      <c r="BL9" t="s">
        <v>277</v>
      </c>
      <c r="BM9" t="b">
        <f>IF(E9&gt;='리그 상수'!$I$1 * 2.8, TRUE, FALSE)</f>
        <v>1</v>
      </c>
    </row>
    <row r="10" spans="1:65" ht="19" thickBot="1">
      <c r="A10" t="s">
        <v>220</v>
      </c>
      <c r="B10" s="7" t="s">
        <v>89</v>
      </c>
      <c r="C10" s="5">
        <f t="shared" si="27"/>
        <v>-5.70631739855475E-2</v>
      </c>
      <c r="D10" s="5">
        <f t="shared" si="28"/>
        <v>0.39900000000000002</v>
      </c>
      <c r="E10" s="1">
        <f>SUMIF(BatGame!$A:$A,B10,BatGame!$E:$E)</f>
        <v>34</v>
      </c>
      <c r="F10">
        <f t="shared" si="29"/>
        <v>33</v>
      </c>
      <c r="G10" s="1">
        <f>SUMIF(BatGame!$A:$A,B10,BatGame!$F:$F)</f>
        <v>33</v>
      </c>
      <c r="H10" s="1">
        <f>SUMIF(BatGame!$A:$A,B10,BatGame!$M:$M)</f>
        <v>2</v>
      </c>
      <c r="I10" s="1">
        <f>SUMIF(BatGame!$A:$A,B10,BatGame!$G:$G)</f>
        <v>6</v>
      </c>
      <c r="J10">
        <f>SUMIF(BatGame!$A:$A,B10,BatGame!$H:$H)</f>
        <v>4</v>
      </c>
      <c r="K10" s="1">
        <f>SUMIF(BatGame!$A:$A,B10,BatGame!$I:$I)</f>
        <v>1</v>
      </c>
      <c r="L10" s="1">
        <f>SUMIF(BatGame!$A:$A,B10,BatGame!$J:$J)</f>
        <v>0</v>
      </c>
      <c r="M10" s="1">
        <f>SUMIF(BatGame!$A:$A,B10,BatGame!$K:$K)</f>
        <v>1</v>
      </c>
      <c r="N10">
        <f t="shared" si="30"/>
        <v>10</v>
      </c>
      <c r="O10" s="1">
        <f>SUMIF(BatGame!$A:$A,B10,BatGame!$L:$L)</f>
        <v>3</v>
      </c>
      <c r="P10" s="1">
        <f>SUMIF(BatGame!$A:$A,B10,BatGame!$N:$N)</f>
        <v>0</v>
      </c>
      <c r="Q10" s="1">
        <f>SUMIF(BatGame!$A:$A,B10,BatGame!$AC:$AC)</f>
        <v>0</v>
      </c>
      <c r="R10" s="1">
        <f>SUMIF(BatGame!$A:$A,B10,BatGame!$O:$O)</f>
        <v>1</v>
      </c>
      <c r="S10" s="1">
        <f>SUMIF(BatGame!$A:$A,B10,BatGame!$Y:$Y)</f>
        <v>0</v>
      </c>
      <c r="T10" s="1">
        <f>SUMIF(BatGame!$A:$A,B10,BatGame!$X:$X)</f>
        <v>0</v>
      </c>
      <c r="U10" s="1">
        <f>SUMIF(BatGame!$A:$A,B10,BatGame!$P:$P)</f>
        <v>6</v>
      </c>
      <c r="V10" s="1">
        <f>SUMIF(BatGame!$A:$A,B10,BatGame!$AB:$AB)</f>
        <v>1</v>
      </c>
      <c r="W10" s="1">
        <f>SUMIF(BatGame!$A:$A,B10,BatGame!$Z:$Z)</f>
        <v>0</v>
      </c>
      <c r="X10" s="1">
        <f>SUMIF(BatGame!$A:$A,B10,BatGame!$AA:$AA)</f>
        <v>0</v>
      </c>
      <c r="Y10" s="2">
        <f t="shared" si="31"/>
        <v>0.18181818181818182</v>
      </c>
      <c r="Z10" s="2">
        <f t="shared" si="32"/>
        <v>0.20588235294117646</v>
      </c>
      <c r="AA10" s="2">
        <f t="shared" si="33"/>
        <v>0.30303030303030304</v>
      </c>
      <c r="AB10" s="2">
        <f t="shared" si="34"/>
        <v>0.5089126559714795</v>
      </c>
      <c r="AC10" s="2">
        <f t="shared" si="35"/>
        <v>6.0606060606060608E-2</v>
      </c>
      <c r="AD10" s="2">
        <f>(AL10/E10) / '리그 상수'!$B$3 * 100</f>
        <v>144.14168001831084</v>
      </c>
      <c r="AE10" s="2">
        <f t="shared" si="36"/>
        <v>17.647058823529413</v>
      </c>
      <c r="AF10" s="2">
        <f t="shared" si="37"/>
        <v>2.9411764705882351</v>
      </c>
      <c r="AG10" s="2">
        <f t="shared" si="38"/>
        <v>0.16666666666666666</v>
      </c>
      <c r="AH10" s="2">
        <f t="shared" si="39"/>
        <v>0.19230769230769232</v>
      </c>
      <c r="AI10" s="2">
        <f t="shared" si="40"/>
        <v>0.12121212121212122</v>
      </c>
      <c r="AJ10" s="2">
        <f t="shared" si="41"/>
        <v>2.4064171122994638E-2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0.20184640901496398</v>
      </c>
      <c r="AL10" s="2">
        <f>((AK10-$AK$2) / '리그 상수'!$B$2 + '리그 상수'!$B$3) * '2025 썸머시즌 타자'!E10</f>
        <v>7.3059289216198087</v>
      </c>
      <c r="AM10" s="2">
        <f t="shared" si="42"/>
        <v>2.0454545454545454</v>
      </c>
      <c r="AN10" s="2">
        <f>((AK10-'리그 상수'!$B$1) / '리그 상수'!$B$2)*'2025 썸머시즌 타자'!E10</f>
        <v>-1.1742634797109499</v>
      </c>
      <c r="AO10" s="2">
        <f>((AK10-'리그 상수'!$B$1) / '리그 상수'!$B$2) * '2025 썸머시즌 타자'!E10</f>
        <v>-1.1742634797109499</v>
      </c>
      <c r="AP10" s="2">
        <f t="shared" si="43"/>
        <v>0</v>
      </c>
      <c r="AQ10" s="2">
        <f t="shared" si="44"/>
        <v>3.299999999999996E-2</v>
      </c>
      <c r="AR10" s="2">
        <f t="shared" si="45"/>
        <v>-1.14126347971095</v>
      </c>
      <c r="AS10" s="2">
        <f t="shared" si="46"/>
        <v>7.98</v>
      </c>
      <c r="AT10" s="2">
        <f t="shared" si="47"/>
        <v>7.98</v>
      </c>
      <c r="AU10" s="2">
        <f t="shared" si="48"/>
        <v>6.83873652028905</v>
      </c>
      <c r="AV10" s="3">
        <f>AU10 + (E10 * ('리그 상수'!$B$1 - '리그 상수'!$F$1) / '리그 상수'!$B$2)</f>
        <v>10.250354085603114</v>
      </c>
      <c r="AW10">
        <f t="shared" si="49"/>
        <v>20</v>
      </c>
      <c r="AX10" s="3">
        <f t="shared" si="50"/>
        <v>-5.70631739855475E-2</v>
      </c>
      <c r="AY10" s="3">
        <f t="shared" si="51"/>
        <v>0.34193682601445252</v>
      </c>
      <c r="BE10" s="1">
        <v>1</v>
      </c>
      <c r="BF10" s="1">
        <v>7</v>
      </c>
      <c r="BG10" s="1">
        <v>3</v>
      </c>
      <c r="BH10">
        <f t="shared" si="52"/>
        <v>28</v>
      </c>
      <c r="BI10" s="4">
        <f t="shared" si="53"/>
        <v>0.51251770428015564</v>
      </c>
      <c r="BJ10" s="2">
        <f>E10*('리그 상수'!$B$3 * 0.8)</f>
        <v>4.0548598688133568</v>
      </c>
      <c r="BL10" t="s">
        <v>277</v>
      </c>
      <c r="BM10" t="b">
        <f>IF(E10&gt;='리그 상수'!$I$1 * 2.8, TRUE, FALSE)</f>
        <v>1</v>
      </c>
    </row>
    <row r="11" spans="1:65" ht="19" thickBot="1">
      <c r="A11" t="s">
        <v>220</v>
      </c>
      <c r="B11" s="7" t="s">
        <v>90</v>
      </c>
      <c r="C11" s="5">
        <f t="shared" si="27"/>
        <v>0.13740811888957916</v>
      </c>
      <c r="D11" s="5">
        <f t="shared" si="28"/>
        <v>0.39900000000000002</v>
      </c>
      <c r="E11" s="1">
        <f>SUMIF(BatGame!$A:$A,B11,BatGame!$E:$E)</f>
        <v>31</v>
      </c>
      <c r="F11">
        <f t="shared" si="29"/>
        <v>31</v>
      </c>
      <c r="G11" s="1">
        <f>SUMIF(BatGame!$A:$A,B11,BatGame!$F:$F)</f>
        <v>31</v>
      </c>
      <c r="H11" s="1">
        <f>SUMIF(BatGame!$A:$A,B11,BatGame!$M:$M)</f>
        <v>6</v>
      </c>
      <c r="I11" s="1">
        <f>SUMIF(BatGame!$A:$A,B11,BatGame!$G:$G)</f>
        <v>10</v>
      </c>
      <c r="J11">
        <f>SUMIF(BatGame!$A:$A,B11,BatGame!$H:$H)</f>
        <v>5</v>
      </c>
      <c r="K11" s="1">
        <f>SUMIF(BatGame!$A:$A,B11,BatGame!$I:$I)</f>
        <v>4</v>
      </c>
      <c r="L11" s="1">
        <f>SUMIF(BatGame!$A:$A,B11,BatGame!$J:$J)</f>
        <v>1</v>
      </c>
      <c r="M11" s="1">
        <f>SUMIF(BatGame!$A:$A,B11,BatGame!$K:$K)</f>
        <v>0</v>
      </c>
      <c r="N11">
        <f t="shared" si="30"/>
        <v>16</v>
      </c>
      <c r="O11" s="1">
        <f>SUMIF(BatGame!$A:$A,B11,BatGame!$L:$L)</f>
        <v>1</v>
      </c>
      <c r="P11" s="1">
        <f>SUMIF(BatGame!$A:$A,B11,BatGame!$N:$N)</f>
        <v>4</v>
      </c>
      <c r="Q11" s="1">
        <f>SUMIF(BatGame!$A:$A,B11,BatGame!$AC:$AC)</f>
        <v>0</v>
      </c>
      <c r="R11" s="1">
        <f>SUMIF(BatGame!$A:$A,B11,BatGame!$O:$O)</f>
        <v>0</v>
      </c>
      <c r="S11" s="1">
        <f>SUMIF(BatGame!$A:$A,B11,BatGame!$Y:$Y)</f>
        <v>0</v>
      </c>
      <c r="T11" s="1">
        <f>SUMIF(BatGame!$A:$A,B11,BatGame!$X:$X)</f>
        <v>0</v>
      </c>
      <c r="U11" s="1">
        <f>SUMIF(BatGame!$A:$A,B11,BatGame!$P:$P)</f>
        <v>2</v>
      </c>
      <c r="V11" s="1">
        <f>SUMIF(BatGame!$A:$A,B11,BatGame!$AB:$AB)</f>
        <v>0</v>
      </c>
      <c r="W11" s="1">
        <f>SUMIF(BatGame!$A:$A,B11,BatGame!$Z:$Z)</f>
        <v>0</v>
      </c>
      <c r="X11" s="1">
        <f>SUMIF(BatGame!$A:$A,B11,BatGame!$AA:$AA)</f>
        <v>0</v>
      </c>
      <c r="Y11" s="2">
        <f t="shared" si="31"/>
        <v>0.32258064516129031</v>
      </c>
      <c r="Z11" s="2">
        <f t="shared" si="32"/>
        <v>0.32258064516129031</v>
      </c>
      <c r="AA11" s="2">
        <f t="shared" si="33"/>
        <v>0.5161290322580645</v>
      </c>
      <c r="AB11" s="2">
        <f t="shared" si="34"/>
        <v>0.83870967741935476</v>
      </c>
      <c r="AC11" s="2">
        <f t="shared" si="35"/>
        <v>0.19354838709677419</v>
      </c>
      <c r="AD11" s="2">
        <f>(AL11/E11) / '리그 상수'!$B$3 * 100</f>
        <v>170.51525040793271</v>
      </c>
      <c r="AE11" s="2">
        <f t="shared" si="36"/>
        <v>6.4516129032258061</v>
      </c>
      <c r="AF11" s="2">
        <f t="shared" si="37"/>
        <v>0</v>
      </c>
      <c r="AG11" s="2">
        <f t="shared" si="38"/>
        <v>0</v>
      </c>
      <c r="AH11" s="2">
        <f t="shared" si="39"/>
        <v>0.34482758620689657</v>
      </c>
      <c r="AI11" s="2">
        <f t="shared" si="40"/>
        <v>0.19354838709677419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0.32244468424690592</v>
      </c>
      <c r="AL11" s="2">
        <f>((AK11-$AK$2) / '리그 상수'!$B$2 + '리그 상수'!$B$3) * '2025 썸머시즌 타자'!E11</f>
        <v>7.8801025084166874</v>
      </c>
      <c r="AM11" s="2">
        <f t="shared" si="42"/>
        <v>6.6359447004608292</v>
      </c>
      <c r="AN11" s="2">
        <f>((AK11-'리그 상수'!$B$1) / '리그 상수'!$B$2)*'2025 썸머시즌 타자'!E11</f>
        <v>0.14816237779158339</v>
      </c>
      <c r="AO11" s="2">
        <f>((AK11-'리그 상수'!$B$1) / '리그 상수'!$B$2) * '2025 썸머시즌 타자'!E11</f>
        <v>0.14816237779158339</v>
      </c>
      <c r="AP11" s="2">
        <f t="shared" si="43"/>
        <v>0.8</v>
      </c>
      <c r="AQ11" s="2">
        <f t="shared" si="44"/>
        <v>1.7999999999999998</v>
      </c>
      <c r="AR11" s="2">
        <f t="shared" si="45"/>
        <v>2.7481623777915831</v>
      </c>
      <c r="AS11" s="2">
        <f t="shared" si="46"/>
        <v>7.98</v>
      </c>
      <c r="AT11" s="2">
        <f t="shared" si="47"/>
        <v>7.98</v>
      </c>
      <c r="AU11" s="2">
        <f t="shared" si="48"/>
        <v>10.728162377791584</v>
      </c>
      <c r="AV11" s="3">
        <f>AU11 + (E11 * ('리그 상수'!$B$1 - '리그 상수'!$F$1) / '리그 상수'!$B$2)</f>
        <v>13.838754863813229</v>
      </c>
      <c r="AW11">
        <f t="shared" si="49"/>
        <v>20</v>
      </c>
      <c r="AX11" s="3">
        <f t="shared" si="50"/>
        <v>0.13740811888957916</v>
      </c>
      <c r="AY11" s="3">
        <f t="shared" si="51"/>
        <v>0.53640811888957918</v>
      </c>
      <c r="BE11" s="1">
        <v>1</v>
      </c>
      <c r="BF11" s="1">
        <v>7</v>
      </c>
      <c r="BG11" s="1">
        <v>3</v>
      </c>
      <c r="BH11">
        <f t="shared" si="52"/>
        <v>21</v>
      </c>
      <c r="BI11" s="4">
        <f t="shared" si="53"/>
        <v>0.69193774319066148</v>
      </c>
      <c r="BJ11" s="2">
        <f>E11*('리그 상수'!$B$3 * 0.8)</f>
        <v>3.6970781156827668</v>
      </c>
      <c r="BL11" t="s">
        <v>277</v>
      </c>
      <c r="BM11" t="b">
        <f>IF(E11&gt;='리그 상수'!$I$1 * 2.8, TRUE, FALSE)</f>
        <v>1</v>
      </c>
    </row>
    <row r="12" spans="1:65" ht="19" thickBot="1">
      <c r="A12" t="s">
        <v>220</v>
      </c>
      <c r="B12" s="7" t="s">
        <v>91</v>
      </c>
      <c r="C12" s="5">
        <f t="shared" si="27"/>
        <v>9.3820959356505251E-2</v>
      </c>
      <c r="D12" s="5">
        <f t="shared" si="28"/>
        <v>0.39900000000000002</v>
      </c>
      <c r="E12" s="1">
        <f>SUMIF(BatGame!$A:$A,B12,BatGame!$E:$E)</f>
        <v>31</v>
      </c>
      <c r="F12">
        <f t="shared" si="29"/>
        <v>31</v>
      </c>
      <c r="G12" s="1">
        <f>SUMIF(BatGame!$A:$A,B12,BatGame!$F:$F)</f>
        <v>31</v>
      </c>
      <c r="H12" s="1">
        <f>SUMIF(BatGame!$A:$A,B12,BatGame!$M:$M)</f>
        <v>7</v>
      </c>
      <c r="I12" s="1">
        <f>SUMIF(BatGame!$A:$A,B12,BatGame!$G:$G)</f>
        <v>7</v>
      </c>
      <c r="J12">
        <f>SUMIF(BatGame!$A:$A,B12,BatGame!$H:$H)</f>
        <v>4</v>
      </c>
      <c r="K12" s="1">
        <f>SUMIF(BatGame!$A:$A,B12,BatGame!$I:$I)</f>
        <v>0</v>
      </c>
      <c r="L12" s="1">
        <f>SUMIF(BatGame!$A:$A,B12,BatGame!$J:$J)</f>
        <v>1</v>
      </c>
      <c r="M12" s="1">
        <f>SUMIF(BatGame!$A:$A,B12,BatGame!$K:$K)</f>
        <v>2</v>
      </c>
      <c r="N12">
        <f t="shared" si="30"/>
        <v>15</v>
      </c>
      <c r="O12" s="1">
        <f>SUMIF(BatGame!$A:$A,B12,BatGame!$L:$L)</f>
        <v>7</v>
      </c>
      <c r="P12" s="1">
        <f>SUMIF(BatGame!$A:$A,B12,BatGame!$N:$N)</f>
        <v>8</v>
      </c>
      <c r="Q12" s="1">
        <f>SUMIF(BatGame!$A:$A,B12,BatGame!$AC:$AC)</f>
        <v>1</v>
      </c>
      <c r="R12" s="1">
        <f>SUMIF(BatGame!$A:$A,B12,BatGame!$O:$O)</f>
        <v>0</v>
      </c>
      <c r="S12" s="1">
        <f>SUMIF(BatGame!$A:$A,B12,BatGame!$Y:$Y)</f>
        <v>0</v>
      </c>
      <c r="T12" s="1">
        <f>SUMIF(BatGame!$A:$A,B12,BatGame!$X:$X)</f>
        <v>0</v>
      </c>
      <c r="U12" s="1">
        <f>SUMIF(BatGame!$A:$A,B12,BatGame!$P:$P)</f>
        <v>3</v>
      </c>
      <c r="V12" s="1">
        <f>SUMIF(BatGame!$A:$A,B12,BatGame!$AB:$AB)</f>
        <v>0</v>
      </c>
      <c r="W12" s="1">
        <f>SUMIF(BatGame!$A:$A,B12,BatGame!$Z:$Z)</f>
        <v>0</v>
      </c>
      <c r="X12" s="1">
        <f>SUMIF(BatGame!$A:$A,B12,BatGame!$AA:$AA)</f>
        <v>0</v>
      </c>
      <c r="Y12" s="2">
        <f t="shared" si="31"/>
        <v>0.22580645161290322</v>
      </c>
      <c r="Z12" s="2">
        <f t="shared" si="32"/>
        <v>0.22580645161290322</v>
      </c>
      <c r="AA12" s="2">
        <f t="shared" si="33"/>
        <v>0.4838709677419355</v>
      </c>
      <c r="AB12" s="2">
        <f t="shared" si="34"/>
        <v>0.70967741935483875</v>
      </c>
      <c r="AC12" s="2">
        <f t="shared" si="35"/>
        <v>0.22580645161290322</v>
      </c>
      <c r="AD12" s="2">
        <f>(AL12/E12) / '리그 상수'!$B$3 * 100</f>
        <v>161.04305259194177</v>
      </c>
      <c r="AE12" s="2">
        <f t="shared" si="36"/>
        <v>9.67741935483871</v>
      </c>
      <c r="AF12" s="2">
        <f t="shared" si="37"/>
        <v>0</v>
      </c>
      <c r="AG12" s="2">
        <f t="shared" si="38"/>
        <v>0</v>
      </c>
      <c r="AH12" s="2">
        <f t="shared" si="39"/>
        <v>0.19230769230769232</v>
      </c>
      <c r="AI12" s="2">
        <f t="shared" si="40"/>
        <v>0.25806451612903225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0.27913121919881412</v>
      </c>
      <c r="AL12" s="2">
        <f>((AK12-$AK$2) / '리그 상수'!$B$2 + '리그 상수'!$B$3) * '2025 썸머시즌 타자'!E12</f>
        <v>7.4423593177552094</v>
      </c>
      <c r="AM12" s="2">
        <f t="shared" si="42"/>
        <v>3.6580645161290324</v>
      </c>
      <c r="AN12" s="2">
        <f>((AK12-'리그 상수'!$B$1) / '리그 상수'!$B$2)*'2025 썸머시즌 타자'!E12</f>
        <v>-0.28958081286989479</v>
      </c>
      <c r="AO12" s="2">
        <f>((AK12-'리그 상수'!$B$1) / '리그 상수'!$B$2) * '2025 썸머시즌 타자'!E12</f>
        <v>-0.28958081286989479</v>
      </c>
      <c r="AP12" s="2">
        <f t="shared" si="43"/>
        <v>1.2000000000000002</v>
      </c>
      <c r="AQ12" s="2">
        <f t="shared" si="44"/>
        <v>0.96599999999999986</v>
      </c>
      <c r="AR12" s="2">
        <f t="shared" si="45"/>
        <v>1.8764191871301052</v>
      </c>
      <c r="AS12" s="2">
        <f t="shared" si="46"/>
        <v>7.98</v>
      </c>
      <c r="AT12" s="2">
        <f t="shared" si="47"/>
        <v>7.98</v>
      </c>
      <c r="AU12" s="2">
        <f t="shared" si="48"/>
        <v>9.8564191871301059</v>
      </c>
      <c r="AV12" s="3">
        <f>AU12 + (E12 * ('리그 상수'!$B$1 - '리그 상수'!$F$1) / '리그 상수'!$B$2)</f>
        <v>12.967011673151752</v>
      </c>
      <c r="AW12">
        <f t="shared" si="49"/>
        <v>20</v>
      </c>
      <c r="AX12" s="3">
        <f t="shared" si="50"/>
        <v>9.3820959356505265E-2</v>
      </c>
      <c r="AY12" s="3">
        <f t="shared" si="51"/>
        <v>0.49282095935650527</v>
      </c>
      <c r="BE12" s="1">
        <v>1</v>
      </c>
      <c r="BF12" s="1">
        <v>7</v>
      </c>
      <c r="BG12" s="1">
        <v>3</v>
      </c>
      <c r="BH12">
        <f t="shared" si="52"/>
        <v>25</v>
      </c>
      <c r="BI12" s="4">
        <f t="shared" si="53"/>
        <v>0.64835058365758758</v>
      </c>
      <c r="BJ12" s="2">
        <f>E12*('리그 상수'!$B$3 * 0.8)</f>
        <v>3.6970781156827668</v>
      </c>
      <c r="BL12" t="s">
        <v>277</v>
      </c>
      <c r="BM12" t="b">
        <f>IF(E12&gt;='리그 상수'!$I$1 * 2.8, TRUE, FALSE)</f>
        <v>1</v>
      </c>
    </row>
    <row r="13" spans="1:65" ht="19" thickBot="1">
      <c r="A13" t="s">
        <v>220</v>
      </c>
      <c r="B13" s="9" t="s">
        <v>92</v>
      </c>
      <c r="C13" s="5">
        <f t="shared" si="27"/>
        <v>2.9305856194617952E-2</v>
      </c>
      <c r="D13" s="5">
        <f t="shared" si="28"/>
        <v>0.39900000000000002</v>
      </c>
      <c r="E13" s="1">
        <f>SUMIF(BatGame!$A:$A,B13,BatGame!$E:$E)</f>
        <v>33</v>
      </c>
      <c r="F13">
        <f t="shared" si="29"/>
        <v>33</v>
      </c>
      <c r="G13" s="1">
        <f>SUMIF(BatGame!$A:$A,B13,BatGame!$F:$F)</f>
        <v>33</v>
      </c>
      <c r="H13" s="1">
        <f>SUMIF(BatGame!$A:$A,B13,BatGame!$M:$M)</f>
        <v>6</v>
      </c>
      <c r="I13" s="1">
        <f>SUMIF(BatGame!$A:$A,B13,BatGame!$G:$G)</f>
        <v>10</v>
      </c>
      <c r="J13">
        <f>SUMIF(BatGame!$A:$A,B13,BatGame!$H:$H)</f>
        <v>6</v>
      </c>
      <c r="K13" s="1">
        <f>SUMIF(BatGame!$A:$A,B13,BatGame!$I:$I)</f>
        <v>3</v>
      </c>
      <c r="L13" s="1">
        <f>SUMIF(BatGame!$A:$A,B13,BatGame!$J:$J)</f>
        <v>0</v>
      </c>
      <c r="M13" s="1">
        <f>SUMIF(BatGame!$A:$A,B13,BatGame!$K:$K)</f>
        <v>1</v>
      </c>
      <c r="N13">
        <f t="shared" si="30"/>
        <v>16</v>
      </c>
      <c r="O13" s="1">
        <f>SUMIF(BatGame!$A:$A,B13,BatGame!$L:$L)</f>
        <v>3</v>
      </c>
      <c r="P13" s="1">
        <f>SUMIF(BatGame!$A:$A,B13,BatGame!$N:$N)</f>
        <v>0</v>
      </c>
      <c r="Q13" s="1">
        <f>SUMIF(BatGame!$A:$A,B13,BatGame!$AC:$AC)</f>
        <v>1</v>
      </c>
      <c r="R13" s="1">
        <f>SUMIF(BatGame!$A:$A,B13,BatGame!$O:$O)</f>
        <v>0</v>
      </c>
      <c r="S13" s="1">
        <f>SUMIF(BatGame!$A:$A,B13,BatGame!$Y:$Y)</f>
        <v>0</v>
      </c>
      <c r="T13" s="1">
        <f>SUMIF(BatGame!$A:$A,B13,BatGame!$X:$X)</f>
        <v>0</v>
      </c>
      <c r="U13" s="1">
        <f>SUMIF(BatGame!$A:$A,B13,BatGame!$P:$P)</f>
        <v>4</v>
      </c>
      <c r="V13" s="1">
        <f>SUMIF(BatGame!$A:$A,B13,BatGame!$AB:$AB)</f>
        <v>0</v>
      </c>
      <c r="W13" s="1">
        <f>SUMIF(BatGame!$A:$A,B13,BatGame!$Z:$Z)</f>
        <v>0</v>
      </c>
      <c r="X13" s="1">
        <f>SUMIF(BatGame!$A:$A,B13,BatGame!$AA:$AA)</f>
        <v>0</v>
      </c>
      <c r="Y13" s="2">
        <f t="shared" si="31"/>
        <v>0.30303030303030304</v>
      </c>
      <c r="Z13" s="2">
        <f t="shared" si="32"/>
        <v>0.30303030303030304</v>
      </c>
      <c r="AA13" s="2">
        <f t="shared" si="33"/>
        <v>0.48484848484848486</v>
      </c>
      <c r="AB13" s="2">
        <f t="shared" si="34"/>
        <v>0.78787878787878785</v>
      </c>
      <c r="AC13" s="2">
        <f t="shared" si="35"/>
        <v>0.18181818181818182</v>
      </c>
      <c r="AD13" s="2">
        <f>(AL13/E13) / '리그 상수'!$B$3 * 100</f>
        <v>167.23027944817827</v>
      </c>
      <c r="AE13" s="2">
        <f t="shared" si="36"/>
        <v>12.121212121212121</v>
      </c>
      <c r="AF13" s="2">
        <f t="shared" si="37"/>
        <v>0</v>
      </c>
      <c r="AG13" s="2">
        <f t="shared" si="38"/>
        <v>0</v>
      </c>
      <c r="AH13" s="2">
        <f t="shared" si="39"/>
        <v>0.32142857142857145</v>
      </c>
      <c r="AI13" s="2">
        <f t="shared" si="40"/>
        <v>0.18181818181818182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0.30742351623359465</v>
      </c>
      <c r="AL13" s="2">
        <f>((AK13-$AK$2) / '리그 상수'!$B$2 + '리그 상수'!$B$3) * '2025 썸머시즌 타자'!E13</f>
        <v>8.2268921016545651</v>
      </c>
      <c r="AM13" s="2">
        <f t="shared" si="42"/>
        <v>5.4545454545454541</v>
      </c>
      <c r="AN13" s="2">
        <f>((AK13-'리그 상수'!$B$1) / '리그 상수'!$B$2)*'2025 썸머시즌 타자'!E13</f>
        <v>-3.8828761076412015E-3</v>
      </c>
      <c r="AO13" s="2">
        <f>((AK13-'리그 상수'!$B$1) / '리그 상수'!$B$2) * '2025 썸머시즌 타자'!E13</f>
        <v>-3.8828761076412015E-3</v>
      </c>
      <c r="AP13" s="2">
        <f t="shared" si="43"/>
        <v>-0.4</v>
      </c>
      <c r="AQ13" s="2">
        <f t="shared" si="44"/>
        <v>0.98999999999999988</v>
      </c>
      <c r="AR13" s="2">
        <f t="shared" si="45"/>
        <v>0.58611712389235859</v>
      </c>
      <c r="AS13" s="2">
        <f t="shared" si="46"/>
        <v>7.98</v>
      </c>
      <c r="AT13" s="2">
        <f t="shared" si="47"/>
        <v>7.98</v>
      </c>
      <c r="AU13" s="2">
        <f t="shared" si="48"/>
        <v>8.5661171238923597</v>
      </c>
      <c r="AV13" s="3">
        <f>AU13 + (E13 * ('리그 상수'!$B$1 - '리그 상수'!$F$1) / '리그 상수'!$B$2)</f>
        <v>11.87739299610895</v>
      </c>
      <c r="AW13">
        <f t="shared" si="49"/>
        <v>20</v>
      </c>
      <c r="AX13" s="3">
        <f t="shared" si="50"/>
        <v>2.9305856194617931E-2</v>
      </c>
      <c r="AY13" s="3">
        <f t="shared" si="51"/>
        <v>0.42830585619461797</v>
      </c>
      <c r="BE13" s="1">
        <v>1</v>
      </c>
      <c r="BF13" s="1">
        <v>7</v>
      </c>
      <c r="BG13" s="1">
        <v>3</v>
      </c>
      <c r="BH13">
        <f t="shared" si="52"/>
        <v>24</v>
      </c>
      <c r="BI13" s="4">
        <f t="shared" si="53"/>
        <v>0.59386964980544754</v>
      </c>
      <c r="BJ13" s="2">
        <f>E13*('리그 상수'!$B$3 * 0.8)</f>
        <v>3.9355992844364938</v>
      </c>
      <c r="BL13" t="s">
        <v>277</v>
      </c>
      <c r="BM13" t="b">
        <f>IF(E13&gt;='리그 상수'!$I$1 * 2.8, TRUE, FALSE)</f>
        <v>1</v>
      </c>
    </row>
    <row r="14" spans="1:65" ht="19" thickBot="1">
      <c r="A14" t="s">
        <v>220</v>
      </c>
      <c r="B14" s="10" t="s">
        <v>93</v>
      </c>
      <c r="C14" s="5">
        <f t="shared" si="27"/>
        <v>0.12523199162933651</v>
      </c>
      <c r="D14" s="5">
        <f t="shared" si="28"/>
        <v>0.39900000000000002</v>
      </c>
      <c r="E14" s="1">
        <f>SUMIF(BatGame!$A:$A,B14,BatGame!$E:$E)</f>
        <v>24</v>
      </c>
      <c r="F14">
        <f t="shared" si="29"/>
        <v>24</v>
      </c>
      <c r="G14" s="1">
        <f>SUMIF(BatGame!$A:$A,B14,BatGame!$F:$F)</f>
        <v>24</v>
      </c>
      <c r="H14" s="1">
        <f>SUMIF(BatGame!$A:$A,B14,BatGame!$M:$M)</f>
        <v>6</v>
      </c>
      <c r="I14" s="1">
        <f>SUMIF(BatGame!$A:$A,B14,BatGame!$G:$G)</f>
        <v>10</v>
      </c>
      <c r="J14">
        <f>SUMIF(BatGame!$A:$A,B14,BatGame!$H:$H)</f>
        <v>6</v>
      </c>
      <c r="K14" s="1">
        <f>SUMIF(BatGame!$A:$A,B14,BatGame!$I:$I)</f>
        <v>3</v>
      </c>
      <c r="L14" s="1">
        <f>SUMIF(BatGame!$A:$A,B14,BatGame!$J:$J)</f>
        <v>1</v>
      </c>
      <c r="M14" s="1">
        <f>SUMIF(BatGame!$A:$A,B14,BatGame!$K:$K)</f>
        <v>0</v>
      </c>
      <c r="N14">
        <f t="shared" si="30"/>
        <v>15</v>
      </c>
      <c r="O14" s="1">
        <f>SUMIF(BatGame!$A:$A,B14,BatGame!$L:$L)</f>
        <v>3</v>
      </c>
      <c r="P14" s="1">
        <f>SUMIF(BatGame!$A:$A,B14,BatGame!$N:$N)</f>
        <v>0</v>
      </c>
      <c r="Q14" s="1">
        <f>SUMIF(BatGame!$A:$A,B14,BatGame!$AC:$AC)</f>
        <v>0</v>
      </c>
      <c r="R14" s="1">
        <f>SUMIF(BatGame!$A:$A,B14,BatGame!$O:$O)</f>
        <v>0</v>
      </c>
      <c r="S14" s="1">
        <f>SUMIF(BatGame!$A:$A,B14,BatGame!$Y:$Y)</f>
        <v>0</v>
      </c>
      <c r="T14" s="1">
        <f>SUMIF(BatGame!$A:$A,B14,BatGame!$X:$X)</f>
        <v>0</v>
      </c>
      <c r="U14" s="1">
        <f>SUMIF(BatGame!$A:$A,B14,BatGame!$P:$P)</f>
        <v>2</v>
      </c>
      <c r="V14" s="1">
        <f>SUMIF(BatGame!$A:$A,B14,BatGame!$AB:$AB)</f>
        <v>0</v>
      </c>
      <c r="W14" s="1">
        <f>SUMIF(BatGame!$A:$A,B14,BatGame!$Z:$Z)</f>
        <v>0</v>
      </c>
      <c r="X14" s="1">
        <f>SUMIF(BatGame!$A:$A,B14,BatGame!$AA:$AA)</f>
        <v>0</v>
      </c>
      <c r="Y14" s="2">
        <f t="shared" si="31"/>
        <v>0.41666666666666669</v>
      </c>
      <c r="Z14" s="2">
        <f t="shared" si="32"/>
        <v>0.41666666666666669</v>
      </c>
      <c r="AA14" s="2">
        <f t="shared" si="33"/>
        <v>0.625</v>
      </c>
      <c r="AB14" s="2">
        <f t="shared" si="34"/>
        <v>1.0416666666666667</v>
      </c>
      <c r="AC14" s="2">
        <f t="shared" si="35"/>
        <v>0.25</v>
      </c>
      <c r="AD14" s="2">
        <f>(AL14/E14) / '리그 상수'!$B$3 * 100</f>
        <v>187.00389105058369</v>
      </c>
      <c r="AE14" s="2">
        <f t="shared" si="36"/>
        <v>8.3333333333333321</v>
      </c>
      <c r="AF14" s="2">
        <f t="shared" si="37"/>
        <v>0</v>
      </c>
      <c r="AG14" s="2">
        <f t="shared" si="38"/>
        <v>0</v>
      </c>
      <c r="AH14" s="2">
        <f t="shared" si="39"/>
        <v>0.45454545454545453</v>
      </c>
      <c r="AI14" s="2">
        <f t="shared" si="40"/>
        <v>0.20833333333333331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0.39784219747876959</v>
      </c>
      <c r="AL14" s="2">
        <f>((AK14-$AK$2) / '리그 상수'!$B$2 + '리그 상수'!$B$3) * '2025 썸머시즌 타자'!E14</f>
        <v>6.6906579982319743</v>
      </c>
      <c r="AM14" s="2">
        <f t="shared" si="42"/>
        <v>12.053571428571429</v>
      </c>
      <c r="AN14" s="2">
        <f>((AK14-'리그 상수'!$B$1) / '리그 상수'!$B$2)*'2025 썸머시즌 타자'!E14</f>
        <v>0.70463983258673168</v>
      </c>
      <c r="AO14" s="2">
        <f>((AK14-'리그 상수'!$B$1) / '리그 상수'!$B$2) * '2025 썸머시즌 타자'!E14</f>
        <v>0.70463983258673168</v>
      </c>
      <c r="AP14" s="2">
        <f t="shared" si="43"/>
        <v>0</v>
      </c>
      <c r="AQ14" s="2">
        <f t="shared" si="44"/>
        <v>1.7999999999999998</v>
      </c>
      <c r="AR14" s="2">
        <f t="shared" si="45"/>
        <v>2.5046398325867316</v>
      </c>
      <c r="AS14" s="2">
        <f t="shared" si="46"/>
        <v>7.98</v>
      </c>
      <c r="AT14" s="2">
        <f t="shared" si="47"/>
        <v>7.98</v>
      </c>
      <c r="AU14" s="2">
        <f t="shared" si="48"/>
        <v>10.484639832586732</v>
      </c>
      <c r="AV14" s="3">
        <f>AU14 + (E14 * ('리그 상수'!$B$1 - '리그 상수'!$F$1) / '리그 상수'!$B$2)</f>
        <v>12.892840466926071</v>
      </c>
      <c r="AW14">
        <f t="shared" si="49"/>
        <v>20</v>
      </c>
      <c r="AX14" s="3">
        <f t="shared" si="50"/>
        <v>0.12523199162933657</v>
      </c>
      <c r="AY14" s="3">
        <f t="shared" si="51"/>
        <v>0.52423199162933654</v>
      </c>
      <c r="BE14" s="1">
        <v>1</v>
      </c>
      <c r="BF14" s="1">
        <v>7</v>
      </c>
      <c r="BG14" s="1">
        <v>3</v>
      </c>
      <c r="BH14">
        <f t="shared" si="52"/>
        <v>14</v>
      </c>
      <c r="BI14" s="4">
        <f t="shared" si="53"/>
        <v>0.64464202334630349</v>
      </c>
      <c r="BJ14" s="2">
        <f>E14*('리그 상수'!$B$3 * 0.8)</f>
        <v>2.8622540250447228</v>
      </c>
      <c r="BL14" t="s">
        <v>277</v>
      </c>
      <c r="BM14" t="b">
        <f>IF(E14&gt;='리그 상수'!$I$1 * 2.8, TRUE, FALSE)</f>
        <v>1</v>
      </c>
    </row>
    <row r="15" spans="1:65" ht="19" thickBot="1">
      <c r="A15" t="s">
        <v>220</v>
      </c>
      <c r="B15" s="7" t="s">
        <v>94</v>
      </c>
      <c r="C15" s="5">
        <f t="shared" si="27"/>
        <v>-3.2535885949710575E-2</v>
      </c>
      <c r="D15" s="5">
        <f t="shared" si="28"/>
        <v>0.39900000000000002</v>
      </c>
      <c r="E15" s="1">
        <f>SUMIF(BatGame!$A:$A,B15,BatGame!$E:$E)</f>
        <v>30</v>
      </c>
      <c r="F15">
        <f t="shared" si="29"/>
        <v>28</v>
      </c>
      <c r="G15" s="1">
        <f>SUMIF(BatGame!$A:$A,B15,BatGame!$F:$F)</f>
        <v>28</v>
      </c>
      <c r="H15" s="1">
        <f>SUMIF(BatGame!$A:$A,B15,BatGame!$M:$M)</f>
        <v>2</v>
      </c>
      <c r="I15" s="1">
        <f>SUMIF(BatGame!$A:$A,B15,BatGame!$G:$G)</f>
        <v>5</v>
      </c>
      <c r="J15">
        <f>SUMIF(BatGame!$A:$A,B15,BatGame!$H:$H)</f>
        <v>2</v>
      </c>
      <c r="K15" s="1">
        <f>SUMIF(BatGame!$A:$A,B15,BatGame!$I:$I)</f>
        <v>2</v>
      </c>
      <c r="L15" s="1">
        <f>SUMIF(BatGame!$A:$A,B15,BatGame!$J:$J)</f>
        <v>1</v>
      </c>
      <c r="M15" s="1">
        <f>SUMIF(BatGame!$A:$A,B15,BatGame!$K:$K)</f>
        <v>0</v>
      </c>
      <c r="N15">
        <f t="shared" si="30"/>
        <v>9</v>
      </c>
      <c r="O15" s="1">
        <f>SUMIF(BatGame!$A:$A,B15,BatGame!$L:$L)</f>
        <v>5</v>
      </c>
      <c r="P15" s="1">
        <f>SUMIF(BatGame!$A:$A,B15,BatGame!$N:$N)</f>
        <v>0</v>
      </c>
      <c r="Q15" s="1">
        <f>SUMIF(BatGame!$A:$A,B15,BatGame!$AC:$AC)</f>
        <v>1</v>
      </c>
      <c r="R15" s="1">
        <f>SUMIF(BatGame!$A:$A,B15,BatGame!$O:$O)</f>
        <v>0</v>
      </c>
      <c r="S15" s="1">
        <f>SUMIF(BatGame!$A:$A,B15,BatGame!$Y:$Y)</f>
        <v>2</v>
      </c>
      <c r="T15" s="1">
        <f>SUMIF(BatGame!$A:$A,B15,BatGame!$X:$X)</f>
        <v>0</v>
      </c>
      <c r="U15" s="1">
        <f>SUMIF(BatGame!$A:$A,B15,BatGame!$P:$P)</f>
        <v>3</v>
      </c>
      <c r="V15" s="1">
        <f>SUMIF(BatGame!$A:$A,B15,BatGame!$AB:$AB)</f>
        <v>0</v>
      </c>
      <c r="W15" s="1">
        <f>SUMIF(BatGame!$A:$A,B15,BatGame!$Z:$Z)</f>
        <v>0</v>
      </c>
      <c r="X15" s="1">
        <f>SUMIF(BatGame!$A:$A,B15,BatGame!$AA:$AA)</f>
        <v>0</v>
      </c>
      <c r="Y15" s="2">
        <f t="shared" si="31"/>
        <v>0.17857142857142858</v>
      </c>
      <c r="Z15" s="2">
        <f t="shared" si="32"/>
        <v>0.23333333333333334</v>
      </c>
      <c r="AA15" s="2">
        <f t="shared" si="33"/>
        <v>0.32142857142857145</v>
      </c>
      <c r="AB15" s="2">
        <f t="shared" si="34"/>
        <v>0.55476190476190479</v>
      </c>
      <c r="AC15" s="2">
        <f t="shared" si="35"/>
        <v>7.1428571428571425E-2</v>
      </c>
      <c r="AD15" s="2">
        <f>(AL15/E15) / '리그 상수'!$B$3 * 100</f>
        <v>148.28715953307395</v>
      </c>
      <c r="AE15" s="2">
        <f t="shared" si="36"/>
        <v>10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0.14285714285714288</v>
      </c>
      <c r="AJ15" s="2">
        <f t="shared" si="41"/>
        <v>5.4761904761904762E-2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0.22080241960071711</v>
      </c>
      <c r="AL15" s="2">
        <f>((AK15-$AK$2) / '리그 상수'!$B$2 + '리그 상수'!$B$3) * '2025 썸머시즌 타자'!E15</f>
        <v>6.6318049880623411</v>
      </c>
      <c r="AM15" s="2">
        <f t="shared" si="42"/>
        <v>2.5312500000000004</v>
      </c>
      <c r="AN15" s="2">
        <f>((AK15-'리그 상수'!$B$1) / '리그 상수'!$B$2)*'2025 썸머시즌 타자'!E15</f>
        <v>-0.850717718994212</v>
      </c>
      <c r="AO15" s="2">
        <f>((AK15-'리그 상수'!$B$1) / '리그 상수'!$B$2) * '2025 썸머시즌 타자'!E15</f>
        <v>-0.850717718994212</v>
      </c>
      <c r="AP15" s="2">
        <f t="shared" si="43"/>
        <v>-0.4</v>
      </c>
      <c r="AQ15" s="2">
        <f t="shared" si="44"/>
        <v>0.6</v>
      </c>
      <c r="AR15" s="2">
        <f t="shared" si="45"/>
        <v>-0.65071771899421205</v>
      </c>
      <c r="AS15" s="2">
        <f t="shared" si="46"/>
        <v>7.98</v>
      </c>
      <c r="AT15" s="2">
        <f t="shared" si="47"/>
        <v>7.98</v>
      </c>
      <c r="AU15" s="2">
        <f t="shared" si="48"/>
        <v>7.3292822810057885</v>
      </c>
      <c r="AV15" s="3">
        <f>AU15 + (E15 * ('리그 상수'!$B$1 - '리그 상수'!$F$1) / '리그 상수'!$B$2)</f>
        <v>10.339533073929962</v>
      </c>
      <c r="AW15">
        <f t="shared" si="49"/>
        <v>20</v>
      </c>
      <c r="AX15" s="3">
        <f t="shared" si="50"/>
        <v>-3.2535885949710602E-2</v>
      </c>
      <c r="AY15" s="3">
        <f t="shared" si="51"/>
        <v>0.36646411405028945</v>
      </c>
      <c r="BE15" s="1">
        <v>1</v>
      </c>
      <c r="BF15" s="1">
        <v>7</v>
      </c>
      <c r="BG15" s="1">
        <v>3</v>
      </c>
      <c r="BH15">
        <f t="shared" si="52"/>
        <v>24</v>
      </c>
      <c r="BI15" s="4">
        <f t="shared" si="53"/>
        <v>0.51697665369649815</v>
      </c>
      <c r="BJ15" s="2">
        <f>E15*('리그 상수'!$B$3 * 0.8)</f>
        <v>3.5778175313059033</v>
      </c>
      <c r="BL15" t="s">
        <v>277</v>
      </c>
      <c r="BM15" t="b">
        <f>IF(E15&gt;='리그 상수'!$I$1 * 2.8, TRUE, FALSE)</f>
        <v>1</v>
      </c>
    </row>
    <row r="16" spans="1:65" ht="19" thickBot="1">
      <c r="A16" t="s">
        <v>220</v>
      </c>
      <c r="B16" s="11" t="s">
        <v>95</v>
      </c>
      <c r="C16" s="5">
        <f t="shared" si="27"/>
        <v>1.4672530490795588E-2</v>
      </c>
      <c r="D16" s="5">
        <f t="shared" si="28"/>
        <v>0.39900000000000002</v>
      </c>
      <c r="E16" s="1">
        <f>SUMIF(BatGame!$A:$A,B16,BatGame!$E:$E)</f>
        <v>26</v>
      </c>
      <c r="F16">
        <f t="shared" si="29"/>
        <v>25</v>
      </c>
      <c r="G16" s="1">
        <f>SUMIF(BatGame!$A:$A,B16,BatGame!$F:$F)</f>
        <v>25</v>
      </c>
      <c r="H16" s="1">
        <f>SUMIF(BatGame!$A:$A,B16,BatGame!$M:$M)</f>
        <v>2</v>
      </c>
      <c r="I16" s="1">
        <f>SUMIF(BatGame!$A:$A,B16,BatGame!$G:$G)</f>
        <v>5</v>
      </c>
      <c r="J16">
        <f>SUMIF(BatGame!$A:$A,B16,BatGame!$H:$H)</f>
        <v>3</v>
      </c>
      <c r="K16" s="1">
        <f>SUMIF(BatGame!$A:$A,B16,BatGame!$I:$I)</f>
        <v>2</v>
      </c>
      <c r="L16" s="1">
        <f>SUMIF(BatGame!$A:$A,B16,BatGame!$J:$J)</f>
        <v>0</v>
      </c>
      <c r="M16" s="1">
        <f>SUMIF(BatGame!$A:$A,B16,BatGame!$K:$K)</f>
        <v>0</v>
      </c>
      <c r="N16">
        <f t="shared" si="30"/>
        <v>7</v>
      </c>
      <c r="O16" s="1">
        <f>SUMIF(BatGame!$A:$A,B16,BatGame!$L:$L)</f>
        <v>4</v>
      </c>
      <c r="P16" s="1">
        <f>SUMIF(BatGame!$A:$A,B16,BatGame!$N:$N)</f>
        <v>3</v>
      </c>
      <c r="Q16" s="1">
        <f>SUMIF(BatGame!$A:$A,B16,BatGame!$AC:$AC)</f>
        <v>0</v>
      </c>
      <c r="R16" s="1">
        <f>SUMIF(BatGame!$A:$A,B16,BatGame!$O:$O)</f>
        <v>1</v>
      </c>
      <c r="S16" s="1">
        <f>SUMIF(BatGame!$A:$A,B16,BatGame!$Y:$Y)</f>
        <v>0</v>
      </c>
      <c r="T16" s="1">
        <f>SUMIF(BatGame!$A:$A,B16,BatGame!$X:$X)</f>
        <v>0</v>
      </c>
      <c r="U16" s="1">
        <f>SUMIF(BatGame!$A:$A,B16,BatGame!$P:$P)</f>
        <v>7</v>
      </c>
      <c r="V16" s="1">
        <f>SUMIF(BatGame!$A:$A,B16,BatGame!$AB:$AB)</f>
        <v>0</v>
      </c>
      <c r="W16" s="1">
        <f>SUMIF(BatGame!$A:$A,B16,BatGame!$Z:$Z)</f>
        <v>0</v>
      </c>
      <c r="X16" s="1">
        <f>SUMIF(BatGame!$A:$A,B16,BatGame!$AA:$AA)</f>
        <v>0</v>
      </c>
      <c r="Y16" s="2">
        <f t="shared" si="31"/>
        <v>0.2</v>
      </c>
      <c r="Z16" s="2">
        <f t="shared" si="32"/>
        <v>0.23076923076923078</v>
      </c>
      <c r="AA16" s="2">
        <f t="shared" si="33"/>
        <v>0.28000000000000003</v>
      </c>
      <c r="AB16" s="2">
        <f t="shared" si="34"/>
        <v>0.51076923076923086</v>
      </c>
      <c r="AC16" s="2">
        <f t="shared" si="35"/>
        <v>0.08</v>
      </c>
      <c r="AD16" s="2">
        <f>(AL16/E16) / '리그 상수'!$B$3 * 100</f>
        <v>143.92023346303503</v>
      </c>
      <c r="AE16" s="2">
        <f t="shared" si="36"/>
        <v>26.923076923076923</v>
      </c>
      <c r="AF16" s="2">
        <f t="shared" si="37"/>
        <v>3.8461538461538463</v>
      </c>
      <c r="AG16" s="2">
        <f t="shared" si="38"/>
        <v>0.14285714285714285</v>
      </c>
      <c r="AH16" s="2">
        <f t="shared" si="39"/>
        <v>0.27777777777777779</v>
      </c>
      <c r="AI16" s="2">
        <f t="shared" si="40"/>
        <v>8.0000000000000016E-2</v>
      </c>
      <c r="AJ16" s="2">
        <f t="shared" si="41"/>
        <v>3.0769230769230771E-2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0.20083380161187889</v>
      </c>
      <c r="AL16" s="2">
        <f>((AK16-$AK$2) / '리그 상수'!$B$2 + '리그 상수'!$B$3) * '2025 썸머시즌 타자'!E16</f>
        <v>5.5783036225982565</v>
      </c>
      <c r="AM16" s="2">
        <f t="shared" si="42"/>
        <v>2.2680000000000007</v>
      </c>
      <c r="AN16" s="2">
        <f>((AK16-'리그 상수'!$B$1) / '리그 상수'!$B$2)*'2025 썸머시즌 타자'!E16</f>
        <v>-0.90654939018408864</v>
      </c>
      <c r="AO16" s="2">
        <f>((AK16-'리그 상수'!$B$1) / '리그 상수'!$B$2) * '2025 썸머시즌 타자'!E16</f>
        <v>-0.90654939018408864</v>
      </c>
      <c r="AP16" s="2">
        <f t="shared" si="43"/>
        <v>0.60000000000000009</v>
      </c>
      <c r="AQ16" s="2">
        <f t="shared" si="44"/>
        <v>0.6</v>
      </c>
      <c r="AR16" s="2">
        <f t="shared" si="45"/>
        <v>0.29345060981591142</v>
      </c>
      <c r="AS16" s="2">
        <f t="shared" si="46"/>
        <v>7.98</v>
      </c>
      <c r="AT16" s="2">
        <f t="shared" si="47"/>
        <v>7.98</v>
      </c>
      <c r="AU16" s="2">
        <f t="shared" si="48"/>
        <v>8.273450609815912</v>
      </c>
      <c r="AV16" s="3">
        <f>AU16 + (E16 * ('리그 상수'!$B$1 - '리그 상수'!$F$1) / '리그 상수'!$B$2)</f>
        <v>10.882334630350195</v>
      </c>
      <c r="AW16">
        <f t="shared" si="49"/>
        <v>20</v>
      </c>
      <c r="AX16" s="3">
        <f t="shared" si="50"/>
        <v>1.467253049079557E-2</v>
      </c>
      <c r="AY16" s="3">
        <f t="shared" si="51"/>
        <v>0.41367253049079561</v>
      </c>
      <c r="BE16" s="1">
        <v>1</v>
      </c>
      <c r="BF16" s="1">
        <v>7</v>
      </c>
      <c r="BG16" s="1">
        <v>3</v>
      </c>
      <c r="BH16">
        <f t="shared" si="52"/>
        <v>20</v>
      </c>
      <c r="BI16" s="4">
        <f t="shared" si="53"/>
        <v>0.54411673151750972</v>
      </c>
      <c r="BJ16" s="2">
        <f>E16*('리그 상수'!$B$3 * 0.8)</f>
        <v>3.1007751937984498</v>
      </c>
      <c r="BL16" t="s">
        <v>277</v>
      </c>
      <c r="BM16" t="b">
        <f>IF(E16&gt;='리그 상수'!$I$1 * 2.8, TRUE, FALSE)</f>
        <v>1</v>
      </c>
    </row>
    <row r="17" spans="1:65" ht="19" thickBot="1">
      <c r="A17" t="s">
        <v>220</v>
      </c>
      <c r="B17" s="7" t="s">
        <v>96</v>
      </c>
      <c r="C17" s="5">
        <f t="shared" si="27"/>
        <v>-1.1823153385867979E-2</v>
      </c>
      <c r="D17" s="5">
        <f t="shared" si="28"/>
        <v>0.39900000000000002</v>
      </c>
      <c r="E17" s="1">
        <f>SUMIF(BatGame!$A:$A,B17,BatGame!$E:$E)</f>
        <v>27</v>
      </c>
      <c r="F17">
        <f t="shared" si="29"/>
        <v>26</v>
      </c>
      <c r="G17" s="1">
        <f>SUMIF(BatGame!$A:$A,B17,BatGame!$F:$F)</f>
        <v>26</v>
      </c>
      <c r="H17" s="1">
        <f>SUMIF(BatGame!$A:$A,B17,BatGame!$M:$M)</f>
        <v>3</v>
      </c>
      <c r="I17" s="1">
        <f>SUMIF(BatGame!$A:$A,B17,BatGame!$G:$G)</f>
        <v>2</v>
      </c>
      <c r="J17">
        <f>SUMIF(BatGame!$A:$A,B17,BatGame!$H:$H)</f>
        <v>0</v>
      </c>
      <c r="K17" s="1">
        <f>SUMIF(BatGame!$A:$A,B17,BatGame!$I:$I)</f>
        <v>2</v>
      </c>
      <c r="L17" s="1">
        <f>SUMIF(BatGame!$A:$A,B17,BatGame!$J:$J)</f>
        <v>0</v>
      </c>
      <c r="M17" s="1">
        <f>SUMIF(BatGame!$A:$A,B17,BatGame!$K:$K)</f>
        <v>0</v>
      </c>
      <c r="N17">
        <f t="shared" si="30"/>
        <v>4</v>
      </c>
      <c r="O17" s="1">
        <f>SUMIF(BatGame!$A:$A,B17,BatGame!$L:$L)</f>
        <v>2</v>
      </c>
      <c r="P17" s="1">
        <f>SUMIF(BatGame!$A:$A,B17,BatGame!$N:$N)</f>
        <v>3</v>
      </c>
      <c r="Q17" s="1">
        <f>SUMIF(BatGame!$A:$A,B17,BatGame!$AC:$AC)</f>
        <v>0</v>
      </c>
      <c r="R17" s="1">
        <f>SUMIF(BatGame!$A:$A,B17,BatGame!$O:$O)</f>
        <v>1</v>
      </c>
      <c r="S17" s="1">
        <f>SUMIF(BatGame!$A:$A,B17,BatGame!$Y:$Y)</f>
        <v>0</v>
      </c>
      <c r="T17" s="1">
        <f>SUMIF(BatGame!$A:$A,B17,BatGame!$X:$X)</f>
        <v>0</v>
      </c>
      <c r="U17" s="1">
        <f>SUMIF(BatGame!$A:$A,B17,BatGame!$P:$P)</f>
        <v>12</v>
      </c>
      <c r="V17" s="1">
        <f>SUMIF(BatGame!$A:$A,B17,BatGame!$AB:$AB)</f>
        <v>0</v>
      </c>
      <c r="W17" s="1">
        <f>SUMIF(BatGame!$A:$A,B17,BatGame!$Z:$Z)</f>
        <v>0</v>
      </c>
      <c r="X17" s="1">
        <f>SUMIF(BatGame!$A:$A,B17,BatGame!$AA:$AA)</f>
        <v>0</v>
      </c>
      <c r="Y17" s="2">
        <f t="shared" si="31"/>
        <v>7.6923076923076927E-2</v>
      </c>
      <c r="Z17" s="2">
        <f t="shared" si="32"/>
        <v>0.1111111111111111</v>
      </c>
      <c r="AA17" s="2">
        <f t="shared" si="33"/>
        <v>0.15384615384615385</v>
      </c>
      <c r="AB17" s="2">
        <f t="shared" si="34"/>
        <v>0.26495726495726496</v>
      </c>
      <c r="AC17" s="2">
        <f t="shared" si="35"/>
        <v>0.11538461538461539</v>
      </c>
      <c r="AD17" s="2">
        <f>(AL17/E17) / '리그 상수'!$B$3 * 100</f>
        <v>124.16774751405102</v>
      </c>
      <c r="AE17" s="2">
        <f t="shared" si="36"/>
        <v>44.444444444444443</v>
      </c>
      <c r="AF17" s="2">
        <f t="shared" si="37"/>
        <v>3.7037037037037033</v>
      </c>
      <c r="AG17" s="2">
        <f t="shared" si="38"/>
        <v>8.3333333333333329E-2</v>
      </c>
      <c r="AH17" s="2">
        <f t="shared" si="39"/>
        <v>0.14285714285714285</v>
      </c>
      <c r="AI17" s="2">
        <f t="shared" si="40"/>
        <v>7.6923076923076927E-2</v>
      </c>
      <c r="AJ17" s="2">
        <f t="shared" si="41"/>
        <v>3.4188034188034178E-2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0.11051172152188043</v>
      </c>
      <c r="AL17" s="2">
        <f>((AK17-$AK$2) / '리그 상수'!$B$2 + '리그 상수'!$B$3) * '2025 썸머시즌 타자'!E17</f>
        <v>4.9978073686335378</v>
      </c>
      <c r="AM17" s="2">
        <f t="shared" si="42"/>
        <v>0.51923076923076927</v>
      </c>
      <c r="AN17" s="2">
        <f>((AK17-'리그 상수'!$B$1) / '리그 상수'!$B$2)*'2025 썸머시즌 타자'!E17</f>
        <v>-1.7364630677173589</v>
      </c>
      <c r="AO17" s="2">
        <f>((AK17-'리그 상수'!$B$1) / '리그 상수'!$B$2) * '2025 썸머시즌 타자'!E17</f>
        <v>-1.7364630677173589</v>
      </c>
      <c r="AP17" s="2">
        <f t="shared" si="43"/>
        <v>0.60000000000000009</v>
      </c>
      <c r="AQ17" s="2">
        <f t="shared" si="44"/>
        <v>0.89999999999999991</v>
      </c>
      <c r="AR17" s="2">
        <f t="shared" si="45"/>
        <v>-0.23646306771735892</v>
      </c>
      <c r="AS17" s="2">
        <f t="shared" si="46"/>
        <v>7.98</v>
      </c>
      <c r="AT17" s="2">
        <f t="shared" si="47"/>
        <v>7.98</v>
      </c>
      <c r="AU17" s="2">
        <f t="shared" si="48"/>
        <v>7.7435369322826411</v>
      </c>
      <c r="AV17" s="3">
        <f>AU17 + (E17 * ('리그 상수'!$B$1 - '리그 상수'!$F$1) / '리그 상수'!$B$2)</f>
        <v>10.452762645914397</v>
      </c>
      <c r="AW17">
        <f t="shared" si="49"/>
        <v>20</v>
      </c>
      <c r="AX17" s="3">
        <f t="shared" si="50"/>
        <v>-1.1823153385867946E-2</v>
      </c>
      <c r="AY17" s="3">
        <f t="shared" si="51"/>
        <v>0.38717684661413204</v>
      </c>
      <c r="BE17" s="1">
        <v>1</v>
      </c>
      <c r="BF17" s="1">
        <v>7</v>
      </c>
      <c r="BG17" s="1">
        <v>3</v>
      </c>
      <c r="BH17">
        <f t="shared" si="52"/>
        <v>24</v>
      </c>
      <c r="BI17" s="4">
        <f t="shared" si="53"/>
        <v>0.52263813229571987</v>
      </c>
      <c r="BJ17" s="2">
        <f>E17*('리그 상수'!$B$3 * 0.8)</f>
        <v>3.2200357781753128</v>
      </c>
      <c r="BL17" t="s">
        <v>277</v>
      </c>
      <c r="BM17" t="b">
        <f>IF(E17&gt;='리그 상수'!$I$1 * 2.8, TRUE, FALSE)</f>
        <v>1</v>
      </c>
    </row>
    <row r="18" spans="1:65" ht="19" thickBot="1">
      <c r="A18" t="s">
        <v>220</v>
      </c>
      <c r="B18" s="10" t="s">
        <v>97</v>
      </c>
      <c r="C18" s="5">
        <f t="shared" si="27"/>
        <v>9.7884331164372895E-3</v>
      </c>
      <c r="D18" s="5">
        <f t="shared" si="28"/>
        <v>0.39900000000000002</v>
      </c>
      <c r="E18" s="1">
        <f>SUMIF(BatGame!$A:$A,B18,BatGame!$E:$E)</f>
        <v>30</v>
      </c>
      <c r="F18">
        <f t="shared" si="29"/>
        <v>27</v>
      </c>
      <c r="G18" s="1">
        <f>SUMIF(BatGame!$A:$A,B18,BatGame!$F:$F)</f>
        <v>27</v>
      </c>
      <c r="H18" s="1">
        <f>SUMIF(BatGame!$A:$A,B18,BatGame!$M:$M)</f>
        <v>3</v>
      </c>
      <c r="I18" s="1">
        <f>SUMIF(BatGame!$A:$A,B18,BatGame!$G:$G)</f>
        <v>6</v>
      </c>
      <c r="J18">
        <f>SUMIF(BatGame!$A:$A,B18,BatGame!$H:$H)</f>
        <v>2</v>
      </c>
      <c r="K18" s="1">
        <f>SUMIF(BatGame!$A:$A,B18,BatGame!$I:$I)</f>
        <v>2</v>
      </c>
      <c r="L18" s="1">
        <f>SUMIF(BatGame!$A:$A,B18,BatGame!$J:$J)</f>
        <v>1</v>
      </c>
      <c r="M18" s="1">
        <f>SUMIF(BatGame!$A:$A,B18,BatGame!$K:$K)</f>
        <v>1</v>
      </c>
      <c r="N18">
        <f t="shared" si="30"/>
        <v>13</v>
      </c>
      <c r="O18" s="1">
        <f>SUMIF(BatGame!$A:$A,B18,BatGame!$L:$L)</f>
        <v>3</v>
      </c>
      <c r="P18" s="1">
        <f>SUMIF(BatGame!$A:$A,B18,BatGame!$N:$N)</f>
        <v>0</v>
      </c>
      <c r="Q18" s="1">
        <f>SUMIF(BatGame!$A:$A,B18,BatGame!$AC:$AC)</f>
        <v>0</v>
      </c>
      <c r="R18" s="1">
        <f>SUMIF(BatGame!$A:$A,B18,BatGame!$O:$O)</f>
        <v>1</v>
      </c>
      <c r="S18" s="1">
        <f>SUMIF(BatGame!$A:$A,B18,BatGame!$Y:$Y)</f>
        <v>2</v>
      </c>
      <c r="T18" s="1">
        <f>SUMIF(BatGame!$A:$A,B18,BatGame!$X:$X)</f>
        <v>0</v>
      </c>
      <c r="U18" s="1">
        <f>SUMIF(BatGame!$A:$A,B18,BatGame!$P:$P)</f>
        <v>0</v>
      </c>
      <c r="V18" s="1">
        <f>SUMIF(BatGame!$A:$A,B18,BatGame!$AB:$AB)</f>
        <v>1</v>
      </c>
      <c r="W18" s="1">
        <f>SUMIF(BatGame!$A:$A,B18,BatGame!$Z:$Z)</f>
        <v>0</v>
      </c>
      <c r="X18" s="1">
        <f>SUMIF(BatGame!$A:$A,B18,BatGame!$AA:$AA)</f>
        <v>0</v>
      </c>
      <c r="Y18" s="2">
        <f t="shared" si="31"/>
        <v>0.22222222222222221</v>
      </c>
      <c r="Z18" s="2">
        <f t="shared" si="32"/>
        <v>0.3</v>
      </c>
      <c r="AA18" s="2">
        <f t="shared" si="33"/>
        <v>0.48148148148148145</v>
      </c>
      <c r="AB18" s="2">
        <f t="shared" si="34"/>
        <v>0.78148148148148144</v>
      </c>
      <c r="AC18" s="2">
        <f t="shared" si="35"/>
        <v>0.1111111111111111</v>
      </c>
      <c r="AD18" s="2">
        <f>(AL18/E18) / '리그 상수'!$B$3 * 100</f>
        <v>167.86303501945528</v>
      </c>
      <c r="AE18" s="2">
        <f t="shared" si="36"/>
        <v>0</v>
      </c>
      <c r="AF18" s="2">
        <f t="shared" si="37"/>
        <v>3.3333333333333335</v>
      </c>
      <c r="AG18" s="2" t="e">
        <f t="shared" si="38"/>
        <v>#DIV/0!</v>
      </c>
      <c r="AH18" s="2">
        <f t="shared" si="39"/>
        <v>0.19230769230769232</v>
      </c>
      <c r="AI18" s="2">
        <f t="shared" si="40"/>
        <v>0.25925925925925924</v>
      </c>
      <c r="AJ18" s="2">
        <f t="shared" si="41"/>
        <v>7.7777777777777779E-2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0.31031691403344025</v>
      </c>
      <c r="AL18" s="2">
        <f>((AK18-$AK$2) / '리그 상수'!$B$2 + '리그 상수'!$B$3) * '2025 썸머시즌 타자'!E18</f>
        <v>7.5072913693852978</v>
      </c>
      <c r="AM18" s="2">
        <f t="shared" si="42"/>
        <v>5.3181818181818175</v>
      </c>
      <c r="AN18" s="2">
        <f>((AK18-'리그 상수'!$B$1) / '리그 상수'!$B$2)*'2025 썸머시즌 타자'!E18</f>
        <v>2.4768662328745014E-2</v>
      </c>
      <c r="AO18" s="2">
        <f>((AK18-'리그 상수'!$B$1) / '리그 상수'!$B$2) * '2025 썸머시즌 타자'!E18</f>
        <v>2.4768662328745014E-2</v>
      </c>
      <c r="AP18" s="2">
        <f t="shared" si="43"/>
        <v>0</v>
      </c>
      <c r="AQ18" s="2">
        <f t="shared" si="44"/>
        <v>0.17100000000000007</v>
      </c>
      <c r="AR18" s="2">
        <f t="shared" si="45"/>
        <v>0.19576866232874507</v>
      </c>
      <c r="AS18" s="2">
        <f t="shared" si="46"/>
        <v>7.98</v>
      </c>
      <c r="AT18" s="2">
        <f t="shared" si="47"/>
        <v>7.98</v>
      </c>
      <c r="AU18" s="2">
        <f t="shared" si="48"/>
        <v>8.1757686623287462</v>
      </c>
      <c r="AV18" s="3">
        <f>AU18 + (E18 * ('리그 상수'!$B$1 - '리그 상수'!$F$1) / '리그 상수'!$B$2)</f>
        <v>11.18601945525292</v>
      </c>
      <c r="AW18">
        <f t="shared" si="49"/>
        <v>20</v>
      </c>
      <c r="AX18" s="3">
        <f t="shared" si="50"/>
        <v>9.7884331164372531E-3</v>
      </c>
      <c r="AY18" s="3">
        <f t="shared" si="51"/>
        <v>0.40878843311643731</v>
      </c>
      <c r="BE18" s="1">
        <v>1</v>
      </c>
      <c r="BF18" s="1">
        <v>7</v>
      </c>
      <c r="BG18" s="1">
        <v>3</v>
      </c>
      <c r="BH18">
        <f t="shared" si="52"/>
        <v>22</v>
      </c>
      <c r="BI18" s="4">
        <f t="shared" si="53"/>
        <v>0.55930097276264601</v>
      </c>
      <c r="BJ18" s="2">
        <f>E18*('리그 상수'!$B$3 * 0.8)</f>
        <v>3.5778175313059033</v>
      </c>
      <c r="BL18" t="s">
        <v>277</v>
      </c>
      <c r="BM18" t="b">
        <f>IF(E18&gt;='리그 상수'!$I$1 * 2.8, TRUE, FALSE)</f>
        <v>1</v>
      </c>
    </row>
    <row r="19" spans="1:65" ht="19" thickBot="1">
      <c r="A19" t="s">
        <v>220</v>
      </c>
      <c r="B19" s="10" t="s">
        <v>98</v>
      </c>
      <c r="C19" s="5">
        <f t="shared" si="27"/>
        <v>-6.6253165157113436E-2</v>
      </c>
      <c r="D19" s="5">
        <f t="shared" si="28"/>
        <v>0.39900000000000002</v>
      </c>
      <c r="E19" s="1">
        <f>SUMIF(BatGame!$A:$A,B19,BatGame!$E:$E)</f>
        <v>31</v>
      </c>
      <c r="F19">
        <f t="shared" si="29"/>
        <v>29</v>
      </c>
      <c r="G19" s="1">
        <f>SUMIF(BatGame!$A:$A,B19,BatGame!$F:$F)</f>
        <v>29</v>
      </c>
      <c r="H19" s="1">
        <f>SUMIF(BatGame!$A:$A,B19,BatGame!$M:$M)</f>
        <v>1</v>
      </c>
      <c r="I19" s="1">
        <f>SUMIF(BatGame!$A:$A,B19,BatGame!$G:$G)</f>
        <v>5</v>
      </c>
      <c r="J19">
        <f>SUMIF(BatGame!$A:$A,B19,BatGame!$H:$H)</f>
        <v>4</v>
      </c>
      <c r="K19" s="1">
        <f>SUMIF(BatGame!$A:$A,B19,BatGame!$I:$I)</f>
        <v>0</v>
      </c>
      <c r="L19" s="1">
        <f>SUMIF(BatGame!$A:$A,B19,BatGame!$J:$J)</f>
        <v>0</v>
      </c>
      <c r="M19" s="1">
        <f>SUMIF(BatGame!$A:$A,B19,BatGame!$K:$K)</f>
        <v>1</v>
      </c>
      <c r="N19">
        <f t="shared" si="30"/>
        <v>8</v>
      </c>
      <c r="O19" s="1">
        <f>SUMIF(BatGame!$A:$A,B19,BatGame!$L:$L)</f>
        <v>3</v>
      </c>
      <c r="P19" s="1">
        <f>SUMIF(BatGame!$A:$A,B19,BatGame!$N:$N)</f>
        <v>0</v>
      </c>
      <c r="Q19" s="1">
        <f>SUMIF(BatGame!$A:$A,B19,BatGame!$AC:$AC)</f>
        <v>0</v>
      </c>
      <c r="R19" s="1">
        <f>SUMIF(BatGame!$A:$A,B19,BatGame!$O:$O)</f>
        <v>1</v>
      </c>
      <c r="S19" s="1">
        <f>SUMIF(BatGame!$A:$A,B19,BatGame!$Y:$Y)</f>
        <v>1</v>
      </c>
      <c r="T19" s="1">
        <f>SUMIF(BatGame!$A:$A,B19,BatGame!$X:$X)</f>
        <v>0</v>
      </c>
      <c r="U19" s="1">
        <f>SUMIF(BatGame!$A:$A,B19,BatGame!$P:$P)</f>
        <v>7</v>
      </c>
      <c r="V19" s="1">
        <f>SUMIF(BatGame!$A:$A,B19,BatGame!$AB:$AB)</f>
        <v>0</v>
      </c>
      <c r="W19" s="1">
        <f>SUMIF(BatGame!$A:$A,B19,BatGame!$Z:$Z)</f>
        <v>0</v>
      </c>
      <c r="X19" s="1">
        <f>SUMIF(BatGame!$A:$A,B19,BatGame!$AA:$AA)</f>
        <v>0</v>
      </c>
      <c r="Y19" s="2">
        <f t="shared" si="31"/>
        <v>0.17241379310344829</v>
      </c>
      <c r="Z19" s="2">
        <f t="shared" si="32"/>
        <v>0.22580645161290322</v>
      </c>
      <c r="AA19" s="2">
        <f t="shared" si="33"/>
        <v>0.27586206896551724</v>
      </c>
      <c r="AB19" s="2">
        <f t="shared" si="34"/>
        <v>0.50166852057842048</v>
      </c>
      <c r="AC19" s="2">
        <f t="shared" si="35"/>
        <v>3.4482758620689655E-2</v>
      </c>
      <c r="AD19" s="2">
        <f>(AL19/E19) / '리그 상수'!$B$3 * 100</f>
        <v>144.41408309275764</v>
      </c>
      <c r="AE19" s="2">
        <f t="shared" si="36"/>
        <v>22.58064516129032</v>
      </c>
      <c r="AF19" s="2">
        <f t="shared" si="37"/>
        <v>3.225806451612903</v>
      </c>
      <c r="AG19" s="2">
        <f t="shared" si="38"/>
        <v>0.14285714285714285</v>
      </c>
      <c r="AH19" s="2">
        <f t="shared" si="39"/>
        <v>0.19047619047619047</v>
      </c>
      <c r="AI19" s="2">
        <f t="shared" si="40"/>
        <v>0.10344827586206895</v>
      </c>
      <c r="AJ19" s="2">
        <f t="shared" si="41"/>
        <v>5.3392658509454932E-2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0.20309202500327508</v>
      </c>
      <c r="AL19" s="2">
        <f>((AK19-$AK$2) / '리그 상수'!$B$2 + '리그 상수'!$B$3) * '2025 썸머시즌 타자'!E19</f>
        <v>6.6738768274828359</v>
      </c>
      <c r="AM19" s="2">
        <f t="shared" si="42"/>
        <v>2.172413793103448</v>
      </c>
      <c r="AN19" s="2">
        <f>((AK19-'리그 상수'!$B$1) / '리그 상수'!$B$2)*'2025 썸머시즌 타자'!E19</f>
        <v>-1.0580633031422684</v>
      </c>
      <c r="AO19" s="2">
        <f>((AK19-'리그 상수'!$B$1) / '리그 상수'!$B$2) * '2025 썸머시즌 타자'!E19</f>
        <v>-1.0580633031422684</v>
      </c>
      <c r="AP19" s="2">
        <f t="shared" si="43"/>
        <v>0</v>
      </c>
      <c r="AQ19" s="2">
        <f t="shared" si="44"/>
        <v>-0.26700000000000002</v>
      </c>
      <c r="AR19" s="2">
        <f t="shared" si="45"/>
        <v>-1.3250633031422683</v>
      </c>
      <c r="AS19" s="2">
        <f t="shared" si="46"/>
        <v>7.98</v>
      </c>
      <c r="AT19" s="2">
        <f t="shared" si="47"/>
        <v>7.98</v>
      </c>
      <c r="AU19" s="2">
        <f t="shared" si="48"/>
        <v>6.6549366968577317</v>
      </c>
      <c r="AV19" s="3">
        <f>AU19 + (E19 * ('리그 상수'!$B$1 - '리그 상수'!$F$1) / '리그 상수'!$B$2)</f>
        <v>9.7655291828793764</v>
      </c>
      <c r="AW19">
        <f t="shared" si="49"/>
        <v>20</v>
      </c>
      <c r="AX19" s="3">
        <f t="shared" si="50"/>
        <v>-6.6253165157113408E-2</v>
      </c>
      <c r="AY19" s="3">
        <f t="shared" si="51"/>
        <v>0.33274683484288659</v>
      </c>
      <c r="BE19" s="1">
        <v>1</v>
      </c>
      <c r="BF19" s="1">
        <v>7</v>
      </c>
      <c r="BG19" s="1">
        <v>3</v>
      </c>
      <c r="BH19">
        <f t="shared" si="52"/>
        <v>24</v>
      </c>
      <c r="BI19" s="4">
        <f t="shared" si="53"/>
        <v>0.48827645914396883</v>
      </c>
      <c r="BJ19" s="2">
        <f>E19*('리그 상수'!$B$3 * 0.8)</f>
        <v>3.6970781156827668</v>
      </c>
      <c r="BL19" t="s">
        <v>277</v>
      </c>
      <c r="BM19" t="b">
        <f>IF(E19&gt;='리그 상수'!$I$1 * 2.8, TRUE, FALSE)</f>
        <v>1</v>
      </c>
    </row>
    <row r="20" spans="1:65" ht="19" thickBot="1">
      <c r="A20" t="s">
        <v>220</v>
      </c>
      <c r="B20" s="7" t="s">
        <v>99</v>
      </c>
      <c r="C20" s="5">
        <f t="shared" si="27"/>
        <v>7.9061426282575287E-2</v>
      </c>
      <c r="D20" s="5">
        <f t="shared" si="28"/>
        <v>0.39900000000000002</v>
      </c>
      <c r="E20" s="1">
        <f>SUMIF(BatGame!$A:$A,B20,BatGame!$E:$E)</f>
        <v>31</v>
      </c>
      <c r="F20">
        <f t="shared" si="29"/>
        <v>31</v>
      </c>
      <c r="G20" s="1">
        <f>SUMIF(BatGame!$A:$A,B20,BatGame!$F:$F)</f>
        <v>31</v>
      </c>
      <c r="H20" s="1">
        <f>SUMIF(BatGame!$A:$A,B20,BatGame!$M:$M)</f>
        <v>8</v>
      </c>
      <c r="I20" s="1">
        <f>SUMIF(BatGame!$A:$A,B20,BatGame!$G:$G)</f>
        <v>6</v>
      </c>
      <c r="J20">
        <f>SUMIF(BatGame!$A:$A,B20,BatGame!$H:$H)</f>
        <v>1</v>
      </c>
      <c r="K20" s="1">
        <f>SUMIF(BatGame!$A:$A,B20,BatGame!$I:$I)</f>
        <v>3</v>
      </c>
      <c r="L20" s="1">
        <f>SUMIF(BatGame!$A:$A,B20,BatGame!$J:$J)</f>
        <v>1</v>
      </c>
      <c r="M20" s="1">
        <f>SUMIF(BatGame!$A:$A,B20,BatGame!$K:$K)</f>
        <v>1</v>
      </c>
      <c r="N20">
        <f t="shared" si="30"/>
        <v>14</v>
      </c>
      <c r="O20" s="1">
        <f>SUMIF(BatGame!$A:$A,B20,BatGame!$L:$L)</f>
        <v>5</v>
      </c>
      <c r="P20" s="1">
        <f>SUMIF(BatGame!$A:$A,B20,BatGame!$N:$N)</f>
        <v>1</v>
      </c>
      <c r="Q20" s="1">
        <f>SUMIF(BatGame!$A:$A,B20,BatGame!$AC:$AC)</f>
        <v>0</v>
      </c>
      <c r="R20" s="1">
        <f>SUMIF(BatGame!$A:$A,B20,BatGame!$O:$O)</f>
        <v>0</v>
      </c>
      <c r="S20" s="1">
        <f>SUMIF(BatGame!$A:$A,B20,BatGame!$Y:$Y)</f>
        <v>0</v>
      </c>
      <c r="T20" s="1">
        <f>SUMIF(BatGame!$A:$A,B20,BatGame!$X:$X)</f>
        <v>0</v>
      </c>
      <c r="U20" s="1">
        <f>SUMIF(BatGame!$A:$A,B20,BatGame!$P:$P)</f>
        <v>5</v>
      </c>
      <c r="V20" s="1">
        <f>SUMIF(BatGame!$A:$A,B20,BatGame!$AB:$AB)</f>
        <v>1</v>
      </c>
      <c r="W20" s="1">
        <f>SUMIF(BatGame!$A:$A,B20,BatGame!$Z:$Z)</f>
        <v>0</v>
      </c>
      <c r="X20" s="1">
        <f>SUMIF(BatGame!$A:$A,B20,BatGame!$AA:$AA)</f>
        <v>0</v>
      </c>
      <c r="Y20" s="2">
        <f t="shared" si="31"/>
        <v>0.19354838709677419</v>
      </c>
      <c r="Z20" s="2">
        <f t="shared" si="32"/>
        <v>0.19354838709677419</v>
      </c>
      <c r="AA20" s="2">
        <f t="shared" si="33"/>
        <v>0.45161290322580644</v>
      </c>
      <c r="AB20" s="2">
        <f t="shared" si="34"/>
        <v>0.64516129032258063</v>
      </c>
      <c r="AC20" s="2">
        <f t="shared" si="35"/>
        <v>0.25806451612903225</v>
      </c>
      <c r="AD20" s="2">
        <f>(AL20/E20) / '리그 상수'!$B$3 * 100</f>
        <v>155.78072047194681</v>
      </c>
      <c r="AE20" s="2">
        <f t="shared" si="36"/>
        <v>16.129032258064516</v>
      </c>
      <c r="AF20" s="2">
        <f t="shared" si="37"/>
        <v>0</v>
      </c>
      <c r="AG20" s="2">
        <f t="shared" si="38"/>
        <v>0</v>
      </c>
      <c r="AH20" s="2">
        <f t="shared" si="39"/>
        <v>0.2</v>
      </c>
      <c r="AI20" s="2">
        <f t="shared" si="40"/>
        <v>0.25806451612903225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0.25506818306098533</v>
      </c>
      <c r="AL20" s="2">
        <f>((AK20-$AK$2) / '리그 상수'!$B$2 + '리그 상수'!$B$3) * '2025 썸머시즌 타자'!E20</f>
        <v>7.1991686562766111</v>
      </c>
      <c r="AM20" s="2">
        <f t="shared" si="42"/>
        <v>2.8138957816377168</v>
      </c>
      <c r="AN20" s="2">
        <f>((AK20-'리그 상수'!$B$1) / '리그 상수'!$B$2)*'2025 썸머시즌 타자'!E20</f>
        <v>-0.53277147434849381</v>
      </c>
      <c r="AO20" s="2">
        <f>((AK20-'리그 상수'!$B$1) / '리그 상수'!$B$2) * '2025 썸머시즌 타자'!E20</f>
        <v>-0.53277147434849381</v>
      </c>
      <c r="AP20" s="2">
        <f t="shared" si="43"/>
        <v>0.2</v>
      </c>
      <c r="AQ20" s="2">
        <f t="shared" si="44"/>
        <v>1.9139999999999999</v>
      </c>
      <c r="AR20" s="2">
        <f t="shared" si="45"/>
        <v>1.5812285256515062</v>
      </c>
      <c r="AS20" s="2">
        <f t="shared" si="46"/>
        <v>7.98</v>
      </c>
      <c r="AT20" s="2">
        <f t="shared" si="47"/>
        <v>7.98</v>
      </c>
      <c r="AU20" s="2">
        <f t="shared" si="48"/>
        <v>9.5612285256515062</v>
      </c>
      <c r="AV20" s="3">
        <f>AU20 + (E20 * ('리그 상수'!$B$1 - '리그 상수'!$F$1) / '리그 상수'!$B$2)</f>
        <v>12.671821011673153</v>
      </c>
      <c r="AW20">
        <f t="shared" si="49"/>
        <v>20</v>
      </c>
      <c r="AX20" s="3">
        <f t="shared" si="50"/>
        <v>7.9061426282575314E-2</v>
      </c>
      <c r="AY20" s="3">
        <f t="shared" si="51"/>
        <v>0.47806142628257531</v>
      </c>
      <c r="BE20" s="1">
        <v>1</v>
      </c>
      <c r="BF20" s="1">
        <v>7</v>
      </c>
      <c r="BG20" s="1">
        <v>3</v>
      </c>
      <c r="BH20">
        <f t="shared" si="52"/>
        <v>26</v>
      </c>
      <c r="BI20" s="4">
        <f t="shared" si="53"/>
        <v>0.63359105058365761</v>
      </c>
      <c r="BJ20" s="2">
        <f>E20*('리그 상수'!$B$3 * 0.8)</f>
        <v>3.6970781156827668</v>
      </c>
      <c r="BL20" t="s">
        <v>277</v>
      </c>
      <c r="BM20" t="b">
        <f>IF(E20&gt;='리그 상수'!$I$1 * 2.8, TRUE, FALSE)</f>
        <v>1</v>
      </c>
    </row>
    <row r="21" spans="1:65" ht="19" thickBot="1">
      <c r="A21" t="s">
        <v>220</v>
      </c>
      <c r="B21" s="7" t="s">
        <v>100</v>
      </c>
      <c r="C21" s="5">
        <f t="shared" si="27"/>
        <v>0.16144058790831506</v>
      </c>
      <c r="D21" s="5">
        <f t="shared" si="28"/>
        <v>0.39900000000000002</v>
      </c>
      <c r="E21" s="1">
        <f>SUMIF(BatGame!$A:$A,B21,BatGame!$E:$E)</f>
        <v>25</v>
      </c>
      <c r="F21">
        <f t="shared" si="29"/>
        <v>25</v>
      </c>
      <c r="G21" s="1">
        <f>SUMIF(BatGame!$A:$A,B21,BatGame!$F:$F)</f>
        <v>25</v>
      </c>
      <c r="H21" s="1">
        <f>SUMIF(BatGame!$A:$A,B21,BatGame!$M:$M)</f>
        <v>7</v>
      </c>
      <c r="I21" s="1">
        <f>SUMIF(BatGame!$A:$A,B21,BatGame!$G:$G)</f>
        <v>8</v>
      </c>
      <c r="J21">
        <f>SUMIF(BatGame!$A:$A,B21,BatGame!$H:$H)</f>
        <v>6</v>
      </c>
      <c r="K21" s="1">
        <f>SUMIF(BatGame!$A:$A,B21,BatGame!$I:$I)</f>
        <v>2</v>
      </c>
      <c r="L21" s="1">
        <f>SUMIF(BatGame!$A:$A,B21,BatGame!$J:$J)</f>
        <v>0</v>
      </c>
      <c r="M21" s="1">
        <f>SUMIF(BatGame!$A:$A,B21,BatGame!$K:$K)</f>
        <v>0</v>
      </c>
      <c r="N21">
        <f t="shared" si="30"/>
        <v>10</v>
      </c>
      <c r="O21" s="1">
        <f>SUMIF(BatGame!$A:$A,B21,BatGame!$L:$L)</f>
        <v>2</v>
      </c>
      <c r="P21" s="1">
        <f>SUMIF(BatGame!$A:$A,B21,BatGame!$N:$N)</f>
        <v>7</v>
      </c>
      <c r="Q21" s="1">
        <f>SUMIF(BatGame!$A:$A,B21,BatGame!$AC:$AC)</f>
        <v>0</v>
      </c>
      <c r="R21" s="1">
        <f>SUMIF(BatGame!$A:$A,B21,BatGame!$O:$O)</f>
        <v>0</v>
      </c>
      <c r="S21" s="1">
        <f>SUMIF(BatGame!$A:$A,B21,BatGame!$Y:$Y)</f>
        <v>0</v>
      </c>
      <c r="T21" s="1">
        <f>SUMIF(BatGame!$A:$A,B21,BatGame!$X:$X)</f>
        <v>0</v>
      </c>
      <c r="U21" s="1">
        <f>SUMIF(BatGame!$A:$A,B21,BatGame!$P:$P)</f>
        <v>1</v>
      </c>
      <c r="V21" s="1">
        <f>SUMIF(BatGame!$A:$A,B21,BatGame!$AB:$AB)</f>
        <v>0</v>
      </c>
      <c r="W21" s="1">
        <f>SUMIF(BatGame!$A:$A,B21,BatGame!$Z:$Z)</f>
        <v>0</v>
      </c>
      <c r="X21" s="1">
        <f>SUMIF(BatGame!$A:$A,B21,BatGame!$AA:$AA)</f>
        <v>0</v>
      </c>
      <c r="Y21" s="2">
        <f t="shared" si="31"/>
        <v>0.32</v>
      </c>
      <c r="Z21" s="2">
        <f t="shared" si="32"/>
        <v>0.32</v>
      </c>
      <c r="AA21" s="2">
        <f t="shared" si="33"/>
        <v>0.4</v>
      </c>
      <c r="AB21" s="2">
        <f t="shared" si="34"/>
        <v>0.72</v>
      </c>
      <c r="AC21" s="2">
        <f t="shared" si="35"/>
        <v>0.28000000000000003</v>
      </c>
      <c r="AD21" s="2">
        <f>(AL21/E21) / '리그 상수'!$B$3 * 100</f>
        <v>160.03268482490273</v>
      </c>
      <c r="AE21" s="2">
        <f t="shared" si="36"/>
        <v>4</v>
      </c>
      <c r="AF21" s="2">
        <f t="shared" si="37"/>
        <v>0</v>
      </c>
      <c r="AG21" s="2">
        <f t="shared" si="38"/>
        <v>0</v>
      </c>
      <c r="AH21" s="2">
        <f t="shared" si="39"/>
        <v>0.33333333333333331</v>
      </c>
      <c r="AI21" s="2">
        <f t="shared" si="40"/>
        <v>8.0000000000000016E-2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0.27451111626035102</v>
      </c>
      <c r="AL21" s="2">
        <f>((AK21-$AK$2) / '리그 상수'!$B$2 + '리그 상수'!$B$3) * '2025 썸머시즌 타자'!E21</f>
        <v>5.9642473473800957</v>
      </c>
      <c r="AM21" s="2">
        <f t="shared" si="42"/>
        <v>5.0823529411764712</v>
      </c>
      <c r="AN21" s="2">
        <f>((AK21-'리그 상수'!$B$1) / '리그 상수'!$B$2)*'2025 썸머시즌 타자'!E21</f>
        <v>-0.271188241833698</v>
      </c>
      <c r="AO21" s="2">
        <f>((AK21-'리그 상수'!$B$1) / '리그 상수'!$B$2) * '2025 썸머시즌 타자'!E21</f>
        <v>-0.271188241833698</v>
      </c>
      <c r="AP21" s="2">
        <f t="shared" si="43"/>
        <v>1.4000000000000001</v>
      </c>
      <c r="AQ21" s="2">
        <f t="shared" si="44"/>
        <v>2.1</v>
      </c>
      <c r="AR21" s="2">
        <f t="shared" si="45"/>
        <v>3.2288117581663025</v>
      </c>
      <c r="AS21" s="2">
        <f t="shared" si="46"/>
        <v>7.98</v>
      </c>
      <c r="AT21" s="2">
        <f t="shared" si="47"/>
        <v>7.98</v>
      </c>
      <c r="AU21" s="2">
        <f t="shared" si="48"/>
        <v>11.208811758166302</v>
      </c>
      <c r="AV21" s="3">
        <f>AU21 + (E21 * ('리그 상수'!$B$1 - '리그 상수'!$F$1) / '리그 상수'!$B$2)</f>
        <v>13.717354085603112</v>
      </c>
      <c r="AW21">
        <f t="shared" si="49"/>
        <v>20</v>
      </c>
      <c r="AX21" s="3">
        <f t="shared" si="50"/>
        <v>0.16144058790831511</v>
      </c>
      <c r="AY21" s="3">
        <f t="shared" si="51"/>
        <v>0.56044058790831508</v>
      </c>
      <c r="BE21" s="1">
        <v>1</v>
      </c>
      <c r="BF21" s="1">
        <v>7</v>
      </c>
      <c r="BG21" s="1">
        <v>3</v>
      </c>
      <c r="BH21">
        <f t="shared" si="52"/>
        <v>17</v>
      </c>
      <c r="BI21" s="4">
        <f t="shared" si="53"/>
        <v>0.68586770428015564</v>
      </c>
      <c r="BJ21" s="2">
        <f>E21*('리그 상수'!$B$3 * 0.8)</f>
        <v>2.9815146094215863</v>
      </c>
      <c r="BL21" t="s">
        <v>277</v>
      </c>
      <c r="BM21" t="b">
        <f>IF(E21&gt;='리그 상수'!$I$1 * 2.8, TRUE, FALSE)</f>
        <v>1</v>
      </c>
    </row>
    <row r="22" spans="1:65" ht="19" thickBot="1">
      <c r="A22" t="s">
        <v>220</v>
      </c>
      <c r="B22" s="7" t="s">
        <v>101</v>
      </c>
      <c r="C22" s="5">
        <f t="shared" si="27"/>
        <v>0.12002851093744893</v>
      </c>
      <c r="D22" s="5">
        <f t="shared" si="28"/>
        <v>0.39900000000000002</v>
      </c>
      <c r="E22" s="1">
        <f>SUMIF(BatGame!$A:$A,B22,BatGame!$E:$E)</f>
        <v>30</v>
      </c>
      <c r="F22">
        <f t="shared" si="29"/>
        <v>30</v>
      </c>
      <c r="G22" s="1">
        <f>SUMIF(BatGame!$A:$A,B22,BatGame!$F:$F)</f>
        <v>30</v>
      </c>
      <c r="H22" s="1">
        <f>SUMIF(BatGame!$A:$A,B22,BatGame!$M:$M)</f>
        <v>6</v>
      </c>
      <c r="I22" s="1">
        <f>SUMIF(BatGame!$A:$A,B22,BatGame!$G:$G)</f>
        <v>7</v>
      </c>
      <c r="J22">
        <f>SUMIF(BatGame!$A:$A,B22,BatGame!$H:$H)</f>
        <v>3</v>
      </c>
      <c r="K22" s="1">
        <f>SUMIF(BatGame!$A:$A,B22,BatGame!$I:$I)</f>
        <v>3</v>
      </c>
      <c r="L22" s="1">
        <f>SUMIF(BatGame!$A:$A,B22,BatGame!$J:$J)</f>
        <v>0</v>
      </c>
      <c r="M22" s="1">
        <f>SUMIF(BatGame!$A:$A,B22,BatGame!$K:$K)</f>
        <v>1</v>
      </c>
      <c r="N22">
        <f t="shared" si="30"/>
        <v>13</v>
      </c>
      <c r="O22" s="1">
        <f>SUMIF(BatGame!$A:$A,B22,BatGame!$L:$L)</f>
        <v>5</v>
      </c>
      <c r="P22" s="1">
        <f>SUMIF(BatGame!$A:$A,B22,BatGame!$N:$N)</f>
        <v>8</v>
      </c>
      <c r="Q22" s="1">
        <f>SUMIF(BatGame!$A:$A,B22,BatGame!$AC:$AC)</f>
        <v>0</v>
      </c>
      <c r="R22" s="1">
        <f>SUMIF(BatGame!$A:$A,B22,BatGame!$O:$O)</f>
        <v>0</v>
      </c>
      <c r="S22" s="1">
        <f>SUMIF(BatGame!$A:$A,B22,BatGame!$Y:$Y)</f>
        <v>0</v>
      </c>
      <c r="T22" s="1">
        <f>SUMIF(BatGame!$A:$A,B22,BatGame!$X:$X)</f>
        <v>0</v>
      </c>
      <c r="U22" s="1">
        <f>SUMIF(BatGame!$A:$A,B22,BatGame!$P:$P)</f>
        <v>10</v>
      </c>
      <c r="V22" s="1">
        <f>SUMIF(BatGame!$A:$A,B22,BatGame!$AB:$AB)</f>
        <v>0</v>
      </c>
      <c r="W22" s="1">
        <f>SUMIF(BatGame!$A:$A,B22,BatGame!$Z:$Z)</f>
        <v>0</v>
      </c>
      <c r="X22" s="1">
        <f>SUMIF(BatGame!$A:$A,B22,BatGame!$AA:$AA)</f>
        <v>0</v>
      </c>
      <c r="Y22" s="2">
        <f t="shared" si="31"/>
        <v>0.23333333333333334</v>
      </c>
      <c r="Z22" s="2">
        <f t="shared" si="32"/>
        <v>0.23333333333333334</v>
      </c>
      <c r="AA22" s="2">
        <f t="shared" si="33"/>
        <v>0.43333333333333335</v>
      </c>
      <c r="AB22" s="2">
        <f t="shared" si="34"/>
        <v>0.66666666666666674</v>
      </c>
      <c r="AC22" s="2">
        <f t="shared" si="35"/>
        <v>0.2</v>
      </c>
      <c r="AD22" s="2">
        <f>(AL22/E22) / '리그 상수'!$B$3 * 100</f>
        <v>157.64007782101169</v>
      </c>
      <c r="AE22" s="2">
        <f t="shared" si="36"/>
        <v>33.333333333333329</v>
      </c>
      <c r="AF22" s="2">
        <f t="shared" si="37"/>
        <v>0</v>
      </c>
      <c r="AG22" s="2">
        <f t="shared" si="38"/>
        <v>0</v>
      </c>
      <c r="AH22" s="2">
        <f t="shared" si="39"/>
        <v>0.31578947368421051</v>
      </c>
      <c r="AI22" s="2">
        <f t="shared" si="40"/>
        <v>0.2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0.26357045582968486</v>
      </c>
      <c r="AL22" s="2">
        <f>((AK22-$AK$2) / '리그 상수'!$B$2 + '리그 상수'!$B$3) * '2025 썸머시즌 타자'!E22</f>
        <v>7.0500929258055312</v>
      </c>
      <c r="AM22" s="2">
        <f t="shared" si="42"/>
        <v>3.560869565217391</v>
      </c>
      <c r="AN22" s="2">
        <f>((AK22-'리그 상수'!$B$1) / '리그 상수'!$B$2)*'2025 썸머시즌 타자'!E22</f>
        <v>-0.43242978125102122</v>
      </c>
      <c r="AO22" s="2">
        <f>((AK22-'리그 상수'!$B$1) / '리그 상수'!$B$2) * '2025 썸머시즌 타자'!E22</f>
        <v>-0.43242978125102122</v>
      </c>
      <c r="AP22" s="2">
        <f t="shared" si="43"/>
        <v>1.6</v>
      </c>
      <c r="AQ22" s="2">
        <f t="shared" si="44"/>
        <v>1.2329999999999999</v>
      </c>
      <c r="AR22" s="2">
        <f t="shared" si="45"/>
        <v>2.400570218748979</v>
      </c>
      <c r="AS22" s="2">
        <f t="shared" si="46"/>
        <v>7.98</v>
      </c>
      <c r="AT22" s="2">
        <f t="shared" si="47"/>
        <v>7.98</v>
      </c>
      <c r="AU22" s="2">
        <f t="shared" si="48"/>
        <v>10.380570218748979</v>
      </c>
      <c r="AV22" s="3">
        <f>AU22 + (E22 * ('리그 상수'!$B$1 - '리그 상수'!$F$1) / '리그 상수'!$B$2)</f>
        <v>13.390821011673152</v>
      </c>
      <c r="AW22">
        <f t="shared" si="49"/>
        <v>20</v>
      </c>
      <c r="AX22" s="3">
        <f t="shared" si="50"/>
        <v>0.12002851093744896</v>
      </c>
      <c r="AY22" s="3">
        <f t="shared" si="51"/>
        <v>0.51902851093744895</v>
      </c>
      <c r="BE22" s="1">
        <v>1</v>
      </c>
      <c r="BF22" s="1">
        <v>7</v>
      </c>
      <c r="BG22" s="1">
        <v>3</v>
      </c>
      <c r="BH22">
        <f t="shared" si="52"/>
        <v>23</v>
      </c>
      <c r="BI22" s="4">
        <f t="shared" si="53"/>
        <v>0.66954105058365765</v>
      </c>
      <c r="BJ22" s="2">
        <f>E22*('리그 상수'!$B$3 * 0.8)</f>
        <v>3.5778175313059033</v>
      </c>
      <c r="BL22" t="s">
        <v>277</v>
      </c>
      <c r="BM22" t="b">
        <f>IF(E22&gt;='리그 상수'!$I$1 * 2.8, TRUE, FALSE)</f>
        <v>1</v>
      </c>
    </row>
    <row r="23" spans="1:65" ht="19" thickBot="1">
      <c r="A23" t="s">
        <v>220</v>
      </c>
      <c r="B23" s="7" t="s">
        <v>102</v>
      </c>
      <c r="C23" s="5">
        <f t="shared" si="27"/>
        <v>-3.7035967694470928E-3</v>
      </c>
      <c r="D23" s="5">
        <f t="shared" si="28"/>
        <v>0.39900000000000002</v>
      </c>
      <c r="E23" s="1">
        <f>SUMIF(BatGame!$A:$A,B23,BatGame!$E:$E)</f>
        <v>19</v>
      </c>
      <c r="F23">
        <f t="shared" si="29"/>
        <v>19</v>
      </c>
      <c r="G23" s="1">
        <f>SUMIF(BatGame!$A:$A,B23,BatGame!$F:$F)</f>
        <v>19</v>
      </c>
      <c r="H23" s="1">
        <f>SUMIF(BatGame!$A:$A,B23,BatGame!$M:$M)</f>
        <v>2</v>
      </c>
      <c r="I23" s="1">
        <f>SUMIF(BatGame!$A:$A,B23,BatGame!$G:$G)</f>
        <v>4</v>
      </c>
      <c r="J23">
        <f>SUMIF(BatGame!$A:$A,B23,BatGame!$H:$H)</f>
        <v>2</v>
      </c>
      <c r="K23" s="1">
        <f>SUMIF(BatGame!$A:$A,B23,BatGame!$I:$I)</f>
        <v>1</v>
      </c>
      <c r="L23" s="1">
        <f>SUMIF(BatGame!$A:$A,B23,BatGame!$J:$J)</f>
        <v>0</v>
      </c>
      <c r="M23" s="1">
        <f>SUMIF(BatGame!$A:$A,B23,BatGame!$K:$K)</f>
        <v>1</v>
      </c>
      <c r="N23">
        <f t="shared" si="30"/>
        <v>8</v>
      </c>
      <c r="O23" s="1">
        <f>SUMIF(BatGame!$A:$A,B23,BatGame!$L:$L)</f>
        <v>2</v>
      </c>
      <c r="P23" s="1">
        <f>SUMIF(BatGame!$A:$A,B23,BatGame!$N:$N)</f>
        <v>0</v>
      </c>
      <c r="Q23" s="1">
        <f>SUMIF(BatGame!$A:$A,B23,BatGame!$AC:$AC)</f>
        <v>0</v>
      </c>
      <c r="R23" s="1">
        <f>SUMIF(BatGame!$A:$A,B23,BatGame!$O:$O)</f>
        <v>0</v>
      </c>
      <c r="S23" s="1">
        <f>SUMIF(BatGame!$A:$A,B23,BatGame!$Y:$Y)</f>
        <v>0</v>
      </c>
      <c r="T23" s="1">
        <f>SUMIF(BatGame!$A:$A,B23,BatGame!$X:$X)</f>
        <v>0</v>
      </c>
      <c r="U23" s="1">
        <f>SUMIF(BatGame!$A:$A,B23,BatGame!$P:$P)</f>
        <v>1</v>
      </c>
      <c r="V23" s="1">
        <f>SUMIF(BatGame!$A:$A,B23,BatGame!$AB:$AB)</f>
        <v>1</v>
      </c>
      <c r="W23" s="1">
        <f>SUMIF(BatGame!$A:$A,B23,BatGame!$Z:$Z)</f>
        <v>0</v>
      </c>
      <c r="X23" s="1">
        <f>SUMIF(BatGame!$A:$A,B23,BatGame!$AA:$AA)</f>
        <v>0</v>
      </c>
      <c r="Y23" s="2">
        <f t="shared" si="31"/>
        <v>0.21052631578947367</v>
      </c>
      <c r="Z23" s="2">
        <f t="shared" si="32"/>
        <v>0.21052631578947367</v>
      </c>
      <c r="AA23" s="2">
        <f t="shared" si="33"/>
        <v>0.42105263157894735</v>
      </c>
      <c r="AB23" s="2">
        <f t="shared" si="34"/>
        <v>0.63157894736842102</v>
      </c>
      <c r="AC23" s="2">
        <f t="shared" si="35"/>
        <v>0.10526315789473684</v>
      </c>
      <c r="AD23" s="2">
        <f>(AL23/E23) / '리그 상수'!$B$3 * 100</f>
        <v>154.94982592668441</v>
      </c>
      <c r="AE23" s="2">
        <f t="shared" si="36"/>
        <v>5.2631578947368416</v>
      </c>
      <c r="AF23" s="2">
        <f t="shared" si="37"/>
        <v>0</v>
      </c>
      <c r="AG23" s="2">
        <f t="shared" si="38"/>
        <v>0</v>
      </c>
      <c r="AH23" s="2">
        <f t="shared" si="39"/>
        <v>0.17647058823529413</v>
      </c>
      <c r="AI23" s="2">
        <f t="shared" si="40"/>
        <v>0.21052631578947367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0.25126875630238077</v>
      </c>
      <c r="AL23" s="2">
        <f>((AK23-$AK$2) / '리그 상수'!$B$2 + '리그 상수'!$B$3) * '2025 썸머시즌 타자'!E23</f>
        <v>4.3888591124135417</v>
      </c>
      <c r="AM23" s="2">
        <f t="shared" si="42"/>
        <v>2.8421052631578942</v>
      </c>
      <c r="AN23" s="2">
        <f>((AK23-'리그 상수'!$B$1) / '리그 상수'!$B$2)*'2025 썸머시즌 타자'!E23</f>
        <v>-0.35007193538894138</v>
      </c>
      <c r="AO23" s="2">
        <f>((AK23-'리그 상수'!$B$1) / '리그 상수'!$B$2) * '2025 썸머시즌 타자'!E23</f>
        <v>-0.35007193538894138</v>
      </c>
      <c r="AP23" s="2">
        <f t="shared" si="43"/>
        <v>0</v>
      </c>
      <c r="AQ23" s="2">
        <f t="shared" si="44"/>
        <v>0.27599999999999997</v>
      </c>
      <c r="AR23" s="2">
        <f t="shared" si="45"/>
        <v>-7.4071935388941412E-2</v>
      </c>
      <c r="AS23" s="2">
        <f t="shared" si="46"/>
        <v>7.98</v>
      </c>
      <c r="AT23" s="2">
        <f t="shared" si="47"/>
        <v>7.98</v>
      </c>
      <c r="AU23" s="2">
        <f t="shared" si="48"/>
        <v>7.905928064611059</v>
      </c>
      <c r="AV23" s="3">
        <f>AU23 + (E23 * ('리그 상수'!$B$1 - '리그 상수'!$F$1) / '리그 상수'!$B$2)</f>
        <v>9.812420233463035</v>
      </c>
      <c r="AW23">
        <f t="shared" si="49"/>
        <v>20</v>
      </c>
      <c r="AX23" s="3">
        <f t="shared" si="50"/>
        <v>-3.7035967694470707E-3</v>
      </c>
      <c r="AY23" s="3">
        <f t="shared" si="51"/>
        <v>0.39529640323055293</v>
      </c>
      <c r="BE23" s="1">
        <v>1</v>
      </c>
      <c r="BF23" s="1">
        <v>7</v>
      </c>
      <c r="BG23" s="1">
        <v>3</v>
      </c>
      <c r="BH23">
        <f t="shared" si="52"/>
        <v>16</v>
      </c>
      <c r="BI23" s="4">
        <f t="shared" si="53"/>
        <v>0.49062101167315175</v>
      </c>
      <c r="BJ23" s="2">
        <f>E23*('리그 상수'!$B$3 * 0.8)</f>
        <v>2.2659511031604054</v>
      </c>
      <c r="BL23" t="s">
        <v>277</v>
      </c>
      <c r="BM23" t="b">
        <f>IF(E23&gt;='리그 상수'!$I$1 * 2.8, TRUE, FALSE)</f>
        <v>0</v>
      </c>
    </row>
    <row r="24" spans="1:65" ht="19" thickBot="1">
      <c r="A24" t="s">
        <v>220</v>
      </c>
      <c r="B24" s="7" t="s">
        <v>103</v>
      </c>
      <c r="C24" s="5">
        <f t="shared" si="27"/>
        <v>7.7935781316417596E-2</v>
      </c>
      <c r="D24" s="5">
        <f t="shared" si="28"/>
        <v>0.39900000000000002</v>
      </c>
      <c r="E24" s="1">
        <f>SUMIF(BatGame!$A:$A,B24,BatGame!$E:$E)</f>
        <v>32</v>
      </c>
      <c r="F24">
        <f t="shared" si="29"/>
        <v>27</v>
      </c>
      <c r="G24" s="1">
        <f>SUMIF(BatGame!$A:$A,B24,BatGame!$F:$F)</f>
        <v>27</v>
      </c>
      <c r="H24" s="1">
        <f>SUMIF(BatGame!$A:$A,B24,BatGame!$M:$M)</f>
        <v>5</v>
      </c>
      <c r="I24" s="1">
        <f>SUMIF(BatGame!$A:$A,B24,BatGame!$G:$G)</f>
        <v>7</v>
      </c>
      <c r="J24">
        <f>SUMIF(BatGame!$A:$A,B24,BatGame!$H:$H)</f>
        <v>6</v>
      </c>
      <c r="K24" s="1">
        <f>SUMIF(BatGame!$A:$A,B24,BatGame!$I:$I)</f>
        <v>1</v>
      </c>
      <c r="L24" s="1">
        <f>SUMIF(BatGame!$A:$A,B24,BatGame!$J:$J)</f>
        <v>0</v>
      </c>
      <c r="M24" s="1">
        <f>SUMIF(BatGame!$A:$A,B24,BatGame!$K:$K)</f>
        <v>0</v>
      </c>
      <c r="N24">
        <f t="shared" si="30"/>
        <v>8</v>
      </c>
      <c r="O24" s="1">
        <f>SUMIF(BatGame!$A:$A,B24,BatGame!$L:$L)</f>
        <v>4</v>
      </c>
      <c r="P24" s="1">
        <f>SUMIF(BatGame!$A:$A,B24,BatGame!$N:$N)</f>
        <v>4</v>
      </c>
      <c r="Q24" s="1">
        <f>SUMIF(BatGame!$A:$A,B24,BatGame!$AC:$AC)</f>
        <v>1</v>
      </c>
      <c r="R24" s="1">
        <f>SUMIF(BatGame!$A:$A,B24,BatGame!$O:$O)</f>
        <v>0</v>
      </c>
      <c r="S24" s="1">
        <f>SUMIF(BatGame!$A:$A,B24,BatGame!$Y:$Y)</f>
        <v>5</v>
      </c>
      <c r="T24" s="1">
        <f>SUMIF(BatGame!$A:$A,B24,BatGame!$X:$X)</f>
        <v>0</v>
      </c>
      <c r="U24" s="1">
        <f>SUMIF(BatGame!$A:$A,B24,BatGame!$P:$P)</f>
        <v>8</v>
      </c>
      <c r="V24" s="1">
        <f>SUMIF(BatGame!$A:$A,B24,BatGame!$AB:$AB)</f>
        <v>0</v>
      </c>
      <c r="W24" s="1">
        <f>SUMIF(BatGame!$A:$A,B24,BatGame!$Z:$Z)</f>
        <v>0</v>
      </c>
      <c r="X24" s="1">
        <f>SUMIF(BatGame!$A:$A,B24,BatGame!$AA:$AA)</f>
        <v>0</v>
      </c>
      <c r="Y24" s="2">
        <f t="shared" si="31"/>
        <v>0.25925925925925924</v>
      </c>
      <c r="Z24" s="2">
        <f t="shared" si="32"/>
        <v>0.375</v>
      </c>
      <c r="AA24" s="2">
        <f t="shared" si="33"/>
        <v>0.29629629629629628</v>
      </c>
      <c r="AB24" s="2">
        <f t="shared" si="34"/>
        <v>0.67129629629629628</v>
      </c>
      <c r="AC24" s="2">
        <f t="shared" si="35"/>
        <v>0.18518518518518517</v>
      </c>
      <c r="AD24" s="2">
        <f>(AL24/E24) / '리그 상수'!$B$3 * 100</f>
        <v>160.15503404669261</v>
      </c>
      <c r="AE24" s="2">
        <f t="shared" si="36"/>
        <v>25</v>
      </c>
      <c r="AF24" s="2">
        <f t="shared" si="37"/>
        <v>0</v>
      </c>
      <c r="AG24" s="2">
        <f t="shared" si="38"/>
        <v>0</v>
      </c>
      <c r="AH24" s="2">
        <f t="shared" si="39"/>
        <v>0.36842105263157893</v>
      </c>
      <c r="AI24" s="2">
        <f t="shared" si="40"/>
        <v>3.7037037037037035E-2</v>
      </c>
      <c r="AJ24" s="2">
        <f t="shared" si="41"/>
        <v>0.11574074074074076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0.2750705818505555</v>
      </c>
      <c r="AL24" s="2">
        <f>((AK24-$AK$2) / '리그 상수'!$B$2 + '리그 상수'!$B$3) * '2025 썸머시즌 타자'!E24</f>
        <v>7.6400731805220081</v>
      </c>
      <c r="AM24" s="2">
        <f t="shared" si="42"/>
        <v>4.5714285714285712</v>
      </c>
      <c r="AN24" s="2">
        <f>((AK24-'리그 상수'!$B$1) / '리그 상수'!$B$2)*'2025 썸머시즌 타자'!E24</f>
        <v>-0.34128437367164749</v>
      </c>
      <c r="AO24" s="2">
        <f>((AK24-'리그 상수'!$B$1) / '리그 상수'!$B$2) * '2025 썸머시즌 타자'!E24</f>
        <v>-0.34128437367164749</v>
      </c>
      <c r="AP24" s="2">
        <f t="shared" si="43"/>
        <v>0.4</v>
      </c>
      <c r="AQ24" s="2">
        <f t="shared" si="44"/>
        <v>1.5</v>
      </c>
      <c r="AR24" s="2">
        <f t="shared" si="45"/>
        <v>1.5587156263283526</v>
      </c>
      <c r="AS24" s="2">
        <f t="shared" si="46"/>
        <v>7.98</v>
      </c>
      <c r="AT24" s="2">
        <f t="shared" si="47"/>
        <v>7.98</v>
      </c>
      <c r="AU24" s="2">
        <f t="shared" si="48"/>
        <v>9.5387156263283526</v>
      </c>
      <c r="AV24" s="3">
        <f>AU24 + (E24 * ('리그 상수'!$B$1 - '리그 상수'!$F$1) / '리그 상수'!$B$2)</f>
        <v>12.74964980544747</v>
      </c>
      <c r="AW24">
        <f t="shared" si="49"/>
        <v>20</v>
      </c>
      <c r="AX24" s="3">
        <f t="shared" si="50"/>
        <v>7.7935781316417624E-2</v>
      </c>
      <c r="AY24" s="3">
        <f t="shared" si="51"/>
        <v>0.47693578131641762</v>
      </c>
      <c r="BE24" s="1">
        <v>1</v>
      </c>
      <c r="BF24" s="1">
        <v>7</v>
      </c>
      <c r="BG24" s="1">
        <v>3</v>
      </c>
      <c r="BH24">
        <f t="shared" si="52"/>
        <v>21</v>
      </c>
      <c r="BI24" s="4">
        <f t="shared" si="53"/>
        <v>0.63748249027237347</v>
      </c>
      <c r="BJ24" s="2">
        <f>E24*('리그 상수'!$B$3 * 0.8)</f>
        <v>3.8163387000596303</v>
      </c>
      <c r="BL24" t="s">
        <v>277</v>
      </c>
      <c r="BM24" t="b">
        <f>IF(E24&gt;='리그 상수'!$I$1 * 2.8, TRUE, FALSE)</f>
        <v>1</v>
      </c>
    </row>
    <row r="25" spans="1:65" ht="19" thickBot="1">
      <c r="A25" t="s">
        <v>220</v>
      </c>
      <c r="B25" s="7" t="s">
        <v>104</v>
      </c>
      <c r="C25" s="5">
        <f t="shared" si="27"/>
        <v>8.6490291992283308E-2</v>
      </c>
      <c r="D25" s="5">
        <f t="shared" si="28"/>
        <v>0.39900000000000002</v>
      </c>
      <c r="E25" s="1">
        <f>SUMIF(BatGame!$A:$A,B25,BatGame!$E:$E)</f>
        <v>33</v>
      </c>
      <c r="F25">
        <f t="shared" si="29"/>
        <v>30</v>
      </c>
      <c r="G25" s="1">
        <f>SUMIF(BatGame!$A:$A,B25,BatGame!$F:$F)</f>
        <v>30</v>
      </c>
      <c r="H25" s="1">
        <f>SUMIF(BatGame!$A:$A,B25,BatGame!$M:$M)</f>
        <v>8</v>
      </c>
      <c r="I25" s="1">
        <f>SUMIF(BatGame!$A:$A,B25,BatGame!$G:$G)</f>
        <v>10</v>
      </c>
      <c r="J25">
        <f>SUMIF(BatGame!$A:$A,B25,BatGame!$H:$H)</f>
        <v>3</v>
      </c>
      <c r="K25" s="1">
        <f>SUMIF(BatGame!$A:$A,B25,BatGame!$I:$I)</f>
        <v>4</v>
      </c>
      <c r="L25" s="1">
        <f>SUMIF(BatGame!$A:$A,B25,BatGame!$J:$J)</f>
        <v>1</v>
      </c>
      <c r="M25" s="1">
        <f>SUMIF(BatGame!$A:$A,B25,BatGame!$K:$K)</f>
        <v>2</v>
      </c>
      <c r="N25">
        <f t="shared" si="30"/>
        <v>22</v>
      </c>
      <c r="O25" s="1">
        <f>SUMIF(BatGame!$A:$A,B25,BatGame!$L:$L)</f>
        <v>3</v>
      </c>
      <c r="P25" s="1">
        <f>SUMIF(BatGame!$A:$A,B25,BatGame!$N:$N)</f>
        <v>0</v>
      </c>
      <c r="Q25" s="1">
        <f>SUMIF(BatGame!$A:$A,B25,BatGame!$AC:$AC)</f>
        <v>0</v>
      </c>
      <c r="R25" s="1">
        <f>SUMIF(BatGame!$A:$A,B25,BatGame!$O:$O)</f>
        <v>0</v>
      </c>
      <c r="S25" s="1">
        <f>SUMIF(BatGame!$A:$A,B25,BatGame!$Y:$Y)</f>
        <v>3</v>
      </c>
      <c r="T25" s="1">
        <f>SUMIF(BatGame!$A:$A,B25,BatGame!$X:$X)</f>
        <v>0</v>
      </c>
      <c r="U25" s="1">
        <f>SUMIF(BatGame!$A:$A,B25,BatGame!$P:$P)</f>
        <v>1</v>
      </c>
      <c r="V25" s="1">
        <f>SUMIF(BatGame!$A:$A,B25,BatGame!$AB:$AB)</f>
        <v>0</v>
      </c>
      <c r="W25" s="1">
        <f>SUMIF(BatGame!$A:$A,B25,BatGame!$Z:$Z)</f>
        <v>0</v>
      </c>
      <c r="X25" s="1">
        <f>SUMIF(BatGame!$A:$A,B25,BatGame!$AA:$AA)</f>
        <v>0</v>
      </c>
      <c r="Y25" s="2">
        <f t="shared" si="31"/>
        <v>0.33333333333333331</v>
      </c>
      <c r="Z25" s="2">
        <f t="shared" si="32"/>
        <v>0.39393939393939392</v>
      </c>
      <c r="AA25" s="2">
        <f t="shared" si="33"/>
        <v>0.73333333333333328</v>
      </c>
      <c r="AB25" s="2">
        <f t="shared" si="34"/>
        <v>1.1272727272727272</v>
      </c>
      <c r="AC25" s="2">
        <f t="shared" si="35"/>
        <v>0.26666666666666666</v>
      </c>
      <c r="AD25" s="2">
        <f>(AL25/E25) / '리그 상수'!$B$3 * 100</f>
        <v>196.49522461973822</v>
      </c>
      <c r="AE25" s="2">
        <f t="shared" si="36"/>
        <v>3.0303030303030303</v>
      </c>
      <c r="AF25" s="2">
        <f t="shared" si="37"/>
        <v>0</v>
      </c>
      <c r="AG25" s="2">
        <f t="shared" si="38"/>
        <v>0</v>
      </c>
      <c r="AH25" s="2">
        <f t="shared" si="39"/>
        <v>0.29629629629629628</v>
      </c>
      <c r="AI25" s="2">
        <f t="shared" si="40"/>
        <v>0.39999999999999997</v>
      </c>
      <c r="AJ25" s="2">
        <f t="shared" si="41"/>
        <v>6.0606060606060608E-2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0.44124316447645351</v>
      </c>
      <c r="AL25" s="2">
        <f>((AK25-$AK$2) / '리그 상수'!$B$2 + '리그 상수'!$B$3) * '2025 썸머시즌 타자'!E25</f>
        <v>9.6665808176078727</v>
      </c>
      <c r="AM25" s="2">
        <f t="shared" si="42"/>
        <v>12.87</v>
      </c>
      <c r="AN25" s="2">
        <f>((AK25-'리그 상수'!$B$1) / '리그 상수'!$B$2)*'2025 썸머시즌 타자'!E25</f>
        <v>1.4358058398456663</v>
      </c>
      <c r="AO25" s="2">
        <f>((AK25-'리그 상수'!$B$1) / '리그 상수'!$B$2) * '2025 썸머시즌 타자'!E25</f>
        <v>1.4358058398456663</v>
      </c>
      <c r="AP25" s="2">
        <f t="shared" si="43"/>
        <v>0</v>
      </c>
      <c r="AQ25" s="2">
        <f t="shared" si="44"/>
        <v>0.29400000000000009</v>
      </c>
      <c r="AR25" s="2">
        <f t="shared" si="45"/>
        <v>1.7298058398456664</v>
      </c>
      <c r="AS25" s="2">
        <f t="shared" si="46"/>
        <v>7.98</v>
      </c>
      <c r="AT25" s="2">
        <f t="shared" si="47"/>
        <v>7.98</v>
      </c>
      <c r="AU25" s="2">
        <f t="shared" si="48"/>
        <v>9.7098058398456661</v>
      </c>
      <c r="AV25" s="3">
        <f>AU25 + (E25 * ('리그 상수'!$B$1 - '리그 상수'!$F$1) / '리그 상수'!$B$2)</f>
        <v>13.021081712062257</v>
      </c>
      <c r="AW25">
        <f t="shared" si="49"/>
        <v>20</v>
      </c>
      <c r="AX25" s="3">
        <f t="shared" si="50"/>
        <v>8.6490291992283322E-2</v>
      </c>
      <c r="AY25" s="3">
        <f t="shared" si="51"/>
        <v>0.48549029199228333</v>
      </c>
      <c r="BE25" s="1">
        <v>1</v>
      </c>
      <c r="BF25" s="1">
        <v>7</v>
      </c>
      <c r="BG25" s="1">
        <v>3</v>
      </c>
      <c r="BH25">
        <f t="shared" si="52"/>
        <v>20</v>
      </c>
      <c r="BI25" s="4">
        <f t="shared" si="53"/>
        <v>0.65105408560311284</v>
      </c>
      <c r="BJ25" s="2">
        <f>E25*('리그 상수'!$B$3 * 0.8)</f>
        <v>3.9355992844364938</v>
      </c>
      <c r="BL25" t="s">
        <v>277</v>
      </c>
      <c r="BM25" t="b">
        <f>IF(E25&gt;='리그 상수'!$I$1 * 2.8, TRUE, FALSE)</f>
        <v>1</v>
      </c>
    </row>
    <row r="26" spans="1:65" ht="19" thickBot="1">
      <c r="A26" t="s">
        <v>220</v>
      </c>
      <c r="B26" s="7" t="s">
        <v>105</v>
      </c>
      <c r="C26" s="5">
        <f t="shared" si="27"/>
        <v>4.6925203544452843E-2</v>
      </c>
      <c r="D26" s="5">
        <f t="shared" si="28"/>
        <v>0.39900000000000002</v>
      </c>
      <c r="E26" s="1">
        <f>SUMIF(BatGame!$A:$A,B26,BatGame!$E:$E)</f>
        <v>30</v>
      </c>
      <c r="F26">
        <f t="shared" si="29"/>
        <v>29</v>
      </c>
      <c r="G26" s="1">
        <f>SUMIF(BatGame!$A:$A,B26,BatGame!$F:$F)</f>
        <v>29</v>
      </c>
      <c r="H26" s="1">
        <f>SUMIF(BatGame!$A:$A,B26,BatGame!$M:$M)</f>
        <v>5</v>
      </c>
      <c r="I26" s="1">
        <f>SUMIF(BatGame!$A:$A,B26,BatGame!$G:$G)</f>
        <v>9</v>
      </c>
      <c r="J26">
        <f>SUMIF(BatGame!$A:$A,B26,BatGame!$H:$H)</f>
        <v>5</v>
      </c>
      <c r="K26" s="1">
        <f>SUMIF(BatGame!$A:$A,B26,BatGame!$I:$I)</f>
        <v>3</v>
      </c>
      <c r="L26" s="1">
        <f>SUMIF(BatGame!$A:$A,B26,BatGame!$J:$J)</f>
        <v>0</v>
      </c>
      <c r="M26" s="1">
        <f>SUMIF(BatGame!$A:$A,B26,BatGame!$K:$K)</f>
        <v>1</v>
      </c>
      <c r="N26">
        <f t="shared" si="30"/>
        <v>15</v>
      </c>
      <c r="O26" s="1">
        <f>SUMIF(BatGame!$A:$A,B26,BatGame!$L:$L)</f>
        <v>4</v>
      </c>
      <c r="P26" s="1">
        <f>SUMIF(BatGame!$A:$A,B26,BatGame!$N:$N)</f>
        <v>0</v>
      </c>
      <c r="Q26" s="1">
        <f>SUMIF(BatGame!$A:$A,B26,BatGame!$AC:$AC)</f>
        <v>0</v>
      </c>
      <c r="R26" s="1">
        <f>SUMIF(BatGame!$A:$A,B26,BatGame!$O:$O)</f>
        <v>1</v>
      </c>
      <c r="S26" s="1">
        <f>SUMIF(BatGame!$A:$A,B26,BatGame!$Y:$Y)</f>
        <v>0</v>
      </c>
      <c r="T26" s="1">
        <f>SUMIF(BatGame!$A:$A,B26,BatGame!$X:$X)</f>
        <v>0</v>
      </c>
      <c r="U26" s="1">
        <f>SUMIF(BatGame!$A:$A,B26,BatGame!$P:$P)</f>
        <v>6</v>
      </c>
      <c r="V26" s="1">
        <f>SUMIF(BatGame!$A:$A,B26,BatGame!$AB:$AB)</f>
        <v>0</v>
      </c>
      <c r="W26" s="1">
        <f>SUMIF(BatGame!$A:$A,B26,BatGame!$Z:$Z)</f>
        <v>0</v>
      </c>
      <c r="X26" s="1">
        <f>SUMIF(BatGame!$A:$A,B26,BatGame!$AA:$AA)</f>
        <v>0</v>
      </c>
      <c r="Y26" s="2">
        <f t="shared" si="31"/>
        <v>0.31034482758620691</v>
      </c>
      <c r="Z26" s="2">
        <f t="shared" si="32"/>
        <v>0.33333333333333331</v>
      </c>
      <c r="AA26" s="2">
        <f t="shared" si="33"/>
        <v>0.51724137931034486</v>
      </c>
      <c r="AB26" s="2">
        <f t="shared" si="34"/>
        <v>0.85057471264367823</v>
      </c>
      <c r="AC26" s="2">
        <f t="shared" si="35"/>
        <v>0.17241379310344829</v>
      </c>
      <c r="AD26" s="2">
        <f>(AL26/E26) / '리그 상수'!$B$3 * 100</f>
        <v>172.8657587548638</v>
      </c>
      <c r="AE26" s="2">
        <f t="shared" si="36"/>
        <v>20</v>
      </c>
      <c r="AF26" s="2">
        <f t="shared" si="37"/>
        <v>3.3333333333333335</v>
      </c>
      <c r="AG26" s="2">
        <f t="shared" si="38"/>
        <v>0.16666666666666666</v>
      </c>
      <c r="AH26" s="2">
        <f t="shared" si="39"/>
        <v>0.36363636363636365</v>
      </c>
      <c r="AI26" s="2">
        <f t="shared" si="40"/>
        <v>0.20689655172413796</v>
      </c>
      <c r="AJ26" s="2">
        <f t="shared" si="41"/>
        <v>2.2988505747126409E-2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0.33319284038846952</v>
      </c>
      <c r="AL26" s="2">
        <f>((AK26-$AK$2) / '리그 상수'!$B$2 + '리그 상수'!$B$3) * '2025 썸머시즌 타자'!E26</f>
        <v>7.7310267779456083</v>
      </c>
      <c r="AM26" s="2">
        <f t="shared" si="42"/>
        <v>6.9827586206896557</v>
      </c>
      <c r="AN26" s="2">
        <f>((AK26-'리그 상수'!$B$1) / '리그 상수'!$B$2)*'2025 썸머시즌 타자'!E26</f>
        <v>0.24850407088905654</v>
      </c>
      <c r="AO26" s="2">
        <f>((AK26-'리그 상수'!$B$1) / '리그 상수'!$B$2) * '2025 썸머시즌 타자'!E26</f>
        <v>0.24850407088905654</v>
      </c>
      <c r="AP26" s="2">
        <f t="shared" si="43"/>
        <v>0</v>
      </c>
      <c r="AQ26" s="2">
        <f t="shared" si="44"/>
        <v>0.69</v>
      </c>
      <c r="AR26" s="2">
        <f t="shared" si="45"/>
        <v>0.93850407088905652</v>
      </c>
      <c r="AS26" s="2">
        <f t="shared" si="46"/>
        <v>7.98</v>
      </c>
      <c r="AT26" s="2">
        <f t="shared" si="47"/>
        <v>7.98</v>
      </c>
      <c r="AU26" s="2">
        <f t="shared" si="48"/>
        <v>8.9185040708890568</v>
      </c>
      <c r="AV26" s="3">
        <f>AU26 + (E26 * ('리그 상수'!$B$1 - '리그 상수'!$F$1) / '리그 상수'!$B$2)</f>
        <v>11.92875486381323</v>
      </c>
      <c r="AW26">
        <f t="shared" si="49"/>
        <v>20</v>
      </c>
      <c r="AX26" s="3">
        <f t="shared" si="50"/>
        <v>4.6925203544452829E-2</v>
      </c>
      <c r="AY26" s="3">
        <f t="shared" si="51"/>
        <v>0.44592520354445286</v>
      </c>
      <c r="BE26" s="1">
        <v>1</v>
      </c>
      <c r="BF26" s="1">
        <v>7</v>
      </c>
      <c r="BG26" s="1">
        <v>3</v>
      </c>
      <c r="BH26">
        <f t="shared" si="52"/>
        <v>20</v>
      </c>
      <c r="BI26" s="4">
        <f t="shared" si="53"/>
        <v>0.59643774319066156</v>
      </c>
      <c r="BJ26" s="2">
        <f>E26*('리그 상수'!$B$3 * 0.8)</f>
        <v>3.5778175313059033</v>
      </c>
      <c r="BL26" t="s">
        <v>277</v>
      </c>
      <c r="BM26" t="b">
        <f>IF(E26&gt;='리그 상수'!$I$1 * 2.8, TRUE, FALSE)</f>
        <v>1</v>
      </c>
    </row>
    <row r="27" spans="1:65" ht="19" thickBot="1">
      <c r="A27" t="s">
        <v>220</v>
      </c>
      <c r="B27" s="7" t="s">
        <v>106</v>
      </c>
      <c r="C27" s="5">
        <f t="shared" si="27"/>
        <v>0.10678570938102872</v>
      </c>
      <c r="D27" s="5">
        <f t="shared" si="28"/>
        <v>0.39900000000000002</v>
      </c>
      <c r="E27" s="1">
        <f>SUMIF(BatGame!$A:$A,B27,BatGame!$E:$E)</f>
        <v>30</v>
      </c>
      <c r="F27">
        <f t="shared" si="29"/>
        <v>30</v>
      </c>
      <c r="G27" s="1">
        <f>SUMIF(BatGame!$A:$A,B27,BatGame!$F:$F)</f>
        <v>30</v>
      </c>
      <c r="H27" s="1">
        <f>SUMIF(BatGame!$A:$A,B27,BatGame!$M:$M)</f>
        <v>6</v>
      </c>
      <c r="I27" s="1">
        <f>SUMIF(BatGame!$A:$A,B27,BatGame!$G:$G)</f>
        <v>11</v>
      </c>
      <c r="J27">
        <f>SUMIF(BatGame!$A:$A,B27,BatGame!$H:$H)</f>
        <v>5</v>
      </c>
      <c r="K27" s="1">
        <f>SUMIF(BatGame!$A:$A,B27,BatGame!$I:$I)</f>
        <v>3</v>
      </c>
      <c r="L27" s="1">
        <f>SUMIF(BatGame!$A:$A,B27,BatGame!$J:$J)</f>
        <v>2</v>
      </c>
      <c r="M27" s="1">
        <f>SUMIF(BatGame!$A:$A,B27,BatGame!$K:$K)</f>
        <v>1</v>
      </c>
      <c r="N27">
        <f t="shared" si="30"/>
        <v>21</v>
      </c>
      <c r="O27" s="1">
        <f>SUMIF(BatGame!$A:$A,B27,BatGame!$L:$L)</f>
        <v>5</v>
      </c>
      <c r="P27" s="1">
        <f>SUMIF(BatGame!$A:$A,B27,BatGame!$N:$N)</f>
        <v>1</v>
      </c>
      <c r="Q27" s="1">
        <f>SUMIF(BatGame!$A:$A,B27,BatGame!$AC:$AC)</f>
        <v>0</v>
      </c>
      <c r="R27" s="1">
        <f>SUMIF(BatGame!$A:$A,B27,BatGame!$O:$O)</f>
        <v>0</v>
      </c>
      <c r="S27" s="1">
        <f>SUMIF(BatGame!$A:$A,B27,BatGame!$Y:$Y)</f>
        <v>0</v>
      </c>
      <c r="T27" s="1">
        <f>SUMIF(BatGame!$A:$A,B27,BatGame!$X:$X)</f>
        <v>0</v>
      </c>
      <c r="U27" s="1">
        <f>SUMIF(BatGame!$A:$A,B27,BatGame!$P:$P)</f>
        <v>6</v>
      </c>
      <c r="V27" s="1">
        <f>SUMIF(BatGame!$A:$A,B27,BatGame!$AB:$AB)</f>
        <v>0</v>
      </c>
      <c r="W27" s="1">
        <f>SUMIF(BatGame!$A:$A,B27,BatGame!$Z:$Z)</f>
        <v>0</v>
      </c>
      <c r="X27" s="1">
        <f>SUMIF(BatGame!$A:$A,B27,BatGame!$AA:$AA)</f>
        <v>0</v>
      </c>
      <c r="Y27" s="2">
        <f t="shared" si="31"/>
        <v>0.36666666666666664</v>
      </c>
      <c r="Z27" s="2">
        <f t="shared" si="32"/>
        <v>0.36666666666666664</v>
      </c>
      <c r="AA27" s="2">
        <f t="shared" si="33"/>
        <v>0.7</v>
      </c>
      <c r="AB27" s="2">
        <f t="shared" si="34"/>
        <v>1.0666666666666667</v>
      </c>
      <c r="AC27" s="2">
        <f t="shared" si="35"/>
        <v>0.2</v>
      </c>
      <c r="AD27" s="2">
        <f>(AL27/E27) / '리그 상수'!$B$3 * 100</f>
        <v>190.26653696498056</v>
      </c>
      <c r="AE27" s="2">
        <f t="shared" si="36"/>
        <v>20</v>
      </c>
      <c r="AF27" s="2">
        <f t="shared" si="37"/>
        <v>0</v>
      </c>
      <c r="AG27" s="2">
        <f t="shared" si="38"/>
        <v>0</v>
      </c>
      <c r="AH27" s="2">
        <f t="shared" si="39"/>
        <v>0.43478260869565216</v>
      </c>
      <c r="AI27" s="2">
        <f t="shared" si="40"/>
        <v>0.33333333333333331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0.4127612798842234</v>
      </c>
      <c r="AL27" s="2">
        <f>((AK27-$AK$2) / '리그 상수'!$B$2 + '리그 상수'!$B$3) * '2025 썸머시즌 타자'!E27</f>
        <v>8.5092368946771266</v>
      </c>
      <c r="AM27" s="2">
        <f t="shared" si="42"/>
        <v>10.942105263157893</v>
      </c>
      <c r="AN27" s="2">
        <f>((AK27-'리그 상수'!$B$1) / '리그 상수'!$B$2)*'2025 썸머시즌 타자'!E27</f>
        <v>1.0267141876205736</v>
      </c>
      <c r="AO27" s="2">
        <f>((AK27-'리그 상수'!$B$1) / '리그 상수'!$B$2) * '2025 썸머시즌 타자'!E27</f>
        <v>1.0267141876205736</v>
      </c>
      <c r="AP27" s="2">
        <f t="shared" si="43"/>
        <v>0.2</v>
      </c>
      <c r="AQ27" s="2">
        <f t="shared" si="44"/>
        <v>0.90900000000000003</v>
      </c>
      <c r="AR27" s="2">
        <f t="shared" si="45"/>
        <v>2.1357141876205734</v>
      </c>
      <c r="AS27" s="2">
        <f t="shared" si="46"/>
        <v>7.98</v>
      </c>
      <c r="AT27" s="2">
        <f t="shared" si="47"/>
        <v>7.98</v>
      </c>
      <c r="AU27" s="2">
        <f t="shared" si="48"/>
        <v>10.115714187620574</v>
      </c>
      <c r="AV27" s="3">
        <f>AU27 + (E27 * ('리그 상수'!$B$1 - '리그 상수'!$F$1) / '리그 상수'!$B$2)</f>
        <v>13.125964980544747</v>
      </c>
      <c r="AW27">
        <f t="shared" si="49"/>
        <v>20</v>
      </c>
      <c r="AX27" s="3">
        <f t="shared" si="50"/>
        <v>0.10678570938102867</v>
      </c>
      <c r="AY27" s="3">
        <f t="shared" si="51"/>
        <v>0.50578570938102874</v>
      </c>
      <c r="BE27" s="1">
        <v>1</v>
      </c>
      <c r="BF27" s="1">
        <v>7</v>
      </c>
      <c r="BG27" s="1">
        <v>3</v>
      </c>
      <c r="BH27">
        <f t="shared" si="52"/>
        <v>19</v>
      </c>
      <c r="BI27" s="4">
        <f t="shared" si="53"/>
        <v>0.65629824902723732</v>
      </c>
      <c r="BJ27" s="2">
        <f>E27*('리그 상수'!$B$3 * 0.8)</f>
        <v>3.5778175313059033</v>
      </c>
      <c r="BL27" t="s">
        <v>277</v>
      </c>
      <c r="BM27" t="b">
        <f>IF(E27&gt;='리그 상수'!$I$1 * 2.8, TRUE, FALSE)</f>
        <v>1</v>
      </c>
    </row>
    <row r="28" spans="1:65" ht="19" thickBot="1">
      <c r="A28" t="s">
        <v>220</v>
      </c>
      <c r="B28" s="9" t="s">
        <v>107</v>
      </c>
      <c r="C28" s="5">
        <f t="shared" si="27"/>
        <v>-2.3060630088611311E-2</v>
      </c>
      <c r="D28" s="5">
        <f t="shared" si="28"/>
        <v>0.39900000000000002</v>
      </c>
      <c r="E28" s="1">
        <f>SUMIF(BatGame!$A:$A,B28,BatGame!$E:$E)</f>
        <v>29</v>
      </c>
      <c r="F28">
        <f t="shared" si="29"/>
        <v>29</v>
      </c>
      <c r="G28" s="1">
        <f>SUMIF(BatGame!$A:$A,B28,BatGame!$F:$F)</f>
        <v>29</v>
      </c>
      <c r="H28" s="1">
        <f>SUMIF(BatGame!$A:$A,B28,BatGame!$M:$M)</f>
        <v>4</v>
      </c>
      <c r="I28" s="1">
        <f>SUMIF(BatGame!$A:$A,B28,BatGame!$G:$G)</f>
        <v>5</v>
      </c>
      <c r="J28">
        <f>SUMIF(BatGame!$A:$A,B28,BatGame!$H:$H)</f>
        <v>4</v>
      </c>
      <c r="K28" s="1">
        <f>SUMIF(BatGame!$A:$A,B28,BatGame!$I:$I)</f>
        <v>0</v>
      </c>
      <c r="L28" s="1">
        <f>SUMIF(BatGame!$A:$A,B28,BatGame!$J:$J)</f>
        <v>0</v>
      </c>
      <c r="M28" s="1">
        <f>SUMIF(BatGame!$A:$A,B28,BatGame!$K:$K)</f>
        <v>1</v>
      </c>
      <c r="N28">
        <f t="shared" si="30"/>
        <v>8</v>
      </c>
      <c r="O28" s="1">
        <f>SUMIF(BatGame!$A:$A,B28,BatGame!$L:$L)</f>
        <v>4</v>
      </c>
      <c r="P28" s="1">
        <f>SUMIF(BatGame!$A:$A,B28,BatGame!$N:$N)</f>
        <v>0</v>
      </c>
      <c r="Q28" s="1">
        <f>SUMIF(BatGame!$A:$A,B28,BatGame!$AC:$AC)</f>
        <v>0</v>
      </c>
      <c r="R28" s="1">
        <f>SUMIF(BatGame!$A:$A,B28,BatGame!$O:$O)</f>
        <v>0</v>
      </c>
      <c r="S28" s="1">
        <f>SUMIF(BatGame!$A:$A,B28,BatGame!$Y:$Y)</f>
        <v>0</v>
      </c>
      <c r="T28" s="1">
        <f>SUMIF(BatGame!$A:$A,B28,BatGame!$X:$X)</f>
        <v>0</v>
      </c>
      <c r="U28" s="1">
        <f>SUMIF(BatGame!$A:$A,B28,BatGame!$P:$P)</f>
        <v>6</v>
      </c>
      <c r="V28" s="1">
        <f>SUMIF(BatGame!$A:$A,B28,BatGame!$AB:$AB)</f>
        <v>0</v>
      </c>
      <c r="W28" s="1">
        <f>SUMIF(BatGame!$A:$A,B28,BatGame!$Z:$Z)</f>
        <v>0</v>
      </c>
      <c r="X28" s="1">
        <f>SUMIF(BatGame!$A:$A,B28,BatGame!$AA:$AA)</f>
        <v>0</v>
      </c>
      <c r="Y28" s="2">
        <f t="shared" si="31"/>
        <v>0.17241379310344829</v>
      </c>
      <c r="Z28" s="2">
        <f t="shared" si="32"/>
        <v>0.17241379310344829</v>
      </c>
      <c r="AA28" s="2">
        <f t="shared" si="33"/>
        <v>0.27586206896551724</v>
      </c>
      <c r="AB28" s="2">
        <f t="shared" si="34"/>
        <v>0.44827586206896552</v>
      </c>
      <c r="AC28" s="2">
        <f t="shared" si="35"/>
        <v>0.13793103448275862</v>
      </c>
      <c r="AD28" s="2">
        <f>(AL28/E28) / '리그 상수'!$B$3 * 100</f>
        <v>138.25171072051523</v>
      </c>
      <c r="AE28" s="2">
        <f t="shared" si="36"/>
        <v>20.689655172413794</v>
      </c>
      <c r="AF28" s="2">
        <f t="shared" si="37"/>
        <v>0</v>
      </c>
      <c r="AG28" s="2">
        <f t="shared" si="38"/>
        <v>0</v>
      </c>
      <c r="AH28" s="2">
        <f t="shared" si="39"/>
        <v>0.18181818181818182</v>
      </c>
      <c r="AI28" s="2">
        <f t="shared" si="40"/>
        <v>0.10344827586206895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0.17491337992601075</v>
      </c>
      <c r="AL28" s="2">
        <f>((AK28-$AK$2) / '리그 상수'!$B$2 + '리그 상수'!$B$3) * '2025 썸머시즌 타자'!E28</f>
        <v>5.9768926817157748</v>
      </c>
      <c r="AM28" s="2">
        <f t="shared" si="42"/>
        <v>1.5517241379310347</v>
      </c>
      <c r="AN28" s="2">
        <f>((AK28-'리그 상수'!$B$1) / '리그 상수'!$B$2)*'2025 썸머시즌 타자'!E28</f>
        <v>-1.2562126017722262</v>
      </c>
      <c r="AO28" s="2">
        <f>((AK28-'리그 상수'!$B$1) / '리그 상수'!$B$2) * '2025 썸머시즌 타자'!E28</f>
        <v>-1.2562126017722262</v>
      </c>
      <c r="AP28" s="2">
        <f t="shared" si="43"/>
        <v>0</v>
      </c>
      <c r="AQ28" s="2">
        <f t="shared" si="44"/>
        <v>0.79499999999999993</v>
      </c>
      <c r="AR28" s="2">
        <f t="shared" si="45"/>
        <v>-0.46121260177222623</v>
      </c>
      <c r="AS28" s="2">
        <f t="shared" si="46"/>
        <v>7.98</v>
      </c>
      <c r="AT28" s="2">
        <f t="shared" si="47"/>
        <v>7.98</v>
      </c>
      <c r="AU28" s="2">
        <f t="shared" si="48"/>
        <v>7.518787398227774</v>
      </c>
      <c r="AV28" s="3">
        <f>AU28 + (E28 * ('리그 상수'!$B$1 - '리그 상수'!$F$1) / '리그 상수'!$B$2)</f>
        <v>10.428696498054475</v>
      </c>
      <c r="AW28">
        <f t="shared" si="49"/>
        <v>20</v>
      </c>
      <c r="AX28" s="3">
        <f t="shared" si="50"/>
        <v>-2.3060630088611311E-2</v>
      </c>
      <c r="AY28" s="3">
        <f t="shared" si="51"/>
        <v>0.37593936991138871</v>
      </c>
      <c r="BE28" s="1">
        <v>1</v>
      </c>
      <c r="BF28" s="1">
        <v>7</v>
      </c>
      <c r="BG28" s="1">
        <v>3</v>
      </c>
      <c r="BH28">
        <f t="shared" si="52"/>
        <v>24</v>
      </c>
      <c r="BI28" s="4">
        <f t="shared" si="53"/>
        <v>0.52143482490272375</v>
      </c>
      <c r="BJ28" s="2">
        <f>E28*('리그 상수'!$B$3 * 0.8)</f>
        <v>3.4585569469290398</v>
      </c>
      <c r="BL28" t="s">
        <v>277</v>
      </c>
      <c r="BM28" t="b">
        <f>IF(E28&gt;='리그 상수'!$I$1 * 2.8, TRUE, FALSE)</f>
        <v>1</v>
      </c>
    </row>
    <row r="29" spans="1:65" ht="19" thickBot="1">
      <c r="A29" t="s">
        <v>220</v>
      </c>
      <c r="B29" s="7" t="s">
        <v>108</v>
      </c>
      <c r="C29" s="5">
        <f t="shared" si="27"/>
        <v>0.15435364418140796</v>
      </c>
      <c r="D29" s="5">
        <f t="shared" si="28"/>
        <v>0.39900000000000002</v>
      </c>
      <c r="E29" s="1">
        <f>SUMIF(BatGame!$A:$A,B29,BatGame!$E:$E)</f>
        <v>31</v>
      </c>
      <c r="F29">
        <f t="shared" si="29"/>
        <v>27</v>
      </c>
      <c r="G29" s="1">
        <f>SUMIF(BatGame!$A:$A,B29,BatGame!$F:$F)</f>
        <v>27</v>
      </c>
      <c r="H29" s="1">
        <f>SUMIF(BatGame!$A:$A,B29,BatGame!$M:$M)</f>
        <v>7</v>
      </c>
      <c r="I29" s="1">
        <f>SUMIF(BatGame!$A:$A,B29,BatGame!$G:$G)</f>
        <v>8</v>
      </c>
      <c r="J29">
        <f>SUMIF(BatGame!$A:$A,B29,BatGame!$H:$H)</f>
        <v>5</v>
      </c>
      <c r="K29" s="1">
        <f>SUMIF(BatGame!$A:$A,B29,BatGame!$I:$I)</f>
        <v>2</v>
      </c>
      <c r="L29" s="1">
        <f>SUMIF(BatGame!$A:$A,B29,BatGame!$J:$J)</f>
        <v>1</v>
      </c>
      <c r="M29" s="1">
        <f>SUMIF(BatGame!$A:$A,B29,BatGame!$K:$K)</f>
        <v>0</v>
      </c>
      <c r="N29">
        <f t="shared" si="30"/>
        <v>12</v>
      </c>
      <c r="O29" s="1">
        <f>SUMIF(BatGame!$A:$A,B29,BatGame!$L:$L)</f>
        <v>1</v>
      </c>
      <c r="P29" s="1">
        <f>SUMIF(BatGame!$A:$A,B29,BatGame!$N:$N)</f>
        <v>4</v>
      </c>
      <c r="Q29" s="1">
        <f>SUMIF(BatGame!$A:$A,B29,BatGame!$AC:$AC)</f>
        <v>0</v>
      </c>
      <c r="R29" s="1">
        <f>SUMIF(BatGame!$A:$A,B29,BatGame!$O:$O)</f>
        <v>0</v>
      </c>
      <c r="S29" s="1">
        <f>SUMIF(BatGame!$A:$A,B29,BatGame!$Y:$Y)</f>
        <v>4</v>
      </c>
      <c r="T29" s="1">
        <f>SUMIF(BatGame!$A:$A,B29,BatGame!$X:$X)</f>
        <v>0</v>
      </c>
      <c r="U29" s="1">
        <f>SUMIF(BatGame!$A:$A,B29,BatGame!$P:$P)</f>
        <v>6</v>
      </c>
      <c r="V29" s="1">
        <f>SUMIF(BatGame!$A:$A,B29,BatGame!$AB:$AB)</f>
        <v>0</v>
      </c>
      <c r="W29" s="1">
        <f>SUMIF(BatGame!$A:$A,B29,BatGame!$Z:$Z)</f>
        <v>0</v>
      </c>
      <c r="X29" s="1">
        <f>SUMIF(BatGame!$A:$A,B29,BatGame!$AA:$AA)</f>
        <v>0</v>
      </c>
      <c r="Y29" s="2">
        <f t="shared" si="31"/>
        <v>0.29629629629629628</v>
      </c>
      <c r="Z29" s="2">
        <f t="shared" si="32"/>
        <v>0.38709677419354838</v>
      </c>
      <c r="AA29" s="2">
        <f t="shared" si="33"/>
        <v>0.44444444444444442</v>
      </c>
      <c r="AB29" s="2">
        <f t="shared" si="34"/>
        <v>0.8315412186379928</v>
      </c>
      <c r="AC29" s="2">
        <f t="shared" si="35"/>
        <v>0.25925925925925924</v>
      </c>
      <c r="AD29" s="2">
        <f>(AL29/E29) / '리그 상수'!$B$3 * 100</f>
        <v>171.35722354713192</v>
      </c>
      <c r="AE29" s="2">
        <f t="shared" si="36"/>
        <v>19.35483870967742</v>
      </c>
      <c r="AF29" s="2">
        <f t="shared" si="37"/>
        <v>0</v>
      </c>
      <c r="AG29" s="2">
        <f t="shared" si="38"/>
        <v>0</v>
      </c>
      <c r="AH29" s="2">
        <f t="shared" si="39"/>
        <v>0.38095238095238093</v>
      </c>
      <c r="AI29" s="2">
        <f t="shared" si="40"/>
        <v>0.14814814814814814</v>
      </c>
      <c r="AJ29" s="2">
        <f t="shared" si="41"/>
        <v>9.0800477897252097E-2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0.32629477002895857</v>
      </c>
      <c r="AL29" s="2">
        <f>((AK29-$AK$2) / '리그 상수'!$B$2 + '리그 상수'!$B$3) * '2025 썸머시즌 타자'!E29</f>
        <v>7.919013014253264</v>
      </c>
      <c r="AM29" s="2">
        <f t="shared" si="42"/>
        <v>7.5789473684210522</v>
      </c>
      <c r="AN29" s="2">
        <f>((AK29-'리그 상수'!$B$1) / '리그 상수'!$B$2)*'2025 썸머시즌 타자'!E29</f>
        <v>0.18707288362815969</v>
      </c>
      <c r="AO29" s="2">
        <f>((AK29-'리그 상수'!$B$1) / '리그 상수'!$B$2) * '2025 썸머시즌 타자'!E29</f>
        <v>0.18707288362815969</v>
      </c>
      <c r="AP29" s="2">
        <f t="shared" si="43"/>
        <v>0.8</v>
      </c>
      <c r="AQ29" s="2">
        <f t="shared" si="44"/>
        <v>2.1</v>
      </c>
      <c r="AR29" s="2">
        <f t="shared" si="45"/>
        <v>3.08707288362816</v>
      </c>
      <c r="AS29" s="2">
        <f t="shared" si="46"/>
        <v>7.98</v>
      </c>
      <c r="AT29" s="2">
        <f t="shared" si="47"/>
        <v>7.98</v>
      </c>
      <c r="AU29" s="2">
        <f t="shared" si="48"/>
        <v>11.06707288362816</v>
      </c>
      <c r="AV29" s="3">
        <f>AU29 + (E29 * ('리그 상수'!$B$1 - '리그 상수'!$F$1) / '리그 상수'!$B$2)</f>
        <v>14.177665369649805</v>
      </c>
      <c r="AW29">
        <f t="shared" si="49"/>
        <v>20</v>
      </c>
      <c r="AX29" s="3">
        <f t="shared" si="50"/>
        <v>0.15435364418140801</v>
      </c>
      <c r="AY29" s="3">
        <f t="shared" si="51"/>
        <v>0.55335364418140798</v>
      </c>
      <c r="BE29" s="1">
        <v>1</v>
      </c>
      <c r="BF29" s="1">
        <v>7</v>
      </c>
      <c r="BG29" s="1">
        <v>3</v>
      </c>
      <c r="BH29">
        <f t="shared" si="52"/>
        <v>19</v>
      </c>
      <c r="BI29" s="4">
        <f t="shared" si="53"/>
        <v>0.70888326848249028</v>
      </c>
      <c r="BJ29" s="2">
        <f>E29*('리그 상수'!$B$3 * 0.8)</f>
        <v>3.6970781156827668</v>
      </c>
      <c r="BL29" t="s">
        <v>277</v>
      </c>
      <c r="BM29" t="b">
        <f>IF(E29&gt;='리그 상수'!$I$1 * 2.8, TRUE, FALSE)</f>
        <v>1</v>
      </c>
    </row>
    <row r="30" spans="1:65" ht="19" thickBot="1">
      <c r="A30" t="s">
        <v>220</v>
      </c>
      <c r="B30" s="9" t="s">
        <v>109</v>
      </c>
      <c r="C30" s="5">
        <f t="shared" si="27"/>
        <v>3.5815649216885237E-2</v>
      </c>
      <c r="D30" s="5">
        <f t="shared" si="28"/>
        <v>0.39900000000000002</v>
      </c>
      <c r="E30" s="1">
        <f>SUMIF(BatGame!$A:$A,B30,BatGame!$E:$E)</f>
        <v>24</v>
      </c>
      <c r="F30">
        <f t="shared" si="29"/>
        <v>21</v>
      </c>
      <c r="G30" s="1">
        <f>SUMIF(BatGame!$A:$A,B30,BatGame!$F:$F)</f>
        <v>21</v>
      </c>
      <c r="H30" s="1">
        <f>SUMIF(BatGame!$A:$A,B30,BatGame!$M:$M)</f>
        <v>3</v>
      </c>
      <c r="I30" s="1">
        <f>SUMIF(BatGame!$A:$A,B30,BatGame!$G:$G)</f>
        <v>3</v>
      </c>
      <c r="J30">
        <f>SUMIF(BatGame!$A:$A,B30,BatGame!$H:$H)</f>
        <v>1</v>
      </c>
      <c r="K30" s="1">
        <f>SUMIF(BatGame!$A:$A,B30,BatGame!$I:$I)</f>
        <v>2</v>
      </c>
      <c r="L30" s="1">
        <f>SUMIF(BatGame!$A:$A,B30,BatGame!$J:$J)</f>
        <v>0</v>
      </c>
      <c r="M30" s="1">
        <f>SUMIF(BatGame!$A:$A,B30,BatGame!$K:$K)</f>
        <v>0</v>
      </c>
      <c r="N30">
        <f t="shared" si="30"/>
        <v>5</v>
      </c>
      <c r="O30" s="1">
        <f>SUMIF(BatGame!$A:$A,B30,BatGame!$L:$L)</f>
        <v>1</v>
      </c>
      <c r="P30" s="1">
        <f>SUMIF(BatGame!$A:$A,B30,BatGame!$N:$N)</f>
        <v>3</v>
      </c>
      <c r="Q30" s="1">
        <f>SUMIF(BatGame!$A:$A,B30,BatGame!$AC:$AC)</f>
        <v>0</v>
      </c>
      <c r="R30" s="1">
        <f>SUMIF(BatGame!$A:$A,B30,BatGame!$O:$O)</f>
        <v>1</v>
      </c>
      <c r="S30" s="1">
        <f>SUMIF(BatGame!$A:$A,B30,BatGame!$Y:$Y)</f>
        <v>2</v>
      </c>
      <c r="T30" s="1">
        <f>SUMIF(BatGame!$A:$A,B30,BatGame!$X:$X)</f>
        <v>0</v>
      </c>
      <c r="U30" s="1">
        <f>SUMIF(BatGame!$A:$A,B30,BatGame!$P:$P)</f>
        <v>2</v>
      </c>
      <c r="V30" s="1">
        <f>SUMIF(BatGame!$A:$A,B30,BatGame!$AB:$AB)</f>
        <v>0</v>
      </c>
      <c r="W30" s="1">
        <f>SUMIF(BatGame!$A:$A,B30,BatGame!$Z:$Z)</f>
        <v>0</v>
      </c>
      <c r="X30" s="1">
        <f>SUMIF(BatGame!$A:$A,B30,BatGame!$AA:$AA)</f>
        <v>0</v>
      </c>
      <c r="Y30" s="2">
        <f t="shared" si="31"/>
        <v>0.14285714285714285</v>
      </c>
      <c r="Z30" s="2">
        <f t="shared" si="32"/>
        <v>0.25</v>
      </c>
      <c r="AA30" s="2">
        <f t="shared" si="33"/>
        <v>0.23809523809523808</v>
      </c>
      <c r="AB30" s="2">
        <f t="shared" si="34"/>
        <v>0.48809523809523808</v>
      </c>
      <c r="AC30" s="2">
        <f t="shared" si="35"/>
        <v>0.14285714285714285</v>
      </c>
      <c r="AD30" s="2">
        <f>(AL30/E30) / '리그 상수'!$B$3 * 100</f>
        <v>145.40515564202337</v>
      </c>
      <c r="AE30" s="2">
        <f t="shared" si="36"/>
        <v>8.3333333333333321</v>
      </c>
      <c r="AF30" s="2">
        <f t="shared" si="37"/>
        <v>4.1666666666666661</v>
      </c>
      <c r="AG30" s="2">
        <f t="shared" si="38"/>
        <v>0.5</v>
      </c>
      <c r="AH30" s="2">
        <f t="shared" si="39"/>
        <v>0.15789473684210525</v>
      </c>
      <c r="AI30" s="2">
        <f t="shared" si="40"/>
        <v>9.5238095238095233E-2</v>
      </c>
      <c r="AJ30" s="2">
        <f t="shared" si="41"/>
        <v>0.10714285714285715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0.20762389680923288</v>
      </c>
      <c r="AL30" s="2">
        <f>((AK30-$AK$2) / '리그 상수'!$B$2 + '리그 상수'!$B$3) * '2025 썸머시즌 타자'!E30</f>
        <v>5.2023311499829461</v>
      </c>
      <c r="AM30" s="2">
        <f t="shared" si="42"/>
        <v>2.1428571428571428</v>
      </c>
      <c r="AN30" s="2">
        <f>((AK30-'리그 상수'!$B$1) / '리그 상수'!$B$2)*'2025 썸머시즌 타자'!E30</f>
        <v>-0.78368701566229559</v>
      </c>
      <c r="AO30" s="2">
        <f>((AK30-'리그 상수'!$B$1) / '리그 상수'!$B$2) * '2025 썸머시즌 타자'!E30</f>
        <v>-0.78368701566229559</v>
      </c>
      <c r="AP30" s="2">
        <f t="shared" si="43"/>
        <v>0.60000000000000009</v>
      </c>
      <c r="AQ30" s="2">
        <f t="shared" si="44"/>
        <v>0.89999999999999991</v>
      </c>
      <c r="AR30" s="2">
        <f t="shared" si="45"/>
        <v>0.71631298433770441</v>
      </c>
      <c r="AS30" s="2">
        <f t="shared" si="46"/>
        <v>7.98</v>
      </c>
      <c r="AT30" s="2">
        <f t="shared" si="47"/>
        <v>7.98</v>
      </c>
      <c r="AU30" s="2">
        <f t="shared" si="48"/>
        <v>8.6963129843377054</v>
      </c>
      <c r="AV30" s="3">
        <f>AU30 + (E30 * ('리그 상수'!$B$1 - '리그 상수'!$F$1) / '리그 상수'!$B$2)</f>
        <v>11.104513618677045</v>
      </c>
      <c r="AW30">
        <f t="shared" si="49"/>
        <v>20</v>
      </c>
      <c r="AX30" s="3">
        <f t="shared" si="50"/>
        <v>3.5815649216885223E-2</v>
      </c>
      <c r="AY30" s="3">
        <f t="shared" si="51"/>
        <v>0.43481564921688526</v>
      </c>
      <c r="BE30" s="1">
        <v>1</v>
      </c>
      <c r="BF30" s="1">
        <v>7</v>
      </c>
      <c r="BG30" s="1">
        <v>3</v>
      </c>
      <c r="BH30">
        <f t="shared" si="52"/>
        <v>18</v>
      </c>
      <c r="BI30" s="4">
        <f t="shared" si="53"/>
        <v>0.55522568093385227</v>
      </c>
      <c r="BJ30" s="2">
        <f>E30*('리그 상수'!$B$3 * 0.8)</f>
        <v>2.8622540250447228</v>
      </c>
      <c r="BL30" t="s">
        <v>277</v>
      </c>
      <c r="BM30" t="b">
        <f>IF(E30&gt;='리그 상수'!$I$1 * 2.8, TRUE, FALSE)</f>
        <v>1</v>
      </c>
    </row>
    <row r="31" spans="1:65" ht="19" thickBot="1">
      <c r="A31" t="s">
        <v>220</v>
      </c>
      <c r="B31" s="10" t="s">
        <v>110</v>
      </c>
      <c r="C31" s="5">
        <f t="shared" si="27"/>
        <v>3.0802937906680206E-2</v>
      </c>
      <c r="D31" s="5">
        <f t="shared" si="28"/>
        <v>0.39900000000000002</v>
      </c>
      <c r="E31" s="1">
        <f>SUMIF(BatGame!$A:$A,B31,BatGame!$E:$E)</f>
        <v>33</v>
      </c>
      <c r="F31">
        <f t="shared" si="29"/>
        <v>28</v>
      </c>
      <c r="G31" s="1">
        <f>SUMIF(BatGame!$A:$A,B31,BatGame!$F:$F)</f>
        <v>28</v>
      </c>
      <c r="H31" s="1">
        <f>SUMIF(BatGame!$A:$A,B31,BatGame!$M:$M)</f>
        <v>4</v>
      </c>
      <c r="I31" s="1">
        <f>SUMIF(BatGame!$A:$A,B31,BatGame!$G:$G)</f>
        <v>6</v>
      </c>
      <c r="J31">
        <f>SUMIF(BatGame!$A:$A,B31,BatGame!$H:$H)</f>
        <v>6</v>
      </c>
      <c r="K31" s="1">
        <f>SUMIF(BatGame!$A:$A,B31,BatGame!$I:$I)</f>
        <v>0</v>
      </c>
      <c r="L31" s="1">
        <f>SUMIF(BatGame!$A:$A,B31,BatGame!$J:$J)</f>
        <v>0</v>
      </c>
      <c r="M31" s="1">
        <f>SUMIF(BatGame!$A:$A,B31,BatGame!$K:$K)</f>
        <v>0</v>
      </c>
      <c r="N31">
        <f t="shared" si="30"/>
        <v>6</v>
      </c>
      <c r="O31" s="1">
        <f>SUMIF(BatGame!$A:$A,B31,BatGame!$L:$L)</f>
        <v>1</v>
      </c>
      <c r="P31" s="1">
        <f>SUMIF(BatGame!$A:$A,B31,BatGame!$N:$N)</f>
        <v>6</v>
      </c>
      <c r="Q31" s="1">
        <f>SUMIF(BatGame!$A:$A,B31,BatGame!$AC:$AC)</f>
        <v>2</v>
      </c>
      <c r="R31" s="1">
        <f>SUMIF(BatGame!$A:$A,B31,BatGame!$O:$O)</f>
        <v>2</v>
      </c>
      <c r="S31" s="1">
        <f>SUMIF(BatGame!$A:$A,B31,BatGame!$Y:$Y)</f>
        <v>2</v>
      </c>
      <c r="T31" s="1">
        <f>SUMIF(BatGame!$A:$A,B31,BatGame!$X:$X)</f>
        <v>0</v>
      </c>
      <c r="U31" s="1">
        <f>SUMIF(BatGame!$A:$A,B31,BatGame!$P:$P)</f>
        <v>5</v>
      </c>
      <c r="V31" s="1">
        <f>SUMIF(BatGame!$A:$A,B31,BatGame!$AB:$AB)</f>
        <v>0</v>
      </c>
      <c r="W31" s="1">
        <f>SUMIF(BatGame!$A:$A,B31,BatGame!$Z:$Z)</f>
        <v>1</v>
      </c>
      <c r="X31" s="1">
        <f>SUMIF(BatGame!$A:$A,B31,BatGame!$AA:$AA)</f>
        <v>0</v>
      </c>
      <c r="Y31" s="2">
        <f t="shared" si="31"/>
        <v>0.21428571428571427</v>
      </c>
      <c r="Z31" s="2">
        <f t="shared" si="32"/>
        <v>0.3125</v>
      </c>
      <c r="AA31" s="2">
        <f t="shared" si="33"/>
        <v>0.21428571428571427</v>
      </c>
      <c r="AB31" s="2">
        <f t="shared" si="34"/>
        <v>0.5267857142857143</v>
      </c>
      <c r="AC31" s="2">
        <f t="shared" si="35"/>
        <v>0.14285714285714285</v>
      </c>
      <c r="AD31" s="2">
        <f>(AL31/E31) / '리그 상수'!$B$3 * 100</f>
        <v>147.30836575875486</v>
      </c>
      <c r="AE31" s="2">
        <f t="shared" si="36"/>
        <v>15.151515151515152</v>
      </c>
      <c r="AF31" s="2">
        <f t="shared" si="37"/>
        <v>6.0606060606060606</v>
      </c>
      <c r="AG31" s="2">
        <f t="shared" si="38"/>
        <v>0.4</v>
      </c>
      <c r="AH31" s="2">
        <f t="shared" si="39"/>
        <v>0.2608695652173913</v>
      </c>
      <c r="AI31" s="2">
        <f t="shared" si="40"/>
        <v>0</v>
      </c>
      <c r="AJ31" s="2">
        <f t="shared" si="41"/>
        <v>9.8214285714285726E-2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0.21632669487908096</v>
      </c>
      <c r="AL31" s="2">
        <f>((AK31-$AK$2) / '리그 상수'!$B$2 + '리그 상수'!$B$3) * '2025 썸머시즌 타자'!E31</f>
        <v>7.2468337358958115</v>
      </c>
      <c r="AM31" s="2">
        <f t="shared" si="42"/>
        <v>2.3866071428571427</v>
      </c>
      <c r="AN31" s="2">
        <f>((AK31-'리그 상수'!$B$1) / '리그 상수'!$B$2)*'2025 썸머시즌 타자'!E31</f>
        <v>-0.98394124186639587</v>
      </c>
      <c r="AO31" s="2">
        <f>((AK31-'리그 상수'!$B$1) / '리그 상수'!$B$2) * '2025 썸머시즌 타자'!E31</f>
        <v>-0.98394124186639587</v>
      </c>
      <c r="AP31" s="2">
        <f t="shared" si="43"/>
        <v>0.4</v>
      </c>
      <c r="AQ31" s="2">
        <f t="shared" si="44"/>
        <v>1.2</v>
      </c>
      <c r="AR31" s="2">
        <f t="shared" si="45"/>
        <v>0.61605875813360411</v>
      </c>
      <c r="AS31" s="2">
        <f t="shared" si="46"/>
        <v>7.98</v>
      </c>
      <c r="AT31" s="2">
        <f t="shared" si="47"/>
        <v>7.98</v>
      </c>
      <c r="AU31" s="2">
        <f t="shared" si="48"/>
        <v>8.596058758133605</v>
      </c>
      <c r="AV31" s="3">
        <f>AU31 + (E31 * ('리그 상수'!$B$1 - '리그 상수'!$F$1) / '리그 상수'!$B$2)</f>
        <v>11.907334630350196</v>
      </c>
      <c r="AW31">
        <f t="shared" si="49"/>
        <v>20</v>
      </c>
      <c r="AX31" s="3">
        <f t="shared" si="50"/>
        <v>3.0802937906680206E-2</v>
      </c>
      <c r="AY31" s="3">
        <f t="shared" si="51"/>
        <v>0.42980293790668023</v>
      </c>
      <c r="BE31" s="1">
        <v>1</v>
      </c>
      <c r="BF31" s="1">
        <v>7</v>
      </c>
      <c r="BG31" s="1">
        <v>3</v>
      </c>
      <c r="BH31">
        <f t="shared" si="52"/>
        <v>25</v>
      </c>
      <c r="BI31" s="4">
        <f t="shared" si="53"/>
        <v>0.59536673151750974</v>
      </c>
      <c r="BJ31" s="2">
        <f>E31*('리그 상수'!$B$3 * 0.8)</f>
        <v>3.9355992844364938</v>
      </c>
      <c r="BL31" t="s">
        <v>277</v>
      </c>
      <c r="BM31" t="b">
        <f>IF(E31&gt;='리그 상수'!$I$1 * 2.8, TRUE, FALSE)</f>
        <v>1</v>
      </c>
    </row>
    <row r="32" spans="1:65" ht="19" thickBot="1">
      <c r="A32" t="s">
        <v>220</v>
      </c>
      <c r="B32" s="7" t="s">
        <v>111</v>
      </c>
      <c r="C32" s="5">
        <f t="shared" si="27"/>
        <v>6.3387113001441286E-2</v>
      </c>
      <c r="D32" s="5">
        <f t="shared" si="28"/>
        <v>0.39900000000000002</v>
      </c>
      <c r="E32" s="1">
        <f>SUMIF(BatGame!$A:$A,B32,BatGame!$E:$E)</f>
        <v>27</v>
      </c>
      <c r="F32">
        <f t="shared" si="29"/>
        <v>26</v>
      </c>
      <c r="G32" s="1">
        <f>SUMIF(BatGame!$A:$A,B32,BatGame!$F:$F)</f>
        <v>26</v>
      </c>
      <c r="H32" s="1">
        <f>SUMIF(BatGame!$A:$A,B32,BatGame!$M:$M)</f>
        <v>3</v>
      </c>
      <c r="I32" s="1">
        <f>SUMIF(BatGame!$A:$A,B32,BatGame!$G:$G)</f>
        <v>9</v>
      </c>
      <c r="J32">
        <f>SUMIF(BatGame!$A:$A,B32,BatGame!$H:$H)</f>
        <v>7</v>
      </c>
      <c r="K32" s="1">
        <f>SUMIF(BatGame!$A:$A,B32,BatGame!$I:$I)</f>
        <v>1</v>
      </c>
      <c r="L32" s="1">
        <f>SUMIF(BatGame!$A:$A,B32,BatGame!$J:$J)</f>
        <v>1</v>
      </c>
      <c r="M32" s="1">
        <f>SUMIF(BatGame!$A:$A,B32,BatGame!$K:$K)</f>
        <v>0</v>
      </c>
      <c r="N32">
        <f t="shared" si="30"/>
        <v>12</v>
      </c>
      <c r="O32" s="1">
        <f>SUMIF(BatGame!$A:$A,B32,BatGame!$L:$L)</f>
        <v>4</v>
      </c>
      <c r="P32" s="1">
        <f>SUMIF(BatGame!$A:$A,B32,BatGame!$N:$N)</f>
        <v>2</v>
      </c>
      <c r="Q32" s="1">
        <f>SUMIF(BatGame!$A:$A,B32,BatGame!$AC:$AC)</f>
        <v>0</v>
      </c>
      <c r="R32" s="1">
        <f>SUMIF(BatGame!$A:$A,B32,BatGame!$O:$O)</f>
        <v>0</v>
      </c>
      <c r="S32" s="1">
        <f>SUMIF(BatGame!$A:$A,B32,BatGame!$Y:$Y)</f>
        <v>0</v>
      </c>
      <c r="T32" s="1">
        <f>SUMIF(BatGame!$A:$A,B32,BatGame!$X:$X)</f>
        <v>0</v>
      </c>
      <c r="U32" s="1">
        <f>SUMIF(BatGame!$A:$A,B32,BatGame!$P:$P)</f>
        <v>2</v>
      </c>
      <c r="V32" s="1">
        <f>SUMIF(BatGame!$A:$A,B32,BatGame!$AB:$AB)</f>
        <v>0</v>
      </c>
      <c r="W32" s="1">
        <f>SUMIF(BatGame!$A:$A,B32,BatGame!$Z:$Z)</f>
        <v>1</v>
      </c>
      <c r="X32" s="1">
        <f>SUMIF(BatGame!$A:$A,B32,BatGame!$AA:$AA)</f>
        <v>0</v>
      </c>
      <c r="Y32" s="2">
        <f t="shared" si="31"/>
        <v>0.34615384615384615</v>
      </c>
      <c r="Z32" s="2">
        <f t="shared" si="32"/>
        <v>0.34615384615384615</v>
      </c>
      <c r="AA32" s="2">
        <f t="shared" si="33"/>
        <v>0.46153846153846156</v>
      </c>
      <c r="AB32" s="2">
        <f t="shared" si="34"/>
        <v>0.80769230769230771</v>
      </c>
      <c r="AC32" s="2">
        <f t="shared" si="35"/>
        <v>0.11538461538461539</v>
      </c>
      <c r="AD32" s="2">
        <f>(AL32/E32) / '리그 상수'!$B$3 * 100</f>
        <v>166.50778210116732</v>
      </c>
      <c r="AE32" s="2">
        <f t="shared" si="36"/>
        <v>7.4074074074074066</v>
      </c>
      <c r="AF32" s="2">
        <f t="shared" si="37"/>
        <v>0</v>
      </c>
      <c r="AG32" s="2">
        <f t="shared" si="38"/>
        <v>0</v>
      </c>
      <c r="AH32" s="2">
        <f t="shared" si="39"/>
        <v>0.375</v>
      </c>
      <c r="AI32" s="2">
        <f t="shared" si="40"/>
        <v>0.11538461538461542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0.30411975672655944</v>
      </c>
      <c r="AL32" s="2">
        <f>((AK32-$AK$2) / '리그 상수'!$B$2 + '리그 상수'!$B$3) * '2025 썸머시즌 타자'!E32</f>
        <v>6.7020126963797217</v>
      </c>
      <c r="AM32" s="2">
        <f t="shared" si="42"/>
        <v>6.4704142011834325</v>
      </c>
      <c r="AN32" s="2">
        <f>((AK32-'리그 상수'!$B$1) / '리그 상수'!$B$2)*'2025 썸머시즌 타자'!E32</f>
        <v>-3.2257739971175051E-2</v>
      </c>
      <c r="AO32" s="2">
        <f>((AK32-'리그 상수'!$B$1) / '리그 상수'!$B$2) * '2025 썸머시즌 타자'!E32</f>
        <v>-3.2257739971175051E-2</v>
      </c>
      <c r="AP32" s="2">
        <f t="shared" si="43"/>
        <v>0.4</v>
      </c>
      <c r="AQ32" s="2">
        <f t="shared" si="44"/>
        <v>0.89999999999999991</v>
      </c>
      <c r="AR32" s="2">
        <f t="shared" si="45"/>
        <v>1.2677422600288248</v>
      </c>
      <c r="AS32" s="2">
        <f t="shared" si="46"/>
        <v>7.98</v>
      </c>
      <c r="AT32" s="2">
        <f t="shared" si="47"/>
        <v>7.98</v>
      </c>
      <c r="AU32" s="2">
        <f t="shared" si="48"/>
        <v>9.2477422600288257</v>
      </c>
      <c r="AV32" s="3">
        <f>AU32 + (E32 * ('리그 상수'!$B$1 - '리그 상수'!$F$1) / '리그 상수'!$B$2)</f>
        <v>11.956967973660582</v>
      </c>
      <c r="AW32">
        <f t="shared" si="49"/>
        <v>20</v>
      </c>
      <c r="AX32" s="3">
        <f t="shared" si="50"/>
        <v>6.3387113001441245E-2</v>
      </c>
      <c r="AY32" s="3">
        <f t="shared" si="51"/>
        <v>0.46238711300144131</v>
      </c>
      <c r="BE32" s="1">
        <v>1</v>
      </c>
      <c r="BF32" s="1">
        <v>7</v>
      </c>
      <c r="BG32" s="1">
        <v>3</v>
      </c>
      <c r="BH32">
        <f t="shared" si="52"/>
        <v>18</v>
      </c>
      <c r="BI32" s="4">
        <f t="shared" si="53"/>
        <v>0.59784839868302908</v>
      </c>
      <c r="BJ32" s="2">
        <f>E32*('리그 상수'!$B$3 * 0.8)</f>
        <v>3.2200357781753128</v>
      </c>
      <c r="BL32" t="s">
        <v>277</v>
      </c>
      <c r="BM32" t="b">
        <f>IF(E32&gt;='리그 상수'!$I$1 * 2.8, TRUE, FALSE)</f>
        <v>1</v>
      </c>
    </row>
    <row r="33" spans="1:65" ht="19" thickBot="1">
      <c r="A33" t="s">
        <v>220</v>
      </c>
      <c r="B33" s="9" t="s">
        <v>112</v>
      </c>
      <c r="C33" s="5">
        <f t="shared" si="27"/>
        <v>2.4410273681456984E-2</v>
      </c>
      <c r="D33" s="5">
        <f t="shared" si="28"/>
        <v>0.39900000000000002</v>
      </c>
      <c r="E33" s="1">
        <f>SUMIF(BatGame!$A:$A,B33,BatGame!$E:$E)</f>
        <v>26</v>
      </c>
      <c r="F33">
        <f t="shared" si="29"/>
        <v>26</v>
      </c>
      <c r="G33" s="1">
        <f>SUMIF(BatGame!$A:$A,B33,BatGame!$F:$F)</f>
        <v>26</v>
      </c>
      <c r="H33" s="1">
        <f>SUMIF(BatGame!$A:$A,B33,BatGame!$M:$M)</f>
        <v>5</v>
      </c>
      <c r="I33" s="1">
        <f>SUMIF(BatGame!$A:$A,B33,BatGame!$G:$G)</f>
        <v>11</v>
      </c>
      <c r="J33">
        <f>SUMIF(BatGame!$A:$A,B33,BatGame!$H:$H)</f>
        <v>4</v>
      </c>
      <c r="K33" s="1">
        <f>SUMIF(BatGame!$A:$A,B33,BatGame!$I:$I)</f>
        <v>2</v>
      </c>
      <c r="L33" s="1">
        <f>SUMIF(BatGame!$A:$A,B33,BatGame!$J:$J)</f>
        <v>1</v>
      </c>
      <c r="M33" s="1">
        <f>SUMIF(BatGame!$A:$A,B33,BatGame!$K:$K)</f>
        <v>4</v>
      </c>
      <c r="N33">
        <f t="shared" si="30"/>
        <v>27</v>
      </c>
      <c r="O33" s="1">
        <f>SUMIF(BatGame!$A:$A,B33,BatGame!$L:$L)</f>
        <v>11</v>
      </c>
      <c r="P33" s="1">
        <f>SUMIF(BatGame!$A:$A,B33,BatGame!$N:$N)</f>
        <v>1</v>
      </c>
      <c r="Q33" s="1">
        <f>SUMIF(BatGame!$A:$A,B33,BatGame!$AC:$AC)</f>
        <v>0</v>
      </c>
      <c r="R33" s="1">
        <f>SUMIF(BatGame!$A:$A,B33,BatGame!$O:$O)</f>
        <v>0</v>
      </c>
      <c r="S33" s="1">
        <f>SUMIF(BatGame!$A:$A,B33,BatGame!$Y:$Y)</f>
        <v>0</v>
      </c>
      <c r="T33" s="1">
        <f>SUMIF(BatGame!$A:$A,B33,BatGame!$X:$X)</f>
        <v>0</v>
      </c>
      <c r="U33" s="1">
        <f>SUMIF(BatGame!$A:$A,B33,BatGame!$P:$P)</f>
        <v>6</v>
      </c>
      <c r="V33" s="1">
        <f>SUMIF(BatGame!$A:$A,B33,BatGame!$AB:$AB)</f>
        <v>0</v>
      </c>
      <c r="W33" s="1">
        <f>SUMIF(BatGame!$A:$A,B33,BatGame!$Z:$Z)</f>
        <v>0</v>
      </c>
      <c r="X33" s="1">
        <f>SUMIF(BatGame!$A:$A,B33,BatGame!$AA:$AA)</f>
        <v>0</v>
      </c>
      <c r="Y33" s="2">
        <f t="shared" si="31"/>
        <v>0.42307692307692307</v>
      </c>
      <c r="Z33" s="2">
        <f t="shared" si="32"/>
        <v>0.42307692307692307</v>
      </c>
      <c r="AA33" s="2">
        <f t="shared" si="33"/>
        <v>1.0384615384615385</v>
      </c>
      <c r="AB33" s="2">
        <f t="shared" si="34"/>
        <v>1.4615384615384617</v>
      </c>
      <c r="AC33" s="2">
        <f t="shared" si="35"/>
        <v>0.19230769230769232</v>
      </c>
      <c r="AD33" s="2">
        <f>(AL33/E33) / '리그 상수'!$B$3 * 100</f>
        <v>227.99610894941628</v>
      </c>
      <c r="AE33" s="2">
        <f t="shared" si="36"/>
        <v>23.076923076923077</v>
      </c>
      <c r="AF33" s="2">
        <f t="shared" si="37"/>
        <v>0</v>
      </c>
      <c r="AG33" s="2">
        <f t="shared" si="38"/>
        <v>0</v>
      </c>
      <c r="AH33" s="2">
        <f t="shared" si="39"/>
        <v>0.4375</v>
      </c>
      <c r="AI33" s="2">
        <f t="shared" si="40"/>
        <v>0.61538461538461542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0.58528707898318977</v>
      </c>
      <c r="AL33" s="2">
        <f>((AK33-$AK$2) / '리그 상수'!$B$2 + '리그 상수'!$B$3) * '2025 썸머시즌 타자'!E33</f>
        <v>8.8370584864114843</v>
      </c>
      <c r="AM33" s="2">
        <f t="shared" si="42"/>
        <v>20.561538461538461</v>
      </c>
      <c r="AN33" s="2">
        <f>((AK33-'리그 상수'!$B$1) / '리그 상수'!$B$2)*'2025 썸머시즌 타자'!E33</f>
        <v>2.35220547362914</v>
      </c>
      <c r="AO33" s="2">
        <f>((AK33-'리그 상수'!$B$1) / '리그 상수'!$B$2) * '2025 썸머시즌 타자'!E33</f>
        <v>2.35220547362914</v>
      </c>
      <c r="AP33" s="2">
        <f t="shared" si="43"/>
        <v>0.2</v>
      </c>
      <c r="AQ33" s="2">
        <f t="shared" si="44"/>
        <v>-2.0639999999999996</v>
      </c>
      <c r="AR33" s="2">
        <f t="shared" si="45"/>
        <v>0.48820547362914057</v>
      </c>
      <c r="AS33" s="2">
        <f t="shared" si="46"/>
        <v>7.98</v>
      </c>
      <c r="AT33" s="2">
        <f t="shared" si="47"/>
        <v>7.98</v>
      </c>
      <c r="AU33" s="2">
        <f t="shared" si="48"/>
        <v>8.4682054736291406</v>
      </c>
      <c r="AV33" s="3">
        <f>AU33 + (E33 * ('리그 상수'!$B$1 - '리그 상수'!$F$1) / '리그 상수'!$B$2)</f>
        <v>11.077089494163424</v>
      </c>
      <c r="AW33">
        <f t="shared" si="49"/>
        <v>20</v>
      </c>
      <c r="AX33" s="3">
        <f t="shared" si="50"/>
        <v>2.4410273681457029E-2</v>
      </c>
      <c r="AY33" s="3">
        <f t="shared" si="51"/>
        <v>0.42341027368145701</v>
      </c>
      <c r="BE33" s="1">
        <v>1</v>
      </c>
      <c r="BF33" s="1">
        <v>7</v>
      </c>
      <c r="BG33" s="1">
        <v>3</v>
      </c>
      <c r="BH33">
        <f t="shared" si="52"/>
        <v>15</v>
      </c>
      <c r="BI33" s="4">
        <f t="shared" si="53"/>
        <v>0.55385447470817117</v>
      </c>
      <c r="BJ33" s="2">
        <f>E33*('리그 상수'!$B$3 * 0.8)</f>
        <v>3.1007751937984498</v>
      </c>
      <c r="BL33" t="s">
        <v>277</v>
      </c>
      <c r="BM33" t="b">
        <f>IF(E33&gt;='리그 상수'!$I$1 * 2.8, TRUE, FALSE)</f>
        <v>1</v>
      </c>
    </row>
    <row r="34" spans="1:65" ht="19" thickBot="1">
      <c r="A34" t="s">
        <v>220</v>
      </c>
      <c r="B34" s="22" t="s">
        <v>113</v>
      </c>
      <c r="C34" s="5">
        <f t="shared" si="27"/>
        <v>0.12503416022699609</v>
      </c>
      <c r="D34" s="5">
        <f t="shared" si="28"/>
        <v>0.39900000000000002</v>
      </c>
      <c r="E34" s="1">
        <f>SUMIF(BatGame!$A:$A,B34,BatGame!$E:$E)</f>
        <v>29</v>
      </c>
      <c r="F34">
        <f t="shared" si="29"/>
        <v>26</v>
      </c>
      <c r="G34" s="1">
        <f>SUMIF(BatGame!$A:$A,B34,BatGame!$F:$F)</f>
        <v>26</v>
      </c>
      <c r="H34" s="1">
        <f>SUMIF(BatGame!$A:$A,B34,BatGame!$M:$M)</f>
        <v>5</v>
      </c>
      <c r="I34" s="1">
        <f>SUMIF(BatGame!$A:$A,B34,BatGame!$G:$G)</f>
        <v>8</v>
      </c>
      <c r="J34">
        <f>SUMIF(BatGame!$A:$A,B34,BatGame!$H:$H)</f>
        <v>3</v>
      </c>
      <c r="K34" s="1">
        <f>SUMIF(BatGame!$A:$A,B34,BatGame!$I:$I)</f>
        <v>5</v>
      </c>
      <c r="L34" s="1">
        <f>SUMIF(BatGame!$A:$A,B34,BatGame!$J:$J)</f>
        <v>0</v>
      </c>
      <c r="M34" s="1">
        <f>SUMIF(BatGame!$A:$A,B34,BatGame!$K:$K)</f>
        <v>0</v>
      </c>
      <c r="N34">
        <f t="shared" si="30"/>
        <v>13</v>
      </c>
      <c r="O34" s="1">
        <f>SUMIF(BatGame!$A:$A,B34,BatGame!$L:$L)</f>
        <v>6</v>
      </c>
      <c r="P34" s="1">
        <f>SUMIF(BatGame!$A:$A,B34,BatGame!$N:$N)</f>
        <v>2</v>
      </c>
      <c r="Q34" s="1">
        <f>SUMIF(BatGame!$A:$A,B34,BatGame!$AC:$AC)</f>
        <v>0</v>
      </c>
      <c r="R34" s="1">
        <f>SUMIF(BatGame!$A:$A,B34,BatGame!$O:$O)</f>
        <v>2</v>
      </c>
      <c r="S34" s="1">
        <f>SUMIF(BatGame!$A:$A,B34,BatGame!$Y:$Y)</f>
        <v>1</v>
      </c>
      <c r="T34" s="1">
        <f>SUMIF(BatGame!$A:$A,B34,BatGame!$X:$X)</f>
        <v>2</v>
      </c>
      <c r="U34" s="1">
        <f>SUMIF(BatGame!$A:$A,B34,BatGame!$P:$P)</f>
        <v>2</v>
      </c>
      <c r="V34" s="1">
        <f>SUMIF(BatGame!$A:$A,B34,BatGame!$AB:$AB)</f>
        <v>0</v>
      </c>
      <c r="W34" s="1">
        <f>SUMIF(BatGame!$A:$A,B34,BatGame!$Z:$Z)</f>
        <v>0</v>
      </c>
      <c r="X34" s="1">
        <f>SUMIF(BatGame!$A:$A,B34,BatGame!$AA:$AA)</f>
        <v>0</v>
      </c>
      <c r="Y34" s="2">
        <f t="shared" si="31"/>
        <v>0.30769230769230771</v>
      </c>
      <c r="Z34" s="2">
        <f t="shared" si="32"/>
        <v>0.37931034482758619</v>
      </c>
      <c r="AA34" s="2">
        <f t="shared" si="33"/>
        <v>0.5</v>
      </c>
      <c r="AB34" s="2">
        <f t="shared" si="34"/>
        <v>0.87931034482758619</v>
      </c>
      <c r="AC34" s="2">
        <f t="shared" si="35"/>
        <v>0.19230769230769232</v>
      </c>
      <c r="AD34" s="2">
        <f>(AL34/E34) / '리그 상수'!$B$3 * 100</f>
        <v>181.20363164721138</v>
      </c>
      <c r="AE34" s="2">
        <f t="shared" si="36"/>
        <v>6.8965517241379306</v>
      </c>
      <c r="AF34" s="2">
        <f t="shared" si="37"/>
        <v>6.8965517241379306</v>
      </c>
      <c r="AG34" s="2">
        <f t="shared" si="38"/>
        <v>1</v>
      </c>
      <c r="AH34" s="2">
        <f t="shared" si="39"/>
        <v>0.33333333333333331</v>
      </c>
      <c r="AI34" s="2">
        <f t="shared" si="40"/>
        <v>0.19230769230769229</v>
      </c>
      <c r="AJ34" s="2">
        <f t="shared" si="41"/>
        <v>7.1618037135278478E-2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0.37131938431351824</v>
      </c>
      <c r="AL34" s="2">
        <f>((AK34-$AK$2) / '리그 상수'!$B$2 + '리그 상수'!$B$3) * '2025 썸머시즌 타자'!E34</f>
        <v>7.8337884880279223</v>
      </c>
      <c r="AM34" s="2">
        <f t="shared" si="42"/>
        <v>8.25</v>
      </c>
      <c r="AN34" s="2">
        <f>((AK34-'리그 상수'!$B$1) / '리그 상수'!$B$2)*'2025 썸머시즌 타자'!E34</f>
        <v>0.60068320453992252</v>
      </c>
      <c r="AO34" s="2">
        <f>((AK34-'리그 상수'!$B$1) / '리그 상수'!$B$2) * '2025 썸머시즌 타자'!E34</f>
        <v>0.60068320453992252</v>
      </c>
      <c r="AP34" s="2">
        <f t="shared" si="43"/>
        <v>0.4</v>
      </c>
      <c r="AQ34" s="2">
        <f t="shared" si="44"/>
        <v>1.5</v>
      </c>
      <c r="AR34" s="2">
        <f t="shared" si="45"/>
        <v>2.5006832045399223</v>
      </c>
      <c r="AS34" s="2">
        <f t="shared" si="46"/>
        <v>7.98</v>
      </c>
      <c r="AT34" s="2">
        <f t="shared" si="47"/>
        <v>7.98</v>
      </c>
      <c r="AU34" s="2">
        <f t="shared" si="48"/>
        <v>10.480683204539922</v>
      </c>
      <c r="AV34" s="3">
        <f>AU34 + (E34 * ('리그 상수'!$B$1 - '리그 상수'!$F$1) / '리그 상수'!$B$2)</f>
        <v>13.390592304366622</v>
      </c>
      <c r="AW34">
        <f t="shared" si="49"/>
        <v>20</v>
      </c>
      <c r="AX34" s="3">
        <f t="shared" si="50"/>
        <v>0.12503416022699612</v>
      </c>
      <c r="AY34" s="3">
        <f t="shared" si="51"/>
        <v>0.52403416022699612</v>
      </c>
      <c r="BE34" s="1">
        <v>1</v>
      </c>
      <c r="BF34" s="1">
        <v>7</v>
      </c>
      <c r="BG34" s="1">
        <v>3</v>
      </c>
      <c r="BH34">
        <f t="shared" si="52"/>
        <v>18</v>
      </c>
      <c r="BI34" s="4">
        <f t="shared" si="53"/>
        <v>0.6695296152183311</v>
      </c>
      <c r="BJ34" s="2">
        <f>E34*('리그 상수'!$B$3 * 0.8)</f>
        <v>3.4585569469290398</v>
      </c>
      <c r="BL34" t="s">
        <v>277</v>
      </c>
      <c r="BM34" t="b">
        <f>IF(E34&gt;='리그 상수'!$I$1 * 2.8, TRUE, FALSE)</f>
        <v>1</v>
      </c>
    </row>
    <row r="35" spans="1:65" ht="19" thickBot="1">
      <c r="A35" t="s">
        <v>220</v>
      </c>
      <c r="B35" s="10" t="s">
        <v>114</v>
      </c>
      <c r="C35" s="5">
        <f t="shared" si="27"/>
        <v>8.5940882189455836E-4</v>
      </c>
      <c r="D35" s="5">
        <f t="shared" si="28"/>
        <v>0.39900000000000002</v>
      </c>
      <c r="E35" s="1">
        <f>SUMIF(BatGame!$A:$A,B35,BatGame!$E:$E)</f>
        <v>29</v>
      </c>
      <c r="F35">
        <f t="shared" si="29"/>
        <v>29</v>
      </c>
      <c r="G35" s="1">
        <f>SUMIF(BatGame!$A:$A,B35,BatGame!$F:$F)</f>
        <v>29</v>
      </c>
      <c r="H35" s="1">
        <f>SUMIF(BatGame!$A:$A,B35,BatGame!$M:$M)</f>
        <v>3</v>
      </c>
      <c r="I35" s="1">
        <f>SUMIF(BatGame!$A:$A,B35,BatGame!$G:$G)</f>
        <v>8</v>
      </c>
      <c r="J35">
        <f>SUMIF(BatGame!$A:$A,B35,BatGame!$H:$H)</f>
        <v>5</v>
      </c>
      <c r="K35" s="1">
        <f>SUMIF(BatGame!$A:$A,B35,BatGame!$I:$I)</f>
        <v>2</v>
      </c>
      <c r="L35" s="1">
        <f>SUMIF(BatGame!$A:$A,B35,BatGame!$J:$J)</f>
        <v>0</v>
      </c>
      <c r="M35" s="1">
        <f>SUMIF(BatGame!$A:$A,B35,BatGame!$K:$K)</f>
        <v>1</v>
      </c>
      <c r="N35">
        <f t="shared" si="30"/>
        <v>13</v>
      </c>
      <c r="O35" s="1">
        <f>SUMIF(BatGame!$A:$A,B35,BatGame!$L:$L)</f>
        <v>6</v>
      </c>
      <c r="P35" s="1">
        <f>SUMIF(BatGame!$A:$A,B35,BatGame!$N:$N)</f>
        <v>0</v>
      </c>
      <c r="Q35" s="1">
        <f>SUMIF(BatGame!$A:$A,B35,BatGame!$AC:$AC)</f>
        <v>0</v>
      </c>
      <c r="R35" s="1">
        <f>SUMIF(BatGame!$A:$A,B35,BatGame!$O:$O)</f>
        <v>0</v>
      </c>
      <c r="S35" s="1">
        <f>SUMIF(BatGame!$A:$A,B35,BatGame!$Y:$Y)</f>
        <v>0</v>
      </c>
      <c r="T35" s="1">
        <f>SUMIF(BatGame!$A:$A,B35,BatGame!$X:$X)</f>
        <v>0</v>
      </c>
      <c r="U35" s="1">
        <f>SUMIF(BatGame!$A:$A,B35,BatGame!$P:$P)</f>
        <v>2</v>
      </c>
      <c r="V35" s="1">
        <f>SUMIF(BatGame!$A:$A,B35,BatGame!$AB:$AB)</f>
        <v>0</v>
      </c>
      <c r="W35" s="1">
        <f>SUMIF(BatGame!$A:$A,B35,BatGame!$Z:$Z)</f>
        <v>0</v>
      </c>
      <c r="X35" s="1">
        <f>SUMIF(BatGame!$A:$A,B35,BatGame!$AA:$AA)</f>
        <v>0</v>
      </c>
      <c r="Y35" s="2">
        <f t="shared" si="31"/>
        <v>0.27586206896551724</v>
      </c>
      <c r="Z35" s="2">
        <f t="shared" si="32"/>
        <v>0.27586206896551724</v>
      </c>
      <c r="AA35" s="2">
        <f t="shared" si="33"/>
        <v>0.44827586206896552</v>
      </c>
      <c r="AB35" s="2">
        <f t="shared" si="34"/>
        <v>0.72413793103448276</v>
      </c>
      <c r="AC35" s="2">
        <f t="shared" si="35"/>
        <v>0.10344827586206896</v>
      </c>
      <c r="AD35" s="2">
        <f>(AL35/E35) / '리그 상수'!$B$3 * 100</f>
        <v>161.87776734200995</v>
      </c>
      <c r="AE35" s="2">
        <f t="shared" si="36"/>
        <v>6.8965517241379306</v>
      </c>
      <c r="AF35" s="2">
        <f t="shared" si="37"/>
        <v>0</v>
      </c>
      <c r="AG35" s="2">
        <f t="shared" si="38"/>
        <v>0</v>
      </c>
      <c r="AH35" s="2">
        <f t="shared" si="39"/>
        <v>0.26923076923076922</v>
      </c>
      <c r="AI35" s="2">
        <f t="shared" si="40"/>
        <v>0.17241379310344829</v>
      </c>
      <c r="AJ35" s="2">
        <f t="shared" si="41"/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0.2829481145861939</v>
      </c>
      <c r="AL35" s="2">
        <f>((AK35-$AK$2) / '리그 상수'!$B$2 + '리그 상수'!$B$3) * '2025 썸머시즌 타자'!E35</f>
        <v>6.9982934599258915</v>
      </c>
      <c r="AM35" s="2">
        <f t="shared" si="42"/>
        <v>4.6108374384236459</v>
      </c>
      <c r="AN35" s="2">
        <f>((AK35-'리그 상수'!$B$1) / '리그 상수'!$B$2)*'2025 썸머시즌 타자'!E35</f>
        <v>-0.234811823562109</v>
      </c>
      <c r="AO35" s="2">
        <f>((AK35-'리그 상수'!$B$1) / '리그 상수'!$B$2) * '2025 썸머시즌 타자'!E35</f>
        <v>-0.234811823562109</v>
      </c>
      <c r="AP35" s="2">
        <f t="shared" si="43"/>
        <v>0</v>
      </c>
      <c r="AQ35" s="2">
        <f t="shared" si="44"/>
        <v>0.25199999999999995</v>
      </c>
      <c r="AR35" s="2">
        <f t="shared" si="45"/>
        <v>1.7188176437890945E-2</v>
      </c>
      <c r="AS35" s="2">
        <f t="shared" si="46"/>
        <v>7.98</v>
      </c>
      <c r="AT35" s="2">
        <f t="shared" si="47"/>
        <v>7.98</v>
      </c>
      <c r="AU35" s="2">
        <f t="shared" si="48"/>
        <v>7.9971881764378914</v>
      </c>
      <c r="AV35" s="3">
        <f>AU35 + (E35 * ('리그 상수'!$B$1 - '리그 상수'!$F$1) / '리그 상수'!$B$2)</f>
        <v>10.907097276264592</v>
      </c>
      <c r="AW35">
        <f t="shared" si="49"/>
        <v>20</v>
      </c>
      <c r="AX35" s="3">
        <f t="shared" si="50"/>
        <v>8.594088218945473E-4</v>
      </c>
      <c r="AY35" s="3">
        <f t="shared" si="51"/>
        <v>0.39985940882189458</v>
      </c>
      <c r="BE35" s="1">
        <v>1</v>
      </c>
      <c r="BF35" s="1">
        <v>7</v>
      </c>
      <c r="BG35" s="1">
        <v>3</v>
      </c>
      <c r="BH35">
        <f t="shared" si="52"/>
        <v>21</v>
      </c>
      <c r="BI35" s="4">
        <f t="shared" si="53"/>
        <v>0.54535486381322962</v>
      </c>
      <c r="BJ35" s="2">
        <f>E35*('리그 상수'!$B$3 * 0.8)</f>
        <v>3.4585569469290398</v>
      </c>
      <c r="BL35" t="s">
        <v>277</v>
      </c>
      <c r="BM35" t="b">
        <f>IF(E35&gt;='리그 상수'!$I$1 * 2.8, TRUE, FALSE)</f>
        <v>1</v>
      </c>
    </row>
    <row r="36" spans="1:65" ht="19" thickBot="1">
      <c r="A36" t="s">
        <v>220</v>
      </c>
      <c r="B36" s="7" t="s">
        <v>115</v>
      </c>
      <c r="C36" s="5">
        <f t="shared" si="27"/>
        <v>0.11900635156786454</v>
      </c>
      <c r="D36" s="5">
        <f t="shared" si="28"/>
        <v>0.39900000000000002</v>
      </c>
      <c r="E36" s="1">
        <f>SUMIF(BatGame!$A:$A,B36,BatGame!$E:$E)</f>
        <v>29</v>
      </c>
      <c r="F36">
        <f t="shared" si="29"/>
        <v>25</v>
      </c>
      <c r="G36" s="1">
        <f>SUMIF(BatGame!$A:$A,B36,BatGame!$F:$F)</f>
        <v>25</v>
      </c>
      <c r="H36" s="1">
        <f>SUMIF(BatGame!$A:$A,B36,BatGame!$M:$M)</f>
        <v>4</v>
      </c>
      <c r="I36" s="1">
        <f>SUMIF(BatGame!$A:$A,B36,BatGame!$G:$G)</f>
        <v>6</v>
      </c>
      <c r="J36">
        <f>SUMIF(BatGame!$A:$A,B36,BatGame!$H:$H)</f>
        <v>3</v>
      </c>
      <c r="K36" s="1">
        <f>SUMIF(BatGame!$A:$A,B36,BatGame!$I:$I)</f>
        <v>2</v>
      </c>
      <c r="L36" s="1">
        <f>SUMIF(BatGame!$A:$A,B36,BatGame!$J:$J)</f>
        <v>1</v>
      </c>
      <c r="M36" s="1">
        <f>SUMIF(BatGame!$A:$A,B36,BatGame!$K:$K)</f>
        <v>0</v>
      </c>
      <c r="N36">
        <f t="shared" si="30"/>
        <v>10</v>
      </c>
      <c r="O36" s="1">
        <f>SUMIF(BatGame!$A:$A,B36,BatGame!$L:$L)</f>
        <v>1</v>
      </c>
      <c r="P36" s="1">
        <f>SUMIF(BatGame!$A:$A,B36,BatGame!$N:$N)</f>
        <v>7</v>
      </c>
      <c r="Q36" s="1">
        <f>SUMIF(BatGame!$A:$A,B36,BatGame!$AC:$AC)</f>
        <v>0</v>
      </c>
      <c r="R36" s="1">
        <f>SUMIF(BatGame!$A:$A,B36,BatGame!$O:$O)</f>
        <v>1</v>
      </c>
      <c r="S36" s="1">
        <f>SUMIF(BatGame!$A:$A,B36,BatGame!$Y:$Y)</f>
        <v>2</v>
      </c>
      <c r="T36" s="1">
        <f>SUMIF(BatGame!$A:$A,B36,BatGame!$X:$X)</f>
        <v>0</v>
      </c>
      <c r="U36" s="1">
        <f>SUMIF(BatGame!$A:$A,B36,BatGame!$P:$P)</f>
        <v>6</v>
      </c>
      <c r="V36" s="1">
        <f>SUMIF(BatGame!$A:$A,B36,BatGame!$AB:$AB)</f>
        <v>1</v>
      </c>
      <c r="W36" s="1">
        <f>SUMIF(BatGame!$A:$A,B36,BatGame!$Z:$Z)</f>
        <v>1</v>
      </c>
      <c r="X36" s="1">
        <f>SUMIF(BatGame!$A:$A,B36,BatGame!$AA:$AA)</f>
        <v>0</v>
      </c>
      <c r="Y36" s="2">
        <f t="shared" si="31"/>
        <v>0.24</v>
      </c>
      <c r="Z36" s="2">
        <f t="shared" si="32"/>
        <v>0.32142857142857145</v>
      </c>
      <c r="AA36" s="2">
        <f t="shared" si="33"/>
        <v>0.4</v>
      </c>
      <c r="AB36" s="2">
        <f t="shared" si="34"/>
        <v>0.72142857142857153</v>
      </c>
      <c r="AC36" s="2">
        <f t="shared" si="35"/>
        <v>0.16</v>
      </c>
      <c r="AD36" s="2">
        <f>(AL36/E36) / '리그 상수'!$B$3 * 100</f>
        <v>162.22331851028349</v>
      </c>
      <c r="AE36" s="2">
        <f t="shared" si="36"/>
        <v>20.689655172413794</v>
      </c>
      <c r="AF36" s="2">
        <f t="shared" si="37"/>
        <v>3.4482758620689653</v>
      </c>
      <c r="AG36" s="2">
        <f t="shared" si="38"/>
        <v>0.16666666666666666</v>
      </c>
      <c r="AH36" s="2">
        <f t="shared" si="39"/>
        <v>0.31578947368421051</v>
      </c>
      <c r="AI36" s="2">
        <f t="shared" si="40"/>
        <v>0.16000000000000003</v>
      </c>
      <c r="AJ36" s="2">
        <f t="shared" si="41"/>
        <v>8.1428571428571461E-2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0.28452821444687004</v>
      </c>
      <c r="AL36" s="2">
        <f>((AK36-$AK$2) / '리그 상수'!$B$2 + '리그 상수'!$B$3) * '2025 썸머시즌 타자'!E36</f>
        <v>7.0132323148452906</v>
      </c>
      <c r="AM36" s="2">
        <f t="shared" si="42"/>
        <v>4.793877551020409</v>
      </c>
      <c r="AN36" s="2">
        <f>((AK36-'리그 상수'!$B$1) / '리그 상수'!$B$2)*'2025 썸머시즌 타자'!E36</f>
        <v>-0.21987296864270939</v>
      </c>
      <c r="AO36" s="2">
        <f>((AK36-'리그 상수'!$B$1) / '리그 상수'!$B$2) * '2025 썸머시즌 타자'!E36</f>
        <v>-0.21987296864270939</v>
      </c>
      <c r="AP36" s="2">
        <f t="shared" si="43"/>
        <v>1.4000000000000001</v>
      </c>
      <c r="AQ36" s="2">
        <f t="shared" si="44"/>
        <v>1.2</v>
      </c>
      <c r="AR36" s="2">
        <f t="shared" si="45"/>
        <v>2.3801270313572909</v>
      </c>
      <c r="AS36" s="2">
        <f t="shared" si="46"/>
        <v>7.98</v>
      </c>
      <c r="AT36" s="2">
        <f t="shared" si="47"/>
        <v>7.98</v>
      </c>
      <c r="AU36" s="2">
        <f t="shared" si="48"/>
        <v>10.36012703135729</v>
      </c>
      <c r="AV36" s="3">
        <f>AU36 + (E36 * ('리그 상수'!$B$1 - '리그 상수'!$F$1) / '리그 상수'!$B$2)</f>
        <v>13.270036131183991</v>
      </c>
      <c r="AW36">
        <f t="shared" si="49"/>
        <v>20</v>
      </c>
      <c r="AX36" s="3">
        <f t="shared" si="50"/>
        <v>0.11900635156786454</v>
      </c>
      <c r="AY36" s="3">
        <f t="shared" si="51"/>
        <v>0.51800635156786456</v>
      </c>
      <c r="BE36" s="1">
        <v>1</v>
      </c>
      <c r="BF36" s="1">
        <v>7</v>
      </c>
      <c r="BG36" s="1">
        <v>3</v>
      </c>
      <c r="BH36">
        <f t="shared" si="52"/>
        <v>21</v>
      </c>
      <c r="BI36" s="4">
        <f t="shared" si="53"/>
        <v>0.66350180655919955</v>
      </c>
      <c r="BJ36" s="2">
        <f>E36*('리그 상수'!$B$3 * 0.8)</f>
        <v>3.4585569469290398</v>
      </c>
      <c r="BL36" t="s">
        <v>277</v>
      </c>
      <c r="BM36" t="b">
        <f>IF(E36&gt;='리그 상수'!$I$1 * 2.8, TRUE, FALSE)</f>
        <v>1</v>
      </c>
    </row>
    <row r="37" spans="1:65" ht="19" thickBot="1">
      <c r="A37" t="s">
        <v>220</v>
      </c>
      <c r="B37" s="8" t="s">
        <v>116</v>
      </c>
      <c r="C37" s="5">
        <f t="shared" si="27"/>
        <v>2.5375275479841808E-2</v>
      </c>
      <c r="D37" s="5">
        <f t="shared" si="28"/>
        <v>0.39900000000000002</v>
      </c>
      <c r="E37" s="1">
        <f>SUMIF(BatGame!$A:$A,B37,BatGame!$E:$E)</f>
        <v>32</v>
      </c>
      <c r="F37">
        <f t="shared" si="29"/>
        <v>29</v>
      </c>
      <c r="G37" s="1">
        <f>SUMIF(BatGame!$A:$A,B37,BatGame!$F:$F)</f>
        <v>29</v>
      </c>
      <c r="H37" s="1">
        <f>SUMIF(BatGame!$A:$A,B37,BatGame!$M:$M)</f>
        <v>6</v>
      </c>
      <c r="I37" s="1">
        <f>SUMIF(BatGame!$A:$A,B37,BatGame!$G:$G)</f>
        <v>8</v>
      </c>
      <c r="J37">
        <f>SUMIF(BatGame!$A:$A,B37,BatGame!$H:$H)</f>
        <v>0</v>
      </c>
      <c r="K37" s="1">
        <f>SUMIF(BatGame!$A:$A,B37,BatGame!$I:$I)</f>
        <v>5</v>
      </c>
      <c r="L37" s="1">
        <f>SUMIF(BatGame!$A:$A,B37,BatGame!$J:$J)</f>
        <v>0</v>
      </c>
      <c r="M37" s="1">
        <f>SUMIF(BatGame!$A:$A,B37,BatGame!$K:$K)</f>
        <v>3</v>
      </c>
      <c r="N37">
        <f t="shared" si="30"/>
        <v>22</v>
      </c>
      <c r="O37" s="1">
        <f>SUMIF(BatGame!$A:$A,B37,BatGame!$L:$L)</f>
        <v>7</v>
      </c>
      <c r="P37" s="1">
        <f>SUMIF(BatGame!$A:$A,B37,BatGame!$N:$N)</f>
        <v>0</v>
      </c>
      <c r="Q37" s="1">
        <f>SUMIF(BatGame!$A:$A,B37,BatGame!$AC:$AC)</f>
        <v>0</v>
      </c>
      <c r="R37" s="1">
        <f>SUMIF(BatGame!$A:$A,B37,BatGame!$O:$O)</f>
        <v>1</v>
      </c>
      <c r="S37" s="1">
        <f>SUMIF(BatGame!$A:$A,B37,BatGame!$Y:$Y)</f>
        <v>2</v>
      </c>
      <c r="T37" s="1">
        <f>SUMIF(BatGame!$A:$A,B37,BatGame!$X:$X)</f>
        <v>0</v>
      </c>
      <c r="U37" s="1">
        <f>SUMIF(BatGame!$A:$A,B37,BatGame!$P:$P)</f>
        <v>6</v>
      </c>
      <c r="V37" s="1">
        <f>SUMIF(BatGame!$A:$A,B37,BatGame!$AB:$AB)</f>
        <v>1</v>
      </c>
      <c r="W37" s="1">
        <f>SUMIF(BatGame!$A:$A,B37,BatGame!$Z:$Z)</f>
        <v>0</v>
      </c>
      <c r="X37" s="1">
        <f>SUMIF(BatGame!$A:$A,B37,BatGame!$AA:$AA)</f>
        <v>0</v>
      </c>
      <c r="Y37" s="2">
        <f t="shared" si="31"/>
        <v>0.27586206896551724</v>
      </c>
      <c r="Z37" s="2">
        <f t="shared" si="32"/>
        <v>0.34375</v>
      </c>
      <c r="AA37" s="2">
        <f t="shared" si="33"/>
        <v>0.75862068965517238</v>
      </c>
      <c r="AB37" s="2">
        <f t="shared" si="34"/>
        <v>1.1023706896551724</v>
      </c>
      <c r="AC37" s="2">
        <f t="shared" si="35"/>
        <v>0.20689655172413793</v>
      </c>
      <c r="AD37" s="2">
        <f>(AL37/E37) / '리그 상수'!$B$3 * 100</f>
        <v>196.24805447470817</v>
      </c>
      <c r="AE37" s="2">
        <f t="shared" si="36"/>
        <v>18.75</v>
      </c>
      <c r="AF37" s="2">
        <f t="shared" si="37"/>
        <v>3.125</v>
      </c>
      <c r="AG37" s="2">
        <f t="shared" si="38"/>
        <v>0.16666666666666666</v>
      </c>
      <c r="AH37" s="2">
        <f t="shared" si="39"/>
        <v>0.25</v>
      </c>
      <c r="AI37" s="2">
        <f t="shared" si="40"/>
        <v>0.48275862068965514</v>
      </c>
      <c r="AJ37" s="2">
        <f t="shared" si="41"/>
        <v>6.7887931034482762E-2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0.44011293096088883</v>
      </c>
      <c r="AL37" s="2">
        <f>((AK37-$AK$2) / '리그 상수'!$B$2 + '리그 상수'!$B$3) * '2025 썸머시즌 타자'!E37</f>
        <v>9.3618630637904907</v>
      </c>
      <c r="AM37" s="2">
        <f t="shared" si="42"/>
        <v>10.241379310344827</v>
      </c>
      <c r="AN37" s="2">
        <f>((AK37-'리그 상수'!$B$1) / '리그 상수'!$B$2)*'2025 썸머시즌 타자'!E37</f>
        <v>1.3805055095968353</v>
      </c>
      <c r="AO37" s="2">
        <f>((AK37-'리그 상수'!$B$1) / '리그 상수'!$B$2) * '2025 썸머시즌 타자'!E37</f>
        <v>1.3805055095968353</v>
      </c>
      <c r="AP37" s="2">
        <f t="shared" si="43"/>
        <v>0</v>
      </c>
      <c r="AQ37" s="2">
        <f t="shared" si="44"/>
        <v>-0.87299999999999944</v>
      </c>
      <c r="AR37" s="2">
        <f t="shared" si="45"/>
        <v>0.50750550959683582</v>
      </c>
      <c r="AS37" s="2">
        <f t="shared" si="46"/>
        <v>7.98</v>
      </c>
      <c r="AT37" s="2">
        <f t="shared" si="47"/>
        <v>7.98</v>
      </c>
      <c r="AU37" s="2">
        <f t="shared" si="48"/>
        <v>8.4875055095968364</v>
      </c>
      <c r="AV37" s="3">
        <f>AU37 + (E37 * ('리그 상수'!$B$1 - '리그 상수'!$F$1) / '리그 상수'!$B$2)</f>
        <v>11.698439688715954</v>
      </c>
      <c r="AW37">
        <f t="shared" si="49"/>
        <v>20</v>
      </c>
      <c r="AX37" s="3">
        <f t="shared" si="50"/>
        <v>2.5375275479841791E-2</v>
      </c>
      <c r="AY37" s="3">
        <f t="shared" si="51"/>
        <v>0.42437527547984183</v>
      </c>
      <c r="BE37" s="1">
        <v>1</v>
      </c>
      <c r="BF37" s="1">
        <v>7</v>
      </c>
      <c r="BG37" s="1">
        <v>3</v>
      </c>
      <c r="BH37">
        <f t="shared" si="52"/>
        <v>22</v>
      </c>
      <c r="BI37" s="4">
        <f t="shared" si="53"/>
        <v>0.58492198443579768</v>
      </c>
      <c r="BJ37" s="2">
        <f>E37*('리그 상수'!$B$3 * 0.8)</f>
        <v>3.8163387000596303</v>
      </c>
      <c r="BL37" t="s">
        <v>277</v>
      </c>
      <c r="BM37" t="b">
        <f>IF(E37&gt;='리그 상수'!$I$1 * 2.8, TRUE, FALSE)</f>
        <v>1</v>
      </c>
    </row>
    <row r="38" spans="1:65" ht="19" thickBot="1">
      <c r="A38" t="s">
        <v>220</v>
      </c>
      <c r="B38" s="8" t="s">
        <v>117</v>
      </c>
      <c r="C38" s="5">
        <f t="shared" si="27"/>
        <v>9.2842617442068121E-2</v>
      </c>
      <c r="D38" s="5">
        <f t="shared" si="28"/>
        <v>0.39900000000000002</v>
      </c>
      <c r="E38" s="1">
        <f>SUMIF(BatGame!$A:$A,B38,BatGame!$E:$E)</f>
        <v>29</v>
      </c>
      <c r="F38">
        <f t="shared" si="29"/>
        <v>26</v>
      </c>
      <c r="G38" s="1">
        <f>SUMIF(BatGame!$A:$A,B38,BatGame!$F:$F)</f>
        <v>26</v>
      </c>
      <c r="H38" s="1">
        <f>SUMIF(BatGame!$A:$A,B38,BatGame!$M:$M)</f>
        <v>4</v>
      </c>
      <c r="I38" s="1">
        <f>SUMIF(BatGame!$A:$A,B38,BatGame!$G:$G)</f>
        <v>9</v>
      </c>
      <c r="J38">
        <f>SUMIF(BatGame!$A:$A,B38,BatGame!$H:$H)</f>
        <v>7</v>
      </c>
      <c r="K38" s="1">
        <f>SUMIF(BatGame!$A:$A,B38,BatGame!$I:$I)</f>
        <v>2</v>
      </c>
      <c r="L38" s="1">
        <f>SUMIF(BatGame!$A:$A,B38,BatGame!$J:$J)</f>
        <v>0</v>
      </c>
      <c r="M38" s="1">
        <f>SUMIF(BatGame!$A:$A,B38,BatGame!$K:$K)</f>
        <v>0</v>
      </c>
      <c r="N38">
        <f t="shared" si="30"/>
        <v>11</v>
      </c>
      <c r="O38" s="1">
        <f>SUMIF(BatGame!$A:$A,B38,BatGame!$L:$L)</f>
        <v>1</v>
      </c>
      <c r="P38" s="1">
        <f>SUMIF(BatGame!$A:$A,B38,BatGame!$N:$N)</f>
        <v>4</v>
      </c>
      <c r="Q38" s="1">
        <f>SUMIF(BatGame!$A:$A,B38,BatGame!$AC:$AC)</f>
        <v>0</v>
      </c>
      <c r="R38" s="1">
        <f>SUMIF(BatGame!$A:$A,B38,BatGame!$O:$O)</f>
        <v>0</v>
      </c>
      <c r="S38" s="1">
        <f>SUMIF(BatGame!$A:$A,B38,BatGame!$Y:$Y)</f>
        <v>0</v>
      </c>
      <c r="T38" s="1">
        <f>SUMIF(BatGame!$A:$A,B38,BatGame!$X:$X)</f>
        <v>0</v>
      </c>
      <c r="U38" s="1">
        <f>SUMIF(BatGame!$A:$A,B38,BatGame!$P:$P)</f>
        <v>4</v>
      </c>
      <c r="V38" s="1">
        <f>SUMIF(BatGame!$A:$A,B38,BatGame!$AB:$AB)</f>
        <v>0</v>
      </c>
      <c r="W38" s="1">
        <f>SUMIF(BatGame!$A:$A,B38,BatGame!$Z:$Z)</f>
        <v>3</v>
      </c>
      <c r="X38" s="1">
        <f>SUMIF(BatGame!$A:$A,B38,BatGame!$AA:$AA)</f>
        <v>0</v>
      </c>
      <c r="Y38" s="2">
        <f t="shared" si="31"/>
        <v>0.34615384615384615</v>
      </c>
      <c r="Z38" s="2">
        <f t="shared" si="32"/>
        <v>0.34615384615384615</v>
      </c>
      <c r="AA38" s="2">
        <f t="shared" si="33"/>
        <v>0.42307692307692307</v>
      </c>
      <c r="AB38" s="2">
        <f t="shared" si="34"/>
        <v>0.76923076923076916</v>
      </c>
      <c r="AC38" s="2">
        <f t="shared" si="35"/>
        <v>0.15384615384615385</v>
      </c>
      <c r="AD38" s="2">
        <f>(AL38/E38) / '리그 상수'!$B$3 * 100</f>
        <v>163.99805447470817</v>
      </c>
      <c r="AE38" s="2">
        <f t="shared" si="36"/>
        <v>13.793103448275861</v>
      </c>
      <c r="AF38" s="2">
        <f t="shared" si="37"/>
        <v>0</v>
      </c>
      <c r="AG38" s="2">
        <f t="shared" si="38"/>
        <v>0</v>
      </c>
      <c r="AH38" s="2">
        <f t="shared" si="39"/>
        <v>0.40909090909090912</v>
      </c>
      <c r="AI38" s="2">
        <f t="shared" si="40"/>
        <v>7.6923076923076927E-2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0.29264353949159494</v>
      </c>
      <c r="AL38" s="2">
        <f>((AK38-$AK$2) / '리그 상수'!$B$2 + '리그 상수'!$B$3) * '2025 썸머시즌 타자'!E38</f>
        <v>7.0899576323293632</v>
      </c>
      <c r="AM38" s="2">
        <f t="shared" si="42"/>
        <v>5.7335059171597633</v>
      </c>
      <c r="AN38" s="2">
        <f>((AK38-'리그 상수'!$B$1) / '리그 상수'!$B$2)*'2025 썸머시즌 타자'!E38</f>
        <v>-0.14314765115863709</v>
      </c>
      <c r="AO38" s="2">
        <f>((AK38-'리그 상수'!$B$1) / '리그 상수'!$B$2) * '2025 썸머시즌 타자'!E38</f>
        <v>-0.14314765115863709</v>
      </c>
      <c r="AP38" s="2">
        <f t="shared" si="43"/>
        <v>0.8</v>
      </c>
      <c r="AQ38" s="2">
        <f t="shared" si="44"/>
        <v>1.2</v>
      </c>
      <c r="AR38" s="2">
        <f t="shared" si="45"/>
        <v>1.8568523488413629</v>
      </c>
      <c r="AS38" s="2">
        <f t="shared" si="46"/>
        <v>7.98</v>
      </c>
      <c r="AT38" s="2">
        <f t="shared" si="47"/>
        <v>7.98</v>
      </c>
      <c r="AU38" s="2">
        <f t="shared" si="48"/>
        <v>9.8368523488413633</v>
      </c>
      <c r="AV38" s="3">
        <f>AU38 + (E38 * ('리그 상수'!$B$1 - '리그 상수'!$F$1) / '리그 상수'!$B$2)</f>
        <v>12.746761448668064</v>
      </c>
      <c r="AW38">
        <f t="shared" si="49"/>
        <v>20</v>
      </c>
      <c r="AX38" s="3">
        <f t="shared" si="50"/>
        <v>9.2842617442068148E-2</v>
      </c>
      <c r="AY38" s="3">
        <f t="shared" si="51"/>
        <v>0.49184261744206814</v>
      </c>
      <c r="BE38" s="1">
        <v>1</v>
      </c>
      <c r="BF38" s="1">
        <v>7</v>
      </c>
      <c r="BG38" s="1">
        <v>3</v>
      </c>
      <c r="BH38">
        <f t="shared" si="52"/>
        <v>20</v>
      </c>
      <c r="BI38" s="4">
        <f t="shared" si="53"/>
        <v>0.63733807243340324</v>
      </c>
      <c r="BJ38" s="2">
        <f>E38*('리그 상수'!$B$3 * 0.8)</f>
        <v>3.4585569469290398</v>
      </c>
      <c r="BL38" t="s">
        <v>277</v>
      </c>
      <c r="BM38" t="b">
        <f>IF(E38&gt;='리그 상수'!$I$1 * 2.8, TRUE, FALSE)</f>
        <v>1</v>
      </c>
    </row>
    <row r="39" spans="1:65" ht="19" thickBot="1">
      <c r="A39" t="s">
        <v>220</v>
      </c>
      <c r="B39" s="10" t="s">
        <v>118</v>
      </c>
      <c r="C39" s="5">
        <f t="shared" si="27"/>
        <v>9.6083446686067497E-2</v>
      </c>
      <c r="D39" s="5">
        <f t="shared" si="28"/>
        <v>0.39900000000000002</v>
      </c>
      <c r="E39" s="1">
        <f>SUMIF(BatGame!$A:$A,B39,BatGame!$E:$E)</f>
        <v>32</v>
      </c>
      <c r="F39">
        <f t="shared" si="29"/>
        <v>30</v>
      </c>
      <c r="G39" s="1">
        <f>SUMIF(BatGame!$A:$A,B39,BatGame!$F:$F)</f>
        <v>30</v>
      </c>
      <c r="H39" s="1">
        <f>SUMIF(BatGame!$A:$A,B39,BatGame!$M:$M)</f>
        <v>7</v>
      </c>
      <c r="I39" s="1">
        <f>SUMIF(BatGame!$A:$A,B39,BatGame!$G:$G)</f>
        <v>11</v>
      </c>
      <c r="J39">
        <f>SUMIF(BatGame!$A:$A,B39,BatGame!$H:$H)</f>
        <v>6</v>
      </c>
      <c r="K39" s="1">
        <f>SUMIF(BatGame!$A:$A,B39,BatGame!$I:$I)</f>
        <v>4</v>
      </c>
      <c r="L39" s="1">
        <f>SUMIF(BatGame!$A:$A,B39,BatGame!$J:$J)</f>
        <v>0</v>
      </c>
      <c r="M39" s="1">
        <f>SUMIF(BatGame!$A:$A,B39,BatGame!$K:$K)</f>
        <v>1</v>
      </c>
      <c r="N39">
        <f t="shared" si="30"/>
        <v>18</v>
      </c>
      <c r="O39" s="1">
        <f>SUMIF(BatGame!$A:$A,B39,BatGame!$L:$L)</f>
        <v>4</v>
      </c>
      <c r="P39" s="1">
        <f>SUMIF(BatGame!$A:$A,B39,BatGame!$N:$N)</f>
        <v>0</v>
      </c>
      <c r="Q39" s="1">
        <f>SUMIF(BatGame!$A:$A,B39,BatGame!$AC:$AC)</f>
        <v>0</v>
      </c>
      <c r="R39" s="1">
        <f>SUMIF(BatGame!$A:$A,B39,BatGame!$O:$O)</f>
        <v>2</v>
      </c>
      <c r="S39" s="1">
        <f>SUMIF(BatGame!$A:$A,B39,BatGame!$Y:$Y)</f>
        <v>0</v>
      </c>
      <c r="T39" s="1">
        <f>SUMIF(BatGame!$A:$A,B39,BatGame!$X:$X)</f>
        <v>0</v>
      </c>
      <c r="U39" s="1">
        <f>SUMIF(BatGame!$A:$A,B39,BatGame!$P:$P)</f>
        <v>1</v>
      </c>
      <c r="V39" s="1">
        <f>SUMIF(BatGame!$A:$A,B39,BatGame!$AB:$AB)</f>
        <v>0</v>
      </c>
      <c r="W39" s="1">
        <f>SUMIF(BatGame!$A:$A,B39,BatGame!$Z:$Z)</f>
        <v>0</v>
      </c>
      <c r="X39" s="1">
        <f>SUMIF(BatGame!$A:$A,B39,BatGame!$AA:$AA)</f>
        <v>0</v>
      </c>
      <c r="Y39" s="2">
        <f t="shared" si="31"/>
        <v>0.36666666666666664</v>
      </c>
      <c r="Z39" s="2">
        <f t="shared" si="32"/>
        <v>0.40625</v>
      </c>
      <c r="AA39" s="2">
        <f t="shared" si="33"/>
        <v>0.6</v>
      </c>
      <c r="AB39" s="2">
        <f t="shared" si="34"/>
        <v>1.0062500000000001</v>
      </c>
      <c r="AC39" s="2">
        <f t="shared" si="35"/>
        <v>0.23333333333333334</v>
      </c>
      <c r="AD39" s="2">
        <f>(AL39/E39) / '리그 상수'!$B$3 * 100</f>
        <v>185.64445525291828</v>
      </c>
      <c r="AE39" s="2">
        <f t="shared" si="36"/>
        <v>3.125</v>
      </c>
      <c r="AF39" s="2">
        <f t="shared" si="37"/>
        <v>6.25</v>
      </c>
      <c r="AG39" s="2">
        <f t="shared" si="38"/>
        <v>2</v>
      </c>
      <c r="AH39" s="2">
        <f t="shared" si="39"/>
        <v>0.35714285714285715</v>
      </c>
      <c r="AI39" s="2">
        <f t="shared" si="40"/>
        <v>0.23333333333333334</v>
      </c>
      <c r="AJ39" s="2">
        <f t="shared" si="41"/>
        <v>3.9583333333333359E-2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0.39162591314316381</v>
      </c>
      <c r="AL39" s="2">
        <f>((AK39-$AK$2) / '리그 상수'!$B$2 + '리그 상수'!$B$3) * '2025 썸머시즌 타자'!E39</f>
        <v>8.8560264879150044</v>
      </c>
      <c r="AM39" s="2">
        <f t="shared" si="42"/>
        <v>11.08421052631579</v>
      </c>
      <c r="AN39" s="2">
        <f>((AK39-'리그 상수'!$B$1) / '리그 상수'!$B$2)*'2025 썸머시즌 타자'!E39</f>
        <v>0.87466893372134902</v>
      </c>
      <c r="AO39" s="2">
        <f>((AK39-'리그 상수'!$B$1) / '리그 상수'!$B$2) * '2025 썸머시즌 타자'!E39</f>
        <v>0.87466893372134902</v>
      </c>
      <c r="AP39" s="2">
        <f t="shared" si="43"/>
        <v>0</v>
      </c>
      <c r="AQ39" s="2">
        <f t="shared" si="44"/>
        <v>1.0469999999999999</v>
      </c>
      <c r="AR39" s="2">
        <f t="shared" si="45"/>
        <v>1.9216689337213491</v>
      </c>
      <c r="AS39" s="2">
        <f t="shared" si="46"/>
        <v>7.98</v>
      </c>
      <c r="AT39" s="2">
        <f t="shared" si="47"/>
        <v>7.98</v>
      </c>
      <c r="AU39" s="2">
        <f t="shared" si="48"/>
        <v>9.9016689337213499</v>
      </c>
      <c r="AV39" s="3">
        <f>AU39 + (E39 * ('리그 상수'!$B$1 - '리그 상수'!$F$1) / '리그 상수'!$B$2)</f>
        <v>13.112603112840468</v>
      </c>
      <c r="AW39">
        <f t="shared" si="49"/>
        <v>20</v>
      </c>
      <c r="AX39" s="3">
        <f t="shared" si="50"/>
        <v>9.6083446686067456E-2</v>
      </c>
      <c r="AY39" s="3">
        <f t="shared" si="51"/>
        <v>0.49508344668606752</v>
      </c>
      <c r="BE39" s="1">
        <v>1</v>
      </c>
      <c r="BF39" s="1">
        <v>7</v>
      </c>
      <c r="BG39" s="1">
        <v>3</v>
      </c>
      <c r="BH39">
        <f t="shared" si="52"/>
        <v>19</v>
      </c>
      <c r="BI39" s="4">
        <f t="shared" si="53"/>
        <v>0.65563015564202343</v>
      </c>
      <c r="BJ39" s="2">
        <f>E39*('리그 상수'!$B$3 * 0.8)</f>
        <v>3.8163387000596303</v>
      </c>
      <c r="BL39" t="s">
        <v>277</v>
      </c>
      <c r="BM39" t="b">
        <f>IF(E39&gt;='리그 상수'!$I$1 * 2.8, TRUE, FALSE)</f>
        <v>1</v>
      </c>
    </row>
    <row r="40" spans="1:65" ht="19" thickBot="1">
      <c r="A40" t="s">
        <v>220</v>
      </c>
      <c r="B40" s="7" t="s">
        <v>119</v>
      </c>
      <c r="C40" s="5">
        <f t="shared" si="27"/>
        <v>4.9400531340941023E-2</v>
      </c>
      <c r="D40" s="5">
        <f t="shared" si="28"/>
        <v>0.39900000000000002</v>
      </c>
      <c r="E40" s="1">
        <f>SUMIF(BatGame!$A:$A,B40,BatGame!$E:$E)</f>
        <v>31</v>
      </c>
      <c r="F40">
        <f t="shared" si="29"/>
        <v>31</v>
      </c>
      <c r="G40" s="1">
        <f>SUMIF(BatGame!$A:$A,B40,BatGame!$F:$F)</f>
        <v>31</v>
      </c>
      <c r="H40" s="1">
        <f>SUMIF(BatGame!$A:$A,B40,BatGame!$M:$M)</f>
        <v>6</v>
      </c>
      <c r="I40" s="1">
        <f>SUMIF(BatGame!$A:$A,B40,BatGame!$G:$G)</f>
        <v>9</v>
      </c>
      <c r="J40">
        <f>SUMIF(BatGame!$A:$A,B40,BatGame!$H:$H)</f>
        <v>2</v>
      </c>
      <c r="K40" s="1">
        <f>SUMIF(BatGame!$A:$A,B40,BatGame!$I:$I)</f>
        <v>4</v>
      </c>
      <c r="L40" s="1">
        <f>SUMIF(BatGame!$A:$A,B40,BatGame!$J:$J)</f>
        <v>0</v>
      </c>
      <c r="M40" s="1">
        <f>SUMIF(BatGame!$A:$A,B40,BatGame!$K:$K)</f>
        <v>3</v>
      </c>
      <c r="N40">
        <f t="shared" si="30"/>
        <v>22</v>
      </c>
      <c r="O40" s="1">
        <f>SUMIF(BatGame!$A:$A,B40,BatGame!$L:$L)</f>
        <v>4</v>
      </c>
      <c r="P40" s="1">
        <f>SUMIF(BatGame!$A:$A,B40,BatGame!$N:$N)</f>
        <v>2</v>
      </c>
      <c r="Q40" s="1">
        <f>SUMIF(BatGame!$A:$A,B40,BatGame!$AC:$AC)</f>
        <v>0</v>
      </c>
      <c r="R40" s="1">
        <f>SUMIF(BatGame!$A:$A,B40,BatGame!$O:$O)</f>
        <v>0</v>
      </c>
      <c r="S40" s="1">
        <f>SUMIF(BatGame!$A:$A,B40,BatGame!$Y:$Y)</f>
        <v>0</v>
      </c>
      <c r="T40" s="1">
        <f>SUMIF(BatGame!$A:$A,B40,BatGame!$X:$X)</f>
        <v>0</v>
      </c>
      <c r="U40" s="1">
        <f>SUMIF(BatGame!$A:$A,B40,BatGame!$P:$P)</f>
        <v>0</v>
      </c>
      <c r="V40" s="1">
        <f>SUMIF(BatGame!$A:$A,B40,BatGame!$AB:$AB)</f>
        <v>0</v>
      </c>
      <c r="W40" s="1">
        <f>SUMIF(BatGame!$A:$A,B40,BatGame!$Z:$Z)</f>
        <v>0</v>
      </c>
      <c r="X40" s="1">
        <f>SUMIF(BatGame!$A:$A,B40,BatGame!$AA:$AA)</f>
        <v>0</v>
      </c>
      <c r="Y40" s="2">
        <f t="shared" si="31"/>
        <v>0.29032258064516131</v>
      </c>
      <c r="Z40" s="2">
        <f t="shared" si="32"/>
        <v>0.29032258064516131</v>
      </c>
      <c r="AA40" s="2">
        <f t="shared" si="33"/>
        <v>0.70967741935483875</v>
      </c>
      <c r="AB40" s="2">
        <f t="shared" si="34"/>
        <v>1</v>
      </c>
      <c r="AC40" s="2">
        <f t="shared" si="35"/>
        <v>0.19354838709677419</v>
      </c>
      <c r="AD40" s="2">
        <f>(AL40/E40) / '리그 상수'!$B$3 * 100</f>
        <v>188.40717961591562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0.21428571428571427</v>
      </c>
      <c r="AI40" s="2">
        <f t="shared" si="40"/>
        <v>0.41935483870967744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0.40425900711552387</v>
      </c>
      <c r="AL40" s="2">
        <f>((AK40-$AK$2) / '리그 상수'!$B$2 + '리그 상수'!$B$3) * '2025 썸머시즌 타자'!E40</f>
        <v>8.7069507574439235</v>
      </c>
      <c r="AM40" s="2">
        <f t="shared" si="42"/>
        <v>7.8387096774193559</v>
      </c>
      <c r="AN40" s="2">
        <f>((AK40-'리그 상수'!$B$1) / '리그 상수'!$B$2)*'2025 썸머시즌 타자'!E40</f>
        <v>0.97501062681882089</v>
      </c>
      <c r="AO40" s="2">
        <f>((AK40-'리그 상수'!$B$1) / '리그 상수'!$B$2) * '2025 썸머시즌 타자'!E40</f>
        <v>0.97501062681882089</v>
      </c>
      <c r="AP40" s="2">
        <f t="shared" si="43"/>
        <v>0.4</v>
      </c>
      <c r="AQ40" s="2">
        <f t="shared" si="44"/>
        <v>-0.38700000000000001</v>
      </c>
      <c r="AR40" s="2">
        <f t="shared" si="45"/>
        <v>0.9880106268188209</v>
      </c>
      <c r="AS40" s="2">
        <f t="shared" si="46"/>
        <v>7.98</v>
      </c>
      <c r="AT40" s="2">
        <f t="shared" si="47"/>
        <v>7.98</v>
      </c>
      <c r="AU40" s="2">
        <f t="shared" si="48"/>
        <v>8.9680106268188204</v>
      </c>
      <c r="AV40" s="3">
        <f>AU40 + (E40 * ('리그 상수'!$B$1 - '리그 상수'!$F$1) / '리그 상수'!$B$2)</f>
        <v>12.078603112840465</v>
      </c>
      <c r="AW40">
        <f t="shared" si="49"/>
        <v>20</v>
      </c>
      <c r="AX40" s="3">
        <f t="shared" si="50"/>
        <v>4.9400531340941044E-2</v>
      </c>
      <c r="AY40" s="3">
        <f t="shared" si="51"/>
        <v>0.44840053134094104</v>
      </c>
      <c r="BE40" s="1">
        <v>1</v>
      </c>
      <c r="BF40" s="1">
        <v>7</v>
      </c>
      <c r="BG40" s="1">
        <v>3</v>
      </c>
      <c r="BH40">
        <f t="shared" si="52"/>
        <v>22</v>
      </c>
      <c r="BI40" s="4">
        <f t="shared" si="53"/>
        <v>0.60393015564202324</v>
      </c>
      <c r="BJ40" s="2">
        <f>E40*('리그 상수'!$B$3 * 0.8)</f>
        <v>3.6970781156827668</v>
      </c>
      <c r="BL40" t="s">
        <v>277</v>
      </c>
      <c r="BM40" t="b">
        <f>IF(E40&gt;='리그 상수'!$I$1 * 2.8, TRUE, FALSE)</f>
        <v>1</v>
      </c>
    </row>
    <row r="41" spans="1:65" ht="19" thickBot="1">
      <c r="A41" t="s">
        <v>220</v>
      </c>
      <c r="B41" s="12" t="s">
        <v>120</v>
      </c>
      <c r="C41" s="5">
        <f t="shared" si="27"/>
        <v>9.2888980806330346E-2</v>
      </c>
      <c r="D41" s="5">
        <f t="shared" si="28"/>
        <v>0.39900000000000002</v>
      </c>
      <c r="E41" s="1">
        <f>SUMIF(BatGame!$A:$A,B41,BatGame!$E:$E)</f>
        <v>29</v>
      </c>
      <c r="F41">
        <f t="shared" si="29"/>
        <v>29</v>
      </c>
      <c r="G41" s="1">
        <f>SUMIF(BatGame!$A:$A,B41,BatGame!$F:$F)</f>
        <v>29</v>
      </c>
      <c r="H41" s="1">
        <f>SUMIF(BatGame!$A:$A,B41,BatGame!$M:$M)</f>
        <v>6</v>
      </c>
      <c r="I41" s="1">
        <f>SUMIF(BatGame!$A:$A,B41,BatGame!$G:$G)</f>
        <v>12</v>
      </c>
      <c r="J41">
        <f>SUMIF(BatGame!$A:$A,B41,BatGame!$H:$H)</f>
        <v>7</v>
      </c>
      <c r="K41" s="1">
        <f>SUMIF(BatGame!$A:$A,B41,BatGame!$I:$I)</f>
        <v>4</v>
      </c>
      <c r="L41" s="1">
        <f>SUMIF(BatGame!$A:$A,B41,BatGame!$J:$J)</f>
        <v>0</v>
      </c>
      <c r="M41" s="1">
        <f>SUMIF(BatGame!$A:$A,B41,BatGame!$K:$K)</f>
        <v>1</v>
      </c>
      <c r="N41">
        <f t="shared" si="30"/>
        <v>19</v>
      </c>
      <c r="O41" s="1">
        <f>SUMIF(BatGame!$A:$A,B41,BatGame!$L:$L)</f>
        <v>2</v>
      </c>
      <c r="P41" s="1">
        <f>SUMIF(BatGame!$A:$A,B41,BatGame!$N:$N)</f>
        <v>0</v>
      </c>
      <c r="Q41" s="1">
        <f>SUMIF(BatGame!$A:$A,B41,BatGame!$AC:$AC)</f>
        <v>0</v>
      </c>
      <c r="R41" s="1">
        <f>SUMIF(BatGame!$A:$A,B41,BatGame!$O:$O)</f>
        <v>0</v>
      </c>
      <c r="S41" s="1">
        <f>SUMIF(BatGame!$A:$A,B41,BatGame!$Y:$Y)</f>
        <v>0</v>
      </c>
      <c r="T41" s="1">
        <f>SUMIF(BatGame!$A:$A,B41,BatGame!$X:$X)</f>
        <v>0</v>
      </c>
      <c r="U41" s="1">
        <f>SUMIF(BatGame!$A:$A,B41,BatGame!$P:$P)</f>
        <v>1</v>
      </c>
      <c r="V41" s="1">
        <f>SUMIF(BatGame!$A:$A,B41,BatGame!$AB:$AB)</f>
        <v>0</v>
      </c>
      <c r="W41" s="1">
        <f>SUMIF(BatGame!$A:$A,B41,BatGame!$Z:$Z)</f>
        <v>0</v>
      </c>
      <c r="X41" s="1">
        <f>SUMIF(BatGame!$A:$A,B41,BatGame!$AA:$AA)</f>
        <v>0</v>
      </c>
      <c r="Y41" s="2">
        <f t="shared" si="31"/>
        <v>0.41379310344827586</v>
      </c>
      <c r="Z41" s="2">
        <f t="shared" si="32"/>
        <v>0.41379310344827586</v>
      </c>
      <c r="AA41" s="2">
        <f t="shared" si="33"/>
        <v>0.65517241379310343</v>
      </c>
      <c r="AB41" s="2">
        <f t="shared" si="34"/>
        <v>1.0689655172413792</v>
      </c>
      <c r="AC41" s="2">
        <f t="shared" si="35"/>
        <v>0.20689655172413793</v>
      </c>
      <c r="AD41" s="2">
        <f>(AL41/E41) / '리그 상수'!$B$3 * 100</f>
        <v>191.12907554005099</v>
      </c>
      <c r="AE41" s="2">
        <f t="shared" si="36"/>
        <v>3.4482758620689653</v>
      </c>
      <c r="AF41" s="2">
        <f t="shared" si="37"/>
        <v>0</v>
      </c>
      <c r="AG41" s="2">
        <f t="shared" si="38"/>
        <v>0</v>
      </c>
      <c r="AH41" s="2">
        <f t="shared" si="39"/>
        <v>0.40740740740740738</v>
      </c>
      <c r="AI41" s="2">
        <f t="shared" si="40"/>
        <v>0.24137931034482757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0.41670540511784915</v>
      </c>
      <c r="AL41" s="2">
        <f>((AK41-$AK$2) / '리그 상수'!$B$2 + '리그 상수'!$B$3) * '2025 썸머시즌 타자'!E41</f>
        <v>8.2628848996146065</v>
      </c>
      <c r="AM41" s="2">
        <f t="shared" si="42"/>
        <v>12.486815415821502</v>
      </c>
      <c r="AN41" s="2">
        <f>((AK41-'리그 상수'!$B$1) / '리그 상수'!$B$2)*'2025 썸머시즌 타자'!E41</f>
        <v>1.0297796161266064</v>
      </c>
      <c r="AO41" s="2">
        <f>((AK41-'리그 상수'!$B$1) / '리그 상수'!$B$2) * '2025 썸머시즌 타자'!E41</f>
        <v>1.0297796161266064</v>
      </c>
      <c r="AP41" s="2">
        <f t="shared" si="43"/>
        <v>0</v>
      </c>
      <c r="AQ41" s="2">
        <f t="shared" si="44"/>
        <v>0.82800000000000007</v>
      </c>
      <c r="AR41" s="2">
        <f t="shared" si="45"/>
        <v>1.8577796161266065</v>
      </c>
      <c r="AS41" s="2">
        <f t="shared" si="46"/>
        <v>7.98</v>
      </c>
      <c r="AT41" s="2">
        <f t="shared" si="47"/>
        <v>7.98</v>
      </c>
      <c r="AU41" s="2">
        <f t="shared" si="48"/>
        <v>9.8377796161266069</v>
      </c>
      <c r="AV41" s="3">
        <f>AU41 + (E41 * ('리그 상수'!$B$1 - '리그 상수'!$F$1) / '리그 상수'!$B$2)</f>
        <v>12.747688715953307</v>
      </c>
      <c r="AW41">
        <f t="shared" si="49"/>
        <v>20</v>
      </c>
      <c r="AX41" s="3">
        <f t="shared" si="50"/>
        <v>9.2888980806330318E-2</v>
      </c>
      <c r="AY41" s="3">
        <f t="shared" si="51"/>
        <v>0.49188898080633037</v>
      </c>
      <c r="BE41" s="1">
        <v>1</v>
      </c>
      <c r="BF41" s="1">
        <v>7</v>
      </c>
      <c r="BG41" s="1">
        <v>3</v>
      </c>
      <c r="BH41">
        <f t="shared" si="52"/>
        <v>17</v>
      </c>
      <c r="BI41" s="4">
        <f t="shared" si="53"/>
        <v>0.63738443579766535</v>
      </c>
      <c r="BJ41" s="2">
        <f>E41*('리그 상수'!$B$3 * 0.8)</f>
        <v>3.4585569469290398</v>
      </c>
      <c r="BL41" t="s">
        <v>277</v>
      </c>
      <c r="BM41" t="b">
        <f>IF(E41&gt;='리그 상수'!$I$1 * 2.8, TRUE, FALSE)</f>
        <v>1</v>
      </c>
    </row>
    <row r="42" spans="1:65" ht="19" thickBot="1">
      <c r="A42" t="s">
        <v>220</v>
      </c>
      <c r="B42" s="9" t="s">
        <v>121</v>
      </c>
      <c r="C42" s="5">
        <f t="shared" si="27"/>
        <v>4.4716182192721443E-2</v>
      </c>
      <c r="D42" s="5">
        <f t="shared" si="28"/>
        <v>0.39900000000000002</v>
      </c>
      <c r="E42" s="1">
        <f>SUMIF(BatGame!$A:$A,B42,BatGame!$E:$E)</f>
        <v>28</v>
      </c>
      <c r="F42">
        <f t="shared" si="29"/>
        <v>25</v>
      </c>
      <c r="G42" s="1">
        <f>SUMIF(BatGame!$A:$A,B42,BatGame!$F:$F)</f>
        <v>25</v>
      </c>
      <c r="H42" s="1">
        <f>SUMIF(BatGame!$A:$A,B42,BatGame!$M:$M)</f>
        <v>3</v>
      </c>
      <c r="I42" s="1">
        <f>SUMIF(BatGame!$A:$A,B42,BatGame!$G:$G)</f>
        <v>6</v>
      </c>
      <c r="J42">
        <f>SUMIF(BatGame!$A:$A,B42,BatGame!$H:$H)</f>
        <v>5</v>
      </c>
      <c r="K42" s="1">
        <f>SUMIF(BatGame!$A:$A,B42,BatGame!$I:$I)</f>
        <v>1</v>
      </c>
      <c r="L42" s="1">
        <f>SUMIF(BatGame!$A:$A,B42,BatGame!$J:$J)</f>
        <v>0</v>
      </c>
      <c r="M42" s="1">
        <f>SUMIF(BatGame!$A:$A,B42,BatGame!$K:$K)</f>
        <v>0</v>
      </c>
      <c r="N42">
        <f t="shared" si="30"/>
        <v>7</v>
      </c>
      <c r="O42" s="1">
        <f>SUMIF(BatGame!$A:$A,B42,BatGame!$L:$L)</f>
        <v>1</v>
      </c>
      <c r="P42" s="1">
        <f>SUMIF(BatGame!$A:$A,B42,BatGame!$N:$N)</f>
        <v>4</v>
      </c>
      <c r="Q42" s="1">
        <f>SUMIF(BatGame!$A:$A,B42,BatGame!$AC:$AC)</f>
        <v>0</v>
      </c>
      <c r="R42" s="1">
        <f>SUMIF(BatGame!$A:$A,B42,BatGame!$O:$O)</f>
        <v>1</v>
      </c>
      <c r="S42" s="1">
        <f>SUMIF(BatGame!$A:$A,B42,BatGame!$Y:$Y)</f>
        <v>1</v>
      </c>
      <c r="T42" s="1">
        <f>SUMIF(BatGame!$A:$A,B42,BatGame!$X:$X)</f>
        <v>0</v>
      </c>
      <c r="U42" s="1">
        <f>SUMIF(BatGame!$A:$A,B42,BatGame!$P:$P)</f>
        <v>2</v>
      </c>
      <c r="V42" s="1">
        <f>SUMIF(BatGame!$A:$A,B42,BatGame!$AB:$AB)</f>
        <v>0</v>
      </c>
      <c r="W42" s="1">
        <f>SUMIF(BatGame!$A:$A,B42,BatGame!$Z:$Z)</f>
        <v>0</v>
      </c>
      <c r="X42" s="1">
        <f>SUMIF(BatGame!$A:$A,B42,BatGame!$AA:$AA)</f>
        <v>1</v>
      </c>
      <c r="Y42" s="2">
        <f t="shared" si="31"/>
        <v>0.24</v>
      </c>
      <c r="Z42" s="2">
        <f t="shared" si="32"/>
        <v>0.2857142857142857</v>
      </c>
      <c r="AA42" s="2">
        <f t="shared" si="33"/>
        <v>0.28000000000000003</v>
      </c>
      <c r="AB42" s="2">
        <f t="shared" si="34"/>
        <v>0.56571428571428573</v>
      </c>
      <c r="AC42" s="2">
        <f t="shared" si="35"/>
        <v>0.12</v>
      </c>
      <c r="AD42" s="2">
        <f>(AL42/E42) / '리그 상수'!$B$3 * 100</f>
        <v>148.00750416898282</v>
      </c>
      <c r="AE42" s="2">
        <f t="shared" si="36"/>
        <v>7.1428571428571423</v>
      </c>
      <c r="AF42" s="2">
        <f t="shared" si="37"/>
        <v>3.5714285714285712</v>
      </c>
      <c r="AG42" s="2">
        <f t="shared" si="38"/>
        <v>0.5</v>
      </c>
      <c r="AH42" s="2">
        <f t="shared" si="39"/>
        <v>0.25</v>
      </c>
      <c r="AI42" s="2">
        <f t="shared" si="40"/>
        <v>4.0000000000000036E-2</v>
      </c>
      <c r="AJ42" s="2">
        <f t="shared" si="41"/>
        <v>4.5714285714285707E-2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0.21952364110882108</v>
      </c>
      <c r="AL42" s="2">
        <f>((AK42-$AK$2) / '리그 상수'!$B$2 + '리그 상수'!$B$3) * '2025 썸머시즌 타자'!E42</f>
        <v>6.1780115037738792</v>
      </c>
      <c r="AM42" s="2">
        <f t="shared" si="42"/>
        <v>3.024</v>
      </c>
      <c r="AN42" s="2">
        <f>((AK42-'리그 상수'!$B$1) / '리그 상수'!$B$2)*'2025 썸머시즌 타자'!E42</f>
        <v>-0.80567635614557054</v>
      </c>
      <c r="AO42" s="2">
        <f>((AK42-'리그 상수'!$B$1) / '리그 상수'!$B$2) * '2025 썸머시즌 타자'!E42</f>
        <v>-0.80567635614557054</v>
      </c>
      <c r="AP42" s="2">
        <f t="shared" si="43"/>
        <v>0.8</v>
      </c>
      <c r="AQ42" s="2">
        <f t="shared" si="44"/>
        <v>0.89999999999999991</v>
      </c>
      <c r="AR42" s="2">
        <f t="shared" si="45"/>
        <v>0.89432364385442942</v>
      </c>
      <c r="AS42" s="2">
        <f t="shared" si="46"/>
        <v>7.98</v>
      </c>
      <c r="AT42" s="2">
        <f t="shared" si="47"/>
        <v>7.98</v>
      </c>
      <c r="AU42" s="2">
        <f t="shared" si="48"/>
        <v>8.8743236438544297</v>
      </c>
      <c r="AV42" s="3">
        <f>AU42 + (E42 * ('리그 상수'!$B$1 - '리그 상수'!$F$1) / '리그 상수'!$B$2)</f>
        <v>11.683891050583657</v>
      </c>
      <c r="AW42">
        <f t="shared" si="49"/>
        <v>20</v>
      </c>
      <c r="AX42" s="3">
        <f t="shared" si="50"/>
        <v>4.4716182192721471E-2</v>
      </c>
      <c r="AY42" s="3">
        <f t="shared" si="51"/>
        <v>0.44371618219272146</v>
      </c>
      <c r="BE42" s="1">
        <v>1</v>
      </c>
      <c r="BF42" s="1">
        <v>7</v>
      </c>
      <c r="BG42" s="1">
        <v>3</v>
      </c>
      <c r="BH42">
        <f t="shared" si="52"/>
        <v>20</v>
      </c>
      <c r="BI42" s="4">
        <f t="shared" si="53"/>
        <v>0.58419455252918284</v>
      </c>
      <c r="BJ42" s="2">
        <f>E42*('리그 상수'!$B$3 * 0.8)</f>
        <v>3.3392963625521763</v>
      </c>
      <c r="BL42" t="s">
        <v>277</v>
      </c>
      <c r="BM42" t="b">
        <f>IF(E42&gt;='리그 상수'!$I$1 * 2.8, TRUE, FALSE)</f>
        <v>1</v>
      </c>
    </row>
    <row r="43" spans="1:65" ht="19" thickBot="1">
      <c r="A43" t="s">
        <v>220</v>
      </c>
      <c r="B43" s="7" t="s">
        <v>122</v>
      </c>
      <c r="C43" s="5">
        <f t="shared" si="27"/>
        <v>-2.3508158127064083E-3</v>
      </c>
      <c r="D43" s="5">
        <f t="shared" si="28"/>
        <v>0.39900000000000002</v>
      </c>
      <c r="E43" s="1">
        <f>SUMIF(BatGame!$A:$A,B43,BatGame!$E:$E)</f>
        <v>26</v>
      </c>
      <c r="F43">
        <f t="shared" si="29"/>
        <v>26</v>
      </c>
      <c r="G43" s="1">
        <f>SUMIF(BatGame!$A:$A,B43,BatGame!$F:$F)</f>
        <v>26</v>
      </c>
      <c r="H43" s="1">
        <f>SUMIF(BatGame!$A:$A,B43,BatGame!$M:$M)</f>
        <v>4</v>
      </c>
      <c r="I43" s="1">
        <f>SUMIF(BatGame!$A:$A,B43,BatGame!$G:$G)</f>
        <v>4</v>
      </c>
      <c r="J43">
        <f>SUMIF(BatGame!$A:$A,B43,BatGame!$H:$H)</f>
        <v>2</v>
      </c>
      <c r="K43" s="1">
        <f>SUMIF(BatGame!$A:$A,B43,BatGame!$I:$I)</f>
        <v>1</v>
      </c>
      <c r="L43" s="1">
        <f>SUMIF(BatGame!$A:$A,B43,BatGame!$J:$J)</f>
        <v>1</v>
      </c>
      <c r="M43" s="1">
        <f>SUMIF(BatGame!$A:$A,B43,BatGame!$K:$K)</f>
        <v>0</v>
      </c>
      <c r="N43">
        <f t="shared" si="30"/>
        <v>7</v>
      </c>
      <c r="O43" s="1">
        <f>SUMIF(BatGame!$A:$A,B43,BatGame!$L:$L)</f>
        <v>0</v>
      </c>
      <c r="P43" s="1">
        <f>SUMIF(BatGame!$A:$A,B43,BatGame!$N:$N)</f>
        <v>0</v>
      </c>
      <c r="Q43" s="1">
        <f>SUMIF(BatGame!$A:$A,B43,BatGame!$AC:$AC)</f>
        <v>0</v>
      </c>
      <c r="R43" s="1">
        <f>SUMIF(BatGame!$A:$A,B43,BatGame!$O:$O)</f>
        <v>0</v>
      </c>
      <c r="S43" s="1">
        <f>SUMIF(BatGame!$A:$A,B43,BatGame!$Y:$Y)</f>
        <v>0</v>
      </c>
      <c r="T43" s="1">
        <f>SUMIF(BatGame!$A:$A,B43,BatGame!$X:$X)</f>
        <v>0</v>
      </c>
      <c r="U43" s="1">
        <f>SUMIF(BatGame!$A:$A,B43,BatGame!$P:$P)</f>
        <v>5</v>
      </c>
      <c r="V43" s="1">
        <f>SUMIF(BatGame!$A:$A,B43,BatGame!$AB:$AB)</f>
        <v>0</v>
      </c>
      <c r="W43" s="1">
        <f>SUMIF(BatGame!$A:$A,B43,BatGame!$Z:$Z)</f>
        <v>0</v>
      </c>
      <c r="X43" s="1">
        <f>SUMIF(BatGame!$A:$A,B43,BatGame!$AA:$AA)</f>
        <v>0</v>
      </c>
      <c r="Y43" s="2">
        <f t="shared" si="31"/>
        <v>0.15384615384615385</v>
      </c>
      <c r="Z43" s="2">
        <f t="shared" si="32"/>
        <v>0.15384615384615385</v>
      </c>
      <c r="AA43" s="2">
        <f t="shared" si="33"/>
        <v>0.26923076923076922</v>
      </c>
      <c r="AB43" s="2">
        <f t="shared" si="34"/>
        <v>0.42307692307692307</v>
      </c>
      <c r="AC43" s="2">
        <f t="shared" si="35"/>
        <v>0.15384615384615385</v>
      </c>
      <c r="AD43" s="2">
        <f>(AL43/E43) / '리그 상수'!$B$3 * 100</f>
        <v>135.136186770428</v>
      </c>
      <c r="AE43" s="2">
        <f t="shared" si="36"/>
        <v>19.230769230769234</v>
      </c>
      <c r="AF43" s="2">
        <f t="shared" si="37"/>
        <v>0</v>
      </c>
      <c r="AG43" s="2">
        <f t="shared" si="38"/>
        <v>0</v>
      </c>
      <c r="AH43" s="2">
        <f t="shared" si="39"/>
        <v>0.19047619047619047</v>
      </c>
      <c r="AI43" s="2">
        <f t="shared" si="40"/>
        <v>0.11538461538461536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0.16066704128950307</v>
      </c>
      <c r="AL43" s="2">
        <f>((AK43-$AK$2) / '리그 상수'!$B$2 + '리그 상수'!$B$3) * '2025 썸머시즌 타자'!E43</f>
        <v>5.237836696528217</v>
      </c>
      <c r="AM43" s="2">
        <f t="shared" si="42"/>
        <v>1.3216783216783219</v>
      </c>
      <c r="AN43" s="2">
        <f>((AK43-'리그 상수'!$B$1) / '리그 상수'!$B$2)*'2025 썸머시즌 타자'!E43</f>
        <v>-1.2470163162541281</v>
      </c>
      <c r="AO43" s="2">
        <f>((AK43-'리그 상수'!$B$1) / '리그 상수'!$B$2) * '2025 썸머시즌 타자'!E43</f>
        <v>-1.2470163162541281</v>
      </c>
      <c r="AP43" s="2">
        <f t="shared" si="43"/>
        <v>0</v>
      </c>
      <c r="AQ43" s="2">
        <f t="shared" si="44"/>
        <v>1.2</v>
      </c>
      <c r="AR43" s="2">
        <f t="shared" si="45"/>
        <v>-4.7016316254128165E-2</v>
      </c>
      <c r="AS43" s="2">
        <f t="shared" si="46"/>
        <v>7.98</v>
      </c>
      <c r="AT43" s="2">
        <f t="shared" si="47"/>
        <v>7.98</v>
      </c>
      <c r="AU43" s="2">
        <f t="shared" si="48"/>
        <v>7.9329836837458725</v>
      </c>
      <c r="AV43" s="3">
        <f>AU43 + (E43 * ('리그 상수'!$B$1 - '리그 상수'!$F$1) / '리그 상수'!$B$2)</f>
        <v>10.541867704280156</v>
      </c>
      <c r="AW43">
        <f t="shared" si="49"/>
        <v>20</v>
      </c>
      <c r="AX43" s="3">
        <f t="shared" si="50"/>
        <v>-2.3508158127064083E-3</v>
      </c>
      <c r="AY43" s="3">
        <f t="shared" si="51"/>
        <v>0.39664918418729361</v>
      </c>
      <c r="BE43" s="1">
        <v>1</v>
      </c>
      <c r="BF43" s="1">
        <v>7</v>
      </c>
      <c r="BG43" s="1">
        <v>3</v>
      </c>
      <c r="BH43">
        <f t="shared" si="52"/>
        <v>22</v>
      </c>
      <c r="BI43" s="4">
        <f t="shared" si="53"/>
        <v>0.52709338521400784</v>
      </c>
      <c r="BJ43" s="2">
        <f>E43*('리그 상수'!$B$3 * 0.8)</f>
        <v>3.1007751937984498</v>
      </c>
      <c r="BL43" t="s">
        <v>277</v>
      </c>
      <c r="BM43" t="b">
        <f>IF(E43&gt;='리그 상수'!$I$1 * 2.8, TRUE, FALSE)</f>
        <v>1</v>
      </c>
    </row>
    <row r="44" spans="1:65" ht="19" thickBot="1">
      <c r="A44" t="s">
        <v>220</v>
      </c>
      <c r="B44" s="10" t="s">
        <v>123</v>
      </c>
      <c r="C44" s="5">
        <f t="shared" si="27"/>
        <v>8.4793839714875086E-4</v>
      </c>
      <c r="D44" s="5">
        <f t="shared" si="28"/>
        <v>0.39900000000000002</v>
      </c>
      <c r="E44" s="1">
        <f>SUMIF(BatGame!$A:$A,B44,BatGame!$E:$E)</f>
        <v>13</v>
      </c>
      <c r="F44">
        <f t="shared" si="29"/>
        <v>13</v>
      </c>
      <c r="G44" s="1">
        <f>SUMIF(BatGame!$A:$A,B44,BatGame!$F:$F)</f>
        <v>13</v>
      </c>
      <c r="H44" s="1">
        <f>SUMIF(BatGame!$A:$A,B44,BatGame!$M:$M)</f>
        <v>1</v>
      </c>
      <c r="I44" s="1">
        <f>SUMIF(BatGame!$A:$A,B44,BatGame!$G:$G)</f>
        <v>3</v>
      </c>
      <c r="J44">
        <f>SUMIF(BatGame!$A:$A,B44,BatGame!$H:$H)</f>
        <v>1</v>
      </c>
      <c r="K44" s="1">
        <f>SUMIF(BatGame!$A:$A,B44,BatGame!$I:$I)</f>
        <v>2</v>
      </c>
      <c r="L44" s="1">
        <f>SUMIF(BatGame!$A:$A,B44,BatGame!$J:$J)</f>
        <v>0</v>
      </c>
      <c r="M44" s="1">
        <f>SUMIF(BatGame!$A:$A,B44,BatGame!$K:$K)</f>
        <v>0</v>
      </c>
      <c r="N44">
        <f t="shared" si="30"/>
        <v>5</v>
      </c>
      <c r="O44" s="1">
        <f>SUMIF(BatGame!$A:$A,B44,BatGame!$L:$L)</f>
        <v>1</v>
      </c>
      <c r="P44" s="1">
        <f>SUMIF(BatGame!$A:$A,B44,BatGame!$N:$N)</f>
        <v>0</v>
      </c>
      <c r="Q44" s="1">
        <f>SUMIF(BatGame!$A:$A,B44,BatGame!$AC:$AC)</f>
        <v>0</v>
      </c>
      <c r="R44" s="1">
        <f>SUMIF(BatGame!$A:$A,B44,BatGame!$O:$O)</f>
        <v>0</v>
      </c>
      <c r="S44" s="1">
        <f>SUMIF(BatGame!$A:$A,B44,BatGame!$Y:$Y)</f>
        <v>0</v>
      </c>
      <c r="T44" s="1">
        <f>SUMIF(BatGame!$A:$A,B44,BatGame!$X:$X)</f>
        <v>0</v>
      </c>
      <c r="U44" s="1">
        <f>SUMIF(BatGame!$A:$A,B44,BatGame!$P:$P)</f>
        <v>1</v>
      </c>
      <c r="V44" s="1">
        <f>SUMIF(BatGame!$A:$A,B44,BatGame!$AB:$AB)</f>
        <v>0</v>
      </c>
      <c r="W44" s="1">
        <f>SUMIF(BatGame!$A:$A,B44,BatGame!$Z:$Z)</f>
        <v>0</v>
      </c>
      <c r="X44" s="1">
        <f>SUMIF(BatGame!$A:$A,B44,BatGame!$AA:$AA)</f>
        <v>0</v>
      </c>
      <c r="Y44" s="2">
        <f t="shared" si="31"/>
        <v>0.23076923076923078</v>
      </c>
      <c r="Z44" s="2">
        <f t="shared" si="32"/>
        <v>0.23076923076923078</v>
      </c>
      <c r="AA44" s="2">
        <f t="shared" si="33"/>
        <v>0.38461538461538464</v>
      </c>
      <c r="AB44" s="2">
        <f t="shared" si="34"/>
        <v>0.61538461538461542</v>
      </c>
      <c r="AC44" s="2">
        <f t="shared" si="35"/>
        <v>7.6923076923076927E-2</v>
      </c>
      <c r="AD44" s="2">
        <f>(AL44/E44) / '리그 상수'!$B$3 * 100</f>
        <v>152.70428015564201</v>
      </c>
      <c r="AE44" s="2">
        <f t="shared" si="36"/>
        <v>7.6923076923076925</v>
      </c>
      <c r="AF44" s="2">
        <f t="shared" si="37"/>
        <v>0</v>
      </c>
      <c r="AG44" s="2">
        <f t="shared" si="38"/>
        <v>0</v>
      </c>
      <c r="AH44" s="2">
        <f t="shared" si="39"/>
        <v>0.25</v>
      </c>
      <c r="AI44" s="2">
        <f t="shared" si="40"/>
        <v>0.15384615384615385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0.24100056193425465</v>
      </c>
      <c r="AL44" s="2">
        <f>((AK44-$AK$2) / '리그 상수'!$B$2 + '리그 상수'!$B$3) * '2025 썸머시즌 타자'!E44</f>
        <v>2.9593852743341476</v>
      </c>
      <c r="AM44" s="2">
        <f t="shared" si="42"/>
        <v>3.1153846153846159</v>
      </c>
      <c r="AN44" s="2">
        <f>((AK44-'리그 상수'!$B$1) / '리그 상수'!$B$2)*'2025 썸머시즌 타자'!E44</f>
        <v>-0.28304123205702497</v>
      </c>
      <c r="AO44" s="2">
        <f>((AK44-'리그 상수'!$B$1) / '리그 상수'!$B$2) * '2025 썸머시즌 타자'!E44</f>
        <v>-0.28304123205702497</v>
      </c>
      <c r="AP44" s="2">
        <f t="shared" si="43"/>
        <v>0</v>
      </c>
      <c r="AQ44" s="2">
        <f t="shared" si="44"/>
        <v>0.3</v>
      </c>
      <c r="AR44" s="2">
        <f t="shared" si="45"/>
        <v>1.6958767942975017E-2</v>
      </c>
      <c r="AS44" s="2">
        <f t="shared" si="46"/>
        <v>7.98</v>
      </c>
      <c r="AT44" s="2">
        <f t="shared" si="47"/>
        <v>7.98</v>
      </c>
      <c r="AU44" s="2">
        <f t="shared" si="48"/>
        <v>7.9969587679429752</v>
      </c>
      <c r="AV44" s="3">
        <f>AU44 + (E44 * ('리그 상수'!$B$1 - '리그 상수'!$F$1) / '리그 상수'!$B$2)</f>
        <v>9.301400778210116</v>
      </c>
      <c r="AW44">
        <f t="shared" si="49"/>
        <v>20</v>
      </c>
      <c r="AX44" s="3">
        <f t="shared" si="50"/>
        <v>8.4793839714875086E-4</v>
      </c>
      <c r="AY44" s="3">
        <f t="shared" si="51"/>
        <v>0.39984793839714877</v>
      </c>
      <c r="BE44" s="1">
        <v>1</v>
      </c>
      <c r="BF44" s="1">
        <v>7</v>
      </c>
      <c r="BG44" s="1">
        <v>3</v>
      </c>
      <c r="BH44">
        <f t="shared" si="52"/>
        <v>10</v>
      </c>
      <c r="BI44" s="4">
        <f t="shared" si="53"/>
        <v>0.4650700389105058</v>
      </c>
      <c r="BJ44" s="2">
        <f>E44*('리그 상수'!$B$3 * 0.8)</f>
        <v>1.5503875968992249</v>
      </c>
      <c r="BL44" t="s">
        <v>277</v>
      </c>
      <c r="BM44" t="b">
        <f>IF(E44&gt;='리그 상수'!$I$1 * 2.8, TRUE, FALSE)</f>
        <v>0</v>
      </c>
    </row>
    <row r="45" spans="1:65" ht="19" thickBot="1">
      <c r="A45" t="s">
        <v>220</v>
      </c>
      <c r="B45" s="10" t="s">
        <v>124</v>
      </c>
      <c r="C45" s="5">
        <f t="shared" si="27"/>
        <v>-9.2444822286891215E-3</v>
      </c>
      <c r="D45" s="5">
        <f t="shared" si="28"/>
        <v>0.39900000000000002</v>
      </c>
      <c r="E45" s="1">
        <f>SUMIF(BatGame!$A:$A,B45,BatGame!$E:$E)</f>
        <v>29</v>
      </c>
      <c r="F45">
        <f t="shared" si="29"/>
        <v>26</v>
      </c>
      <c r="G45" s="1">
        <f>SUMIF(BatGame!$A:$A,B45,BatGame!$F:$F)</f>
        <v>26</v>
      </c>
      <c r="H45" s="1">
        <f>SUMIF(BatGame!$A:$A,B45,BatGame!$M:$M)</f>
        <v>3</v>
      </c>
      <c r="I45" s="1">
        <f>SUMIF(BatGame!$A:$A,B45,BatGame!$G:$G)</f>
        <v>7</v>
      </c>
      <c r="J45">
        <f>SUMIF(BatGame!$A:$A,B45,BatGame!$H:$H)</f>
        <v>4</v>
      </c>
      <c r="K45" s="1">
        <f>SUMIF(BatGame!$A:$A,B45,BatGame!$I:$I)</f>
        <v>2</v>
      </c>
      <c r="L45" s="1">
        <f>SUMIF(BatGame!$A:$A,B45,BatGame!$J:$J)</f>
        <v>0</v>
      </c>
      <c r="M45" s="1">
        <f>SUMIF(BatGame!$A:$A,B45,BatGame!$K:$K)</f>
        <v>1</v>
      </c>
      <c r="N45">
        <f t="shared" si="30"/>
        <v>12</v>
      </c>
      <c r="O45" s="1">
        <f>SUMIF(BatGame!$A:$A,B45,BatGame!$L:$L)</f>
        <v>2</v>
      </c>
      <c r="P45" s="1">
        <f>SUMIF(BatGame!$A:$A,B45,BatGame!$N:$N)</f>
        <v>0</v>
      </c>
      <c r="Q45" s="1">
        <f>SUMIF(BatGame!$A:$A,B45,BatGame!$AC:$AC)</f>
        <v>1</v>
      </c>
      <c r="R45" s="1">
        <f>SUMIF(BatGame!$A:$A,B45,BatGame!$O:$O)</f>
        <v>1</v>
      </c>
      <c r="S45" s="1">
        <f>SUMIF(BatGame!$A:$A,B45,BatGame!$Y:$Y)</f>
        <v>2</v>
      </c>
      <c r="T45" s="1">
        <f>SUMIF(BatGame!$A:$A,B45,BatGame!$X:$X)</f>
        <v>0</v>
      </c>
      <c r="U45" s="1">
        <f>SUMIF(BatGame!$A:$A,B45,BatGame!$P:$P)</f>
        <v>1</v>
      </c>
      <c r="V45" s="1">
        <f>SUMIF(BatGame!$A:$A,B45,BatGame!$AB:$AB)</f>
        <v>0</v>
      </c>
      <c r="W45" s="1">
        <f>SUMIF(BatGame!$A:$A,B45,BatGame!$Z:$Z)</f>
        <v>0</v>
      </c>
      <c r="X45" s="1">
        <f>SUMIF(BatGame!$A:$A,B45,BatGame!$AA:$AA)</f>
        <v>0</v>
      </c>
      <c r="Y45" s="2">
        <f t="shared" si="31"/>
        <v>0.26923076923076922</v>
      </c>
      <c r="Z45" s="2">
        <f t="shared" si="32"/>
        <v>0.34482758620689657</v>
      </c>
      <c r="AA45" s="2">
        <f t="shared" si="33"/>
        <v>0.46153846153846156</v>
      </c>
      <c r="AB45" s="2">
        <f t="shared" si="34"/>
        <v>0.80636604774535814</v>
      </c>
      <c r="AC45" s="2">
        <f t="shared" si="35"/>
        <v>0.11538461538461539</v>
      </c>
      <c r="AD45" s="2">
        <f>(AL45/E45) / '리그 상수'!$B$3 * 100</f>
        <v>170.20313967529853</v>
      </c>
      <c r="AE45" s="2">
        <f t="shared" si="36"/>
        <v>3.4482758620689653</v>
      </c>
      <c r="AF45" s="2">
        <f t="shared" si="37"/>
        <v>3.4482758620689653</v>
      </c>
      <c r="AG45" s="2">
        <f t="shared" si="38"/>
        <v>1</v>
      </c>
      <c r="AH45" s="2">
        <f t="shared" si="39"/>
        <v>0.25</v>
      </c>
      <c r="AI45" s="2">
        <f t="shared" si="40"/>
        <v>0.19230769230769235</v>
      </c>
      <c r="AJ45" s="2">
        <f t="shared" si="41"/>
        <v>7.5596816976127357E-2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0.32101749727597267</v>
      </c>
      <c r="AL45" s="2">
        <f>((AK45-$AK$2) / '리그 상수'!$B$2 + '리그 상수'!$B$3) * '2025 썸머시즌 타자'!E45</f>
        <v>7.3582156389142179</v>
      </c>
      <c r="AM45" s="2">
        <f t="shared" si="42"/>
        <v>6.2307692307692317</v>
      </c>
      <c r="AN45" s="2">
        <f>((AK45-'리그 상수'!$B$1) / '리그 상수'!$B$2)*'2025 썸머시즌 타자'!E45</f>
        <v>0.12511035542621748</v>
      </c>
      <c r="AO45" s="2">
        <f>((AK45-'리그 상수'!$B$1) / '리그 상수'!$B$2) * '2025 썸머시즌 타자'!E45</f>
        <v>0.12511035542621748</v>
      </c>
      <c r="AP45" s="2">
        <f t="shared" si="43"/>
        <v>-0.4</v>
      </c>
      <c r="AQ45" s="2">
        <f t="shared" si="44"/>
        <v>8.9999999999999941E-2</v>
      </c>
      <c r="AR45" s="2">
        <f t="shared" si="45"/>
        <v>-0.18488964457378257</v>
      </c>
      <c r="AS45" s="2">
        <f t="shared" si="46"/>
        <v>7.98</v>
      </c>
      <c r="AT45" s="2">
        <f t="shared" si="47"/>
        <v>7.98</v>
      </c>
      <c r="AU45" s="2">
        <f t="shared" si="48"/>
        <v>7.7951103554262176</v>
      </c>
      <c r="AV45" s="3">
        <f>AU45 + (E45 * ('리그 상수'!$B$1 - '리그 상수'!$F$1) / '리그 상수'!$B$2)</f>
        <v>10.705019455252918</v>
      </c>
      <c r="AW45">
        <f t="shared" si="49"/>
        <v>20</v>
      </c>
      <c r="AX45" s="3">
        <f t="shared" si="50"/>
        <v>-9.2444822286891284E-3</v>
      </c>
      <c r="AY45" s="3">
        <f t="shared" si="51"/>
        <v>0.3897555177713109</v>
      </c>
      <c r="BE45" s="1">
        <v>1</v>
      </c>
      <c r="BF45" s="1">
        <v>7</v>
      </c>
      <c r="BG45" s="1">
        <v>3</v>
      </c>
      <c r="BH45">
        <f t="shared" si="52"/>
        <v>20</v>
      </c>
      <c r="BI45" s="4">
        <f t="shared" si="53"/>
        <v>0.53525097276264588</v>
      </c>
      <c r="BJ45" s="2">
        <f>E45*('리그 상수'!$B$3 * 0.8)</f>
        <v>3.4585569469290398</v>
      </c>
      <c r="BL45" t="s">
        <v>277</v>
      </c>
      <c r="BM45" t="b">
        <f>IF(E45&gt;='리그 상수'!$I$1 * 2.8, TRUE, FALSE)</f>
        <v>1</v>
      </c>
    </row>
    <row r="46" spans="1:65" ht="19" thickBot="1">
      <c r="A46" t="s">
        <v>220</v>
      </c>
      <c r="B46" s="7" t="s">
        <v>125</v>
      </c>
      <c r="C46" s="5">
        <f t="shared" si="27"/>
        <v>1.1205244743811904E-2</v>
      </c>
      <c r="D46" s="5">
        <f t="shared" si="28"/>
        <v>0.39900000000000002</v>
      </c>
      <c r="E46" s="1">
        <f>SUMIF(BatGame!$A:$A,B46,BatGame!$E:$E)</f>
        <v>16</v>
      </c>
      <c r="F46">
        <f t="shared" si="29"/>
        <v>16</v>
      </c>
      <c r="G46" s="1">
        <f>SUMIF(BatGame!$A:$A,B46,BatGame!$F:$F)</f>
        <v>16</v>
      </c>
      <c r="H46" s="1">
        <f>SUMIF(BatGame!$A:$A,B46,BatGame!$M:$M)</f>
        <v>3</v>
      </c>
      <c r="I46" s="1">
        <f>SUMIF(BatGame!$A:$A,B46,BatGame!$G:$G)</f>
        <v>3</v>
      </c>
      <c r="J46">
        <f>SUMIF(BatGame!$A:$A,B46,BatGame!$H:$H)</f>
        <v>3</v>
      </c>
      <c r="K46" s="1">
        <f>SUMIF(BatGame!$A:$A,B46,BatGame!$I:$I)</f>
        <v>0</v>
      </c>
      <c r="L46" s="1">
        <f>SUMIF(BatGame!$A:$A,B46,BatGame!$J:$J)</f>
        <v>0</v>
      </c>
      <c r="M46" s="1">
        <f>SUMIF(BatGame!$A:$A,B46,BatGame!$K:$K)</f>
        <v>0</v>
      </c>
      <c r="N46">
        <f t="shared" si="30"/>
        <v>3</v>
      </c>
      <c r="O46" s="1">
        <f>SUMIF(BatGame!$A:$A,B46,BatGame!$L:$L)</f>
        <v>1</v>
      </c>
      <c r="P46" s="1">
        <f>SUMIF(BatGame!$A:$A,B46,BatGame!$N:$N)</f>
        <v>3</v>
      </c>
      <c r="Q46" s="1">
        <f>SUMIF(BatGame!$A:$A,B46,BatGame!$AC:$AC)</f>
        <v>1</v>
      </c>
      <c r="R46" s="1">
        <f>SUMIF(BatGame!$A:$A,B46,BatGame!$O:$O)</f>
        <v>0</v>
      </c>
      <c r="S46" s="1">
        <f>SUMIF(BatGame!$A:$A,B46,BatGame!$Y:$Y)</f>
        <v>0</v>
      </c>
      <c r="T46" s="1">
        <f>SUMIF(BatGame!$A:$A,B46,BatGame!$X:$X)</f>
        <v>0</v>
      </c>
      <c r="U46" s="1">
        <f>SUMIF(BatGame!$A:$A,B46,BatGame!$P:$P)</f>
        <v>1</v>
      </c>
      <c r="V46" s="1">
        <f>SUMIF(BatGame!$A:$A,B46,BatGame!$AB:$AB)</f>
        <v>0</v>
      </c>
      <c r="W46" s="1">
        <f>SUMIF(BatGame!$A:$A,B46,BatGame!$Z:$Z)</f>
        <v>0</v>
      </c>
      <c r="X46" s="1">
        <f>SUMIF(BatGame!$A:$A,B46,BatGame!$AA:$AA)</f>
        <v>0</v>
      </c>
      <c r="Y46" s="2">
        <f t="shared" si="31"/>
        <v>0.1875</v>
      </c>
      <c r="Z46" s="2">
        <f t="shared" si="32"/>
        <v>0.1875</v>
      </c>
      <c r="AA46" s="2">
        <f t="shared" si="33"/>
        <v>0.1875</v>
      </c>
      <c r="AB46" s="2">
        <f t="shared" si="34"/>
        <v>0.375</v>
      </c>
      <c r="AC46" s="2">
        <f t="shared" si="35"/>
        <v>0.1875</v>
      </c>
      <c r="AD46" s="2">
        <f>(AL46/E46) / '리그 상수'!$B$3 * 100</f>
        <v>130.58730544747081</v>
      </c>
      <c r="AE46" s="2">
        <f t="shared" si="36"/>
        <v>6.25</v>
      </c>
      <c r="AF46" s="2">
        <f t="shared" si="37"/>
        <v>0</v>
      </c>
      <c r="AG46" s="2">
        <f t="shared" si="38"/>
        <v>0</v>
      </c>
      <c r="AH46" s="2">
        <f t="shared" si="39"/>
        <v>0.2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0.13986639755112992</v>
      </c>
      <c r="AL46" s="2">
        <f>((AK46-$AK$2) / '리그 상수'!$B$2 + '리그 상수'!$B$3) * '2025 썸머시즌 타자'!E46</f>
        <v>3.1147836719730666</v>
      </c>
      <c r="AM46" s="2">
        <f t="shared" si="42"/>
        <v>1.0848214285714286</v>
      </c>
      <c r="AN46" s="2">
        <f>((AK46-'리그 상수'!$B$1) / '리그 상수'!$B$2)*'2025 썸머시즌 타자'!E46</f>
        <v>-0.87589510512376134</v>
      </c>
      <c r="AO46" s="2">
        <f>((AK46-'리그 상수'!$B$1) / '리그 상수'!$B$2) * '2025 썸머시즌 타자'!E46</f>
        <v>-0.87589510512376134</v>
      </c>
      <c r="AP46" s="2">
        <f t="shared" si="43"/>
        <v>0.2</v>
      </c>
      <c r="AQ46" s="2">
        <f t="shared" si="44"/>
        <v>0.89999999999999991</v>
      </c>
      <c r="AR46" s="2">
        <f t="shared" si="45"/>
        <v>0.22410489487623853</v>
      </c>
      <c r="AS46" s="2">
        <f t="shared" si="46"/>
        <v>7.98</v>
      </c>
      <c r="AT46" s="2">
        <f t="shared" si="47"/>
        <v>7.98</v>
      </c>
      <c r="AU46" s="2">
        <f t="shared" si="48"/>
        <v>8.2041048948762381</v>
      </c>
      <c r="AV46" s="3">
        <f>AU46 + (E46 * ('리그 상수'!$B$1 - '리그 상수'!$F$1) / '리그 상수'!$B$2)</f>
        <v>9.8095719844357969</v>
      </c>
      <c r="AW46">
        <f t="shared" si="49"/>
        <v>20</v>
      </c>
      <c r="AX46" s="3">
        <f t="shared" si="50"/>
        <v>1.1205244743811927E-2</v>
      </c>
      <c r="AY46" s="3">
        <f t="shared" si="51"/>
        <v>0.41020524474381193</v>
      </c>
      <c r="BE46" s="1">
        <v>1</v>
      </c>
      <c r="BF46" s="1">
        <v>7</v>
      </c>
      <c r="BG46" s="1">
        <v>3</v>
      </c>
      <c r="BH46">
        <f t="shared" si="52"/>
        <v>14</v>
      </c>
      <c r="BI46" s="4">
        <f t="shared" si="53"/>
        <v>0.49047859922178982</v>
      </c>
      <c r="BJ46" s="2">
        <f>E46*('리그 상수'!$B$3 * 0.8)</f>
        <v>1.9081693500298151</v>
      </c>
      <c r="BL46" t="s">
        <v>277</v>
      </c>
      <c r="BM46" t="b">
        <f>IF(E46&gt;='리그 상수'!$I$1 * 2.8, TRUE, FALSE)</f>
        <v>0</v>
      </c>
    </row>
    <row r="47" spans="1:65" ht="19" thickBot="1">
      <c r="A47" t="s">
        <v>220</v>
      </c>
      <c r="B47" s="7" t="s">
        <v>126</v>
      </c>
      <c r="C47" s="5">
        <f t="shared" si="27"/>
        <v>7.5805337932838501E-2</v>
      </c>
      <c r="D47" s="5">
        <f t="shared" si="28"/>
        <v>0.39900000000000002</v>
      </c>
      <c r="E47" s="1">
        <f>SUMIF(BatGame!$A:$A,B47,BatGame!$E:$E)</f>
        <v>24</v>
      </c>
      <c r="F47">
        <f t="shared" si="29"/>
        <v>24</v>
      </c>
      <c r="G47" s="1">
        <f>SUMIF(BatGame!$A:$A,B47,BatGame!$F:$F)</f>
        <v>24</v>
      </c>
      <c r="H47" s="1">
        <f>SUMIF(BatGame!$A:$A,B47,BatGame!$M:$M)</f>
        <v>4</v>
      </c>
      <c r="I47" s="1">
        <f>SUMIF(BatGame!$A:$A,B47,BatGame!$G:$G)</f>
        <v>9</v>
      </c>
      <c r="J47">
        <f>SUMIF(BatGame!$A:$A,B47,BatGame!$H:$H)</f>
        <v>3</v>
      </c>
      <c r="K47" s="1">
        <f>SUMIF(BatGame!$A:$A,B47,BatGame!$I:$I)</f>
        <v>4</v>
      </c>
      <c r="L47" s="1">
        <f>SUMIF(BatGame!$A:$A,B47,BatGame!$J:$J)</f>
        <v>1</v>
      </c>
      <c r="M47" s="1">
        <f>SUMIF(BatGame!$A:$A,B47,BatGame!$K:$K)</f>
        <v>1</v>
      </c>
      <c r="N47">
        <f t="shared" si="30"/>
        <v>18</v>
      </c>
      <c r="O47" s="1">
        <f>SUMIF(BatGame!$A:$A,B47,BatGame!$L:$L)</f>
        <v>3</v>
      </c>
      <c r="P47" s="1">
        <f>SUMIF(BatGame!$A:$A,B47,BatGame!$N:$N)</f>
        <v>0</v>
      </c>
      <c r="Q47" s="1">
        <f>SUMIF(BatGame!$A:$A,B47,BatGame!$AC:$AC)</f>
        <v>0</v>
      </c>
      <c r="R47" s="1">
        <f>SUMIF(BatGame!$A:$A,B47,BatGame!$O:$O)</f>
        <v>0</v>
      </c>
      <c r="S47" s="1">
        <f>SUMIF(BatGame!$A:$A,B47,BatGame!$Y:$Y)</f>
        <v>0</v>
      </c>
      <c r="T47" s="1">
        <f>SUMIF(BatGame!$A:$A,B47,BatGame!$X:$X)</f>
        <v>0</v>
      </c>
      <c r="U47" s="1">
        <f>SUMIF(BatGame!$A:$A,B47,BatGame!$P:$P)</f>
        <v>7</v>
      </c>
      <c r="V47" s="1">
        <f>SUMIF(BatGame!$A:$A,B47,BatGame!$AB:$AB)</f>
        <v>0</v>
      </c>
      <c r="W47" s="1">
        <f>SUMIF(BatGame!$A:$A,B47,BatGame!$Z:$Z)</f>
        <v>0</v>
      </c>
      <c r="X47" s="1">
        <f>SUMIF(BatGame!$A:$A,B47,BatGame!$AA:$AA)</f>
        <v>0</v>
      </c>
      <c r="Y47" s="2">
        <f t="shared" si="31"/>
        <v>0.375</v>
      </c>
      <c r="Z47" s="2">
        <f t="shared" si="32"/>
        <v>0.375</v>
      </c>
      <c r="AA47" s="2">
        <f t="shared" si="33"/>
        <v>0.75</v>
      </c>
      <c r="AB47" s="2">
        <f t="shared" si="34"/>
        <v>1.125</v>
      </c>
      <c r="AC47" s="2">
        <f t="shared" si="35"/>
        <v>0.16666666666666666</v>
      </c>
      <c r="AD47" s="2">
        <f>(AL47/E47) / '리그 상수'!$B$3 * 100</f>
        <v>196.51994163424123</v>
      </c>
      <c r="AE47" s="2">
        <f t="shared" si="36"/>
        <v>29.166666666666668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0.375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0.44135618782800995</v>
      </c>
      <c r="AL47" s="2">
        <f>((AK47-$AK$2) / '리그 상수'!$B$2 + '리그 상수'!$B$3) * '2025 썸머시즌 타자'!E47</f>
        <v>7.031124924302012</v>
      </c>
      <c r="AM47" s="2">
        <f t="shared" si="42"/>
        <v>12.15</v>
      </c>
      <c r="AN47" s="2">
        <f>((AK47-'리그 상수'!$B$1) / '리그 상수'!$B$2)*'2025 썸머시즌 타자'!E47</f>
        <v>1.0451067586567699</v>
      </c>
      <c r="AO47" s="2">
        <f>((AK47-'리그 상수'!$B$1) / '리그 상수'!$B$2) * '2025 썸머시즌 타자'!E47</f>
        <v>1.0451067586567699</v>
      </c>
      <c r="AP47" s="2">
        <f t="shared" si="43"/>
        <v>0</v>
      </c>
      <c r="AQ47" s="2">
        <f t="shared" si="44"/>
        <v>0.47100000000000009</v>
      </c>
      <c r="AR47" s="2">
        <f t="shared" si="45"/>
        <v>1.51610675865677</v>
      </c>
      <c r="AS47" s="2">
        <f t="shared" si="46"/>
        <v>7.98</v>
      </c>
      <c r="AT47" s="2">
        <f t="shared" si="47"/>
        <v>7.98</v>
      </c>
      <c r="AU47" s="2">
        <f t="shared" si="48"/>
        <v>9.4961067586567705</v>
      </c>
      <c r="AV47" s="3">
        <f>AU47 + (E47 * ('리그 상수'!$B$1 - '리그 상수'!$F$1) / '리그 상수'!$B$2)</f>
        <v>11.90430739299611</v>
      </c>
      <c r="AW47">
        <f t="shared" si="49"/>
        <v>20</v>
      </c>
      <c r="AX47" s="3">
        <f t="shared" si="50"/>
        <v>7.5805337932838501E-2</v>
      </c>
      <c r="AY47" s="3">
        <f t="shared" si="51"/>
        <v>0.47480533793283852</v>
      </c>
      <c r="BE47" s="1">
        <v>1</v>
      </c>
      <c r="BF47" s="1">
        <v>7</v>
      </c>
      <c r="BG47" s="1">
        <v>3</v>
      </c>
      <c r="BH47">
        <f t="shared" si="52"/>
        <v>15</v>
      </c>
      <c r="BI47" s="4">
        <f t="shared" si="53"/>
        <v>0.59521536964980548</v>
      </c>
      <c r="BJ47" s="2">
        <f>E47*('리그 상수'!$B$3 * 0.8)</f>
        <v>2.8622540250447228</v>
      </c>
      <c r="BL47" t="s">
        <v>277</v>
      </c>
      <c r="BM47" t="b">
        <f>IF(E47&gt;='리그 상수'!$I$1 * 2.8, TRUE, FALSE)</f>
        <v>1</v>
      </c>
    </row>
    <row r="48" spans="1:65" ht="19" thickBot="1">
      <c r="A48" t="s">
        <v>220</v>
      </c>
      <c r="B48" s="7" t="s">
        <v>127</v>
      </c>
      <c r="C48" s="5">
        <f t="shared" si="27"/>
        <v>-1.5348804891606449E-2</v>
      </c>
      <c r="D48" s="5">
        <f t="shared" si="28"/>
        <v>0.39900000000000002</v>
      </c>
      <c r="E48" s="1">
        <f>SUMIF(BatGame!$A:$A,B48,BatGame!$E:$E)</f>
        <v>17</v>
      </c>
      <c r="F48">
        <f t="shared" si="29"/>
        <v>15</v>
      </c>
      <c r="G48" s="1">
        <f>SUMIF(BatGame!$A:$A,B48,BatGame!$F:$F)</f>
        <v>15</v>
      </c>
      <c r="H48" s="1">
        <f>SUMIF(BatGame!$A:$A,B48,BatGame!$M:$M)</f>
        <v>2</v>
      </c>
      <c r="I48" s="1">
        <f>SUMIF(BatGame!$A:$A,B48,BatGame!$G:$G)</f>
        <v>0</v>
      </c>
      <c r="J48">
        <f>SUMIF(BatGame!$A:$A,B48,BatGame!$H:$H)</f>
        <v>0</v>
      </c>
      <c r="K48" s="1">
        <f>SUMIF(BatGame!$A:$A,B48,BatGame!$I:$I)</f>
        <v>0</v>
      </c>
      <c r="L48" s="1">
        <f>SUMIF(BatGame!$A:$A,B48,BatGame!$J:$J)</f>
        <v>0</v>
      </c>
      <c r="M48" s="1">
        <f>SUMIF(BatGame!$A:$A,B48,BatGame!$K:$K)</f>
        <v>0</v>
      </c>
      <c r="N48">
        <f t="shared" si="30"/>
        <v>0</v>
      </c>
      <c r="O48" s="1">
        <f>SUMIF(BatGame!$A:$A,B48,BatGame!$L:$L)</f>
        <v>0</v>
      </c>
      <c r="P48" s="1">
        <f>SUMIF(BatGame!$A:$A,B48,BatGame!$N:$N)</f>
        <v>2</v>
      </c>
      <c r="Q48" s="1">
        <f>SUMIF(BatGame!$A:$A,B48,BatGame!$AC:$AC)</f>
        <v>0</v>
      </c>
      <c r="R48" s="1">
        <f>SUMIF(BatGame!$A:$A,B48,BatGame!$O:$O)</f>
        <v>1</v>
      </c>
      <c r="S48" s="1">
        <f>SUMIF(BatGame!$A:$A,B48,BatGame!$Y:$Y)</f>
        <v>1</v>
      </c>
      <c r="T48" s="1">
        <f>SUMIF(BatGame!$A:$A,B48,BatGame!$X:$X)</f>
        <v>0</v>
      </c>
      <c r="U48" s="1">
        <f>SUMIF(BatGame!$A:$A,B48,BatGame!$P:$P)</f>
        <v>6</v>
      </c>
      <c r="V48" s="1">
        <f>SUMIF(BatGame!$A:$A,B48,BatGame!$AB:$AB)</f>
        <v>0</v>
      </c>
      <c r="W48" s="1">
        <f>SUMIF(BatGame!$A:$A,B48,BatGame!$Z:$Z)</f>
        <v>0</v>
      </c>
      <c r="X48" s="1">
        <f>SUMIF(BatGame!$A:$A,B48,BatGame!$AA:$AA)</f>
        <v>0</v>
      </c>
      <c r="Y48" s="2">
        <f t="shared" si="31"/>
        <v>0</v>
      </c>
      <c r="Z48" s="2">
        <f t="shared" si="32"/>
        <v>0.11764705882352941</v>
      </c>
      <c r="AA48" s="2">
        <f t="shared" si="33"/>
        <v>0</v>
      </c>
      <c r="AB48" s="2">
        <f t="shared" si="34"/>
        <v>0.11764705882352941</v>
      </c>
      <c r="AC48" s="2">
        <f t="shared" si="35"/>
        <v>0.13333333333333333</v>
      </c>
      <c r="AD48" s="2">
        <f>(AL48/E48) / '리그 상수'!$B$3 * 100</f>
        <v>115.73746852826734</v>
      </c>
      <c r="AE48" s="2">
        <f t="shared" si="36"/>
        <v>35.294117647058826</v>
      </c>
      <c r="AF48" s="2">
        <f t="shared" si="37"/>
        <v>5.8823529411764701</v>
      </c>
      <c r="AG48" s="2">
        <f t="shared" si="38"/>
        <v>0.16666666666666666</v>
      </c>
      <c r="AH48" s="2">
        <f t="shared" si="39"/>
        <v>0</v>
      </c>
      <c r="AI48" s="2">
        <f t="shared" si="40"/>
        <v>0</v>
      </c>
      <c r="AJ48" s="2">
        <f t="shared" si="41"/>
        <v>0.11764705882352941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7.196263277924804E-2</v>
      </c>
      <c r="AL48" s="2">
        <f>((AK48-$AK$2) / '리그 상수'!$B$2 + '리그 상수'!$B$3) * '2025 썸머시즌 타자'!E48</f>
        <v>2.933120102833251</v>
      </c>
      <c r="AM48" s="2">
        <f t="shared" si="42"/>
        <v>0</v>
      </c>
      <c r="AN48" s="2">
        <f>((AK48-'리그 상수'!$B$1) / '리그 상수'!$B$2)*'2025 썸머시즌 타자'!E48</f>
        <v>-1.3069760978321288</v>
      </c>
      <c r="AO48" s="2">
        <f>((AK48-'리그 상수'!$B$1) / '리그 상수'!$B$2) * '2025 썸머시즌 타자'!E48</f>
        <v>-1.3069760978321288</v>
      </c>
      <c r="AP48" s="2">
        <f t="shared" si="43"/>
        <v>0.4</v>
      </c>
      <c r="AQ48" s="2">
        <f t="shared" si="44"/>
        <v>0.6</v>
      </c>
      <c r="AR48" s="2">
        <f t="shared" si="45"/>
        <v>-0.30697609783212876</v>
      </c>
      <c r="AS48" s="2">
        <f t="shared" si="46"/>
        <v>7.98</v>
      </c>
      <c r="AT48" s="2">
        <f t="shared" si="47"/>
        <v>7.98</v>
      </c>
      <c r="AU48" s="2">
        <f t="shared" si="48"/>
        <v>7.6730239021678717</v>
      </c>
      <c r="AV48" s="3">
        <f>AU48 + (E48 * ('리그 상수'!$B$1 - '리그 상수'!$F$1) / '리그 상수'!$B$2)</f>
        <v>9.3788326848249035</v>
      </c>
      <c r="AW48">
        <f t="shared" si="49"/>
        <v>20</v>
      </c>
      <c r="AX48" s="3">
        <f t="shared" si="50"/>
        <v>-1.5348804891606439E-2</v>
      </c>
      <c r="AY48" s="3">
        <f t="shared" si="51"/>
        <v>0.38365119510839357</v>
      </c>
      <c r="BE48" s="1">
        <v>1</v>
      </c>
      <c r="BF48" s="1">
        <v>7</v>
      </c>
      <c r="BG48" s="1">
        <v>3</v>
      </c>
      <c r="BH48">
        <f t="shared" si="52"/>
        <v>15</v>
      </c>
      <c r="BI48" s="4">
        <f t="shared" si="53"/>
        <v>0.46894163424124519</v>
      </c>
      <c r="BJ48" s="2">
        <f>E48*('리그 상수'!$B$3 * 0.8)</f>
        <v>2.0274299344066784</v>
      </c>
      <c r="BL48" t="s">
        <v>277</v>
      </c>
      <c r="BM48" t="b">
        <f>IF(E48&gt;='리그 상수'!$I$1 * 2.8, TRUE, FALSE)</f>
        <v>0</v>
      </c>
    </row>
    <row r="49" spans="1:65" ht="19" thickBot="1">
      <c r="A49" t="s">
        <v>220</v>
      </c>
      <c r="B49" s="10" t="s">
        <v>128</v>
      </c>
      <c r="C49" s="5">
        <f t="shared" si="27"/>
        <v>-2.5783932249942798E-2</v>
      </c>
      <c r="D49" s="5">
        <f t="shared" si="28"/>
        <v>0.39900000000000002</v>
      </c>
      <c r="E49" s="1">
        <f>SUMIF(BatGame!$A:$A,B49,BatGame!$E:$E)</f>
        <v>14</v>
      </c>
      <c r="F49">
        <f t="shared" si="29"/>
        <v>14</v>
      </c>
      <c r="G49" s="1">
        <f>SUMIF(BatGame!$A:$A,B49,BatGame!$F:$F)</f>
        <v>14</v>
      </c>
      <c r="H49" s="1">
        <f>SUMIF(BatGame!$A:$A,B49,BatGame!$M:$M)</f>
        <v>1</v>
      </c>
      <c r="I49" s="1">
        <f>SUMIF(BatGame!$A:$A,B49,BatGame!$G:$G)</f>
        <v>1</v>
      </c>
      <c r="J49">
        <f>SUMIF(BatGame!$A:$A,B49,BatGame!$H:$H)</f>
        <v>0</v>
      </c>
      <c r="K49" s="1">
        <f>SUMIF(BatGame!$A:$A,B49,BatGame!$I:$I)</f>
        <v>1</v>
      </c>
      <c r="L49" s="1">
        <f>SUMIF(BatGame!$A:$A,B49,BatGame!$J:$J)</f>
        <v>0</v>
      </c>
      <c r="M49" s="1">
        <f>SUMIF(BatGame!$A:$A,B49,BatGame!$K:$K)</f>
        <v>0</v>
      </c>
      <c r="N49">
        <f t="shared" si="30"/>
        <v>2</v>
      </c>
      <c r="O49" s="1">
        <f>SUMIF(BatGame!$A:$A,B49,BatGame!$L:$L)</f>
        <v>1</v>
      </c>
      <c r="P49" s="1">
        <f>SUMIF(BatGame!$A:$A,B49,BatGame!$N:$N)</f>
        <v>1</v>
      </c>
      <c r="Q49" s="1">
        <f>SUMIF(BatGame!$A:$A,B49,BatGame!$AC:$AC)</f>
        <v>0</v>
      </c>
      <c r="R49" s="1">
        <f>SUMIF(BatGame!$A:$A,B49,BatGame!$O:$O)</f>
        <v>0</v>
      </c>
      <c r="S49" s="1">
        <f>SUMIF(BatGame!$A:$A,B49,BatGame!$Y:$Y)</f>
        <v>0</v>
      </c>
      <c r="T49" s="1">
        <f>SUMIF(BatGame!$A:$A,B49,BatGame!$X:$X)</f>
        <v>0</v>
      </c>
      <c r="U49" s="1">
        <f>SUMIF(BatGame!$A:$A,B49,BatGame!$P:$P)</f>
        <v>3</v>
      </c>
      <c r="V49" s="1">
        <f>SUMIF(BatGame!$A:$A,B49,BatGame!$AB:$AB)</f>
        <v>0</v>
      </c>
      <c r="W49" s="1">
        <f>SUMIF(BatGame!$A:$A,B49,BatGame!$Z:$Z)</f>
        <v>0</v>
      </c>
      <c r="X49" s="1">
        <f>SUMIF(BatGame!$A:$A,B49,BatGame!$AA:$AA)</f>
        <v>0</v>
      </c>
      <c r="Y49" s="2">
        <f t="shared" si="31"/>
        <v>7.1428571428571425E-2</v>
      </c>
      <c r="Z49" s="2">
        <f t="shared" si="32"/>
        <v>7.1428571428571425E-2</v>
      </c>
      <c r="AA49" s="2">
        <f t="shared" si="33"/>
        <v>0.14285714285714285</v>
      </c>
      <c r="AB49" s="2">
        <f t="shared" si="34"/>
        <v>0.21428571428571427</v>
      </c>
      <c r="AC49" s="2">
        <f t="shared" si="35"/>
        <v>7.1428571428571425E-2</v>
      </c>
      <c r="AD49" s="2">
        <f>(AL49/E49) / '리그 상수'!$B$3 * 100</f>
        <v>118.64369093941079</v>
      </c>
      <c r="AE49" s="2">
        <f t="shared" si="36"/>
        <v>21.428571428571427</v>
      </c>
      <c r="AF49" s="2">
        <f t="shared" si="37"/>
        <v>0</v>
      </c>
      <c r="AG49" s="2">
        <f t="shared" si="38"/>
        <v>0</v>
      </c>
      <c r="AH49" s="2">
        <f t="shared" si="39"/>
        <v>9.0909090909090912E-2</v>
      </c>
      <c r="AI49" s="2">
        <f t="shared" si="40"/>
        <v>7.1428571428571425E-2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8.5251899459736338E-2</v>
      </c>
      <c r="AL49" s="2">
        <f>((AK49-$AK$2) / '리그 상수'!$B$2 + '리그 상수'!$B$3) * '2025 썸머시즌 타자'!E49</f>
        <v>2.4761652849608691</v>
      </c>
      <c r="AM49" s="2">
        <f t="shared" si="42"/>
        <v>0.29670329670329665</v>
      </c>
      <c r="AN49" s="2">
        <f>((AK49-'리그 상수'!$B$1) / '리그 상수'!$B$2)*'2025 썸머시즌 타자'!E49</f>
        <v>-1.0156786449988555</v>
      </c>
      <c r="AO49" s="2">
        <f>((AK49-'리그 상수'!$B$1) / '리그 상수'!$B$2) * '2025 썸머시즌 타자'!E49</f>
        <v>-1.0156786449988555</v>
      </c>
      <c r="AP49" s="2">
        <f t="shared" si="43"/>
        <v>0.2</v>
      </c>
      <c r="AQ49" s="2">
        <f t="shared" si="44"/>
        <v>0.3</v>
      </c>
      <c r="AR49" s="2">
        <f t="shared" si="45"/>
        <v>-0.51567864499885552</v>
      </c>
      <c r="AS49" s="2">
        <f t="shared" si="46"/>
        <v>7.98</v>
      </c>
      <c r="AT49" s="2">
        <f t="shared" si="47"/>
        <v>7.98</v>
      </c>
      <c r="AU49" s="2">
        <f t="shared" si="48"/>
        <v>7.4643213550011449</v>
      </c>
      <c r="AV49" s="3">
        <f>AU49 + (E49 * ('리그 상수'!$B$1 - '리그 상수'!$F$1) / '리그 상수'!$B$2)</f>
        <v>8.8691050583657596</v>
      </c>
      <c r="AW49">
        <f t="shared" si="49"/>
        <v>20</v>
      </c>
      <c r="AX49" s="3">
        <f t="shared" si="50"/>
        <v>-2.5783932249942777E-2</v>
      </c>
      <c r="AY49" s="3">
        <f t="shared" si="51"/>
        <v>0.37321606775005722</v>
      </c>
      <c r="BE49" s="1">
        <v>1</v>
      </c>
      <c r="BF49" s="1">
        <v>7</v>
      </c>
      <c r="BG49" s="1">
        <v>3</v>
      </c>
      <c r="BH49">
        <f t="shared" si="52"/>
        <v>13</v>
      </c>
      <c r="BI49" s="4">
        <f t="shared" si="53"/>
        <v>0.44345525291828797</v>
      </c>
      <c r="BJ49" s="2">
        <f>E49*('리그 상수'!$B$3 * 0.8)</f>
        <v>1.6696481812760882</v>
      </c>
      <c r="BL49" t="s">
        <v>277</v>
      </c>
      <c r="BM49" t="b">
        <f>IF(E49&gt;='리그 상수'!$I$1 * 2.8, TRUE, FALSE)</f>
        <v>0</v>
      </c>
    </row>
    <row r="50" spans="1:65" ht="19" thickBot="1">
      <c r="A50" t="s">
        <v>220</v>
      </c>
      <c r="B50" s="10" t="s">
        <v>129</v>
      </c>
      <c r="C50" s="5">
        <f t="shared" si="27"/>
        <v>-5.3675653140633661E-2</v>
      </c>
      <c r="D50" s="5">
        <f t="shared" si="28"/>
        <v>0.39900000000000002</v>
      </c>
      <c r="E50" s="1">
        <f>SUMIF(BatGame!$A:$A,B50,BatGame!$E:$E)</f>
        <v>17</v>
      </c>
      <c r="F50">
        <f t="shared" si="29"/>
        <v>17</v>
      </c>
      <c r="G50" s="1">
        <f>SUMIF(BatGame!$A:$A,B50,BatGame!$F:$F)</f>
        <v>17</v>
      </c>
      <c r="H50" s="1">
        <f>SUMIF(BatGame!$A:$A,B50,BatGame!$M:$M)</f>
        <v>0</v>
      </c>
      <c r="I50" s="1">
        <f>SUMIF(BatGame!$A:$A,B50,BatGame!$G:$G)</f>
        <v>2</v>
      </c>
      <c r="J50">
        <f>SUMIF(BatGame!$A:$A,B50,BatGame!$H:$H)</f>
        <v>1</v>
      </c>
      <c r="K50" s="1">
        <f>SUMIF(BatGame!$A:$A,B50,BatGame!$I:$I)</f>
        <v>1</v>
      </c>
      <c r="L50" s="1">
        <f>SUMIF(BatGame!$A:$A,B50,BatGame!$J:$J)</f>
        <v>0</v>
      </c>
      <c r="M50" s="1">
        <f>SUMIF(BatGame!$A:$A,B50,BatGame!$K:$K)</f>
        <v>0</v>
      </c>
      <c r="N50">
        <f t="shared" si="30"/>
        <v>3</v>
      </c>
      <c r="O50" s="1">
        <f>SUMIF(BatGame!$A:$A,B50,BatGame!$L:$L)</f>
        <v>0</v>
      </c>
      <c r="P50" s="1">
        <f>SUMIF(BatGame!$A:$A,B50,BatGame!$N:$N)</f>
        <v>0</v>
      </c>
      <c r="Q50" s="1">
        <f>SUMIF(BatGame!$A:$A,B50,BatGame!$AC:$AC)</f>
        <v>0</v>
      </c>
      <c r="R50" s="1">
        <f>SUMIF(BatGame!$A:$A,B50,BatGame!$O:$O)</f>
        <v>0</v>
      </c>
      <c r="S50" s="1">
        <f>SUMIF(BatGame!$A:$A,B50,BatGame!$Y:$Y)</f>
        <v>0</v>
      </c>
      <c r="T50" s="1">
        <f>SUMIF(BatGame!$A:$A,B50,BatGame!$X:$X)</f>
        <v>0</v>
      </c>
      <c r="U50" s="1">
        <f>SUMIF(BatGame!$A:$A,B50,BatGame!$P:$P)</f>
        <v>1</v>
      </c>
      <c r="V50" s="1">
        <f>SUMIF(BatGame!$A:$A,B50,BatGame!$AB:$AB)</f>
        <v>0</v>
      </c>
      <c r="W50" s="1">
        <f>SUMIF(BatGame!$A:$A,B50,BatGame!$Z:$Z)</f>
        <v>0</v>
      </c>
      <c r="X50" s="1">
        <f>SUMIF(BatGame!$A:$A,B50,BatGame!$AA:$AA)</f>
        <v>0</v>
      </c>
      <c r="Y50" s="2">
        <f t="shared" si="31"/>
        <v>0.11764705882352941</v>
      </c>
      <c r="Z50" s="2">
        <f t="shared" si="32"/>
        <v>0.11764705882352941</v>
      </c>
      <c r="AA50" s="2">
        <f t="shared" si="33"/>
        <v>0.17647058823529413</v>
      </c>
      <c r="AB50" s="2">
        <f t="shared" si="34"/>
        <v>0.29411764705882354</v>
      </c>
      <c r="AC50" s="2">
        <f t="shared" si="35"/>
        <v>0</v>
      </c>
      <c r="AD50" s="2">
        <f>(AL50/E50) / '리그 상수'!$B$3 * 100</f>
        <v>124.9496452277409</v>
      </c>
      <c r="AE50" s="2">
        <f t="shared" si="36"/>
        <v>5.8823529411764701</v>
      </c>
      <c r="AF50" s="2">
        <f t="shared" si="37"/>
        <v>0</v>
      </c>
      <c r="AG50" s="2">
        <f t="shared" si="38"/>
        <v>0</v>
      </c>
      <c r="AH50" s="2">
        <f t="shared" si="39"/>
        <v>0.125</v>
      </c>
      <c r="AI50" s="2">
        <f t="shared" si="40"/>
        <v>5.8823529411764719E-2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0.11408710074758834</v>
      </c>
      <c r="AL50" s="2">
        <f>((AK50-$AK$2) / '리그 상수'!$B$2 + '리그 상수'!$B$3) * '2025 썸머시즌 타자'!E50</f>
        <v>3.1665831378527063</v>
      </c>
      <c r="AM50" s="2">
        <f t="shared" si="42"/>
        <v>0.63529411764705879</v>
      </c>
      <c r="AN50" s="2">
        <f>((AK50-'리그 상수'!$B$1) / '리그 상수'!$B$2)*'2025 썸머시즌 타자'!E50</f>
        <v>-1.0735130628126734</v>
      </c>
      <c r="AO50" s="2">
        <f>((AK50-'리그 상수'!$B$1) / '리그 상수'!$B$2) * '2025 썸머시즌 타자'!E50</f>
        <v>-1.0735130628126734</v>
      </c>
      <c r="AP50" s="2">
        <f t="shared" si="43"/>
        <v>0</v>
      </c>
      <c r="AQ50" s="2">
        <f t="shared" si="44"/>
        <v>0</v>
      </c>
      <c r="AR50" s="2">
        <f t="shared" si="45"/>
        <v>-1.0735130628126734</v>
      </c>
      <c r="AS50" s="2">
        <f t="shared" si="46"/>
        <v>7.98</v>
      </c>
      <c r="AT50" s="2">
        <f t="shared" si="47"/>
        <v>7.98</v>
      </c>
      <c r="AU50" s="2">
        <f t="shared" si="48"/>
        <v>6.906486937187327</v>
      </c>
      <c r="AV50" s="3">
        <f>AU50 + (E50 * ('리그 상수'!$B$1 - '리그 상수'!$F$1) / '리그 상수'!$B$2)</f>
        <v>8.6122957198443579</v>
      </c>
      <c r="AW50">
        <f t="shared" si="49"/>
        <v>20</v>
      </c>
      <c r="AX50" s="3">
        <f t="shared" si="50"/>
        <v>-5.3675653140633675E-2</v>
      </c>
      <c r="AY50" s="3">
        <f t="shared" si="51"/>
        <v>0.34532434685936636</v>
      </c>
      <c r="BE50" s="1">
        <v>1</v>
      </c>
      <c r="BF50" s="1">
        <v>7</v>
      </c>
      <c r="BG50" s="1">
        <v>3</v>
      </c>
      <c r="BH50">
        <f t="shared" si="52"/>
        <v>15</v>
      </c>
      <c r="BI50" s="4">
        <f t="shared" si="53"/>
        <v>0.43061478599221792</v>
      </c>
      <c r="BJ50" s="2">
        <f>E50*('리그 상수'!$B$3 * 0.8)</f>
        <v>2.0274299344066784</v>
      </c>
      <c r="BL50" t="s">
        <v>277</v>
      </c>
      <c r="BM50" t="b">
        <f>IF(E50&gt;='리그 상수'!$I$1 * 2.8, TRUE, FALSE)</f>
        <v>0</v>
      </c>
    </row>
    <row r="51" spans="1:65" ht="19" thickBot="1">
      <c r="A51" t="s">
        <v>220</v>
      </c>
      <c r="B51" s="10" t="s">
        <v>130</v>
      </c>
      <c r="C51" s="5">
        <f t="shared" si="27"/>
        <v>-5.416963672628583E-2</v>
      </c>
      <c r="D51" s="5">
        <f t="shared" si="28"/>
        <v>0.39900000000000002</v>
      </c>
      <c r="E51" s="1">
        <f>SUMIF(BatGame!$A:$A,B51,BatGame!$E:$E)</f>
        <v>22</v>
      </c>
      <c r="F51">
        <f t="shared" si="29"/>
        <v>21</v>
      </c>
      <c r="G51" s="1">
        <f>SUMIF(BatGame!$A:$A,B51,BatGame!$F:$F)</f>
        <v>21</v>
      </c>
      <c r="H51" s="1">
        <f>SUMIF(BatGame!$A:$A,B51,BatGame!$M:$M)</f>
        <v>0</v>
      </c>
      <c r="I51" s="1">
        <f>SUMIF(BatGame!$A:$A,B51,BatGame!$G:$G)</f>
        <v>3</v>
      </c>
      <c r="J51">
        <f>SUMIF(BatGame!$A:$A,B51,BatGame!$H:$H)</f>
        <v>3</v>
      </c>
      <c r="K51" s="1">
        <f>SUMIF(BatGame!$A:$A,B51,BatGame!$I:$I)</f>
        <v>0</v>
      </c>
      <c r="L51" s="1">
        <f>SUMIF(BatGame!$A:$A,B51,BatGame!$J:$J)</f>
        <v>0</v>
      </c>
      <c r="M51" s="1">
        <f>SUMIF(BatGame!$A:$A,B51,BatGame!$K:$K)</f>
        <v>0</v>
      </c>
      <c r="N51">
        <f t="shared" si="30"/>
        <v>3</v>
      </c>
      <c r="O51" s="1">
        <f>SUMIF(BatGame!$A:$A,B51,BatGame!$L:$L)</f>
        <v>0</v>
      </c>
      <c r="P51" s="1">
        <f>SUMIF(BatGame!$A:$A,B51,BatGame!$N:$N)</f>
        <v>3</v>
      </c>
      <c r="Q51" s="1">
        <f>SUMIF(BatGame!$A:$A,B51,BatGame!$AC:$AC)</f>
        <v>1</v>
      </c>
      <c r="R51" s="1">
        <f>SUMIF(BatGame!$A:$A,B51,BatGame!$O:$O)</f>
        <v>1</v>
      </c>
      <c r="S51" s="1">
        <f>SUMIF(BatGame!$A:$A,B51,BatGame!$Y:$Y)</f>
        <v>0</v>
      </c>
      <c r="T51" s="1">
        <f>SUMIF(BatGame!$A:$A,B51,BatGame!$X:$X)</f>
        <v>0</v>
      </c>
      <c r="U51" s="1">
        <f>SUMIF(BatGame!$A:$A,B51,BatGame!$P:$P)</f>
        <v>5</v>
      </c>
      <c r="V51" s="1">
        <f>SUMIF(BatGame!$A:$A,B51,BatGame!$AB:$AB)</f>
        <v>0</v>
      </c>
      <c r="W51" s="1">
        <f>SUMIF(BatGame!$A:$A,B51,BatGame!$Z:$Z)</f>
        <v>0</v>
      </c>
      <c r="X51" s="1">
        <f>SUMIF(BatGame!$A:$A,B51,BatGame!$AA:$AA)</f>
        <v>0</v>
      </c>
      <c r="Y51" s="2">
        <f t="shared" si="31"/>
        <v>0.14285714285714285</v>
      </c>
      <c r="Z51" s="2">
        <f t="shared" si="32"/>
        <v>0.18181818181818182</v>
      </c>
      <c r="AA51" s="2">
        <f t="shared" si="33"/>
        <v>0.14285714285714285</v>
      </c>
      <c r="AB51" s="2">
        <f t="shared" si="34"/>
        <v>0.32467532467532467</v>
      </c>
      <c r="AC51" s="2">
        <f t="shared" si="35"/>
        <v>0</v>
      </c>
      <c r="AD51" s="2">
        <f>(AL51/E51) / '리그 상수'!$B$3 * 100</f>
        <v>128.17739653342764</v>
      </c>
      <c r="AE51" s="2">
        <f t="shared" si="36"/>
        <v>22.727272727272727</v>
      </c>
      <c r="AF51" s="2">
        <f t="shared" si="37"/>
        <v>4.5454545454545459</v>
      </c>
      <c r="AG51" s="2">
        <f t="shared" si="38"/>
        <v>0.2</v>
      </c>
      <c r="AH51" s="2">
        <f t="shared" si="39"/>
        <v>0.1875</v>
      </c>
      <c r="AI51" s="2">
        <f t="shared" si="40"/>
        <v>0</v>
      </c>
      <c r="AJ51" s="2">
        <f t="shared" si="41"/>
        <v>3.8961038961038974E-2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0.12884662077437425</v>
      </c>
      <c r="AL51" s="2">
        <f>((AK51-$AK$2) / '리그 상수'!$B$2 + '리그 상수'!$B$3) * '2025 썸머시즌 타자'!E51</f>
        <v>4.2037905839824212</v>
      </c>
      <c r="AM51" s="2">
        <f t="shared" si="42"/>
        <v>0.81203007518796988</v>
      </c>
      <c r="AN51" s="2">
        <f>((AK51-'리그 상수'!$B$1) / '리그 상수'!$B$2)*'2025 썸머시즌 타자'!E51</f>
        <v>-1.2833927345257163</v>
      </c>
      <c r="AO51" s="2">
        <f>((AK51-'리그 상수'!$B$1) / '리그 상수'!$B$2) * '2025 썸머시즌 타자'!E51</f>
        <v>-1.2833927345257163</v>
      </c>
      <c r="AP51" s="2">
        <f t="shared" si="43"/>
        <v>0.2</v>
      </c>
      <c r="AQ51" s="2">
        <f t="shared" si="44"/>
        <v>0</v>
      </c>
      <c r="AR51" s="2">
        <f t="shared" si="45"/>
        <v>-1.0833927345257164</v>
      </c>
      <c r="AS51" s="2">
        <f t="shared" si="46"/>
        <v>7.98</v>
      </c>
      <c r="AT51" s="2">
        <f t="shared" si="47"/>
        <v>7.98</v>
      </c>
      <c r="AU51" s="2">
        <f t="shared" si="48"/>
        <v>6.8966072654742838</v>
      </c>
      <c r="AV51" s="3">
        <f>AU51 + (E51 * ('리그 상수'!$B$1 - '리그 상수'!$F$1) / '리그 상수'!$B$2)</f>
        <v>9.104124513618677</v>
      </c>
      <c r="AW51">
        <f t="shared" si="49"/>
        <v>20</v>
      </c>
      <c r="AX51" s="3">
        <f t="shared" si="50"/>
        <v>-5.4169636726285816E-2</v>
      </c>
      <c r="AY51" s="3">
        <f t="shared" si="51"/>
        <v>0.34483036327371419</v>
      </c>
      <c r="BE51" s="1">
        <v>1</v>
      </c>
      <c r="BF51" s="1">
        <v>7</v>
      </c>
      <c r="BG51" s="1">
        <v>3</v>
      </c>
      <c r="BH51">
        <f t="shared" si="52"/>
        <v>19</v>
      </c>
      <c r="BI51" s="4">
        <f t="shared" si="53"/>
        <v>0.45520622568093383</v>
      </c>
      <c r="BJ51" s="2">
        <f>E51*('리그 상수'!$B$3 * 0.8)</f>
        <v>2.6237328562909958</v>
      </c>
      <c r="BL51" t="s">
        <v>277</v>
      </c>
      <c r="BM51" t="b">
        <f>IF(E51&gt;='리그 상수'!$I$1 * 2.8, TRUE, FALSE)</f>
        <v>0</v>
      </c>
    </row>
    <row r="52" spans="1:65" ht="19" thickBot="1">
      <c r="A52" t="s">
        <v>220</v>
      </c>
      <c r="B52" s="7" t="s">
        <v>131</v>
      </c>
      <c r="C52" s="5">
        <f t="shared" si="27"/>
        <v>-1.0834695746002709E-2</v>
      </c>
      <c r="D52" s="5">
        <f t="shared" si="28"/>
        <v>0.39900000000000002</v>
      </c>
      <c r="E52" s="1">
        <f>SUMIF(BatGame!$A:$A,B52,BatGame!$E:$E)</f>
        <v>9</v>
      </c>
      <c r="F52">
        <f t="shared" si="29"/>
        <v>9</v>
      </c>
      <c r="G52" s="1">
        <f>SUMIF(BatGame!$A:$A,B52,BatGame!$F:$F)</f>
        <v>9</v>
      </c>
      <c r="H52" s="1">
        <f>SUMIF(BatGame!$A:$A,B52,BatGame!$M:$M)</f>
        <v>0</v>
      </c>
      <c r="I52" s="1">
        <f>SUMIF(BatGame!$A:$A,B52,BatGame!$G:$G)</f>
        <v>2</v>
      </c>
      <c r="J52">
        <f>SUMIF(BatGame!$A:$A,B52,BatGame!$H:$H)</f>
        <v>2</v>
      </c>
      <c r="K52" s="1">
        <f>SUMIF(BatGame!$A:$A,B52,BatGame!$I:$I)</f>
        <v>0</v>
      </c>
      <c r="L52" s="1">
        <f>SUMIF(BatGame!$A:$A,B52,BatGame!$J:$J)</f>
        <v>0</v>
      </c>
      <c r="M52" s="1">
        <f>SUMIF(BatGame!$A:$A,B52,BatGame!$K:$K)</f>
        <v>0</v>
      </c>
      <c r="N52">
        <f t="shared" si="30"/>
        <v>2</v>
      </c>
      <c r="O52" s="1">
        <f>SUMIF(BatGame!$A:$A,B52,BatGame!$L:$L)</f>
        <v>0</v>
      </c>
      <c r="P52" s="1">
        <f>SUMIF(BatGame!$A:$A,B52,BatGame!$N:$N)</f>
        <v>1</v>
      </c>
      <c r="Q52" s="1">
        <f>SUMIF(BatGame!$A:$A,B52,BatGame!$AC:$AC)</f>
        <v>0</v>
      </c>
      <c r="R52" s="1">
        <f>SUMIF(BatGame!$A:$A,B52,BatGame!$O:$O)</f>
        <v>0</v>
      </c>
      <c r="S52" s="1">
        <f>SUMIF(BatGame!$A:$A,B52,BatGame!$Y:$Y)</f>
        <v>0</v>
      </c>
      <c r="T52" s="1">
        <f>SUMIF(BatGame!$A:$A,B52,BatGame!$X:$X)</f>
        <v>0</v>
      </c>
      <c r="U52" s="1">
        <f>SUMIF(BatGame!$A:$A,B52,BatGame!$P:$P)</f>
        <v>0</v>
      </c>
      <c r="V52" s="1">
        <f>SUMIF(BatGame!$A:$A,B52,BatGame!$AB:$AB)</f>
        <v>0</v>
      </c>
      <c r="W52" s="1">
        <f>SUMIF(BatGame!$A:$A,B52,BatGame!$Z:$Z)</f>
        <v>0</v>
      </c>
      <c r="X52" s="1">
        <f>SUMIF(BatGame!$A:$A,B52,BatGame!$AA:$AA)</f>
        <v>0</v>
      </c>
      <c r="Y52" s="2">
        <f t="shared" si="31"/>
        <v>0.22222222222222221</v>
      </c>
      <c r="Z52" s="2">
        <f t="shared" si="32"/>
        <v>0.22222222222222221</v>
      </c>
      <c r="AA52" s="2">
        <f t="shared" si="33"/>
        <v>0.22222222222222221</v>
      </c>
      <c r="AB52" s="2">
        <f t="shared" si="34"/>
        <v>0.44444444444444442</v>
      </c>
      <c r="AC52" s="2">
        <f t="shared" si="35"/>
        <v>0</v>
      </c>
      <c r="AD52" s="2">
        <f>(AL52/E52) / '리그 상수'!$B$3 * 100</f>
        <v>136.25162127107652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0.22222222222222221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0.16576758228282065</v>
      </c>
      <c r="AL52" s="2">
        <f>((AK52-$AK$2) / '리그 상수'!$B$2 + '리그 상수'!$B$3) * '2025 썸머시즌 타자'!E52</f>
        <v>1.8280628971969122</v>
      </c>
      <c r="AM52" s="2">
        <f t="shared" si="42"/>
        <v>1.7142857142857142</v>
      </c>
      <c r="AN52" s="2">
        <f>((AK52-'리그 상수'!$B$1) / '리그 상수'!$B$2)*'2025 썸머시즌 타자'!E52</f>
        <v>-0.41669391492005353</v>
      </c>
      <c r="AO52" s="2">
        <f>((AK52-'리그 상수'!$B$1) / '리그 상수'!$B$2) * '2025 썸머시즌 타자'!E52</f>
        <v>-0.41669391492005353</v>
      </c>
      <c r="AP52" s="2">
        <f t="shared" si="43"/>
        <v>0.2</v>
      </c>
      <c r="AQ52" s="2">
        <f t="shared" si="44"/>
        <v>0</v>
      </c>
      <c r="AR52" s="2">
        <f t="shared" si="45"/>
        <v>-0.21669391492005352</v>
      </c>
      <c r="AS52" s="2">
        <f t="shared" si="46"/>
        <v>7.98</v>
      </c>
      <c r="AT52" s="2">
        <f t="shared" si="47"/>
        <v>7.98</v>
      </c>
      <c r="AU52" s="2">
        <f t="shared" si="48"/>
        <v>7.7633060850799467</v>
      </c>
      <c r="AV52" s="3">
        <f>AU52 + (E52 * ('리그 상수'!$B$1 - '리그 상수'!$F$1) / '리그 상수'!$B$2)</f>
        <v>8.6663813229571982</v>
      </c>
      <c r="AW52">
        <f t="shared" si="49"/>
        <v>20</v>
      </c>
      <c r="AX52" s="3">
        <f t="shared" si="50"/>
        <v>-1.0834695746002676E-2</v>
      </c>
      <c r="AY52" s="3">
        <f t="shared" si="51"/>
        <v>0.38816530425399731</v>
      </c>
      <c r="BE52" s="1">
        <v>1</v>
      </c>
      <c r="BF52" s="1">
        <v>7</v>
      </c>
      <c r="BG52" s="1">
        <v>3</v>
      </c>
      <c r="BH52">
        <f t="shared" si="52"/>
        <v>7</v>
      </c>
      <c r="BI52" s="4">
        <f t="shared" si="53"/>
        <v>0.43331906614785992</v>
      </c>
      <c r="BJ52" s="2">
        <f>E52*('리그 상수'!$B$3 * 0.8)</f>
        <v>1.0733452593917709</v>
      </c>
      <c r="BL52" t="s">
        <v>277</v>
      </c>
      <c r="BM52" t="b">
        <f>IF(E52&gt;='리그 상수'!$I$1 * 2.8, TRUE, FALSE)</f>
        <v>0</v>
      </c>
    </row>
    <row r="53" spans="1:65" ht="19" thickBot="1">
      <c r="A53" t="s">
        <v>220</v>
      </c>
      <c r="B53" s="7" t="s">
        <v>224</v>
      </c>
      <c r="C53" s="5">
        <f t="shared" si="27"/>
        <v>2.5256346663178886E-2</v>
      </c>
      <c r="D53" s="5">
        <f t="shared" si="28"/>
        <v>0.39900000000000002</v>
      </c>
      <c r="E53" s="1">
        <f>SUMIF(BatGame!$A:$A,B53,BatGame!$E:$E)</f>
        <v>25</v>
      </c>
      <c r="F53">
        <f t="shared" si="29"/>
        <v>25</v>
      </c>
      <c r="G53" s="1">
        <f>SUMIF(BatGame!$A:$A,B53,BatGame!$F:$F)</f>
        <v>25</v>
      </c>
      <c r="H53" s="1">
        <f>SUMIF(BatGame!$A:$A,B53,BatGame!$M:$M)</f>
        <v>3</v>
      </c>
      <c r="I53" s="1">
        <f>SUMIF(BatGame!$A:$A,B53,BatGame!$G:$G)</f>
        <v>11</v>
      </c>
      <c r="J53">
        <f>SUMIF(BatGame!$A:$A,B53,BatGame!$H:$H)</f>
        <v>8</v>
      </c>
      <c r="K53" s="1">
        <f>SUMIF(BatGame!$A:$A,B53,BatGame!$I:$I)</f>
        <v>2</v>
      </c>
      <c r="L53" s="1">
        <f>SUMIF(BatGame!$A:$A,B53,BatGame!$J:$J)</f>
        <v>0</v>
      </c>
      <c r="M53" s="1">
        <f>SUMIF(BatGame!$A:$A,B53,BatGame!$K:$K)</f>
        <v>1</v>
      </c>
      <c r="N53">
        <f t="shared" si="30"/>
        <v>16</v>
      </c>
      <c r="O53" s="1">
        <f>SUMIF(BatGame!$A:$A,B53,BatGame!$L:$L)</f>
        <v>5</v>
      </c>
      <c r="P53" s="1">
        <f>SUMIF(BatGame!$A:$A,B53,BatGame!$N:$N)</f>
        <v>0</v>
      </c>
      <c r="Q53" s="1">
        <f>SUMIF(BatGame!$A:$A,B53,BatGame!$AC:$AC)</f>
        <v>1</v>
      </c>
      <c r="R53" s="1">
        <f>SUMIF(BatGame!$A:$A,B53,BatGame!$O:$O)</f>
        <v>0</v>
      </c>
      <c r="S53" s="1">
        <f>SUMIF(BatGame!$A:$A,B53,BatGame!$Y:$Y)</f>
        <v>0</v>
      </c>
      <c r="T53" s="1">
        <f>SUMIF(BatGame!$A:$A,B53,BatGame!$X:$X)</f>
        <v>0</v>
      </c>
      <c r="U53" s="1">
        <f>SUMIF(BatGame!$A:$A,B53,BatGame!$P:$P)</f>
        <v>2</v>
      </c>
      <c r="V53" s="1">
        <f>SUMIF(BatGame!$A:$A,B53,BatGame!$AB:$AB)</f>
        <v>0</v>
      </c>
      <c r="W53" s="1">
        <f>SUMIF(BatGame!$A:$A,B53,BatGame!$Z:$Z)</f>
        <v>0</v>
      </c>
      <c r="X53" s="1">
        <f>SUMIF(BatGame!$A:$A,B53,BatGame!$AA:$AA)</f>
        <v>0</v>
      </c>
      <c r="Y53" s="2">
        <f t="shared" si="31"/>
        <v>0.44</v>
      </c>
      <c r="Z53" s="2">
        <f t="shared" si="32"/>
        <v>0.44</v>
      </c>
      <c r="AA53" s="2">
        <f t="shared" si="33"/>
        <v>0.64</v>
      </c>
      <c r="AB53" s="2">
        <f t="shared" si="34"/>
        <v>1.08</v>
      </c>
      <c r="AC53" s="2">
        <f t="shared" si="35"/>
        <v>0.12</v>
      </c>
      <c r="AD53" s="2">
        <f>(AL53/E53) / '리그 상수'!$B$3 * 100</f>
        <v>191.35408560311285</v>
      </c>
      <c r="AE53" s="2">
        <f t="shared" si="36"/>
        <v>8</v>
      </c>
      <c r="AF53" s="2">
        <f t="shared" si="37"/>
        <v>0</v>
      </c>
      <c r="AG53" s="2">
        <f t="shared" si="38"/>
        <v>0</v>
      </c>
      <c r="AH53" s="2">
        <f t="shared" si="39"/>
        <v>0.45454545454545453</v>
      </c>
      <c r="AI53" s="2">
        <f t="shared" si="40"/>
        <v>0.2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0.417734307352708</v>
      </c>
      <c r="AL53" s="2">
        <f>((AK53-$AK$2) / '리그 상수'!$B$2 + '리그 상수'!$B$3) * '2025 썸머시즌 타자'!E53</f>
        <v>7.1315625224773722</v>
      </c>
      <c r="AM53" s="2">
        <f t="shared" si="42"/>
        <v>12.672000000000001</v>
      </c>
      <c r="AN53" s="2">
        <f>((AK53-'리그 상수'!$B$1) / '리그 상수'!$B$2)*'2025 썸머시즌 타자'!E53</f>
        <v>0.89612693326357773</v>
      </c>
      <c r="AO53" s="2">
        <f>((AK53-'리그 상수'!$B$1) / '리그 상수'!$B$2) * '2025 썸머시즌 타자'!E53</f>
        <v>0.89612693326357773</v>
      </c>
      <c r="AP53" s="2">
        <f t="shared" si="43"/>
        <v>-0.4</v>
      </c>
      <c r="AQ53" s="2">
        <f t="shared" si="44"/>
        <v>9.0000000000000739E-3</v>
      </c>
      <c r="AR53" s="2">
        <f t="shared" si="45"/>
        <v>0.50512693326357783</v>
      </c>
      <c r="AS53" s="2">
        <f t="shared" si="46"/>
        <v>7.98</v>
      </c>
      <c r="AT53" s="2">
        <f t="shared" si="47"/>
        <v>7.98</v>
      </c>
      <c r="AU53" s="2">
        <f t="shared" si="48"/>
        <v>8.4851269332635777</v>
      </c>
      <c r="AV53" s="3">
        <f>AU53 + (E53 * ('리그 상수'!$B$1 - '리그 상수'!$F$1) / '리그 상수'!$B$2)</f>
        <v>10.99366926070039</v>
      </c>
      <c r="AW53">
        <f t="shared" si="49"/>
        <v>20</v>
      </c>
      <c r="AX53" s="3">
        <f t="shared" si="50"/>
        <v>2.5256346663178893E-2</v>
      </c>
      <c r="AY53" s="3">
        <f t="shared" si="51"/>
        <v>0.42425634666317891</v>
      </c>
      <c r="BE53" s="1">
        <v>1</v>
      </c>
      <c r="BF53" s="1">
        <v>7</v>
      </c>
      <c r="BG53" s="1">
        <v>3</v>
      </c>
      <c r="BH53">
        <f t="shared" si="52"/>
        <v>15</v>
      </c>
      <c r="BI53" s="4">
        <f t="shared" si="53"/>
        <v>0.54968346303501947</v>
      </c>
      <c r="BJ53" s="2">
        <f>E53*('리그 상수'!$B$3 * 0.8)</f>
        <v>2.9815146094215863</v>
      </c>
      <c r="BL53" t="s">
        <v>277</v>
      </c>
      <c r="BM53" t="b">
        <f>IF(E53&gt;='리그 상수'!$I$1 * 2.8, TRUE, FALSE)</f>
        <v>1</v>
      </c>
    </row>
    <row r="54" spans="1:65" ht="19" thickBot="1">
      <c r="A54" t="s">
        <v>220</v>
      </c>
      <c r="B54" s="7" t="s">
        <v>133</v>
      </c>
      <c r="C54" s="5">
        <f t="shared" si="27"/>
        <v>2.5575564856292754E-2</v>
      </c>
      <c r="D54" s="5">
        <f t="shared" si="28"/>
        <v>0.39900000000000002</v>
      </c>
      <c r="E54" s="1">
        <f>SUMIF(BatGame!$A:$A,B54,BatGame!$E:$E)</f>
        <v>13</v>
      </c>
      <c r="F54">
        <f t="shared" si="29"/>
        <v>13</v>
      </c>
      <c r="G54" s="1">
        <f>SUMIF(BatGame!$A:$A,B54,BatGame!$F:$F)</f>
        <v>13</v>
      </c>
      <c r="H54" s="1">
        <f>SUMIF(BatGame!$A:$A,B54,BatGame!$M:$M)</f>
        <v>2</v>
      </c>
      <c r="I54" s="1">
        <f>SUMIF(BatGame!$A:$A,B54,BatGame!$G:$G)</f>
        <v>5</v>
      </c>
      <c r="J54">
        <f>SUMIF(BatGame!$A:$A,B54,BatGame!$H:$H)</f>
        <v>5</v>
      </c>
      <c r="K54" s="1">
        <f>SUMIF(BatGame!$A:$A,B54,BatGame!$I:$I)</f>
        <v>0</v>
      </c>
      <c r="L54" s="1">
        <f>SUMIF(BatGame!$A:$A,B54,BatGame!$J:$J)</f>
        <v>0</v>
      </c>
      <c r="M54" s="1">
        <f>SUMIF(BatGame!$A:$A,B54,BatGame!$K:$K)</f>
        <v>0</v>
      </c>
      <c r="N54">
        <f t="shared" si="30"/>
        <v>5</v>
      </c>
      <c r="O54" s="1">
        <f>SUMIF(BatGame!$A:$A,B54,BatGame!$L:$L)</f>
        <v>0</v>
      </c>
      <c r="P54" s="1">
        <f>SUMIF(BatGame!$A:$A,B54,BatGame!$N:$N)</f>
        <v>2</v>
      </c>
      <c r="Q54" s="1">
        <f>SUMIF(BatGame!$A:$A,B54,BatGame!$AC:$AC)</f>
        <v>1</v>
      </c>
      <c r="R54" s="1">
        <f>SUMIF(BatGame!$A:$A,B54,BatGame!$O:$O)</f>
        <v>0</v>
      </c>
      <c r="S54" s="1">
        <f>SUMIF(BatGame!$A:$A,B54,BatGame!$Y:$Y)</f>
        <v>0</v>
      </c>
      <c r="T54" s="1">
        <f>SUMIF(BatGame!$A:$A,B54,BatGame!$X:$X)</f>
        <v>0</v>
      </c>
      <c r="U54" s="1">
        <f>SUMIF(BatGame!$A:$A,B54,BatGame!$P:$P)</f>
        <v>1</v>
      </c>
      <c r="V54" s="1">
        <f>SUMIF(BatGame!$A:$A,B54,BatGame!$AB:$AB)</f>
        <v>0</v>
      </c>
      <c r="W54" s="1">
        <f>SUMIF(BatGame!$A:$A,B54,BatGame!$Z:$Z)</f>
        <v>0</v>
      </c>
      <c r="X54" s="1">
        <f>SUMIF(BatGame!$A:$A,B54,BatGame!$AA:$AA)</f>
        <v>0</v>
      </c>
      <c r="Y54" s="2">
        <f t="shared" si="31"/>
        <v>0.38461538461538464</v>
      </c>
      <c r="Z54" s="2">
        <f t="shared" si="32"/>
        <v>0.38461538461538464</v>
      </c>
      <c r="AA54" s="2">
        <f t="shared" si="33"/>
        <v>0.38461538461538464</v>
      </c>
      <c r="AB54" s="2">
        <f t="shared" si="34"/>
        <v>0.76923076923076927</v>
      </c>
      <c r="AC54" s="2">
        <f t="shared" si="35"/>
        <v>0.15384615384615385</v>
      </c>
      <c r="AD54" s="2">
        <f>(AL54/E54) / '리그 상수'!$B$3 * 100</f>
        <v>162.74319066147859</v>
      </c>
      <c r="AE54" s="2">
        <f t="shared" si="36"/>
        <v>7.6923076923076925</v>
      </c>
      <c r="AF54" s="2">
        <f t="shared" si="37"/>
        <v>0</v>
      </c>
      <c r="AG54" s="2">
        <f t="shared" si="38"/>
        <v>0</v>
      </c>
      <c r="AH54" s="2">
        <f t="shared" si="39"/>
        <v>0.41666666666666669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0.28690543087411269</v>
      </c>
      <c r="AL54" s="2">
        <f>((AK54-$AK$2) / '리그 상수'!$B$2 + '리그 상수'!$B$3) * '2025 썸머시즌 타자'!E54</f>
        <v>3.1539378035170271</v>
      </c>
      <c r="AM54" s="2">
        <f t="shared" si="42"/>
        <v>5.7692307692307701</v>
      </c>
      <c r="AN54" s="2">
        <f>((AK54-'리그 상수'!$B$1) / '리그 상수'!$B$2)*'2025 썸머시즌 타자'!E54</f>
        <v>-8.8488702874145508E-2</v>
      </c>
      <c r="AO54" s="2">
        <f>((AK54-'리그 상수'!$B$1) / '리그 상수'!$B$2) * '2025 썸머시즌 타자'!E54</f>
        <v>-8.8488702874145508E-2</v>
      </c>
      <c r="AP54" s="2">
        <f t="shared" si="43"/>
        <v>0</v>
      </c>
      <c r="AQ54" s="2">
        <f t="shared" si="44"/>
        <v>0.6</v>
      </c>
      <c r="AR54" s="2">
        <f t="shared" si="45"/>
        <v>0.51151129712585441</v>
      </c>
      <c r="AS54" s="2">
        <f t="shared" si="46"/>
        <v>7.98</v>
      </c>
      <c r="AT54" s="2">
        <f t="shared" si="47"/>
        <v>7.98</v>
      </c>
      <c r="AU54" s="2">
        <f t="shared" si="48"/>
        <v>8.4915112971258555</v>
      </c>
      <c r="AV54" s="3">
        <f>AU54 + (E54 * ('리그 상수'!$B$1 - '리그 상수'!$F$1) / '리그 상수'!$B$2)</f>
        <v>9.7959533073929972</v>
      </c>
      <c r="AW54">
        <f t="shared" si="49"/>
        <v>20</v>
      </c>
      <c r="AX54" s="3">
        <f t="shared" si="50"/>
        <v>2.5575564856292719E-2</v>
      </c>
      <c r="AY54" s="3">
        <f t="shared" si="51"/>
        <v>0.42457556485629278</v>
      </c>
      <c r="BE54" s="1">
        <v>1</v>
      </c>
      <c r="BF54" s="1">
        <v>7</v>
      </c>
      <c r="BG54" s="1">
        <v>3</v>
      </c>
      <c r="BH54">
        <f t="shared" si="52"/>
        <v>9</v>
      </c>
      <c r="BI54" s="4">
        <f t="shared" si="53"/>
        <v>0.48979766536964986</v>
      </c>
      <c r="BJ54" s="2">
        <f>E54*('리그 상수'!$B$3 * 0.8)</f>
        <v>1.5503875968992249</v>
      </c>
      <c r="BL54" t="s">
        <v>277</v>
      </c>
      <c r="BM54" t="b">
        <f>IF(E54&gt;='리그 상수'!$I$1 * 2.8, TRUE, FALSE)</f>
        <v>0</v>
      </c>
    </row>
    <row r="55" spans="1:65" ht="19" thickBot="1">
      <c r="A55" t="s">
        <v>220</v>
      </c>
      <c r="B55" s="7" t="s">
        <v>134</v>
      </c>
      <c r="C55" s="5">
        <f t="shared" si="27"/>
        <v>9.1632431416146243E-2</v>
      </c>
      <c r="D55" s="5">
        <f t="shared" si="28"/>
        <v>0.39900000000000002</v>
      </c>
      <c r="E55" s="1">
        <f>SUMIF(BatGame!$A:$A,B55,BatGame!$E:$E)</f>
        <v>20</v>
      </c>
      <c r="F55">
        <f t="shared" si="29"/>
        <v>19</v>
      </c>
      <c r="G55" s="1">
        <f>SUMIF(BatGame!$A:$A,B55,BatGame!$F:$F)</f>
        <v>19</v>
      </c>
      <c r="H55" s="1">
        <f>SUMIF(BatGame!$A:$A,B55,BatGame!$M:$M)</f>
        <v>3</v>
      </c>
      <c r="I55" s="1">
        <f>SUMIF(BatGame!$A:$A,B55,BatGame!$G:$G)</f>
        <v>8</v>
      </c>
      <c r="J55">
        <f>SUMIF(BatGame!$A:$A,B55,BatGame!$H:$H)</f>
        <v>3</v>
      </c>
      <c r="K55" s="1">
        <f>SUMIF(BatGame!$A:$A,B55,BatGame!$I:$I)</f>
        <v>3</v>
      </c>
      <c r="L55" s="1">
        <f>SUMIF(BatGame!$A:$A,B55,BatGame!$J:$J)</f>
        <v>1</v>
      </c>
      <c r="M55" s="1">
        <f>SUMIF(BatGame!$A:$A,B55,BatGame!$K:$K)</f>
        <v>1</v>
      </c>
      <c r="N55">
        <f t="shared" si="30"/>
        <v>16</v>
      </c>
      <c r="O55" s="1">
        <f>SUMIF(BatGame!$A:$A,B55,BatGame!$L:$L)</f>
        <v>8</v>
      </c>
      <c r="P55" s="1">
        <f>SUMIF(BatGame!$A:$A,B55,BatGame!$N:$N)</f>
        <v>2</v>
      </c>
      <c r="Q55" s="1">
        <f>SUMIF(BatGame!$A:$A,B55,BatGame!$AC:$AC)</f>
        <v>0</v>
      </c>
      <c r="R55" s="1">
        <f>SUMIF(BatGame!$A:$A,B55,BatGame!$O:$O)</f>
        <v>0</v>
      </c>
      <c r="S55" s="1">
        <f>SUMIF(BatGame!$A:$A,B55,BatGame!$Y:$Y)</f>
        <v>1</v>
      </c>
      <c r="T55" s="1">
        <f>SUMIF(BatGame!$A:$A,B55,BatGame!$X:$X)</f>
        <v>0</v>
      </c>
      <c r="U55" s="1">
        <f>SUMIF(BatGame!$A:$A,B55,BatGame!$P:$P)</f>
        <v>0</v>
      </c>
      <c r="V55" s="1">
        <f>SUMIF(BatGame!$A:$A,B55,BatGame!$AB:$AB)</f>
        <v>1</v>
      </c>
      <c r="W55" s="1">
        <f>SUMIF(BatGame!$A:$A,B55,BatGame!$Z:$Z)</f>
        <v>0</v>
      </c>
      <c r="X55" s="1">
        <f>SUMIF(BatGame!$A:$A,B55,BatGame!$AA:$AA)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209.6249027237354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0.50128116882324958</v>
      </c>
      <c r="AL55" s="2">
        <f>((AK55-$AK$2) / '리그 상수'!$B$2 + '리그 상수'!$B$3) * '2025 썸머시즌 타자'!E55</f>
        <v>6.2499970996939593</v>
      </c>
      <c r="AM55" s="2">
        <f t="shared" si="42"/>
        <v>17.05263157894737</v>
      </c>
      <c r="AN55" s="2">
        <f>((AK55-'리그 상수'!$B$1) / '리그 상수'!$B$2)*'2025 썸머시즌 타자'!E55</f>
        <v>1.2616486283229242</v>
      </c>
      <c r="AO55" s="2">
        <f>((AK55-'리그 상수'!$B$1) / '리그 상수'!$B$2) * '2025 썸머시즌 타자'!E55</f>
        <v>1.2616486283229242</v>
      </c>
      <c r="AP55" s="2">
        <f t="shared" si="43"/>
        <v>0.4</v>
      </c>
      <c r="AQ55" s="2">
        <f t="shared" si="44"/>
        <v>0.17100000000000007</v>
      </c>
      <c r="AR55" s="2">
        <f t="shared" si="45"/>
        <v>1.8326486283229244</v>
      </c>
      <c r="AS55" s="2">
        <f t="shared" si="46"/>
        <v>7.98</v>
      </c>
      <c r="AT55" s="2">
        <f t="shared" si="47"/>
        <v>7.98</v>
      </c>
      <c r="AU55" s="2">
        <f t="shared" si="48"/>
        <v>9.8126486283229255</v>
      </c>
      <c r="AV55" s="3">
        <f>AU55 + (E55 * ('리그 상수'!$B$1 - '리그 상수'!$F$1) / '리그 상수'!$B$2)</f>
        <v>11.819482490272375</v>
      </c>
      <c r="AW55">
        <f t="shared" si="49"/>
        <v>20</v>
      </c>
      <c r="AX55" s="3">
        <f t="shared" si="50"/>
        <v>9.1632431416146215E-2</v>
      </c>
      <c r="AY55" s="3">
        <f t="shared" si="51"/>
        <v>0.49063243141614626</v>
      </c>
      <c r="BE55" s="1">
        <v>1</v>
      </c>
      <c r="BF55" s="1">
        <v>7</v>
      </c>
      <c r="BG55" s="1">
        <v>3</v>
      </c>
      <c r="BH55">
        <f t="shared" si="52"/>
        <v>12</v>
      </c>
      <c r="BI55" s="4">
        <f t="shared" si="53"/>
        <v>0.59097412451361875</v>
      </c>
      <c r="BJ55" s="2">
        <f>E55*('리그 상수'!$B$3 * 0.8)</f>
        <v>2.3852116875372689</v>
      </c>
      <c r="BL55" t="s">
        <v>277</v>
      </c>
      <c r="BM55" t="b">
        <f>IF(E55&gt;='리그 상수'!$I$1 * 2.8, TRUE, FALSE)</f>
        <v>0</v>
      </c>
    </row>
    <row r="56" spans="1:65" ht="19" thickBot="1">
      <c r="A56" t="s">
        <v>220</v>
      </c>
      <c r="B56" s="9" t="s">
        <v>135</v>
      </c>
      <c r="C56" s="5">
        <f t="shared" si="27"/>
        <v>4.112031193800475E-2</v>
      </c>
      <c r="D56" s="5">
        <f t="shared" si="28"/>
        <v>0.39900000000000002</v>
      </c>
      <c r="E56" s="1">
        <f>SUMIF(BatGame!$A:$A,B56,BatGame!$E:$E)</f>
        <v>13</v>
      </c>
      <c r="F56">
        <f t="shared" si="29"/>
        <v>10</v>
      </c>
      <c r="G56" s="1">
        <f>SUMIF(BatGame!$A:$A,B56,BatGame!$F:$F)</f>
        <v>10</v>
      </c>
      <c r="H56" s="1">
        <f>SUMIF(BatGame!$A:$A,B56,BatGame!$M:$M)</f>
        <v>1</v>
      </c>
      <c r="I56" s="1">
        <f>SUMIF(BatGame!$A:$A,B56,BatGame!$G:$G)</f>
        <v>1</v>
      </c>
      <c r="J56">
        <f>SUMIF(BatGame!$A:$A,B56,BatGame!$H:$H)</f>
        <v>1</v>
      </c>
      <c r="K56" s="1">
        <f>SUMIF(BatGame!$A:$A,B56,BatGame!$I:$I)</f>
        <v>0</v>
      </c>
      <c r="L56" s="1">
        <f>SUMIF(BatGame!$A:$A,B56,BatGame!$J:$J)</f>
        <v>0</v>
      </c>
      <c r="M56" s="1">
        <f>SUMIF(BatGame!$A:$A,B56,BatGame!$K:$K)</f>
        <v>0</v>
      </c>
      <c r="N56">
        <f t="shared" si="30"/>
        <v>1</v>
      </c>
      <c r="O56" s="1">
        <f>SUMIF(BatGame!$A:$A,B56,BatGame!$L:$L)</f>
        <v>0</v>
      </c>
      <c r="P56" s="1">
        <f>SUMIF(BatGame!$A:$A,B56,BatGame!$N:$N)</f>
        <v>5</v>
      </c>
      <c r="Q56" s="1">
        <f>SUMIF(BatGame!$A:$A,B56,BatGame!$AC:$AC)</f>
        <v>0</v>
      </c>
      <c r="R56" s="1">
        <f>SUMIF(BatGame!$A:$A,B56,BatGame!$O:$O)</f>
        <v>3</v>
      </c>
      <c r="S56" s="1">
        <f>SUMIF(BatGame!$A:$A,B56,BatGame!$Y:$Y)</f>
        <v>0</v>
      </c>
      <c r="T56" s="1">
        <f>SUMIF(BatGame!$A:$A,B56,BatGame!$X:$X)</f>
        <v>0</v>
      </c>
      <c r="U56" s="1">
        <f>SUMIF(BatGame!$A:$A,B56,BatGame!$P:$P)</f>
        <v>1</v>
      </c>
      <c r="V56" s="1">
        <f>SUMIF(BatGame!$A:$A,B56,BatGame!$AB:$AB)</f>
        <v>0</v>
      </c>
      <c r="W56" s="1">
        <f>SUMIF(BatGame!$A:$A,B56,BatGame!$Z:$Z)</f>
        <v>0</v>
      </c>
      <c r="X56" s="1">
        <f>SUMIF(BatGame!$A:$A,B56,BatGame!$AA:$AA)</f>
        <v>0</v>
      </c>
      <c r="Y56" s="2">
        <f t="shared" si="31"/>
        <v>0.1</v>
      </c>
      <c r="Z56" s="2">
        <f t="shared" si="32"/>
        <v>0.30769230769230771</v>
      </c>
      <c r="AA56" s="2">
        <f t="shared" si="33"/>
        <v>0.1</v>
      </c>
      <c r="AB56" s="2">
        <f t="shared" si="34"/>
        <v>0.40769230769230769</v>
      </c>
      <c r="AC56" s="2">
        <f t="shared" si="35"/>
        <v>0.1</v>
      </c>
      <c r="AD56" s="2">
        <f>(AL56/E56) / '리그 상수'!$B$3 * 100</f>
        <v>142.66536964980546</v>
      </c>
      <c r="AE56" s="2">
        <f t="shared" si="36"/>
        <v>7.6923076923076925</v>
      </c>
      <c r="AF56" s="2">
        <f t="shared" si="37"/>
        <v>23.076923076923077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0.2076923076923077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0.19509569299439661</v>
      </c>
      <c r="AL56" s="2">
        <f>((AK56-$AK$2) / '리그 상수'!$B$2 + '리그 상수'!$B$3) * '2025 썸머시즌 타자'!E56</f>
        <v>2.7648327451512684</v>
      </c>
      <c r="AM56" s="2">
        <f t="shared" si="42"/>
        <v>1.2000000000000002</v>
      </c>
      <c r="AN56" s="2">
        <f>((AK56-'리그 상수'!$B$1) / '리그 상수'!$B$2)*'2025 썸머시즌 타자'!E56</f>
        <v>-0.47759376123990438</v>
      </c>
      <c r="AO56" s="2">
        <f>((AK56-'리그 상수'!$B$1) / '리그 상수'!$B$2) * '2025 썸머시즌 타자'!E56</f>
        <v>-0.47759376123990438</v>
      </c>
      <c r="AP56" s="2">
        <f t="shared" si="43"/>
        <v>1</v>
      </c>
      <c r="AQ56" s="2">
        <f t="shared" si="44"/>
        <v>0.3</v>
      </c>
      <c r="AR56" s="2">
        <f t="shared" si="45"/>
        <v>0.82240623876009566</v>
      </c>
      <c r="AS56" s="2">
        <f t="shared" si="46"/>
        <v>7.98</v>
      </c>
      <c r="AT56" s="2">
        <f t="shared" si="47"/>
        <v>7.98</v>
      </c>
      <c r="AU56" s="2">
        <f t="shared" si="48"/>
        <v>8.8024062387600956</v>
      </c>
      <c r="AV56" s="3">
        <f>AU56 + (E56 * ('리그 상수'!$B$1 - '리그 상수'!$F$1) / '리그 상수'!$B$2)</f>
        <v>10.106848249027237</v>
      </c>
      <c r="AW56">
        <f t="shared" si="49"/>
        <v>20</v>
      </c>
      <c r="AX56" s="3">
        <f t="shared" si="50"/>
        <v>4.1120311938004785E-2</v>
      </c>
      <c r="AY56" s="3">
        <f t="shared" si="51"/>
        <v>0.44012031193800477</v>
      </c>
      <c r="BE56" s="1">
        <v>1</v>
      </c>
      <c r="BF56" s="1">
        <v>7</v>
      </c>
      <c r="BG56" s="1">
        <v>3</v>
      </c>
      <c r="BH56">
        <f t="shared" si="52"/>
        <v>9</v>
      </c>
      <c r="BI56" s="4">
        <f t="shared" si="53"/>
        <v>0.50534241245136191</v>
      </c>
      <c r="BJ56" s="2">
        <f>E56*('리그 상수'!$B$3 * 0.8)</f>
        <v>1.5503875968992249</v>
      </c>
      <c r="BL56" t="s">
        <v>277</v>
      </c>
      <c r="BM56" t="b">
        <f>IF(E56&gt;='리그 상수'!$I$1 * 2.8, TRUE, FALSE)</f>
        <v>0</v>
      </c>
    </row>
    <row r="57" spans="1:65" ht="19" thickBot="1">
      <c r="A57" t="s">
        <v>220</v>
      </c>
      <c r="B57" s="7" t="s">
        <v>136</v>
      </c>
      <c r="C57" s="5">
        <f t="shared" si="27"/>
        <v>3.7615505346107359E-2</v>
      </c>
      <c r="D57" s="5">
        <f t="shared" si="28"/>
        <v>0.39900000000000002</v>
      </c>
      <c r="E57" s="1">
        <f>SUMIF(BatGame!$A:$A,B57,BatGame!$E:$E)</f>
        <v>20</v>
      </c>
      <c r="F57">
        <f t="shared" si="29"/>
        <v>20</v>
      </c>
      <c r="G57" s="1">
        <f>SUMIF(BatGame!$A:$A,B57,BatGame!$F:$F)</f>
        <v>20</v>
      </c>
      <c r="H57" s="1">
        <f>SUMIF(BatGame!$A:$A,B57,BatGame!$M:$M)</f>
        <v>3</v>
      </c>
      <c r="I57" s="1">
        <f>SUMIF(BatGame!$A:$A,B57,BatGame!$G:$G)</f>
        <v>6</v>
      </c>
      <c r="J57">
        <f>SUMIF(BatGame!$A:$A,B57,BatGame!$H:$H)</f>
        <v>6</v>
      </c>
      <c r="K57" s="1">
        <f>SUMIF(BatGame!$A:$A,B57,BatGame!$I:$I)</f>
        <v>0</v>
      </c>
      <c r="L57" s="1">
        <f>SUMIF(BatGame!$A:$A,B57,BatGame!$J:$J)</f>
        <v>0</v>
      </c>
      <c r="M57" s="1">
        <f>SUMIF(BatGame!$A:$A,B57,BatGame!$K:$K)</f>
        <v>0</v>
      </c>
      <c r="N57">
        <f t="shared" si="30"/>
        <v>6</v>
      </c>
      <c r="O57" s="1">
        <f>SUMIF(BatGame!$A:$A,B57,BatGame!$L:$L)</f>
        <v>2</v>
      </c>
      <c r="P57" s="1">
        <f>SUMIF(BatGame!$A:$A,B57,BatGame!$N:$N)</f>
        <v>2</v>
      </c>
      <c r="Q57" s="1">
        <f>SUMIF(BatGame!$A:$A,B57,BatGame!$AC:$AC)</f>
        <v>0</v>
      </c>
      <c r="R57" s="1">
        <f>SUMIF(BatGame!$A:$A,B57,BatGame!$O:$O)</f>
        <v>0</v>
      </c>
      <c r="S57" s="1">
        <f>SUMIF(BatGame!$A:$A,B57,BatGame!$Y:$Y)</f>
        <v>0</v>
      </c>
      <c r="T57" s="1">
        <f>SUMIF(BatGame!$A:$A,B57,BatGame!$X:$X)</f>
        <v>0</v>
      </c>
      <c r="U57" s="1">
        <f>SUMIF(BatGame!$A:$A,B57,BatGame!$P:$P)</f>
        <v>1</v>
      </c>
      <c r="V57" s="1">
        <f>SUMIF(BatGame!$A:$A,B57,BatGame!$AB:$AB)</f>
        <v>0</v>
      </c>
      <c r="W57" s="1">
        <f>SUMIF(BatGame!$A:$A,B57,BatGame!$Z:$Z)</f>
        <v>0</v>
      </c>
      <c r="X57" s="1">
        <f>SUMIF(BatGame!$A:$A,B57,BatGame!$AA:$AA)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148.93968871595331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0.22378623608180787</v>
      </c>
      <c r="AL57" s="2">
        <f>((AK57-$AK$2) / '리그 상수'!$B$2 + '리그 상수'!$B$3) * '2025 썸머시즌 타자'!E57</f>
        <v>4.4406585782931813</v>
      </c>
      <c r="AM57" s="2">
        <f t="shared" si="42"/>
        <v>3.4714285714285711</v>
      </c>
      <c r="AN57" s="2">
        <f>((AK57-'리그 상수'!$B$1) / '리그 상수'!$B$2)*'2025 썸머시즌 타자'!E57</f>
        <v>-0.54768989307785354</v>
      </c>
      <c r="AO57" s="2">
        <f>((AK57-'리그 상수'!$B$1) / '리그 상수'!$B$2) * '2025 썸머시즌 타자'!E57</f>
        <v>-0.54768989307785354</v>
      </c>
      <c r="AP57" s="2">
        <f t="shared" si="43"/>
        <v>0.4</v>
      </c>
      <c r="AQ57" s="2">
        <f t="shared" si="44"/>
        <v>0.89999999999999991</v>
      </c>
      <c r="AR57" s="2">
        <f t="shared" si="45"/>
        <v>0.75231010692214639</v>
      </c>
      <c r="AS57" s="2">
        <f t="shared" si="46"/>
        <v>7.98</v>
      </c>
      <c r="AT57" s="2">
        <f t="shared" si="47"/>
        <v>7.98</v>
      </c>
      <c r="AU57" s="2">
        <f t="shared" si="48"/>
        <v>8.7323101069221476</v>
      </c>
      <c r="AV57" s="3">
        <f>AU57 + (E57 * ('리그 상수'!$B$1 - '리그 상수'!$F$1) / '리그 상수'!$B$2)</f>
        <v>10.739143968871597</v>
      </c>
      <c r="AW57">
        <f t="shared" si="49"/>
        <v>20</v>
      </c>
      <c r="AX57" s="3">
        <f t="shared" si="50"/>
        <v>3.7615505346107317E-2</v>
      </c>
      <c r="AY57" s="3">
        <f t="shared" si="51"/>
        <v>0.43661550534610738</v>
      </c>
      <c r="BE57" s="1">
        <v>1</v>
      </c>
      <c r="BF57" s="1">
        <v>7</v>
      </c>
      <c r="BG57" s="1">
        <v>3</v>
      </c>
      <c r="BH57">
        <f t="shared" si="52"/>
        <v>14</v>
      </c>
      <c r="BI57" s="4">
        <f t="shared" si="53"/>
        <v>0.53695719844357981</v>
      </c>
      <c r="BJ57" s="2">
        <f>E57*('리그 상수'!$B$3 * 0.8)</f>
        <v>2.3852116875372689</v>
      </c>
      <c r="BL57" t="s">
        <v>277</v>
      </c>
      <c r="BM57" t="b">
        <f>IF(E57&gt;='리그 상수'!$I$1 * 2.8, TRUE, FALSE)</f>
        <v>0</v>
      </c>
    </row>
    <row r="58" spans="1:65" ht="19" thickBot="1">
      <c r="A58" t="s">
        <v>220</v>
      </c>
      <c r="B58" s="9" t="s">
        <v>137</v>
      </c>
      <c r="C58" s="5">
        <f t="shared" si="27"/>
        <v>5.9519749534054867E-2</v>
      </c>
      <c r="D58" s="5">
        <f t="shared" si="28"/>
        <v>0.39900000000000002</v>
      </c>
      <c r="E58" s="1">
        <f>SUMIF(BatGame!$A:$A,B58,BatGame!$E:$E)</f>
        <v>19</v>
      </c>
      <c r="F58">
        <f t="shared" si="29"/>
        <v>19</v>
      </c>
      <c r="G58" s="1">
        <f>SUMIF(BatGame!$A:$A,B58,BatGame!$F:$F)</f>
        <v>19</v>
      </c>
      <c r="H58" s="1">
        <f>SUMIF(BatGame!$A:$A,B58,BatGame!$M:$M)</f>
        <v>4</v>
      </c>
      <c r="I58" s="1">
        <f>SUMIF(BatGame!$A:$A,B58,BatGame!$G:$G)</f>
        <v>6</v>
      </c>
      <c r="J58">
        <f>SUMIF(BatGame!$A:$A,B58,BatGame!$H:$H)</f>
        <v>3</v>
      </c>
      <c r="K58" s="1">
        <f>SUMIF(BatGame!$A:$A,B58,BatGame!$I:$I)</f>
        <v>3</v>
      </c>
      <c r="L58" s="1">
        <f>SUMIF(BatGame!$A:$A,B58,BatGame!$J:$J)</f>
        <v>0</v>
      </c>
      <c r="M58" s="1">
        <f>SUMIF(BatGame!$A:$A,B58,BatGame!$K:$K)</f>
        <v>0</v>
      </c>
      <c r="N58">
        <f t="shared" si="30"/>
        <v>9</v>
      </c>
      <c r="O58" s="1">
        <f>SUMIF(BatGame!$A:$A,B58,BatGame!$L:$L)</f>
        <v>2</v>
      </c>
      <c r="P58" s="1">
        <f>SUMIF(BatGame!$A:$A,B58,BatGame!$N:$N)</f>
        <v>0</v>
      </c>
      <c r="Q58" s="1">
        <f>SUMIF(BatGame!$A:$A,B58,BatGame!$AC:$AC)</f>
        <v>0</v>
      </c>
      <c r="R58" s="1">
        <f>SUMIF(BatGame!$A:$A,B58,BatGame!$O:$O)</f>
        <v>0</v>
      </c>
      <c r="S58" s="1">
        <f>SUMIF(BatGame!$A:$A,B58,BatGame!$Y:$Y)</f>
        <v>0</v>
      </c>
      <c r="T58" s="1">
        <f>SUMIF(BatGame!$A:$A,B58,BatGame!$X:$X)</f>
        <v>0</v>
      </c>
      <c r="U58" s="1">
        <f>SUMIF(BatGame!$A:$A,B58,BatGame!$P:$P)</f>
        <v>4</v>
      </c>
      <c r="V58" s="1">
        <f>SUMIF(BatGame!$A:$A,B58,BatGame!$AB:$AB)</f>
        <v>0</v>
      </c>
      <c r="W58" s="1">
        <f>SUMIF(BatGame!$A:$A,B58,BatGame!$Z:$Z)</f>
        <v>0</v>
      </c>
      <c r="X58" s="1">
        <f>SUMIF(BatGame!$A:$A,B58,BatGame!$AA:$AA)</f>
        <v>0</v>
      </c>
      <c r="Y58" s="2">
        <f t="shared" si="31"/>
        <v>0.31578947368421051</v>
      </c>
      <c r="Z58" s="2">
        <f t="shared" si="32"/>
        <v>0.31578947368421051</v>
      </c>
      <c r="AA58" s="2">
        <f t="shared" si="33"/>
        <v>0.47368421052631576</v>
      </c>
      <c r="AB58" s="2">
        <f t="shared" si="34"/>
        <v>0.78947368421052633</v>
      </c>
      <c r="AC58" s="2">
        <f t="shared" si="35"/>
        <v>0.21052631578947367</v>
      </c>
      <c r="AD58" s="2">
        <f>(AL58/E58) / '리그 상수'!$B$3 * 100</f>
        <v>166.97010034814664</v>
      </c>
      <c r="AE58" s="2">
        <f t="shared" si="36"/>
        <v>21.052631578947366</v>
      </c>
      <c r="AF58" s="2">
        <f t="shared" si="37"/>
        <v>0</v>
      </c>
      <c r="AG58" s="2">
        <f t="shared" si="38"/>
        <v>0</v>
      </c>
      <c r="AH58" s="2">
        <f t="shared" si="39"/>
        <v>0.4</v>
      </c>
      <c r="AI58" s="2">
        <f t="shared" si="40"/>
        <v>0.15789473684210525</v>
      </c>
      <c r="AJ58" s="2">
        <f t="shared" si="41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0.30623379674352658</v>
      </c>
      <c r="AL58" s="2">
        <f>((AK58-$AK$2) / '리그 상수'!$B$2 + '리그 상수'!$B$3) * '2025 썸머시즌 타자'!E58</f>
        <v>4.7293260384835811</v>
      </c>
      <c r="AM58" s="2">
        <f t="shared" si="42"/>
        <v>5.9028340080971651</v>
      </c>
      <c r="AN58" s="2">
        <f>((AK58-'리그 상수'!$B$1) / '리그 상수'!$B$2)*'2025 썸머시즌 타자'!E58</f>
        <v>-9.6050093189023883E-3</v>
      </c>
      <c r="AO58" s="2">
        <f>((AK58-'리그 상수'!$B$1) / '리그 상수'!$B$2) * '2025 썸머시즌 타자'!E58</f>
        <v>-9.6050093189023883E-3</v>
      </c>
      <c r="AP58" s="2">
        <f t="shared" si="43"/>
        <v>0</v>
      </c>
      <c r="AQ58" s="2">
        <f t="shared" si="44"/>
        <v>1.2</v>
      </c>
      <c r="AR58" s="2">
        <f t="shared" si="45"/>
        <v>1.1903949906810976</v>
      </c>
      <c r="AS58" s="2">
        <f t="shared" si="46"/>
        <v>7.98</v>
      </c>
      <c r="AT58" s="2">
        <f t="shared" si="47"/>
        <v>7.98</v>
      </c>
      <c r="AU58" s="2">
        <f t="shared" si="48"/>
        <v>9.170394990681098</v>
      </c>
      <c r="AV58" s="3">
        <f>AU58 + (E58 * ('리그 상수'!$B$1 - '리그 상수'!$F$1) / '리그 상수'!$B$2)</f>
        <v>11.076887159533074</v>
      </c>
      <c r="AW58">
        <f t="shared" si="49"/>
        <v>20</v>
      </c>
      <c r="AX58" s="3">
        <f t="shared" si="50"/>
        <v>5.951974953405488E-2</v>
      </c>
      <c r="AY58" s="3">
        <f t="shared" si="51"/>
        <v>0.45851974953405489</v>
      </c>
      <c r="BE58" s="1">
        <v>1</v>
      </c>
      <c r="BF58" s="1">
        <v>7</v>
      </c>
      <c r="BG58" s="1">
        <v>3</v>
      </c>
      <c r="BH58">
        <f t="shared" si="52"/>
        <v>13</v>
      </c>
      <c r="BI58" s="4">
        <f t="shared" si="53"/>
        <v>0.55384435797665366</v>
      </c>
      <c r="BJ58" s="2">
        <f>E58*('리그 상수'!$B$3 * 0.8)</f>
        <v>2.2659511031604054</v>
      </c>
      <c r="BL58" t="s">
        <v>277</v>
      </c>
      <c r="BM58" t="b">
        <f>IF(E58&gt;='리그 상수'!$I$1 * 2.8, TRUE, FALSE)</f>
        <v>0</v>
      </c>
    </row>
    <row r="59" spans="1:65" ht="19" thickBot="1">
      <c r="A59" t="s">
        <v>220</v>
      </c>
      <c r="B59" s="10" t="s">
        <v>138</v>
      </c>
      <c r="C59" s="5">
        <f t="shared" si="27"/>
        <v>-2.4585093025537019E-2</v>
      </c>
      <c r="D59" s="5">
        <f t="shared" si="28"/>
        <v>0.39900000000000002</v>
      </c>
      <c r="E59" s="1">
        <f>SUMIF(BatGame!$A:$A,B59,BatGame!$E:$E)</f>
        <v>25</v>
      </c>
      <c r="F59">
        <f t="shared" si="29"/>
        <v>25</v>
      </c>
      <c r="G59" s="1">
        <f>SUMIF(BatGame!$A:$A,B59,BatGame!$F:$F)</f>
        <v>25</v>
      </c>
      <c r="H59" s="1">
        <f>SUMIF(BatGame!$A:$A,B59,BatGame!$M:$M)</f>
        <v>2</v>
      </c>
      <c r="I59" s="1">
        <f>SUMIF(BatGame!$A:$A,B59,BatGame!$G:$G)</f>
        <v>8</v>
      </c>
      <c r="J59">
        <f>SUMIF(BatGame!$A:$A,B59,BatGame!$H:$H)</f>
        <v>4</v>
      </c>
      <c r="K59" s="1">
        <f>SUMIF(BatGame!$A:$A,B59,BatGame!$I:$I)</f>
        <v>2</v>
      </c>
      <c r="L59" s="1">
        <f>SUMIF(BatGame!$A:$A,B59,BatGame!$J:$J)</f>
        <v>0</v>
      </c>
      <c r="M59" s="1">
        <f>SUMIF(BatGame!$A:$A,B59,BatGame!$K:$K)</f>
        <v>2</v>
      </c>
      <c r="N59">
        <f t="shared" si="30"/>
        <v>16</v>
      </c>
      <c r="O59" s="1">
        <f>SUMIF(BatGame!$A:$A,B59,BatGame!$L:$L)</f>
        <v>9</v>
      </c>
      <c r="P59" s="1">
        <f>SUMIF(BatGame!$A:$A,B59,BatGame!$N:$N)</f>
        <v>0</v>
      </c>
      <c r="Q59" s="1">
        <f>SUMIF(BatGame!$A:$A,B59,BatGame!$AC:$AC)</f>
        <v>1</v>
      </c>
      <c r="R59" s="1">
        <f>SUMIF(BatGame!$A:$A,B59,BatGame!$O:$O)</f>
        <v>0</v>
      </c>
      <c r="S59" s="1">
        <f>SUMIF(BatGame!$A:$A,B59,BatGame!$Y:$Y)</f>
        <v>0</v>
      </c>
      <c r="T59" s="1">
        <f>SUMIF(BatGame!$A:$A,B59,BatGame!$X:$X)</f>
        <v>0</v>
      </c>
      <c r="U59" s="1">
        <f>SUMIF(BatGame!$A:$A,B59,BatGame!$P:$P)</f>
        <v>2</v>
      </c>
      <c r="V59" s="1">
        <f>SUMIF(BatGame!$A:$A,B59,BatGame!$AB:$AB)</f>
        <v>0</v>
      </c>
      <c r="W59" s="1">
        <f>SUMIF(BatGame!$A:$A,B59,BatGame!$Z:$Z)</f>
        <v>0</v>
      </c>
      <c r="X59" s="1">
        <f>SUMIF(BatGame!$A:$A,B59,BatGame!$AA:$AA)</f>
        <v>0</v>
      </c>
      <c r="Y59" s="2">
        <f t="shared" si="31"/>
        <v>0.32</v>
      </c>
      <c r="Z59" s="2">
        <f t="shared" si="32"/>
        <v>0.32</v>
      </c>
      <c r="AA59" s="2">
        <f t="shared" si="33"/>
        <v>0.64</v>
      </c>
      <c r="AB59" s="2">
        <f t="shared" si="34"/>
        <v>0.96</v>
      </c>
      <c r="AC59" s="2">
        <f t="shared" si="35"/>
        <v>0.08</v>
      </c>
      <c r="AD59" s="2">
        <f>(AL59/E59) / '리그 상수'!$B$3 * 100</f>
        <v>183.5237354085603</v>
      </c>
      <c r="AE59" s="2">
        <f t="shared" si="36"/>
        <v>8</v>
      </c>
      <c r="AF59" s="2">
        <f t="shared" si="37"/>
        <v>0</v>
      </c>
      <c r="AG59" s="2">
        <f t="shared" si="38"/>
        <v>0</v>
      </c>
      <c r="AH59" s="2">
        <f t="shared" si="39"/>
        <v>0.2857142857142857</v>
      </c>
      <c r="AI59" s="2">
        <f t="shared" si="40"/>
        <v>0.32</v>
      </c>
      <c r="AJ59" s="2">
        <f t="shared" si="41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0.38192850957961882</v>
      </c>
      <c r="AL59" s="2">
        <f>((AK59-$AK$2) / '리그 상수'!$B$2 + '리그 상수'!$B$3) * '2025 썸머시즌 타자'!E59</f>
        <v>6.8397337287030524</v>
      </c>
      <c r="AM59" s="2">
        <f t="shared" si="42"/>
        <v>7.6800000000000006</v>
      </c>
      <c r="AN59" s="2">
        <f>((AK59-'리그 상수'!$B$1) / '리그 상수'!$B$2)*'2025 썸머시즌 타자'!E59</f>
        <v>0.60429813948925937</v>
      </c>
      <c r="AO59" s="2">
        <f>((AK59-'리그 상수'!$B$1) / '리그 상수'!$B$2) * '2025 썸머시즌 타자'!E59</f>
        <v>0.60429813948925937</v>
      </c>
      <c r="AP59" s="2">
        <f t="shared" si="43"/>
        <v>-0.4</v>
      </c>
      <c r="AQ59" s="2">
        <f t="shared" si="44"/>
        <v>-0.69600000000000006</v>
      </c>
      <c r="AR59" s="2">
        <f t="shared" si="45"/>
        <v>-0.49170186051074072</v>
      </c>
      <c r="AS59" s="2">
        <f t="shared" si="46"/>
        <v>7.98</v>
      </c>
      <c r="AT59" s="2">
        <f t="shared" si="47"/>
        <v>7.98</v>
      </c>
      <c r="AU59" s="2">
        <f t="shared" si="48"/>
        <v>7.4882981394892596</v>
      </c>
      <c r="AV59" s="3">
        <f>AU59 + (E59 * ('리그 상수'!$B$1 - '리그 상수'!$F$1) / '리그 상수'!$B$2)</f>
        <v>9.99684046692607</v>
      </c>
      <c r="AW59">
        <f t="shared" si="49"/>
        <v>20</v>
      </c>
      <c r="AX59" s="3">
        <f t="shared" si="50"/>
        <v>-2.4585093025537037E-2</v>
      </c>
      <c r="AY59" s="3">
        <f t="shared" si="51"/>
        <v>0.374414906974463</v>
      </c>
      <c r="BE59" s="1">
        <v>1</v>
      </c>
      <c r="BF59" s="1">
        <v>7</v>
      </c>
      <c r="BG59" s="1">
        <v>3</v>
      </c>
      <c r="BH59">
        <f t="shared" si="52"/>
        <v>18</v>
      </c>
      <c r="BI59" s="4">
        <f t="shared" si="53"/>
        <v>0.49984202334630351</v>
      </c>
      <c r="BJ59" s="2">
        <f>E59*('리그 상수'!$B$3 * 0.8)</f>
        <v>2.9815146094215863</v>
      </c>
      <c r="BL59" t="s">
        <v>277</v>
      </c>
      <c r="BM59" t="b">
        <f>IF(E59&gt;='리그 상수'!$I$1 * 2.8, TRUE, FALSE)</f>
        <v>1</v>
      </c>
    </row>
    <row r="60" spans="1:65" ht="19" thickBot="1">
      <c r="A60" t="s">
        <v>220</v>
      </c>
      <c r="B60" s="10" t="s">
        <v>139</v>
      </c>
      <c r="C60" s="5">
        <f t="shared" si="27"/>
        <v>7.7583807997907317E-2</v>
      </c>
      <c r="D60" s="5">
        <f t="shared" si="28"/>
        <v>0.39900000000000002</v>
      </c>
      <c r="E60" s="1">
        <f>SUMIF(BatGame!$A:$A,B60,BatGame!$E:$E)</f>
        <v>15</v>
      </c>
      <c r="F60">
        <f t="shared" si="29"/>
        <v>15</v>
      </c>
      <c r="G60" s="1">
        <f>SUMIF(BatGame!$A:$A,B60,BatGame!$F:$F)</f>
        <v>15</v>
      </c>
      <c r="H60" s="1">
        <f>SUMIF(BatGame!$A:$A,B60,BatGame!$M:$M)</f>
        <v>5</v>
      </c>
      <c r="I60" s="1">
        <f>SUMIF(BatGame!$A:$A,B60,BatGame!$G:$G)</f>
        <v>6</v>
      </c>
      <c r="J60">
        <f>SUMIF(BatGame!$A:$A,B60,BatGame!$H:$H)</f>
        <v>4</v>
      </c>
      <c r="K60" s="1">
        <f>SUMIF(BatGame!$A:$A,B60,BatGame!$I:$I)</f>
        <v>1</v>
      </c>
      <c r="L60" s="1">
        <f>SUMIF(BatGame!$A:$A,B60,BatGame!$J:$J)</f>
        <v>0</v>
      </c>
      <c r="M60" s="1">
        <f>SUMIF(BatGame!$A:$A,B60,BatGame!$K:$K)</f>
        <v>1</v>
      </c>
      <c r="N60">
        <f t="shared" si="30"/>
        <v>10</v>
      </c>
      <c r="O60" s="1">
        <f>SUMIF(BatGame!$A:$A,B60,BatGame!$L:$L)</f>
        <v>4</v>
      </c>
      <c r="P60" s="1">
        <f>SUMIF(BatGame!$A:$A,B60,BatGame!$N:$N)</f>
        <v>0</v>
      </c>
      <c r="Q60" s="1">
        <f>SUMIF(BatGame!$A:$A,B60,BatGame!$AC:$AC)</f>
        <v>0</v>
      </c>
      <c r="R60" s="1">
        <f>SUMIF(BatGame!$A:$A,B60,BatGame!$O:$O)</f>
        <v>0</v>
      </c>
      <c r="S60" s="1">
        <f>SUMIF(BatGame!$A:$A,B60,BatGame!$Y:$Y)</f>
        <v>0</v>
      </c>
      <c r="T60" s="1">
        <f>SUMIF(BatGame!$A:$A,B60,BatGame!$X:$X)</f>
        <v>0</v>
      </c>
      <c r="U60" s="1">
        <f>SUMIF(BatGame!$A:$A,B60,BatGame!$P:$P)</f>
        <v>0</v>
      </c>
      <c r="V60" s="1">
        <f>SUMIF(BatGame!$A:$A,B60,BatGame!$AB:$AB)</f>
        <v>1</v>
      </c>
      <c r="W60" s="1">
        <f>SUMIF(BatGame!$A:$A,B60,BatGame!$Z:$Z)</f>
        <v>0</v>
      </c>
      <c r="X60" s="1">
        <f>SUMIF(BatGame!$A:$A,B60,BatGame!$AA:$AA)</f>
        <v>0</v>
      </c>
      <c r="Y60" s="2">
        <f t="shared" si="31"/>
        <v>0.4</v>
      </c>
      <c r="Z60" s="2">
        <f t="shared" si="32"/>
        <v>0.4</v>
      </c>
      <c r="AA60" s="2">
        <f t="shared" si="33"/>
        <v>0.66666666666666663</v>
      </c>
      <c r="AB60" s="2">
        <f t="shared" si="34"/>
        <v>1.0666666666666667</v>
      </c>
      <c r="AC60" s="2">
        <f t="shared" si="35"/>
        <v>0.33333333333333331</v>
      </c>
      <c r="AD60" s="2">
        <f>(AL60/E60) / '리그 상수'!$B$3 * 100</f>
        <v>191.35408560311285</v>
      </c>
      <c r="AE60" s="2">
        <f t="shared" si="36"/>
        <v>0</v>
      </c>
      <c r="AF60" s="2">
        <f t="shared" si="37"/>
        <v>0</v>
      </c>
      <c r="AG60" s="2" t="e">
        <f t="shared" si="38"/>
        <v>#DIV/0!</v>
      </c>
      <c r="AH60" s="2">
        <f t="shared" si="39"/>
        <v>0.35714285714285715</v>
      </c>
      <c r="AI60" s="2">
        <f t="shared" si="40"/>
        <v>0.26666666666666661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0.417734307352708</v>
      </c>
      <c r="AL60" s="2">
        <f>((AK60-$AK$2) / '리그 상수'!$B$2 + '리그 상수'!$B$3) * '2025 썸머시즌 타자'!E60</f>
        <v>4.2789375134864231</v>
      </c>
      <c r="AM60" s="2">
        <f t="shared" si="42"/>
        <v>10.8</v>
      </c>
      <c r="AN60" s="2">
        <f>((AK60-'리그 상수'!$B$1) / '리그 상수'!$B$2)*'2025 썸머시즌 타자'!E60</f>
        <v>0.53767615995814666</v>
      </c>
      <c r="AO60" s="2">
        <f>((AK60-'리그 상수'!$B$1) / '리그 상수'!$B$2) * '2025 썸머시즌 타자'!E60</f>
        <v>0.53767615995814666</v>
      </c>
      <c r="AP60" s="2">
        <f t="shared" si="43"/>
        <v>0</v>
      </c>
      <c r="AQ60" s="2">
        <f t="shared" si="44"/>
        <v>1.014</v>
      </c>
      <c r="AR60" s="2">
        <f t="shared" si="45"/>
        <v>1.5516761599581468</v>
      </c>
      <c r="AS60" s="2">
        <f t="shared" si="46"/>
        <v>7.98</v>
      </c>
      <c r="AT60" s="2">
        <f t="shared" si="47"/>
        <v>7.98</v>
      </c>
      <c r="AU60" s="2">
        <f t="shared" si="48"/>
        <v>9.5316761599581472</v>
      </c>
      <c r="AV60" s="3">
        <f>AU60 + (E60 * ('리그 상수'!$B$1 - '리그 상수'!$F$1) / '리그 상수'!$B$2)</f>
        <v>11.036801556420233</v>
      </c>
      <c r="AW60">
        <f t="shared" si="49"/>
        <v>20</v>
      </c>
      <c r="AX60" s="3">
        <f t="shared" si="50"/>
        <v>7.7583807997907345E-2</v>
      </c>
      <c r="AY60" s="3">
        <f t="shared" si="51"/>
        <v>0.47658380799790734</v>
      </c>
      <c r="BE60" s="1">
        <v>1</v>
      </c>
      <c r="BF60" s="1">
        <v>7</v>
      </c>
      <c r="BG60" s="1">
        <v>3</v>
      </c>
      <c r="BH60">
        <f t="shared" si="52"/>
        <v>10</v>
      </c>
      <c r="BI60" s="4">
        <f t="shared" si="53"/>
        <v>0.55184007782101163</v>
      </c>
      <c r="BJ60" s="2">
        <f>E60*('리그 상수'!$B$3 * 0.8)</f>
        <v>1.7889087656529516</v>
      </c>
      <c r="BL60" t="s">
        <v>277</v>
      </c>
      <c r="BM60" t="b">
        <f>IF(E60&gt;='리그 상수'!$I$1 * 2.8, TRUE, FALSE)</f>
        <v>0</v>
      </c>
    </row>
    <row r="61" spans="1:65" ht="19" thickBot="1">
      <c r="A61" t="s">
        <v>220</v>
      </c>
      <c r="B61" s="10" t="s">
        <v>140</v>
      </c>
      <c r="C61" s="5">
        <f t="shared" si="27"/>
        <v>6.8933230879900609E-2</v>
      </c>
      <c r="D61" s="5">
        <f t="shared" si="28"/>
        <v>0.39900000000000002</v>
      </c>
      <c r="E61" s="1">
        <f>SUMIF(BatGame!$A:$A,B61,BatGame!$E:$E)</f>
        <v>26</v>
      </c>
      <c r="F61">
        <f t="shared" si="29"/>
        <v>24</v>
      </c>
      <c r="G61" s="1">
        <f>SUMIF(BatGame!$A:$A,B61,BatGame!$F:$F)</f>
        <v>24</v>
      </c>
      <c r="H61" s="1">
        <f>SUMIF(BatGame!$A:$A,B61,BatGame!$M:$M)</f>
        <v>2</v>
      </c>
      <c r="I61" s="1">
        <f>SUMIF(BatGame!$A:$A,B61,BatGame!$G:$G)</f>
        <v>8</v>
      </c>
      <c r="J61">
        <f>SUMIF(BatGame!$A:$A,B61,BatGame!$H:$H)</f>
        <v>7</v>
      </c>
      <c r="K61" s="1">
        <f>SUMIF(BatGame!$A:$A,B61,BatGame!$I:$I)</f>
        <v>1</v>
      </c>
      <c r="L61" s="1">
        <f>SUMIF(BatGame!$A:$A,B61,BatGame!$J:$J)</f>
        <v>0</v>
      </c>
      <c r="M61" s="1">
        <f>SUMIF(BatGame!$A:$A,B61,BatGame!$K:$K)</f>
        <v>0</v>
      </c>
      <c r="N61">
        <f t="shared" si="30"/>
        <v>9</v>
      </c>
      <c r="O61" s="1">
        <f>SUMIF(BatGame!$A:$A,B61,BatGame!$L:$L)</f>
        <v>1</v>
      </c>
      <c r="P61" s="1">
        <f>SUMIF(BatGame!$A:$A,B61,BatGame!$N:$N)</f>
        <v>5</v>
      </c>
      <c r="Q61" s="1">
        <f>SUMIF(BatGame!$A:$A,B61,BatGame!$AC:$AC)</f>
        <v>0</v>
      </c>
      <c r="R61" s="1">
        <f>SUMIF(BatGame!$A:$A,B61,BatGame!$O:$O)</f>
        <v>0</v>
      </c>
      <c r="S61" s="1">
        <f>SUMIF(BatGame!$A:$A,B61,BatGame!$Y:$Y)</f>
        <v>1</v>
      </c>
      <c r="T61" s="1">
        <f>SUMIF(BatGame!$A:$A,B61,BatGame!$X:$X)</f>
        <v>0</v>
      </c>
      <c r="U61" s="1">
        <f>SUMIF(BatGame!$A:$A,B61,BatGame!$P:$P)</f>
        <v>2</v>
      </c>
      <c r="V61" s="1">
        <f>SUMIF(BatGame!$A:$A,B61,BatGame!$AB:$AB)</f>
        <v>0</v>
      </c>
      <c r="W61" s="1">
        <f>SUMIF(BatGame!$A:$A,B61,BatGame!$Z:$Z)</f>
        <v>1</v>
      </c>
      <c r="X61" s="1">
        <f>SUMIF(BatGame!$A:$A,B61,BatGame!$AA:$AA)</f>
        <v>0</v>
      </c>
      <c r="Y61" s="2">
        <f t="shared" si="31"/>
        <v>0.33333333333333331</v>
      </c>
      <c r="Z61" s="2">
        <f t="shared" si="32"/>
        <v>0.36</v>
      </c>
      <c r="AA61" s="2">
        <f t="shared" si="33"/>
        <v>0.375</v>
      </c>
      <c r="AB61" s="2">
        <f t="shared" si="34"/>
        <v>0.73499999999999999</v>
      </c>
      <c r="AC61" s="2">
        <f t="shared" si="35"/>
        <v>8.3333333333333329E-2</v>
      </c>
      <c r="AD61" s="2">
        <f>(AL61/E61) / '리그 상수'!$B$3 * 100</f>
        <v>161.59875486381324</v>
      </c>
      <c r="AE61" s="2">
        <f t="shared" si="36"/>
        <v>7.6923076923076925</v>
      </c>
      <c r="AF61" s="2">
        <f t="shared" si="37"/>
        <v>0</v>
      </c>
      <c r="AG61" s="2">
        <f t="shared" si="38"/>
        <v>0</v>
      </c>
      <c r="AH61" s="2">
        <f t="shared" si="39"/>
        <v>0.36363636363636365</v>
      </c>
      <c r="AI61" s="2">
        <f t="shared" si="40"/>
        <v>4.1666666666666685E-2</v>
      </c>
      <c r="AJ61" s="2">
        <f t="shared" si="41"/>
        <v>2.6666666666666672E-2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0.2816722758149689</v>
      </c>
      <c r="AL61" s="2">
        <f>((AK61-$AK$2) / '리그 상수'!$B$2 + '리그 상수'!$B$3) * '2025 썸머시즌 타자'!E61</f>
        <v>6.2635176303803579</v>
      </c>
      <c r="AM61" s="2">
        <f t="shared" si="42"/>
        <v>5.5747058823529416</v>
      </c>
      <c r="AN61" s="2">
        <f>((AK61-'리그 상수'!$B$1) / '리그 상수'!$B$2)*'2025 썸머시즌 타자'!E61</f>
        <v>-0.2213353824019873</v>
      </c>
      <c r="AO61" s="2">
        <f>((AK61-'리그 상수'!$B$1) / '리그 상수'!$B$2) * '2025 썸머시즌 타자'!E61</f>
        <v>-0.2213353824019873</v>
      </c>
      <c r="AP61" s="2">
        <f t="shared" si="43"/>
        <v>1</v>
      </c>
      <c r="AQ61" s="2">
        <f t="shared" si="44"/>
        <v>0.6</v>
      </c>
      <c r="AR61" s="2">
        <f t="shared" si="45"/>
        <v>1.3786646175980128</v>
      </c>
      <c r="AS61" s="2">
        <f t="shared" si="46"/>
        <v>7.98</v>
      </c>
      <c r="AT61" s="2">
        <f t="shared" si="47"/>
        <v>7.98</v>
      </c>
      <c r="AU61" s="2">
        <f t="shared" si="48"/>
        <v>9.3586646175980128</v>
      </c>
      <c r="AV61" s="3">
        <f>AU61 + (E61 * ('리그 상수'!$B$1 - '리그 상수'!$F$1) / '리그 상수'!$B$2)</f>
        <v>11.967548638132296</v>
      </c>
      <c r="AW61">
        <f t="shared" si="49"/>
        <v>20</v>
      </c>
      <c r="AX61" s="3">
        <f t="shared" si="50"/>
        <v>6.8933230879900637E-2</v>
      </c>
      <c r="AY61" s="3">
        <f t="shared" si="51"/>
        <v>0.46793323087990063</v>
      </c>
      <c r="BE61" s="1">
        <v>1</v>
      </c>
      <c r="BF61" s="1">
        <v>7</v>
      </c>
      <c r="BG61" s="1">
        <v>3</v>
      </c>
      <c r="BH61">
        <f t="shared" si="52"/>
        <v>17</v>
      </c>
      <c r="BI61" s="4">
        <f t="shared" si="53"/>
        <v>0.59837743190661485</v>
      </c>
      <c r="BJ61" s="2">
        <f>E61*('리그 상수'!$B$3 * 0.8)</f>
        <v>3.1007751937984498</v>
      </c>
      <c r="BL61" t="s">
        <v>277</v>
      </c>
      <c r="BM61" t="b">
        <f>IF(E61&gt;='리그 상수'!$I$1 * 2.8, TRUE, FALSE)</f>
        <v>1</v>
      </c>
    </row>
    <row r="62" spans="1:65" ht="19" thickBot="1">
      <c r="A62" t="s">
        <v>220</v>
      </c>
      <c r="B62" s="13" t="s">
        <v>265</v>
      </c>
      <c r="C62" s="5">
        <f t="shared" si="27"/>
        <v>5.5755648562927362E-3</v>
      </c>
      <c r="D62" s="5">
        <f t="shared" si="28"/>
        <v>0.39900000000000002</v>
      </c>
      <c r="E62" s="1">
        <f>SUMIF(BatGame!$A:$A,B62,BatGame!$E:$E)</f>
        <v>13</v>
      </c>
      <c r="F62">
        <f t="shared" si="29"/>
        <v>13</v>
      </c>
      <c r="G62" s="1">
        <f>SUMIF(BatGame!$A:$A,B62,BatGame!$F:$F)</f>
        <v>13</v>
      </c>
      <c r="H62" s="1">
        <f>SUMIF(BatGame!$A:$A,B62,BatGame!$M:$M)</f>
        <v>0</v>
      </c>
      <c r="I62" s="1">
        <f>SUMIF(BatGame!$A:$A,B62,BatGame!$G:$G)</f>
        <v>5</v>
      </c>
      <c r="J62">
        <f>SUMIF(BatGame!$A:$A,B62,BatGame!$H:$H)</f>
        <v>5</v>
      </c>
      <c r="K62" s="1">
        <f>SUMIF(BatGame!$A:$A,B62,BatGame!$I:$I)</f>
        <v>0</v>
      </c>
      <c r="L62" s="1">
        <f>SUMIF(BatGame!$A:$A,B62,BatGame!$J:$J)</f>
        <v>0</v>
      </c>
      <c r="M62" s="1">
        <f>SUMIF(BatGame!$A:$A,B62,BatGame!$K:$K)</f>
        <v>0</v>
      </c>
      <c r="N62">
        <f t="shared" si="30"/>
        <v>5</v>
      </c>
      <c r="O62" s="1">
        <f>SUMIF(BatGame!$A:$A,B62,BatGame!$L:$L)</f>
        <v>1</v>
      </c>
      <c r="P62" s="1">
        <f>SUMIF(BatGame!$A:$A,B62,BatGame!$N:$N)</f>
        <v>1</v>
      </c>
      <c r="Q62" s="1">
        <f>SUMIF(BatGame!$A:$A,B62,BatGame!$AC:$AC)</f>
        <v>0</v>
      </c>
      <c r="R62" s="1">
        <f>SUMIF(BatGame!$A:$A,B62,BatGame!$O:$O)</f>
        <v>0</v>
      </c>
      <c r="S62" s="1">
        <f>SUMIF(BatGame!$A:$A,B62,BatGame!$Y:$Y)</f>
        <v>0</v>
      </c>
      <c r="T62" s="1">
        <f>SUMIF(BatGame!$A:$A,B62,BatGame!$X:$X)</f>
        <v>0</v>
      </c>
      <c r="U62" s="1">
        <f>SUMIF(BatGame!$A:$A,B62,BatGame!$P:$P)</f>
        <v>1</v>
      </c>
      <c r="V62" s="1">
        <f>SUMIF(BatGame!$A:$A,B62,BatGame!$AB:$AB)</f>
        <v>0</v>
      </c>
      <c r="W62" s="1">
        <f>SUMIF(BatGame!$A:$A,B62,BatGame!$Z:$Z)</f>
        <v>0</v>
      </c>
      <c r="X62" s="1">
        <f>SUMIF(BatGame!$A:$A,B62,BatGame!$AA:$AA)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162.74319066147859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0.28690543087411269</v>
      </c>
      <c r="AL62" s="2">
        <f>((AK62-$AK$2) / '리그 상수'!$B$2 + '리그 상수'!$B$3) * '2025 썸머시즌 타자'!E62</f>
        <v>3.1539378035170271</v>
      </c>
      <c r="AM62" s="2">
        <f t="shared" si="42"/>
        <v>6.4903846153846159</v>
      </c>
      <c r="AN62" s="2">
        <f>((AK62-'리그 상수'!$B$1) / '리그 상수'!$B$2)*'2025 썸머시즌 타자'!E62</f>
        <v>-8.8488702874145508E-2</v>
      </c>
      <c r="AO62" s="2">
        <f>((AK62-'리그 상수'!$B$1) / '리그 상수'!$B$2) * '2025 썸머시즌 타자'!E62</f>
        <v>-8.8488702874145508E-2</v>
      </c>
      <c r="AP62" s="2">
        <f t="shared" si="43"/>
        <v>0.2</v>
      </c>
      <c r="AQ62" s="2">
        <f t="shared" si="44"/>
        <v>0</v>
      </c>
      <c r="AR62" s="2">
        <f t="shared" si="45"/>
        <v>0.1115112971258545</v>
      </c>
      <c r="AS62" s="2">
        <f t="shared" si="46"/>
        <v>7.98</v>
      </c>
      <c r="AT62" s="2">
        <f t="shared" si="47"/>
        <v>7.98</v>
      </c>
      <c r="AU62" s="2">
        <f t="shared" si="48"/>
        <v>8.0915112971258552</v>
      </c>
      <c r="AV62" s="3">
        <f>AU62 + (E62 * ('리그 상수'!$B$1 - '리그 상수'!$F$1) / '리그 상수'!$B$2)</f>
        <v>9.3959533073929968</v>
      </c>
      <c r="AW62">
        <f t="shared" si="49"/>
        <v>20</v>
      </c>
      <c r="AX62" s="3">
        <f t="shared" si="50"/>
        <v>5.575564856292725E-3</v>
      </c>
      <c r="AY62" s="3">
        <f t="shared" si="51"/>
        <v>0.40457556485629276</v>
      </c>
      <c r="BE62" s="1">
        <v>1</v>
      </c>
      <c r="BF62" s="1">
        <v>7</v>
      </c>
      <c r="BG62" s="1">
        <v>3</v>
      </c>
      <c r="BH62">
        <f t="shared" si="52"/>
        <v>8</v>
      </c>
      <c r="BI62" s="4">
        <f t="shared" si="53"/>
        <v>0.46979766536964984</v>
      </c>
      <c r="BJ62" s="2">
        <f>E62*('리그 상수'!$B$3 * 0.8)</f>
        <v>1.5503875968992249</v>
      </c>
      <c r="BL62" t="s">
        <v>277</v>
      </c>
      <c r="BM62" t="b">
        <f>IF(E62&gt;='리그 상수'!$I$1 * 2.8, TRUE, FALSE)</f>
        <v>0</v>
      </c>
    </row>
    <row r="63" spans="1:65" ht="29" thickBot="1">
      <c r="A63" t="s">
        <v>220</v>
      </c>
      <c r="B63" s="10" t="s">
        <v>141</v>
      </c>
      <c r="C63" s="5">
        <f t="shared" si="27"/>
        <v>-3.010250792924174E-2</v>
      </c>
      <c r="D63" s="5">
        <f t="shared" si="28"/>
        <v>0.39900000000000002</v>
      </c>
      <c r="E63" s="1">
        <f>SUMIF(BatGame!$A:$A,B63,BatGame!$E:$E)</f>
        <v>6</v>
      </c>
      <c r="F63">
        <f t="shared" si="29"/>
        <v>6</v>
      </c>
      <c r="G63" s="1">
        <f>SUMIF(BatGame!$A:$A,B63,BatGame!$F:$F)</f>
        <v>6</v>
      </c>
      <c r="H63" s="1">
        <f>SUMIF(BatGame!$A:$A,B63,BatGame!$M:$M)</f>
        <v>0</v>
      </c>
      <c r="I63" s="1">
        <f>SUMIF(BatGame!$A:$A,B63,BatGame!$G:$G)</f>
        <v>0</v>
      </c>
      <c r="J63">
        <f>SUMIF(BatGame!$A:$A,B63,BatGame!$H:$H)</f>
        <v>0</v>
      </c>
      <c r="K63" s="1">
        <f>SUMIF(BatGame!$A:$A,B63,BatGame!$I:$I)</f>
        <v>0</v>
      </c>
      <c r="L63" s="1">
        <f>SUMIF(BatGame!$A:$A,B63,BatGame!$J:$J)</f>
        <v>0</v>
      </c>
      <c r="M63" s="1">
        <f>SUMIF(BatGame!$A:$A,B63,BatGame!$K:$K)</f>
        <v>0</v>
      </c>
      <c r="N63">
        <f t="shared" si="30"/>
        <v>0</v>
      </c>
      <c r="O63" s="1">
        <f>SUMIF(BatGame!$A:$A,B63,BatGame!$L:$L)</f>
        <v>0</v>
      </c>
      <c r="P63" s="1">
        <f>SUMIF(BatGame!$A:$A,B63,BatGame!$N:$N)</f>
        <v>0</v>
      </c>
      <c r="Q63" s="1">
        <f>SUMIF(BatGame!$A:$A,B63,BatGame!$AC:$AC)</f>
        <v>0</v>
      </c>
      <c r="R63" s="1">
        <f>SUMIF(BatGame!$A:$A,B63,BatGame!$O:$O)</f>
        <v>0</v>
      </c>
      <c r="S63" s="1">
        <f>SUMIF(BatGame!$A:$A,B63,BatGame!$Y:$Y)</f>
        <v>0</v>
      </c>
      <c r="T63" s="1">
        <f>SUMIF(BatGame!$A:$A,B63,BatGame!$X:$X)</f>
        <v>0</v>
      </c>
      <c r="U63" s="1">
        <f>SUMIF(BatGame!$A:$A,B63,BatGame!$P:$P)</f>
        <v>1</v>
      </c>
      <c r="V63" s="1">
        <f>SUMIF(BatGame!$A:$A,B63,BatGame!$AB:$AB)</f>
        <v>0</v>
      </c>
      <c r="W63" s="1">
        <f>SUMIF(BatGame!$A:$A,B63,BatGame!$Z:$Z)</f>
        <v>0</v>
      </c>
      <c r="X63" s="1">
        <f>SUMIF(BatGame!$A:$A,B63,BatGame!$AA:$AA)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0.89445438282647582</v>
      </c>
      <c r="AM63" s="2">
        <f t="shared" si="42"/>
        <v>0</v>
      </c>
      <c r="AN63" s="2">
        <f>((AK63-'리그 상수'!$B$1) / '리그 상수'!$B$2)*'2025 썸머시즌 타자'!E63</f>
        <v>-0.60205015858483468</v>
      </c>
      <c r="AO63" s="2">
        <f>((AK63-'리그 상수'!$B$1) / '리그 상수'!$B$2) * '2025 썸머시즌 타자'!E63</f>
        <v>-0.60205015858483468</v>
      </c>
      <c r="AP63" s="2">
        <f t="shared" si="43"/>
        <v>0</v>
      </c>
      <c r="AQ63" s="2">
        <f t="shared" si="44"/>
        <v>0</v>
      </c>
      <c r="AR63" s="2">
        <f t="shared" si="45"/>
        <v>-0.60205015858483468</v>
      </c>
      <c r="AS63" s="2">
        <f t="shared" si="46"/>
        <v>7.98</v>
      </c>
      <c r="AT63" s="2">
        <f t="shared" si="47"/>
        <v>7.98</v>
      </c>
      <c r="AU63" s="2">
        <f t="shared" si="48"/>
        <v>7.3779498414151661</v>
      </c>
      <c r="AV63" s="3">
        <f>AU63 + (E63 * ('리그 상수'!$B$1 - '리그 상수'!$F$1) / '리그 상수'!$B$2)</f>
        <v>7.98</v>
      </c>
      <c r="AW63">
        <f t="shared" si="49"/>
        <v>20</v>
      </c>
      <c r="AX63" s="3">
        <f t="shared" si="50"/>
        <v>-3.0102507929241733E-2</v>
      </c>
      <c r="AY63" s="3">
        <f t="shared" si="51"/>
        <v>0.36889749207075828</v>
      </c>
      <c r="BE63" s="1">
        <v>1</v>
      </c>
      <c r="BF63" s="1">
        <v>7</v>
      </c>
      <c r="BG63" s="1">
        <v>3</v>
      </c>
      <c r="BH63">
        <f t="shared" si="52"/>
        <v>6</v>
      </c>
      <c r="BI63" s="4">
        <f t="shared" si="53"/>
        <v>0.39900000000000002</v>
      </c>
      <c r="BJ63" s="2">
        <f>E63*('리그 상수'!$B$3 * 0.8)</f>
        <v>0.7155635062611807</v>
      </c>
      <c r="BL63" t="s">
        <v>277</v>
      </c>
      <c r="BM63" t="b">
        <f>IF(E63&gt;='리그 상수'!$I$1 * 2.8, TRUE, FALSE)</f>
        <v>0</v>
      </c>
    </row>
    <row r="64" spans="1:65" ht="19" thickBot="1">
      <c r="A64" t="s">
        <v>220</v>
      </c>
      <c r="B64" s="14" t="s">
        <v>142</v>
      </c>
      <c r="C64" s="5">
        <f t="shared" si="27"/>
        <v>-1.2077951803289411E-2</v>
      </c>
      <c r="D64" s="5">
        <f t="shared" si="28"/>
        <v>0.39900000000000002</v>
      </c>
      <c r="E64" s="1">
        <f>SUMIF(BatGame!$A:$A,B64,BatGame!$E:$E)</f>
        <v>18</v>
      </c>
      <c r="F64">
        <f t="shared" si="29"/>
        <v>18</v>
      </c>
      <c r="G64" s="1">
        <f>SUMIF(BatGame!$A:$A,B64,BatGame!$F:$F)</f>
        <v>18</v>
      </c>
      <c r="H64" s="1">
        <f>SUMIF(BatGame!$A:$A,B64,BatGame!$M:$M)</f>
        <v>1</v>
      </c>
      <c r="I64" s="1">
        <f>SUMIF(BatGame!$A:$A,B64,BatGame!$G:$G)</f>
        <v>4</v>
      </c>
      <c r="J64">
        <f>SUMIF(BatGame!$A:$A,B64,BatGame!$H:$H)</f>
        <v>2</v>
      </c>
      <c r="K64" s="1">
        <f>SUMIF(BatGame!$A:$A,B64,BatGame!$I:$I)</f>
        <v>2</v>
      </c>
      <c r="L64" s="1">
        <f>SUMIF(BatGame!$A:$A,B64,BatGame!$J:$J)</f>
        <v>0</v>
      </c>
      <c r="M64" s="1">
        <f>SUMIF(BatGame!$A:$A,B64,BatGame!$K:$K)</f>
        <v>0</v>
      </c>
      <c r="N64">
        <f t="shared" si="30"/>
        <v>6</v>
      </c>
      <c r="O64" s="1">
        <f>SUMIF(BatGame!$A:$A,B64,BatGame!$L:$L)</f>
        <v>1</v>
      </c>
      <c r="P64" s="1">
        <f>SUMIF(BatGame!$A:$A,B64,BatGame!$N:$N)</f>
        <v>0</v>
      </c>
      <c r="Q64" s="1">
        <f>SUMIF(BatGame!$A:$A,B64,BatGame!$AC:$AC)</f>
        <v>0</v>
      </c>
      <c r="R64" s="1">
        <f>SUMIF(BatGame!$A:$A,B64,BatGame!$O:$O)</f>
        <v>0</v>
      </c>
      <c r="S64" s="1">
        <f>SUMIF(BatGame!$A:$A,B64,BatGame!$Y:$Y)</f>
        <v>0</v>
      </c>
      <c r="T64" s="1">
        <f>SUMIF(BatGame!$A:$A,B64,BatGame!$X:$X)</f>
        <v>0</v>
      </c>
      <c r="U64" s="1">
        <f>SUMIF(BatGame!$A:$A,B64,BatGame!$P:$P)</f>
        <v>3</v>
      </c>
      <c r="V64" s="1">
        <f>SUMIF(BatGame!$A:$A,B64,BatGame!$AB:$AB)</f>
        <v>0</v>
      </c>
      <c r="W64" s="1">
        <f>SUMIF(BatGame!$A:$A,B64,BatGame!$Z:$Z)</f>
        <v>0</v>
      </c>
      <c r="X64" s="1">
        <f>SUMIF(BatGame!$A:$A,B64,BatGame!$AA:$AA)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147.1271076523995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0.21549785696766685</v>
      </c>
      <c r="AL64" s="2">
        <f>((AK64-$AK$2) / '리그 상수'!$B$2 + '리그 상수'!$B$3) * '2025 썸머시즌 타자'!E64</f>
        <v>3.9479545881681433</v>
      </c>
      <c r="AM64" s="2">
        <f t="shared" si="42"/>
        <v>2.5714285714285716</v>
      </c>
      <c r="AN64" s="2">
        <f>((AK64-'리그 상수'!$B$1) / '리그 상수'!$B$2)*'2025 썸머시즌 타자'!E64</f>
        <v>-0.54155903606578792</v>
      </c>
      <c r="AO64" s="2">
        <f>((AK64-'리그 상수'!$B$1) / '리그 상수'!$B$2) * '2025 썸머시즌 타자'!E64</f>
        <v>-0.54155903606578792</v>
      </c>
      <c r="AP64" s="2">
        <f t="shared" si="43"/>
        <v>0</v>
      </c>
      <c r="AQ64" s="2">
        <f t="shared" si="44"/>
        <v>0.3</v>
      </c>
      <c r="AR64" s="2">
        <f t="shared" si="45"/>
        <v>-0.24155903606578794</v>
      </c>
      <c r="AS64" s="2">
        <f t="shared" si="46"/>
        <v>7.98</v>
      </c>
      <c r="AT64" s="2">
        <f t="shared" si="47"/>
        <v>7.98</v>
      </c>
      <c r="AU64" s="2">
        <f t="shared" si="48"/>
        <v>7.7384409639342122</v>
      </c>
      <c r="AV64" s="3">
        <f>AU64 + (E64 * ('리그 상수'!$B$1 - '리그 상수'!$F$1) / '리그 상수'!$B$2)</f>
        <v>9.5445914396887162</v>
      </c>
      <c r="AW64">
        <f t="shared" si="49"/>
        <v>20</v>
      </c>
      <c r="AX64" s="3">
        <f t="shared" si="50"/>
        <v>-1.2077951803289397E-2</v>
      </c>
      <c r="AY64" s="3">
        <f t="shared" si="51"/>
        <v>0.38692204819671061</v>
      </c>
      <c r="BE64" s="1">
        <v>1</v>
      </c>
      <c r="BF64" s="1">
        <v>7</v>
      </c>
      <c r="BG64" s="1">
        <v>3</v>
      </c>
      <c r="BH64">
        <f t="shared" si="52"/>
        <v>14</v>
      </c>
      <c r="BI64" s="4">
        <f t="shared" si="53"/>
        <v>0.47722957198443583</v>
      </c>
      <c r="BJ64" s="2">
        <f>E64*('리그 상수'!$B$3 * 0.8)</f>
        <v>2.1466905187835419</v>
      </c>
      <c r="BL64" t="s">
        <v>277</v>
      </c>
      <c r="BM64" t="b">
        <f>IF(E64&gt;='리그 상수'!$I$1 * 2.8, TRUE, FALSE)</f>
        <v>0</v>
      </c>
    </row>
    <row r="65" spans="1:65" ht="19" thickBot="1">
      <c r="A65" t="s">
        <v>220</v>
      </c>
      <c r="B65" s="9" t="s">
        <v>143</v>
      </c>
      <c r="C65" s="5">
        <f t="shared" si="27"/>
        <v>6.1364741850047477E-2</v>
      </c>
      <c r="D65" s="5">
        <f t="shared" si="28"/>
        <v>0.39900000000000002</v>
      </c>
      <c r="E65" s="1">
        <f>SUMIF(BatGame!$A:$A,B65,BatGame!$E:$E)</f>
        <v>15</v>
      </c>
      <c r="F65">
        <f t="shared" si="29"/>
        <v>15</v>
      </c>
      <c r="G65" s="1">
        <f>SUMIF(BatGame!$A:$A,B65,BatGame!$F:$F)</f>
        <v>15</v>
      </c>
      <c r="H65" s="1">
        <f>SUMIF(BatGame!$A:$A,B65,BatGame!$M:$M)</f>
        <v>3</v>
      </c>
      <c r="I65" s="1">
        <f>SUMIF(BatGame!$A:$A,B65,BatGame!$G:$G)</f>
        <v>4</v>
      </c>
      <c r="J65">
        <f>SUMIF(BatGame!$A:$A,B65,BatGame!$H:$H)</f>
        <v>2</v>
      </c>
      <c r="K65" s="1">
        <f>SUMIF(BatGame!$A:$A,B65,BatGame!$I:$I)</f>
        <v>1</v>
      </c>
      <c r="L65" s="1">
        <f>SUMIF(BatGame!$A:$A,B65,BatGame!$J:$J)</f>
        <v>0</v>
      </c>
      <c r="M65" s="1">
        <f>SUMIF(BatGame!$A:$A,B65,BatGame!$K:$K)</f>
        <v>1</v>
      </c>
      <c r="N65">
        <f t="shared" si="30"/>
        <v>8</v>
      </c>
      <c r="O65" s="1">
        <f>SUMIF(BatGame!$A:$A,B65,BatGame!$L:$L)</f>
        <v>2</v>
      </c>
      <c r="P65" s="1">
        <f>SUMIF(BatGame!$A:$A,B65,BatGame!$N:$N)</f>
        <v>3</v>
      </c>
      <c r="Q65" s="1">
        <f>SUMIF(BatGame!$A:$A,B65,BatGame!$AC:$AC)</f>
        <v>0</v>
      </c>
      <c r="R65" s="1">
        <f>SUMIF(BatGame!$A:$A,B65,BatGame!$O:$O)</f>
        <v>0</v>
      </c>
      <c r="S65" s="1">
        <f>SUMIF(BatGame!$A:$A,B65,BatGame!$Y:$Y)</f>
        <v>0</v>
      </c>
      <c r="T65" s="1">
        <f>SUMIF(BatGame!$A:$A,B65,BatGame!$X:$X)</f>
        <v>0</v>
      </c>
      <c r="U65" s="1">
        <f>SUMIF(BatGame!$A:$A,B65,BatGame!$P:$P)</f>
        <v>2</v>
      </c>
      <c r="V65" s="1">
        <f>SUMIF(BatGame!$A:$A,B65,BatGame!$AB:$AB)</f>
        <v>0</v>
      </c>
      <c r="W65" s="1">
        <f>SUMIF(BatGame!$A:$A,B65,BatGame!$Z:$Z)</f>
        <v>0</v>
      </c>
      <c r="X65" s="1">
        <f>SUMIF(BatGame!$A:$A,B65,BatGame!$AA:$AA)</f>
        <v>0</v>
      </c>
      <c r="Y65" s="2">
        <f t="shared" si="31"/>
        <v>0.26666666666666666</v>
      </c>
      <c r="Z65" s="2">
        <f t="shared" si="32"/>
        <v>0.26666666666666666</v>
      </c>
      <c r="AA65" s="2">
        <f t="shared" si="33"/>
        <v>0.53333333333333333</v>
      </c>
      <c r="AB65" s="2">
        <f t="shared" si="34"/>
        <v>0.8</v>
      </c>
      <c r="AC65" s="2">
        <f t="shared" si="35"/>
        <v>0.2</v>
      </c>
      <c r="AD65" s="2">
        <f>(AL65/E65) / '리그 상수'!$B$3 * 100</f>
        <v>169.60311284046693</v>
      </c>
      <c r="AE65" s="2">
        <f t="shared" si="36"/>
        <v>13.333333333333334</v>
      </c>
      <c r="AF65" s="2">
        <f t="shared" si="37"/>
        <v>0</v>
      </c>
      <c r="AG65" s="2">
        <f t="shared" si="38"/>
        <v>0</v>
      </c>
      <c r="AH65" s="2">
        <f t="shared" si="39"/>
        <v>0.25</v>
      </c>
      <c r="AI65" s="2">
        <f t="shared" si="40"/>
        <v>0.26666666666666666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0.31827375798301566</v>
      </c>
      <c r="AL65" s="2">
        <f>((AK65-$AK$2) / '리그 상수'!$B$2 + '리그 상수'!$B$3) * '2025 썸머시즌 타자'!E65</f>
        <v>3.7925561905292247</v>
      </c>
      <c r="AM65" s="2">
        <f t="shared" si="42"/>
        <v>5.2363636363636363</v>
      </c>
      <c r="AN65" s="2">
        <f>((AK65-'리그 상수'!$B$1) / '리그 상수'!$B$2)*'2025 썸머시즌 타자'!E65</f>
        <v>5.1294837000948473E-2</v>
      </c>
      <c r="AO65" s="2">
        <f>((AK65-'리그 상수'!$B$1) / '리그 상수'!$B$2) * '2025 썸머시즌 타자'!E65</f>
        <v>5.1294837000948473E-2</v>
      </c>
      <c r="AP65" s="2">
        <f t="shared" si="43"/>
        <v>0.60000000000000009</v>
      </c>
      <c r="AQ65" s="2">
        <f t="shared" si="44"/>
        <v>0.57599999999999996</v>
      </c>
      <c r="AR65" s="2">
        <f t="shared" si="45"/>
        <v>1.2272948370009487</v>
      </c>
      <c r="AS65" s="2">
        <f t="shared" si="46"/>
        <v>7.98</v>
      </c>
      <c r="AT65" s="2">
        <f t="shared" si="47"/>
        <v>7.98</v>
      </c>
      <c r="AU65" s="2">
        <f t="shared" si="48"/>
        <v>9.2072948370009495</v>
      </c>
      <c r="AV65" s="3">
        <f>AU65 + (E65 * ('리그 상수'!$B$1 - '리그 상수'!$F$1) / '리그 상수'!$B$2)</f>
        <v>10.712420233463035</v>
      </c>
      <c r="AW65">
        <f t="shared" si="49"/>
        <v>20</v>
      </c>
      <c r="AX65" s="3">
        <f t="shared" si="50"/>
        <v>6.1364741850047436E-2</v>
      </c>
      <c r="AY65" s="3">
        <f t="shared" si="51"/>
        <v>0.4603647418500475</v>
      </c>
      <c r="BE65" s="1">
        <v>1</v>
      </c>
      <c r="BF65" s="1">
        <v>7</v>
      </c>
      <c r="BG65" s="1">
        <v>3</v>
      </c>
      <c r="BH65">
        <f t="shared" si="52"/>
        <v>11</v>
      </c>
      <c r="BI65" s="4">
        <f t="shared" si="53"/>
        <v>0.53562101167315179</v>
      </c>
      <c r="BJ65" s="2">
        <f>E65*('리그 상수'!$B$3 * 0.8)</f>
        <v>1.7889087656529516</v>
      </c>
      <c r="BL65" t="s">
        <v>277</v>
      </c>
      <c r="BM65" t="b">
        <f>IF(E65&gt;='리그 상수'!$I$1 * 2.8, TRUE, FALSE)</f>
        <v>0</v>
      </c>
    </row>
    <row r="66" spans="1:65" ht="19" thickBot="1">
      <c r="A66" t="s">
        <v>220</v>
      </c>
      <c r="B66" s="13" t="s">
        <v>275</v>
      </c>
      <c r="C66" s="5">
        <f t="shared" si="27"/>
        <v>-1.0034169309747265E-2</v>
      </c>
      <c r="D66" s="5">
        <f t="shared" si="28"/>
        <v>0.39900000000000002</v>
      </c>
      <c r="E66" s="1">
        <f>SUMIF(BatGame!$A:$A,B66,BatGame!$E:$E)</f>
        <v>2</v>
      </c>
      <c r="F66">
        <f t="shared" si="29"/>
        <v>2</v>
      </c>
      <c r="G66" s="1">
        <f>SUMIF(BatGame!$A:$A,B66,BatGame!$F:$F)</f>
        <v>2</v>
      </c>
      <c r="H66" s="1">
        <f>SUMIF(BatGame!$A:$A,B66,BatGame!$M:$M)</f>
        <v>0</v>
      </c>
      <c r="I66" s="1">
        <f>SUMIF(BatGame!$A:$A,B66,BatGame!$G:$G)</f>
        <v>0</v>
      </c>
      <c r="J66">
        <f>SUMIF(BatGame!$A:$A,B66,BatGame!$H:$H)</f>
        <v>0</v>
      </c>
      <c r="K66" s="1">
        <f>SUMIF(BatGame!$A:$A,B66,BatGame!$I:$I)</f>
        <v>0</v>
      </c>
      <c r="L66" s="1">
        <f>SUMIF(BatGame!$A:$A,B66,BatGame!$J:$J)</f>
        <v>0</v>
      </c>
      <c r="M66" s="1">
        <f>SUMIF(BatGame!$A:$A,B66,BatGame!$K:$K)</f>
        <v>0</v>
      </c>
      <c r="N66">
        <f t="shared" si="30"/>
        <v>0</v>
      </c>
      <c r="O66" s="1">
        <f>SUMIF(BatGame!$A:$A,B66,BatGame!$L:$L)</f>
        <v>0</v>
      </c>
      <c r="P66" s="1">
        <f>SUMIF(BatGame!$A:$A,B66,BatGame!$N:$N)</f>
        <v>0</v>
      </c>
      <c r="Q66" s="1">
        <f>SUMIF(BatGame!$A:$A,B66,BatGame!$AC:$AC)</f>
        <v>0</v>
      </c>
      <c r="R66" s="1">
        <f>SUMIF(BatGame!$A:$A,B66,BatGame!$O:$O)</f>
        <v>0</v>
      </c>
      <c r="S66" s="1">
        <f>SUMIF(BatGame!$A:$A,B66,BatGame!$Y:$Y)</f>
        <v>0</v>
      </c>
      <c r="T66" s="1">
        <f>SUMIF(BatGame!$A:$A,B66,BatGame!$X:$X)</f>
        <v>0</v>
      </c>
      <c r="U66" s="1">
        <f>SUMIF(BatGame!$A:$A,B66,BatGame!$P:$P)</f>
        <v>0</v>
      </c>
      <c r="V66" s="1">
        <f>SUMIF(BatGame!$A:$A,B66,BatGame!$AB:$AB)</f>
        <v>0</v>
      </c>
      <c r="W66" s="1">
        <f>SUMIF(BatGame!$A:$A,B66,BatGame!$Z:$Z)</f>
        <v>0</v>
      </c>
      <c r="X66" s="1">
        <f>SUMIF(BatGame!$A:$A,B66,BatGame!$AA:$AA)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0.29815146094215861</v>
      </c>
      <c r="AM66" s="2">
        <f t="shared" si="42"/>
        <v>0</v>
      </c>
      <c r="AN66" s="2">
        <f>((AK66-'리그 상수'!$B$1) / '리그 상수'!$B$2)*'2025 썸머시즌 타자'!E66</f>
        <v>-0.20068338619494488</v>
      </c>
      <c r="AO66" s="2">
        <f>((AK66-'리그 상수'!$B$1) / '리그 상수'!$B$2) * '2025 썸머시즌 타자'!E66</f>
        <v>-0.20068338619494488</v>
      </c>
      <c r="AP66" s="2">
        <f t="shared" si="43"/>
        <v>0</v>
      </c>
      <c r="AQ66" s="2">
        <f t="shared" si="44"/>
        <v>0</v>
      </c>
      <c r="AR66" s="2">
        <f t="shared" si="45"/>
        <v>-0.20068338619494488</v>
      </c>
      <c r="AS66" s="2">
        <f t="shared" si="46"/>
        <v>7.98</v>
      </c>
      <c r="AT66" s="2">
        <f t="shared" si="47"/>
        <v>7.98</v>
      </c>
      <c r="AU66" s="2">
        <f t="shared" si="48"/>
        <v>7.7793166138050553</v>
      </c>
      <c r="AV66" s="3">
        <f>AU66 + (E66 * ('리그 상수'!$B$1 - '리그 상수'!$F$1) / '리그 상수'!$B$2)</f>
        <v>7.98</v>
      </c>
      <c r="AW66">
        <f t="shared" si="49"/>
        <v>20</v>
      </c>
      <c r="AX66" s="3">
        <f t="shared" si="50"/>
        <v>-1.0034169309747244E-2</v>
      </c>
      <c r="AY66" s="3">
        <f t="shared" si="51"/>
        <v>0.38896583069025276</v>
      </c>
      <c r="BE66" s="1">
        <v>1</v>
      </c>
      <c r="BF66" s="1">
        <v>7</v>
      </c>
      <c r="BG66" s="1">
        <v>3</v>
      </c>
      <c r="BH66">
        <f t="shared" si="52"/>
        <v>2</v>
      </c>
      <c r="BI66" s="4">
        <f t="shared" si="53"/>
        <v>0.39900000000000002</v>
      </c>
      <c r="BJ66" s="2">
        <f>E66*('리그 상수'!$B$3 * 0.8)</f>
        <v>0.23852116875372689</v>
      </c>
      <c r="BL66" t="s">
        <v>277</v>
      </c>
      <c r="BM66" t="b">
        <f>IF(E66&gt;='리그 상수'!$I$1 * 2.8, TRUE, FALSE)</f>
        <v>0</v>
      </c>
    </row>
    <row r="67" spans="1:65" ht="19" thickBot="1">
      <c r="A67" t="s">
        <v>220</v>
      </c>
      <c r="B67" s="7" t="s">
        <v>268</v>
      </c>
      <c r="C67" s="5">
        <f t="shared" si="27"/>
        <v>1.9421083608540723E-2</v>
      </c>
      <c r="D67" s="5">
        <f t="shared" si="28"/>
        <v>0.39900000000000002</v>
      </c>
      <c r="E67" s="1">
        <f>SUMIF(BatGame!$A:$A,B67,BatGame!$E:$E)</f>
        <v>2</v>
      </c>
      <c r="F67">
        <f t="shared" si="29"/>
        <v>2</v>
      </c>
      <c r="G67" s="1">
        <f>SUMIF(BatGame!$A:$A,B67,BatGame!$F:$F)</f>
        <v>2</v>
      </c>
      <c r="H67" s="1">
        <f>SUMIF(BatGame!$A:$A,B67,BatGame!$M:$M)</f>
        <v>0</v>
      </c>
      <c r="I67" s="1">
        <f>SUMIF(BatGame!$A:$A,B67,BatGame!$G:$G)</f>
        <v>1</v>
      </c>
      <c r="J67">
        <f>SUMIF(BatGame!$A:$A,B67,BatGame!$H:$H)</f>
        <v>0</v>
      </c>
      <c r="K67" s="1">
        <f>SUMIF(BatGame!$A:$A,B67,BatGame!$I:$I)</f>
        <v>1</v>
      </c>
      <c r="L67" s="1">
        <f>SUMIF(BatGame!$A:$A,B67,BatGame!$J:$J)</f>
        <v>0</v>
      </c>
      <c r="M67" s="1">
        <f>SUMIF(BatGame!$A:$A,B67,BatGame!$K:$K)</f>
        <v>0</v>
      </c>
      <c r="N67">
        <f t="shared" si="30"/>
        <v>2</v>
      </c>
      <c r="O67" s="1">
        <f>SUMIF(BatGame!$A:$A,B67,BatGame!$L:$L)</f>
        <v>0</v>
      </c>
      <c r="P67" s="1">
        <f>SUMIF(BatGame!$A:$A,B67,BatGame!$N:$N)</f>
        <v>1</v>
      </c>
      <c r="Q67" s="1">
        <f>SUMIF(BatGame!$A:$A,B67,BatGame!$AC:$AC)</f>
        <v>0</v>
      </c>
      <c r="R67" s="1">
        <f>SUMIF(BatGame!$A:$A,B67,BatGame!$O:$O)</f>
        <v>0</v>
      </c>
      <c r="S67" s="1">
        <f>SUMIF(BatGame!$A:$A,B67,BatGame!$Y:$Y)</f>
        <v>0</v>
      </c>
      <c r="T67" s="1">
        <f>SUMIF(BatGame!$A:$A,B67,BatGame!$X:$X)</f>
        <v>0</v>
      </c>
      <c r="U67" s="1">
        <f>SUMIF(BatGame!$A:$A,B67,BatGame!$P:$P)</f>
        <v>0</v>
      </c>
      <c r="V67" s="1">
        <f>SUMIF(BatGame!$A:$A,B67,BatGame!$AB:$AB)</f>
        <v>0</v>
      </c>
      <c r="W67" s="1">
        <f>SUMIF(BatGame!$A:$A,B67,BatGame!$Z:$Z)</f>
        <v>0</v>
      </c>
      <c r="X67" s="1">
        <f>SUMIF(BatGame!$A:$A,B67,BatGame!$AA:$AA)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230.50583657587552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0.59676329621815438</v>
      </c>
      <c r="AL67" s="2">
        <f>((AK67-$AK$2) / '리그 상수'!$B$2 + '리그 상수'!$B$3) * '2025 썸머시즌 타자'!E67</f>
        <v>0.68725651930791742</v>
      </c>
      <c r="AM67" s="2">
        <f t="shared" si="42"/>
        <v>27</v>
      </c>
      <c r="AN67" s="2">
        <f>((AK67-'리그 상수'!$B$1) / '리그 상수'!$B$2)*'2025 썸머시즌 타자'!E67</f>
        <v>0.1884216721708139</v>
      </c>
      <c r="AO67" s="2">
        <f>((AK67-'리그 상수'!$B$1) / '리그 상수'!$B$2) * '2025 썸머시즌 타자'!E67</f>
        <v>0.1884216721708139</v>
      </c>
      <c r="AP67" s="2">
        <f t="shared" si="43"/>
        <v>0.2</v>
      </c>
      <c r="AQ67" s="2">
        <f t="shared" si="44"/>
        <v>0</v>
      </c>
      <c r="AR67" s="2">
        <f t="shared" si="45"/>
        <v>0.38842167217081391</v>
      </c>
      <c r="AS67" s="2">
        <f t="shared" si="46"/>
        <v>7.98</v>
      </c>
      <c r="AT67" s="2">
        <f t="shared" si="47"/>
        <v>7.98</v>
      </c>
      <c r="AU67" s="2">
        <f t="shared" si="48"/>
        <v>8.3684216721708147</v>
      </c>
      <c r="AV67" s="3">
        <f>AU67 + (E67 * ('리그 상수'!$B$1 - '리그 상수'!$F$1) / '리그 상수'!$B$2)</f>
        <v>8.5691050583657589</v>
      </c>
      <c r="AW67">
        <f t="shared" si="49"/>
        <v>20</v>
      </c>
      <c r="AX67" s="3">
        <f t="shared" si="50"/>
        <v>1.9421083608540696E-2</v>
      </c>
      <c r="AY67" s="3">
        <f t="shared" si="51"/>
        <v>0.41842108360854074</v>
      </c>
      <c r="BE67" s="1">
        <v>1</v>
      </c>
      <c r="BF67" s="1">
        <v>7</v>
      </c>
      <c r="BG67" s="1">
        <v>3</v>
      </c>
      <c r="BH67">
        <f t="shared" si="52"/>
        <v>1</v>
      </c>
      <c r="BI67" s="4">
        <f t="shared" si="53"/>
        <v>0.42845525291828795</v>
      </c>
      <c r="BJ67" s="2">
        <f>E67*('리그 상수'!$B$3 * 0.8)</f>
        <v>0.23852116875372689</v>
      </c>
      <c r="BL67" t="s">
        <v>277</v>
      </c>
      <c r="BM67" t="b">
        <f>IF(E67&gt;='리그 상수'!$I$1 * 2.8, TRUE, FALSE)</f>
        <v>0</v>
      </c>
    </row>
    <row r="68" spans="1:65" ht="19" thickBot="1">
      <c r="A68" t="s">
        <v>220</v>
      </c>
      <c r="B68" s="10" t="s">
        <v>145</v>
      </c>
      <c r="C68" s="5">
        <f t="shared" ref="C68:C70" si="54">AY68-D68</f>
        <v>-1.763455187522478E-2</v>
      </c>
      <c r="D68" s="5">
        <f t="shared" ref="D68:D70" si="55">AT68/AW68</f>
        <v>0.39900000000000002</v>
      </c>
      <c r="E68" s="1">
        <f>SUMIF(BatGame!$A:$A,B68,BatGame!$E:$E)</f>
        <v>13</v>
      </c>
      <c r="F68">
        <f t="shared" ref="F68:F89" si="56">E68-(R68+S68+W68+X68)</f>
        <v>11</v>
      </c>
      <c r="G68" s="1">
        <f>SUMIF(BatGame!$A:$A,B68,BatGame!$F:$F)</f>
        <v>11</v>
      </c>
      <c r="H68" s="1">
        <f>SUMIF(BatGame!$A:$A,B68,BatGame!$M:$M)</f>
        <v>1</v>
      </c>
      <c r="I68" s="1">
        <f>SUMIF(BatGame!$A:$A,B68,BatGame!$G:$G)</f>
        <v>1</v>
      </c>
      <c r="J68">
        <f>SUMIF(BatGame!$A:$A,B68,BatGame!$H:$H)</f>
        <v>1</v>
      </c>
      <c r="K68" s="1">
        <f>SUMIF(BatGame!$A:$A,B68,BatGame!$I:$I)</f>
        <v>0</v>
      </c>
      <c r="L68" s="1">
        <f>SUMIF(BatGame!$A:$A,B68,BatGame!$J:$J)</f>
        <v>0</v>
      </c>
      <c r="M68" s="1">
        <f>SUMIF(BatGame!$A:$A,B68,BatGame!$K:$K)</f>
        <v>0</v>
      </c>
      <c r="N68">
        <f t="shared" ref="N68:N89" si="57">J68+(K68*2)+(L68*3)+(M68*4)</f>
        <v>1</v>
      </c>
      <c r="O68" s="1">
        <f>SUMIF(BatGame!$A:$A,B68,BatGame!$L:$L)</f>
        <v>0</v>
      </c>
      <c r="P68" s="1">
        <f>SUMIF(BatGame!$A:$A,B68,BatGame!$N:$N)</f>
        <v>0</v>
      </c>
      <c r="Q68" s="1">
        <f>SUMIF(BatGame!$A:$A,B68,BatGame!$AC:$AC)</f>
        <v>0</v>
      </c>
      <c r="R68" s="1">
        <f>SUMIF(BatGame!$A:$A,B68,BatGame!$O:$O)</f>
        <v>0</v>
      </c>
      <c r="S68" s="1">
        <f>SUMIF(BatGame!$A:$A,B68,BatGame!$Y:$Y)</f>
        <v>2</v>
      </c>
      <c r="T68" s="1">
        <f>SUMIF(BatGame!$A:$A,B68,BatGame!$X:$X)</f>
        <v>0</v>
      </c>
      <c r="U68" s="1">
        <f>SUMIF(BatGame!$A:$A,B68,BatGame!$P:$P)</f>
        <v>3</v>
      </c>
      <c r="V68" s="1">
        <f>SUMIF(BatGame!$A:$A,B68,BatGame!$AB:$AB)</f>
        <v>0</v>
      </c>
      <c r="W68" s="1">
        <f>SUMIF(BatGame!$A:$A,B68,BatGame!$Z:$Z)</f>
        <v>0</v>
      </c>
      <c r="X68" s="1">
        <f>SUMIF(BatGame!$A:$A,B68,BatGame!$AA:$AA)</f>
        <v>0</v>
      </c>
      <c r="Y68" s="2">
        <f t="shared" ref="Y68:Y89" si="58">I68/G68</f>
        <v>9.0909090909090912E-2</v>
      </c>
      <c r="Z68" s="2">
        <f t="shared" ref="Z68:Z89" si="59">(I68+R68+S68)/(G68+R68+S68+X68)</f>
        <v>0.23076923076923078</v>
      </c>
      <c r="AA68" s="2">
        <f t="shared" ref="AA68:AA89" si="60">N68/G68</f>
        <v>9.0909090909090912E-2</v>
      </c>
      <c r="AB68" s="2">
        <f t="shared" ref="AB68:AB89" si="61">Z68+AA68</f>
        <v>0.32167832167832167</v>
      </c>
      <c r="AC68" s="2">
        <f t="shared" ref="AC68:AC89" si="62">H68/F68</f>
        <v>9.0909090909090912E-2</v>
      </c>
      <c r="AD68" s="2">
        <f>(AL68/E68) / '리그 상수'!$B$3 * 100</f>
        <v>133.63035019455251</v>
      </c>
      <c r="AE68" s="2">
        <f t="shared" ref="AE68:AE89" si="63">U68/E68*100</f>
        <v>23.076923076923077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0.125</v>
      </c>
      <c r="AI68" s="2">
        <f t="shared" ref="AI68:AI89" si="67">AA68-Y68</f>
        <v>0</v>
      </c>
      <c r="AJ68" s="2">
        <f t="shared" ref="AJ68:AJ89" si="68">Z68-Y68</f>
        <v>0.13986013986013987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0.1537813109485244</v>
      </c>
      <c r="AL68" s="2">
        <f>((AK68-$AK$2) / '리그 상수'!$B$2 + '리그 상수'!$B$3) * '2025 썸머시즌 타자'!E68</f>
        <v>2.5897354688866767</v>
      </c>
      <c r="AM68" s="2">
        <f t="shared" ref="AM68:AM89" si="69">(Z68*AA68*E68)*27/BH68</f>
        <v>0.73636363636363644</v>
      </c>
      <c r="AN68" s="2">
        <f>((AK68-'리그 상수'!$B$1) / '리그 상수'!$B$2)*'2025 썸머시즌 타자'!E68</f>
        <v>-0.65269103750449575</v>
      </c>
      <c r="AO68" s="2">
        <f>((AK68-'리그 상수'!$B$1) / '리그 상수'!$B$2) * '2025 썸머시즌 타자'!E68</f>
        <v>-0.65269103750449575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-0.35269103750449576</v>
      </c>
      <c r="AS68" s="2">
        <f t="shared" ref="AS68:AS89" si="73">((BE68+BF68+BG68)-BE68*3-(AVERAGE(BE68:BE1064))*0.02)</f>
        <v>7.98</v>
      </c>
      <c r="AT68" s="2">
        <f t="shared" ref="AT68:AT89" si="74">AS68</f>
        <v>7.98</v>
      </c>
      <c r="AU68" s="2">
        <f t="shared" ref="AU68:AU89" si="75">AR68+AT68</f>
        <v>7.6273089624955048</v>
      </c>
      <c r="AV68" s="3">
        <f>AU68 + (E68 * ('리그 상수'!$B$1 - '리그 상수'!$F$1) / '리그 상수'!$B$2)</f>
        <v>8.9317509727626465</v>
      </c>
      <c r="AW68">
        <f t="shared" ref="AW68:AW89" si="76">$H$2 / 10 * 0.8</f>
        <v>20</v>
      </c>
      <c r="AX68" s="3">
        <f t="shared" ref="AX68:AX89" si="77">AR68/AW68</f>
        <v>-1.7634551875224787E-2</v>
      </c>
      <c r="AY68" s="3">
        <f t="shared" ref="AY68:AY89" si="78">AU68/AW68</f>
        <v>0.38136544812477524</v>
      </c>
      <c r="BE68" s="1">
        <v>1</v>
      </c>
      <c r="BF68" s="1">
        <v>7</v>
      </c>
      <c r="BG68" s="1">
        <v>3</v>
      </c>
      <c r="BH68">
        <f t="shared" ref="BH68:BH89" si="79">G68-I68+Q68+V68+X68+W68</f>
        <v>10</v>
      </c>
      <c r="BI68" s="4">
        <f t="shared" ref="BI68:BI89" si="80">AV68/AW68</f>
        <v>0.44658754863813233</v>
      </c>
      <c r="BJ68" s="2">
        <f>E68*('리그 상수'!$B$3 * 0.8)</f>
        <v>1.5503875968992249</v>
      </c>
      <c r="BL68" t="s">
        <v>277</v>
      </c>
      <c r="BM68" t="b">
        <f>IF(E68&gt;='리그 상수'!$I$1 * 2.8, TRUE, FALSE)</f>
        <v>0</v>
      </c>
    </row>
    <row r="69" spans="1:65" ht="19" thickBot="1">
      <c r="A69" t="s">
        <v>220</v>
      </c>
      <c r="B69" s="26" t="s">
        <v>270</v>
      </c>
      <c r="C69" s="5">
        <f t="shared" si="54"/>
        <v>3.1410260602295348E-2</v>
      </c>
      <c r="D69" s="5">
        <f t="shared" si="55"/>
        <v>0.39900000000000002</v>
      </c>
      <c r="E69" s="1">
        <f>SUMIF(BatGame!$A:$A,B69,BatGame!$E:$E)</f>
        <v>4</v>
      </c>
      <c r="F69">
        <f t="shared" si="56"/>
        <v>4</v>
      </c>
      <c r="G69" s="1">
        <f>SUMIF(BatGame!$A:$A,B69,BatGame!$F:$F)</f>
        <v>4</v>
      </c>
      <c r="H69" s="1">
        <f>SUMIF(BatGame!$A:$A,B69,BatGame!$M:$M)</f>
        <v>1</v>
      </c>
      <c r="I69" s="1">
        <f>SUMIF(BatGame!$A:$A,B69,BatGame!$G:$G)</f>
        <v>2</v>
      </c>
      <c r="J69">
        <f>SUMIF(BatGame!$A:$A,B69,BatGame!$H:$H)</f>
        <v>1</v>
      </c>
      <c r="K69" s="1">
        <f>SUMIF(BatGame!$A:$A,B69,BatGame!$I:$I)</f>
        <v>0</v>
      </c>
      <c r="L69" s="1">
        <f>SUMIF(BatGame!$A:$A,B69,BatGame!$J:$J)</f>
        <v>1</v>
      </c>
      <c r="M69" s="1">
        <f>SUMIF(BatGame!$A:$A,B69,BatGame!$K:$K)</f>
        <v>0</v>
      </c>
      <c r="N69">
        <f t="shared" si="57"/>
        <v>4</v>
      </c>
      <c r="O69" s="1">
        <f>SUMIF(BatGame!$A:$A,B69,BatGame!$L:$L)</f>
        <v>0</v>
      </c>
      <c r="P69" s="1">
        <f>SUMIF(BatGame!$A:$A,B69,BatGame!$N:$N)</f>
        <v>0</v>
      </c>
      <c r="Q69" s="1">
        <f>SUMIF(BatGame!$A:$A,B69,BatGame!$AC:$AC)</f>
        <v>0</v>
      </c>
      <c r="R69" s="1">
        <f>SUMIF(BatGame!$A:$A,B69,BatGame!$O:$O)</f>
        <v>0</v>
      </c>
      <c r="S69" s="1">
        <f>SUMIF(BatGame!$A:$A,B69,BatGame!$Y:$Y)</f>
        <v>0</v>
      </c>
      <c r="T69" s="1">
        <f>SUMIF(BatGame!$A:$A,B69,BatGame!$X:$X)</f>
        <v>0</v>
      </c>
      <c r="U69" s="1">
        <f>SUMIF(BatGame!$A:$A,B69,BatGame!$P:$P)</f>
        <v>1</v>
      </c>
      <c r="V69" s="1">
        <f>SUMIF(BatGame!$A:$A,B69,BatGame!$AB:$AB)</f>
        <v>0</v>
      </c>
      <c r="W69" s="1">
        <f>SUMIF(BatGame!$A:$A,B69,BatGame!$Z:$Z)</f>
        <v>0</v>
      </c>
      <c r="X69" s="1">
        <f>SUMIF(BatGame!$A:$A,B69,BatGame!$AA:$AA)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222.34922178988325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0.55946559020451969</v>
      </c>
      <c r="AL69" s="2">
        <f>((AK69-$AK$2) / '리그 상수'!$B$2 + '리그 상수'!$B$3) * '2025 썸머시즌 타자'!E69</f>
        <v>1.3258749063201147</v>
      </c>
      <c r="AM69" s="2">
        <f t="shared" si="69"/>
        <v>27</v>
      </c>
      <c r="AN69" s="2">
        <f>((AK69-'리그 상수'!$B$1) / '리그 상수'!$B$2)*'2025 썸머시즌 타자'!E69</f>
        <v>0.32820521204590791</v>
      </c>
      <c r="AO69" s="2">
        <f>((AK69-'리그 상수'!$B$1) / '리그 상수'!$B$2) * '2025 썸머시즌 타자'!E69</f>
        <v>0.32820521204590791</v>
      </c>
      <c r="AP69" s="2">
        <f t="shared" si="70"/>
        <v>0</v>
      </c>
      <c r="AQ69" s="2">
        <f t="shared" si="71"/>
        <v>0.3</v>
      </c>
      <c r="AR69" s="2">
        <f t="shared" si="72"/>
        <v>0.62820521204590785</v>
      </c>
      <c r="AS69" s="2">
        <f t="shared" si="73"/>
        <v>7.98</v>
      </c>
      <c r="AT69" s="2">
        <f t="shared" si="74"/>
        <v>7.98</v>
      </c>
      <c r="AU69" s="2">
        <f t="shared" si="75"/>
        <v>8.6082052120459078</v>
      </c>
      <c r="AV69" s="3">
        <f>AU69 + (E69 * ('리그 상수'!$B$1 - '리그 상수'!$F$1) / '리그 상수'!$B$2)</f>
        <v>9.009571984435798</v>
      </c>
      <c r="AW69">
        <f t="shared" si="76"/>
        <v>20</v>
      </c>
      <c r="AX69" s="3">
        <f t="shared" si="77"/>
        <v>3.141026060229539E-2</v>
      </c>
      <c r="AY69" s="3">
        <f t="shared" si="78"/>
        <v>0.43041026060229537</v>
      </c>
      <c r="BE69" s="1">
        <v>1</v>
      </c>
      <c r="BF69" s="1">
        <v>7</v>
      </c>
      <c r="BG69" s="1">
        <v>3</v>
      </c>
      <c r="BH69">
        <f t="shared" si="79"/>
        <v>2</v>
      </c>
      <c r="BI69" s="4">
        <f t="shared" si="80"/>
        <v>0.4504785992217899</v>
      </c>
      <c r="BJ69" s="2">
        <f>E69*('리그 상수'!$B$3 * 0.8)</f>
        <v>0.47704233750745378</v>
      </c>
      <c r="BL69" t="s">
        <v>277</v>
      </c>
      <c r="BM69" t="b">
        <f>IF(E69&gt;='리그 상수'!$I$1 * 2.8, TRUE, FALSE)</f>
        <v>0</v>
      </c>
    </row>
    <row r="70" spans="1:65" ht="19" thickBot="1">
      <c r="A70" t="s">
        <v>220</v>
      </c>
      <c r="B70" s="9" t="s">
        <v>146</v>
      </c>
      <c r="C70" s="5">
        <f t="shared" si="54"/>
        <v>-2.5051253964620879E-2</v>
      </c>
      <c r="D70" s="5">
        <f t="shared" si="55"/>
        <v>0.39900000000000002</v>
      </c>
      <c r="E70" s="1">
        <f>SUMIF(BatGame!$A:$A,B70,BatGame!$E:$E)</f>
        <v>3</v>
      </c>
      <c r="F70">
        <f t="shared" si="56"/>
        <v>3</v>
      </c>
      <c r="G70" s="1">
        <f>SUMIF(BatGame!$A:$A,B70,BatGame!$F:$F)</f>
        <v>3</v>
      </c>
      <c r="H70" s="1">
        <f>SUMIF(BatGame!$A:$A,B70,BatGame!$M:$M)</f>
        <v>0</v>
      </c>
      <c r="I70" s="1">
        <f>SUMIF(BatGame!$A:$A,B70,BatGame!$G:$G)</f>
        <v>0</v>
      </c>
      <c r="J70">
        <f>SUMIF(BatGame!$A:$A,B70,BatGame!$H:$H)</f>
        <v>0</v>
      </c>
      <c r="K70" s="1">
        <f>SUMIF(BatGame!$A:$A,B70,BatGame!$I:$I)</f>
        <v>0</v>
      </c>
      <c r="L70" s="1">
        <f>SUMIF(BatGame!$A:$A,B70,BatGame!$J:$J)</f>
        <v>0</v>
      </c>
      <c r="M70" s="1">
        <f>SUMIF(BatGame!$A:$A,B70,BatGame!$K:$K)</f>
        <v>0</v>
      </c>
      <c r="N70">
        <f t="shared" si="57"/>
        <v>0</v>
      </c>
      <c r="O70" s="1">
        <f>SUMIF(BatGame!$A:$A,B70,BatGame!$L:$L)</f>
        <v>0</v>
      </c>
      <c r="P70" s="1">
        <f>SUMIF(BatGame!$A:$A,B70,BatGame!$N:$N)</f>
        <v>1</v>
      </c>
      <c r="Q70" s="1">
        <f>SUMIF(BatGame!$A:$A,B70,BatGame!$AC:$AC)</f>
        <v>1</v>
      </c>
      <c r="R70" s="1">
        <f>SUMIF(BatGame!$A:$A,B70,BatGame!$O:$O)</f>
        <v>0</v>
      </c>
      <c r="S70" s="1">
        <f>SUMIF(BatGame!$A:$A,B70,BatGame!$Y:$Y)</f>
        <v>0</v>
      </c>
      <c r="T70" s="1">
        <f>SUMIF(BatGame!$A:$A,B70,BatGame!$X:$X)</f>
        <v>0</v>
      </c>
      <c r="U70" s="1">
        <f>SUMIF(BatGame!$A:$A,B70,BatGame!$P:$P)</f>
        <v>0</v>
      </c>
      <c r="V70" s="1">
        <f>SUMIF(BatGame!$A:$A,B70,BatGame!$AB:$AB)</f>
        <v>0</v>
      </c>
      <c r="W70" s="1">
        <f>SUMIF(BatGame!$A:$A,B70,BatGame!$Z:$Z)</f>
        <v>0</v>
      </c>
      <c r="X70" s="1">
        <f>SUMIF(BatGame!$A:$A,B70,BatGame!$AA:$AA)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0</v>
      </c>
      <c r="AF70" s="2">
        <f t="shared" si="64"/>
        <v>0</v>
      </c>
      <c r="AG70" s="2" t="e">
        <f t="shared" si="65"/>
        <v>#DIV/0!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0.44722719141323791</v>
      </c>
      <c r="AM70" s="2">
        <f t="shared" si="69"/>
        <v>0</v>
      </c>
      <c r="AN70" s="2">
        <f>((AK70-'리그 상수'!$B$1) / '리그 상수'!$B$2)*'2025 썸머시즌 타자'!E70</f>
        <v>-0.30102507929241734</v>
      </c>
      <c r="AO70" s="2">
        <f>((AK70-'리그 상수'!$B$1) / '리그 상수'!$B$2) * '2025 썸머시즌 타자'!E70</f>
        <v>-0.30102507929241734</v>
      </c>
      <c r="AP70" s="2">
        <f t="shared" si="70"/>
        <v>-0.2</v>
      </c>
      <c r="AQ70" s="2">
        <f t="shared" si="71"/>
        <v>0</v>
      </c>
      <c r="AR70" s="2">
        <f t="shared" si="72"/>
        <v>-0.50102507929241735</v>
      </c>
      <c r="AS70" s="2">
        <f t="shared" si="73"/>
        <v>7.98</v>
      </c>
      <c r="AT70" s="2">
        <f t="shared" si="74"/>
        <v>7.98</v>
      </c>
      <c r="AU70" s="2">
        <f t="shared" si="75"/>
        <v>7.4789749207075831</v>
      </c>
      <c r="AV70" s="3">
        <f>AU70 + (E70 * ('리그 상수'!$B$1 - '리그 상수'!$F$1) / '리그 상수'!$B$2)</f>
        <v>7.78</v>
      </c>
      <c r="AW70">
        <f t="shared" si="76"/>
        <v>20</v>
      </c>
      <c r="AX70" s="3">
        <f t="shared" si="77"/>
        <v>-2.5051253964620868E-2</v>
      </c>
      <c r="AY70" s="3">
        <f t="shared" si="78"/>
        <v>0.37394874603537914</v>
      </c>
      <c r="BE70" s="1">
        <v>1</v>
      </c>
      <c r="BF70" s="1">
        <v>7</v>
      </c>
      <c r="BG70" s="1">
        <v>3</v>
      </c>
      <c r="BH70">
        <f t="shared" si="79"/>
        <v>4</v>
      </c>
      <c r="BI70" s="4">
        <f t="shared" si="80"/>
        <v>0.38900000000000001</v>
      </c>
      <c r="BJ70" s="2">
        <f>E70*('리그 상수'!$B$3 * 0.8)</f>
        <v>0.35778175313059035</v>
      </c>
      <c r="BL70" t="s">
        <v>277</v>
      </c>
      <c r="BM70" t="b">
        <f>IF(E70&gt;='리그 상수'!$I$1 * 2.8, TRUE, FALSE)</f>
        <v>0</v>
      </c>
    </row>
    <row r="71" spans="1:65" ht="19" thickBot="1">
      <c r="A71" t="s">
        <v>220</v>
      </c>
      <c r="B71" s="13" t="s">
        <v>274</v>
      </c>
      <c r="C71" s="5">
        <f>AY71-D71</f>
        <v>-3.010250792924174E-2</v>
      </c>
      <c r="D71" s="5">
        <f>AT71/AW71</f>
        <v>0.39900000000000002</v>
      </c>
      <c r="E71" s="1">
        <f>SUMIF(BatGame!$A:$A,B71,BatGame!$E:$E)</f>
        <v>6</v>
      </c>
      <c r="F71">
        <f t="shared" si="56"/>
        <v>6</v>
      </c>
      <c r="G71" s="1">
        <f>SUMIF(BatGame!$A:$A,B71,BatGame!$F:$F)</f>
        <v>6</v>
      </c>
      <c r="H71" s="1">
        <f>SUMIF(BatGame!$A:$A,B71,BatGame!$M:$M)</f>
        <v>0</v>
      </c>
      <c r="I71" s="1">
        <f>SUMIF(BatGame!$A:$A,B71,BatGame!$G:$G)</f>
        <v>0</v>
      </c>
      <c r="J71">
        <f>SUMIF(BatGame!$A:$A,B71,BatGame!$H:$H)</f>
        <v>0</v>
      </c>
      <c r="K71" s="1">
        <f>SUMIF(BatGame!$A:$A,B71,BatGame!$I:$I)</f>
        <v>0</v>
      </c>
      <c r="L71" s="1">
        <f>SUMIF(BatGame!$A:$A,B71,BatGame!$J:$J)</f>
        <v>0</v>
      </c>
      <c r="M71" s="1">
        <f>SUMIF(BatGame!$A:$A,B71,BatGame!$K:$K)</f>
        <v>0</v>
      </c>
      <c r="N71">
        <f t="shared" si="57"/>
        <v>0</v>
      </c>
      <c r="O71" s="1">
        <f>SUMIF(BatGame!$A:$A,B71,BatGame!$L:$L)</f>
        <v>0</v>
      </c>
      <c r="P71" s="1">
        <f>SUMIF(BatGame!$A:$A,B71,BatGame!$N:$N)</f>
        <v>0</v>
      </c>
      <c r="Q71" s="1">
        <f>SUMIF(BatGame!$A:$A,B71,BatGame!$AC:$AC)</f>
        <v>0</v>
      </c>
      <c r="R71" s="1">
        <f>SUMIF(BatGame!$A:$A,B71,BatGame!$O:$O)</f>
        <v>0</v>
      </c>
      <c r="S71" s="1">
        <f>SUMIF(BatGame!$A:$A,B71,BatGame!$Y:$Y)</f>
        <v>0</v>
      </c>
      <c r="T71" s="1">
        <f>SUMIF(BatGame!$A:$A,B71,BatGame!$X:$X)</f>
        <v>0</v>
      </c>
      <c r="U71" s="1">
        <f>SUMIF(BatGame!$A:$A,B71,BatGame!$P:$P)</f>
        <v>3</v>
      </c>
      <c r="V71" s="1">
        <f>SUMIF(BatGame!$A:$A,B71,BatGame!$AB:$AB)</f>
        <v>0</v>
      </c>
      <c r="W71" s="1">
        <f>SUMIF(BatGame!$A:$A,B71,BatGame!$Z:$Z)</f>
        <v>0</v>
      </c>
      <c r="X71" s="1">
        <f>SUMIF(BatGame!$A:$A,B71,BatGame!$AA:$AA)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0.89445438282647582</v>
      </c>
      <c r="AM71" s="2">
        <f t="shared" si="69"/>
        <v>0</v>
      </c>
      <c r="AN71" s="2">
        <f>((AK71-'리그 상수'!$B$1) / '리그 상수'!$B$2)*'2025 썸머시즌 타자'!E71</f>
        <v>-0.60205015858483468</v>
      </c>
      <c r="AO71" s="2">
        <f>((AK71-'리그 상수'!$B$1) / '리그 상수'!$B$2) * '2025 썸머시즌 타자'!E71</f>
        <v>-0.60205015858483468</v>
      </c>
      <c r="AP71" s="2">
        <f t="shared" si="70"/>
        <v>0</v>
      </c>
      <c r="AQ71" s="2">
        <f t="shared" si="71"/>
        <v>0</v>
      </c>
      <c r="AR71" s="2">
        <f t="shared" si="72"/>
        <v>-0.60205015858483468</v>
      </c>
      <c r="AS71" s="2">
        <f t="shared" si="73"/>
        <v>7.98</v>
      </c>
      <c r="AT71" s="2">
        <f t="shared" si="74"/>
        <v>7.98</v>
      </c>
      <c r="AU71" s="2">
        <f t="shared" si="75"/>
        <v>7.3779498414151661</v>
      </c>
      <c r="AV71" s="3">
        <f>AU71 + (E71 * ('리그 상수'!$B$1 - '리그 상수'!$F$1) / '리그 상수'!$B$2)</f>
        <v>7.98</v>
      </c>
      <c r="AW71">
        <f t="shared" si="76"/>
        <v>20</v>
      </c>
      <c r="AX71" s="3">
        <f t="shared" si="77"/>
        <v>-3.0102507929241733E-2</v>
      </c>
      <c r="AY71" s="3">
        <f t="shared" si="78"/>
        <v>0.36889749207075828</v>
      </c>
      <c r="BE71" s="1">
        <v>1</v>
      </c>
      <c r="BF71" s="1">
        <v>7</v>
      </c>
      <c r="BG71" s="1">
        <v>3</v>
      </c>
      <c r="BH71">
        <f t="shared" si="79"/>
        <v>6</v>
      </c>
      <c r="BI71" s="4">
        <f t="shared" si="80"/>
        <v>0.39900000000000002</v>
      </c>
      <c r="BJ71" s="2">
        <f>E71*('리그 상수'!$B$3 * 0.8)</f>
        <v>0.7155635062611807</v>
      </c>
      <c r="BL71" t="s">
        <v>277</v>
      </c>
      <c r="BM71" t="b">
        <f>IF(E71&gt;='리그 상수'!$I$1 * 2.8, TRUE, FALSE)</f>
        <v>0</v>
      </c>
    </row>
    <row r="72" spans="1:65" ht="19" thickBot="1">
      <c r="A72" t="s">
        <v>220</v>
      </c>
      <c r="B72" s="7" t="s">
        <v>267</v>
      </c>
      <c r="C72" s="5">
        <f t="shared" ref="C72:C76" si="81">AY72-D72</f>
        <v>-5.0683386194944613E-3</v>
      </c>
      <c r="D72" s="5">
        <f t="shared" ref="D72:D76" si="82">AT72/AW72</f>
        <v>0.39900000000000002</v>
      </c>
      <c r="E72" s="1">
        <f>SUMIF(BatGame!$A:$A,B72,BatGame!$E:$E)</f>
        <v>4</v>
      </c>
      <c r="F72">
        <f t="shared" si="56"/>
        <v>4</v>
      </c>
      <c r="G72" s="1">
        <f>SUMIF(BatGame!$A:$A,B72,BatGame!$F:$F)</f>
        <v>4</v>
      </c>
      <c r="H72" s="1">
        <f>SUMIF(BatGame!$A:$A,B72,BatGame!$M:$M)</f>
        <v>1</v>
      </c>
      <c r="I72" s="1">
        <f>SUMIF(BatGame!$A:$A,B72,BatGame!$G:$G)</f>
        <v>0</v>
      </c>
      <c r="J72">
        <f>SUMIF(BatGame!$A:$A,B72,BatGame!$H:$H)</f>
        <v>0</v>
      </c>
      <c r="K72" s="1">
        <f>SUMIF(BatGame!$A:$A,B72,BatGame!$I:$I)</f>
        <v>0</v>
      </c>
      <c r="L72" s="1">
        <f>SUMIF(BatGame!$A:$A,B72,BatGame!$J:$J)</f>
        <v>0</v>
      </c>
      <c r="M72" s="1">
        <f>SUMIF(BatGame!$A:$A,B72,BatGame!$K:$K)</f>
        <v>0</v>
      </c>
      <c r="N72">
        <f t="shared" si="57"/>
        <v>0</v>
      </c>
      <c r="O72" s="1">
        <f>SUMIF(BatGame!$A:$A,B72,BatGame!$L:$L)</f>
        <v>0</v>
      </c>
      <c r="P72" s="1">
        <f>SUMIF(BatGame!$A:$A,B72,BatGame!$N:$N)</f>
        <v>0</v>
      </c>
      <c r="Q72" s="1">
        <f>SUMIF(BatGame!$A:$A,B72,BatGame!$AC:$AC)</f>
        <v>0</v>
      </c>
      <c r="R72" s="1">
        <f>SUMIF(BatGame!$A:$A,B72,BatGame!$O:$O)</f>
        <v>0</v>
      </c>
      <c r="S72" s="1">
        <f>SUMIF(BatGame!$A:$A,B72,BatGame!$Y:$Y)</f>
        <v>0</v>
      </c>
      <c r="T72" s="1">
        <f>SUMIF(BatGame!$A:$A,B72,BatGame!$X:$X)</f>
        <v>0</v>
      </c>
      <c r="U72" s="1">
        <f>SUMIF(BatGame!$A:$A,B72,BatGame!$P:$P)</f>
        <v>1</v>
      </c>
      <c r="V72" s="1">
        <f>SUMIF(BatGame!$A:$A,B72,BatGame!$AB:$AB)</f>
        <v>0</v>
      </c>
      <c r="W72" s="1">
        <f>SUMIF(BatGame!$A:$A,B72,BatGame!$Z:$Z)</f>
        <v>0</v>
      </c>
      <c r="X72" s="1">
        <f>SUMIF(BatGame!$A:$A,B72,BatGame!$AA:$AA)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0.59630292188431722</v>
      </c>
      <c r="AM72" s="2">
        <f t="shared" si="69"/>
        <v>0</v>
      </c>
      <c r="AN72" s="2">
        <f>((AK72-'리그 상수'!$B$1) / '리그 상수'!$B$2)*'2025 썸머시즌 타자'!E72</f>
        <v>-0.40136677238988977</v>
      </c>
      <c r="AO72" s="2">
        <f>((AK72-'리그 상수'!$B$1) / '리그 상수'!$B$2) * '2025 썸머시즌 타자'!E72</f>
        <v>-0.40136677238988977</v>
      </c>
      <c r="AP72" s="2">
        <f t="shared" si="70"/>
        <v>0</v>
      </c>
      <c r="AQ72" s="2">
        <f t="shared" si="71"/>
        <v>0.3</v>
      </c>
      <c r="AR72" s="2">
        <f t="shared" si="72"/>
        <v>-0.10136677238988978</v>
      </c>
      <c r="AS72" s="2">
        <f t="shared" si="73"/>
        <v>7.98</v>
      </c>
      <c r="AT72" s="2">
        <f t="shared" si="74"/>
        <v>7.98</v>
      </c>
      <c r="AU72" s="2">
        <f t="shared" si="75"/>
        <v>7.878633227610111</v>
      </c>
      <c r="AV72" s="3">
        <f>AU72 + (E72 * ('리그 상수'!$B$1 - '리그 상수'!$F$1) / '리그 상수'!$B$2)</f>
        <v>8.2800000000000011</v>
      </c>
      <c r="AW72">
        <f t="shared" si="76"/>
        <v>20</v>
      </c>
      <c r="AX72" s="3">
        <f t="shared" si="77"/>
        <v>-5.0683386194944891E-3</v>
      </c>
      <c r="AY72" s="3">
        <f t="shared" si="78"/>
        <v>0.39393166138050556</v>
      </c>
      <c r="BE72" s="1">
        <v>1</v>
      </c>
      <c r="BF72" s="1">
        <v>7</v>
      </c>
      <c r="BG72" s="1">
        <v>3</v>
      </c>
      <c r="BH72">
        <f t="shared" si="79"/>
        <v>4</v>
      </c>
      <c r="BI72" s="4">
        <f t="shared" si="80"/>
        <v>0.41400000000000003</v>
      </c>
      <c r="BJ72" s="2">
        <f>E72*('리그 상수'!$B$3 * 0.8)</f>
        <v>0.47704233750745378</v>
      </c>
      <c r="BL72" t="s">
        <v>277</v>
      </c>
      <c r="BM72" t="b">
        <f>IF(E72&gt;='리그 상수'!$I$1 * 2.8, TRUE, FALSE)</f>
        <v>0</v>
      </c>
    </row>
    <row r="73" spans="1:65" ht="19" thickBot="1">
      <c r="A73" t="s">
        <v>220</v>
      </c>
      <c r="B73" t="s">
        <v>253</v>
      </c>
      <c r="C73" s="5">
        <f t="shared" si="81"/>
        <v>5.4056174999182527E-2</v>
      </c>
      <c r="D73" s="5">
        <f t="shared" si="82"/>
        <v>0.39900000000000002</v>
      </c>
      <c r="E73" s="1">
        <f>SUMIF(BatGame!$A:$A,B73,BatGame!$E:$E)</f>
        <v>4</v>
      </c>
      <c r="F73">
        <f t="shared" si="56"/>
        <v>3</v>
      </c>
      <c r="G73" s="1">
        <f>SUMIF(BatGame!$A:$A,B73,BatGame!$F:$F)</f>
        <v>3</v>
      </c>
      <c r="H73" s="1">
        <f>SUMIF(BatGame!$A:$A,B73,BatGame!$M:$M)</f>
        <v>1</v>
      </c>
      <c r="I73" s="1">
        <f>SUMIF(BatGame!$A:$A,B73,BatGame!$G:$G)</f>
        <v>2</v>
      </c>
      <c r="J73">
        <f>SUMIF(BatGame!$A:$A,B73,BatGame!$H:$H)</f>
        <v>0</v>
      </c>
      <c r="K73" s="1">
        <f>SUMIF(BatGame!$A:$A,B73,BatGame!$I:$I)</f>
        <v>2</v>
      </c>
      <c r="L73" s="1">
        <f>SUMIF(BatGame!$A:$A,B73,BatGame!$J:$J)</f>
        <v>0</v>
      </c>
      <c r="M73" s="1">
        <f>SUMIF(BatGame!$A:$A,B73,BatGame!$K:$K)</f>
        <v>0</v>
      </c>
      <c r="N73">
        <f t="shared" si="57"/>
        <v>4</v>
      </c>
      <c r="O73" s="1">
        <f>SUMIF(BatGame!$A:$A,B73,BatGame!$L:$L)</f>
        <v>2</v>
      </c>
      <c r="P73" s="1">
        <f>SUMIF(BatGame!$A:$A,B73,BatGame!$N:$N)</f>
        <v>1</v>
      </c>
      <c r="Q73" s="1">
        <f>SUMIF(BatGame!$A:$A,B73,BatGame!$AC:$AC)</f>
        <v>0</v>
      </c>
      <c r="R73" s="1">
        <f>SUMIF(BatGame!$A:$A,B73,BatGame!$O:$O)</f>
        <v>0</v>
      </c>
      <c r="S73" s="1">
        <f>SUMIF(BatGame!$A:$A,B73,BatGame!$Y:$Y)</f>
        <v>1</v>
      </c>
      <c r="T73" s="1">
        <f>SUMIF(BatGame!$A:$A,B73,BatGame!$X:$X)</f>
        <v>0</v>
      </c>
      <c r="U73" s="1">
        <f>SUMIF(BatGame!$A:$A,B73,BatGame!$P:$P)</f>
        <v>0</v>
      </c>
      <c r="V73" s="1">
        <f>SUMIF(BatGame!$A:$A,B73,BatGame!$AB:$AB)</f>
        <v>0</v>
      </c>
      <c r="W73" s="1">
        <f>SUMIF(BatGame!$A:$A,B73,BatGame!$Z:$Z)</f>
        <v>0</v>
      </c>
      <c r="X73" s="1">
        <f>SUMIF(BatGame!$A:$A,B73,BatGame!$AA:$AA)</f>
        <v>0</v>
      </c>
      <c r="Y73" s="2">
        <f t="shared" si="58"/>
        <v>0.66666666666666663</v>
      </c>
      <c r="Z73" s="2">
        <f t="shared" si="59"/>
        <v>0.75</v>
      </c>
      <c r="AA73" s="2">
        <f t="shared" si="60"/>
        <v>1.3333333333333333</v>
      </c>
      <c r="AB73" s="2">
        <f t="shared" si="61"/>
        <v>2.083333333333333</v>
      </c>
      <c r="AC73" s="2">
        <f t="shared" si="62"/>
        <v>0.33333333333333331</v>
      </c>
      <c r="AD73" s="2">
        <f>(AL73/E73) / '리그 상수'!$B$3 * 100</f>
        <v>264.76361867704281</v>
      </c>
      <c r="AE73" s="2">
        <f t="shared" si="63"/>
        <v>0</v>
      </c>
      <c r="AF73" s="2">
        <f t="shared" si="64"/>
        <v>0</v>
      </c>
      <c r="AG73" s="2" t="e">
        <f t="shared" si="65"/>
        <v>#DIV/0!</v>
      </c>
      <c r="AH73" s="2">
        <f t="shared" si="66"/>
        <v>0.66666666666666663</v>
      </c>
      <c r="AI73" s="2">
        <f t="shared" si="67"/>
        <v>0.66666666666666663</v>
      </c>
      <c r="AJ73" s="2">
        <f t="shared" si="68"/>
        <v>8.333333333333337E-2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0.75341366147541988</v>
      </c>
      <c r="AL73" s="2">
        <f>((AK73-$AK$2) / '리그 상수'!$B$2 + '리그 상수'!$B$3) * '2025 썸머시즌 타자'!E73</f>
        <v>1.5787931942578581</v>
      </c>
      <c r="AM73" s="2">
        <f t="shared" si="69"/>
        <v>108</v>
      </c>
      <c r="AN73" s="2">
        <f>((AK73-'리그 상수'!$B$1) / '리그 상수'!$B$2)*'2025 썸머시즌 타자'!E73</f>
        <v>0.58112349998365109</v>
      </c>
      <c r="AO73" s="2">
        <f>((AK73-'리그 상수'!$B$1) / '리그 상수'!$B$2) * '2025 썸머시즌 타자'!E73</f>
        <v>0.58112349998365109</v>
      </c>
      <c r="AP73" s="2">
        <f t="shared" si="70"/>
        <v>0.2</v>
      </c>
      <c r="AQ73" s="2">
        <f t="shared" si="71"/>
        <v>0.3</v>
      </c>
      <c r="AR73" s="2">
        <f t="shared" si="72"/>
        <v>1.0811234999836512</v>
      </c>
      <c r="AS73" s="2">
        <f t="shared" si="73"/>
        <v>7.98</v>
      </c>
      <c r="AT73" s="2">
        <f t="shared" si="74"/>
        <v>7.98</v>
      </c>
      <c r="AU73" s="2">
        <f t="shared" si="75"/>
        <v>9.0611234999836512</v>
      </c>
      <c r="AV73" s="3">
        <f>AU73 + (E73 * ('리그 상수'!$B$1 - '리그 상수'!$F$1) / '리그 상수'!$B$2)</f>
        <v>9.4624902723735413</v>
      </c>
      <c r="AW73">
        <f t="shared" si="76"/>
        <v>20</v>
      </c>
      <c r="AX73" s="3">
        <f t="shared" si="77"/>
        <v>5.4056174999182562E-2</v>
      </c>
      <c r="AY73" s="3">
        <f t="shared" si="78"/>
        <v>0.45305617499918255</v>
      </c>
      <c r="BE73" s="1">
        <v>1</v>
      </c>
      <c r="BF73" s="1">
        <v>7</v>
      </c>
      <c r="BG73" s="1">
        <v>3</v>
      </c>
      <c r="BH73">
        <f t="shared" si="79"/>
        <v>1</v>
      </c>
      <c r="BI73" s="4">
        <f t="shared" si="80"/>
        <v>0.47312451361867708</v>
      </c>
      <c r="BJ73" s="2">
        <f>E73*('리그 상수'!$B$3 * 0.8)</f>
        <v>0.47704233750745378</v>
      </c>
      <c r="BL73" t="s">
        <v>277</v>
      </c>
      <c r="BM73" t="b">
        <f>IF(E73&gt;='리그 상수'!$I$1 * 2.8, TRUE, FALSE)</f>
        <v>0</v>
      </c>
    </row>
    <row r="74" spans="1:65" ht="19" thickBot="1">
      <c r="A74" t="s">
        <v>220</v>
      </c>
      <c r="B74" s="13" t="s">
        <v>272</v>
      </c>
      <c r="C74" s="5">
        <f t="shared" si="81"/>
        <v>3.6061996861001255E-2</v>
      </c>
      <c r="D74" s="5">
        <f t="shared" si="82"/>
        <v>0.39900000000000002</v>
      </c>
      <c r="E74" s="1">
        <f>SUMIF(BatGame!$A:$A,B74,BatGame!$E:$E)</f>
        <v>9</v>
      </c>
      <c r="F74">
        <f t="shared" si="56"/>
        <v>9</v>
      </c>
      <c r="G74" s="1">
        <f>SUMIF(BatGame!$A:$A,B74,BatGame!$F:$F)</f>
        <v>9</v>
      </c>
      <c r="H74" s="1">
        <f>SUMIF(BatGame!$A:$A,B74,BatGame!$M:$M)</f>
        <v>1</v>
      </c>
      <c r="I74" s="1">
        <f>SUMIF(BatGame!$A:$A,B74,BatGame!$G:$G)</f>
        <v>3</v>
      </c>
      <c r="J74">
        <f>SUMIF(BatGame!$A:$A,B74,BatGame!$H:$H)</f>
        <v>2</v>
      </c>
      <c r="K74" s="1">
        <f>SUMIF(BatGame!$A:$A,B74,BatGame!$I:$I)</f>
        <v>0</v>
      </c>
      <c r="L74" s="1">
        <f>SUMIF(BatGame!$A:$A,B74,BatGame!$J:$J)</f>
        <v>0</v>
      </c>
      <c r="M74" s="1">
        <f>SUMIF(BatGame!$A:$A,B74,BatGame!$K:$K)</f>
        <v>1</v>
      </c>
      <c r="N74">
        <f t="shared" si="57"/>
        <v>6</v>
      </c>
      <c r="O74" s="1">
        <f>SUMIF(BatGame!$A:$A,B74,BatGame!$L:$L)</f>
        <v>1</v>
      </c>
      <c r="P74" s="1">
        <f>SUMIF(BatGame!$A:$A,B74,BatGame!$N:$N)</f>
        <v>2</v>
      </c>
      <c r="Q74" s="1">
        <f>SUMIF(BatGame!$A:$A,B74,BatGame!$AC:$AC)</f>
        <v>0</v>
      </c>
      <c r="R74" s="1">
        <f>SUMIF(BatGame!$A:$A,B74,BatGame!$O:$O)</f>
        <v>0</v>
      </c>
      <c r="S74" s="1">
        <f>SUMIF(BatGame!$A:$A,B74,BatGame!$Y:$Y)</f>
        <v>0</v>
      </c>
      <c r="T74" s="1">
        <f>SUMIF(BatGame!$A:$A,B74,BatGame!$X:$X)</f>
        <v>0</v>
      </c>
      <c r="U74" s="1">
        <f>SUMIF(BatGame!$A:$A,B74,BatGame!$P:$P)</f>
        <v>1</v>
      </c>
      <c r="V74" s="1">
        <f>SUMIF(BatGame!$A:$A,B74,BatGame!$AB:$AB)</f>
        <v>0</v>
      </c>
      <c r="W74" s="1">
        <f>SUMIF(BatGame!$A:$A,B74,BatGame!$Z:$Z)</f>
        <v>0</v>
      </c>
      <c r="X74" s="1">
        <f>SUMIF(BatGame!$A:$A,B74,BatGame!$AA:$AA)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187.00389105058366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0.39784219747876953</v>
      </c>
      <c r="AL74" s="2">
        <f>((AK74-$AK$2) / '리그 상수'!$B$2 + '리그 상수'!$B$3) * '2025 썸머시즌 타자'!E74</f>
        <v>2.50899674933699</v>
      </c>
      <c r="AM74" s="2">
        <f t="shared" si="69"/>
        <v>9</v>
      </c>
      <c r="AN74" s="2">
        <f>((AK74-'리그 상수'!$B$1) / '리그 상수'!$B$2)*'2025 썸머시즌 타자'!E74</f>
        <v>0.2642399372200242</v>
      </c>
      <c r="AO74" s="2">
        <f>((AK74-'리그 상수'!$B$1) / '리그 상수'!$B$2) * '2025 썸머시즌 타자'!E74</f>
        <v>0.2642399372200242</v>
      </c>
      <c r="AP74" s="2">
        <f t="shared" si="70"/>
        <v>0.4</v>
      </c>
      <c r="AQ74" s="2">
        <f t="shared" si="71"/>
        <v>5.7000000000000016E-2</v>
      </c>
      <c r="AR74" s="2">
        <f t="shared" si="72"/>
        <v>0.72123993722002433</v>
      </c>
      <c r="AS74" s="2">
        <f t="shared" si="73"/>
        <v>7.98</v>
      </c>
      <c r="AT74" s="2">
        <f t="shared" si="74"/>
        <v>7.98</v>
      </c>
      <c r="AU74" s="2">
        <f t="shared" si="75"/>
        <v>8.7012399372200253</v>
      </c>
      <c r="AV74" s="3">
        <f>AU74 + (E74 * ('리그 상수'!$B$1 - '리그 상수'!$F$1) / '리그 상수'!$B$2)</f>
        <v>9.6043151750972768</v>
      </c>
      <c r="AW74">
        <f t="shared" si="76"/>
        <v>20</v>
      </c>
      <c r="AX74" s="3">
        <f t="shared" si="77"/>
        <v>3.6061996861001214E-2</v>
      </c>
      <c r="AY74" s="3">
        <f t="shared" si="78"/>
        <v>0.43506199686100128</v>
      </c>
      <c r="BE74" s="1">
        <v>1</v>
      </c>
      <c r="BF74" s="1">
        <v>7</v>
      </c>
      <c r="BG74" s="1">
        <v>3</v>
      </c>
      <c r="BH74">
        <f t="shared" si="79"/>
        <v>6</v>
      </c>
      <c r="BI74" s="4">
        <f t="shared" si="80"/>
        <v>0.48021575875486383</v>
      </c>
      <c r="BJ74" s="2">
        <f>E74*('리그 상수'!$B$3 * 0.8)</f>
        <v>1.0733452593917709</v>
      </c>
      <c r="BL74" t="s">
        <v>277</v>
      </c>
      <c r="BM74" t="b">
        <f>IF(E74&gt;='리그 상수'!$I$1 * 2.8, TRUE, FALSE)</f>
        <v>0</v>
      </c>
    </row>
    <row r="75" spans="1:65" ht="19" thickBot="1">
      <c r="A75" t="s">
        <v>220</v>
      </c>
      <c r="B75" s="13" t="s">
        <v>273</v>
      </c>
      <c r="C75" s="5">
        <f t="shared" si="81"/>
        <v>5.1456691626066697E-3</v>
      </c>
      <c r="D75" s="5">
        <f t="shared" si="82"/>
        <v>0.39900000000000002</v>
      </c>
      <c r="E75" s="1">
        <f>SUMIF(BatGame!$A:$A,B75,BatGame!$E:$E)</f>
        <v>4</v>
      </c>
      <c r="F75">
        <f t="shared" si="56"/>
        <v>3</v>
      </c>
      <c r="G75" s="1">
        <f>SUMIF(BatGame!$A:$A,B75,BatGame!$F:$F)</f>
        <v>3</v>
      </c>
      <c r="H75" s="1">
        <f>SUMIF(BatGame!$A:$A,B75,BatGame!$M:$M)</f>
        <v>1</v>
      </c>
      <c r="I75" s="1">
        <f>SUMIF(BatGame!$A:$A,B75,BatGame!$G:$G)</f>
        <v>0</v>
      </c>
      <c r="J75">
        <f>SUMIF(BatGame!$A:$A,B75,BatGame!$H:$H)</f>
        <v>0</v>
      </c>
      <c r="K75" s="1">
        <f>SUMIF(BatGame!$A:$A,B75,BatGame!$I:$I)</f>
        <v>0</v>
      </c>
      <c r="L75" s="1">
        <f>SUMIF(BatGame!$A:$A,B75,BatGame!$J:$J)</f>
        <v>0</v>
      </c>
      <c r="M75" s="1">
        <f>SUMIF(BatGame!$A:$A,B75,BatGame!$K:$K)</f>
        <v>0</v>
      </c>
      <c r="N75">
        <f t="shared" si="57"/>
        <v>0</v>
      </c>
      <c r="O75" s="1">
        <f>SUMIF(BatGame!$A:$A,B75,BatGame!$L:$L)</f>
        <v>0</v>
      </c>
      <c r="P75" s="1">
        <f>SUMIF(BatGame!$A:$A,B75,BatGame!$N:$N)</f>
        <v>0</v>
      </c>
      <c r="Q75" s="1">
        <f>SUMIF(BatGame!$A:$A,B75,BatGame!$AC:$AC)</f>
        <v>0</v>
      </c>
      <c r="R75" s="1">
        <f>SUMIF(BatGame!$A:$A,B75,BatGame!$O:$O)</f>
        <v>0</v>
      </c>
      <c r="S75" s="1">
        <f>SUMIF(BatGame!$A:$A,B75,BatGame!$Y:$Y)</f>
        <v>1</v>
      </c>
      <c r="T75" s="1">
        <f>SUMIF(BatGame!$A:$A,B75,BatGame!$X:$X)</f>
        <v>0</v>
      </c>
      <c r="U75" s="1">
        <f>SUMIF(BatGame!$A:$A,B75,BatGame!$P:$P)</f>
        <v>2</v>
      </c>
      <c r="V75" s="1">
        <f>SUMIF(BatGame!$A:$A,B75,BatGame!$AB:$AB)</f>
        <v>0</v>
      </c>
      <c r="W75" s="1">
        <f>SUMIF(BatGame!$A:$A,B75,BatGame!$Z:$Z)</f>
        <v>0</v>
      </c>
      <c r="X75" s="1">
        <f>SUMIF(BatGame!$A:$A,B75,BatGame!$AA:$AA)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134.25778210116732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0.15665036525726553</v>
      </c>
      <c r="AL75" s="2">
        <f>((AK75-$AK$2) / '리그 상수'!$B$2 + '리그 상수'!$B$3) * '2025 썸머시즌 타자'!E75</f>
        <v>0.80058307752634061</v>
      </c>
      <c r="AM75" s="2">
        <f t="shared" si="69"/>
        <v>0</v>
      </c>
      <c r="AN75" s="2">
        <f>((AK75-'리그 상수'!$B$1) / '리그 상수'!$B$2)*'2025 썸머시즌 타자'!E75</f>
        <v>-0.1970866167478664</v>
      </c>
      <c r="AO75" s="2">
        <f>((AK75-'리그 상수'!$B$1) / '리그 상수'!$B$2) * '2025 썸머시즌 타자'!E75</f>
        <v>-0.1970866167478664</v>
      </c>
      <c r="AP75" s="2">
        <f t="shared" si="70"/>
        <v>0</v>
      </c>
      <c r="AQ75" s="2">
        <f t="shared" si="71"/>
        <v>0.3</v>
      </c>
      <c r="AR75" s="2">
        <f t="shared" si="72"/>
        <v>0.10291338325213359</v>
      </c>
      <c r="AS75" s="2">
        <f t="shared" si="73"/>
        <v>7.98</v>
      </c>
      <c r="AT75" s="2">
        <f t="shared" si="74"/>
        <v>7.98</v>
      </c>
      <c r="AU75" s="2">
        <f t="shared" si="75"/>
        <v>8.0829133832521336</v>
      </c>
      <c r="AV75" s="3">
        <f>AU75 + (E75 * ('리그 상수'!$B$1 - '리그 상수'!$F$1) / '리그 상수'!$B$2)</f>
        <v>8.4842801556420238</v>
      </c>
      <c r="AW75">
        <f t="shared" si="76"/>
        <v>20</v>
      </c>
      <c r="AX75" s="3">
        <f t="shared" si="77"/>
        <v>5.1456691626066793E-3</v>
      </c>
      <c r="AY75" s="3">
        <f t="shared" si="78"/>
        <v>0.40414566916260669</v>
      </c>
      <c r="BE75" s="1">
        <v>1</v>
      </c>
      <c r="BF75" s="1">
        <v>7</v>
      </c>
      <c r="BG75" s="1">
        <v>3</v>
      </c>
      <c r="BH75">
        <f t="shared" si="79"/>
        <v>3</v>
      </c>
      <c r="BI75" s="4">
        <f t="shared" si="80"/>
        <v>0.42421400778210117</v>
      </c>
      <c r="BJ75" s="2">
        <f>E75*('리그 상수'!$B$3 * 0.8)</f>
        <v>0.47704233750745378</v>
      </c>
      <c r="BL75" t="s">
        <v>277</v>
      </c>
      <c r="BM75" t="b">
        <f>IF(E75&gt;='리그 상수'!$I$1 * 2.8, TRUE, FALSE)</f>
        <v>0</v>
      </c>
    </row>
    <row r="76" spans="1:65" ht="19" thickBot="1">
      <c r="A76" t="s">
        <v>220</v>
      </c>
      <c r="B76" s="13" t="s">
        <v>266</v>
      </c>
      <c r="C76" s="5">
        <f t="shared" si="81"/>
        <v>-1.505125396462087E-2</v>
      </c>
      <c r="D76" s="5">
        <f t="shared" si="82"/>
        <v>0.39900000000000002</v>
      </c>
      <c r="E76" s="1">
        <f>SUMIF(BatGame!$A:$A,B76,BatGame!$E:$E)</f>
        <v>3</v>
      </c>
      <c r="F76">
        <f t="shared" si="56"/>
        <v>3</v>
      </c>
      <c r="G76" s="1">
        <f>SUMIF(BatGame!$A:$A,B76,BatGame!$F:$F)</f>
        <v>3</v>
      </c>
      <c r="H76" s="1">
        <f>SUMIF(BatGame!$A:$A,B76,BatGame!$M:$M)</f>
        <v>0</v>
      </c>
      <c r="I76" s="1">
        <f>SUMIF(BatGame!$A:$A,B76,BatGame!$G:$G)</f>
        <v>0</v>
      </c>
      <c r="J76">
        <f>SUMIF(BatGame!$A:$A,B76,BatGame!$H:$H)</f>
        <v>0</v>
      </c>
      <c r="K76" s="1">
        <f>SUMIF(BatGame!$A:$A,B76,BatGame!$I:$I)</f>
        <v>0</v>
      </c>
      <c r="L76" s="1">
        <f>SUMIF(BatGame!$A:$A,B76,BatGame!$J:$J)</f>
        <v>0</v>
      </c>
      <c r="M76" s="1">
        <f>SUMIF(BatGame!$A:$A,B76,BatGame!$K:$K)</f>
        <v>0</v>
      </c>
      <c r="N76">
        <f t="shared" si="57"/>
        <v>0</v>
      </c>
      <c r="O76" s="1">
        <f>SUMIF(BatGame!$A:$A,B76,BatGame!$L:$L)</f>
        <v>0</v>
      </c>
      <c r="P76" s="1">
        <f>SUMIF(BatGame!$A:$A,B76,BatGame!$N:$N)</f>
        <v>0</v>
      </c>
      <c r="Q76" s="1">
        <f>SUMIF(BatGame!$A:$A,B76,BatGame!$AC:$AC)</f>
        <v>0</v>
      </c>
      <c r="R76" s="1">
        <f>SUMIF(BatGame!$A:$A,B76,BatGame!$O:$O)</f>
        <v>0</v>
      </c>
      <c r="S76" s="1">
        <f>SUMIF(BatGame!$A:$A,B76,BatGame!$Y:$Y)</f>
        <v>0</v>
      </c>
      <c r="T76" s="1">
        <f>SUMIF(BatGame!$A:$A,B76,BatGame!$X:$X)</f>
        <v>0</v>
      </c>
      <c r="U76" s="1">
        <f>SUMIF(BatGame!$A:$A,B76,BatGame!$P:$P)</f>
        <v>1</v>
      </c>
      <c r="V76" s="1">
        <f>SUMIF(BatGame!$A:$A,B76,BatGame!$AB:$AB)</f>
        <v>0</v>
      </c>
      <c r="W76" s="1">
        <f>SUMIF(BatGame!$A:$A,B76,BatGame!$Z:$Z)</f>
        <v>0</v>
      </c>
      <c r="X76" s="1">
        <f>SUMIF(BatGame!$A:$A,B76,BatGame!$AA:$AA)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0.44722719141323791</v>
      </c>
      <c r="AM76" s="2">
        <f t="shared" si="69"/>
        <v>0</v>
      </c>
      <c r="AN76" s="2">
        <f>((AK76-'리그 상수'!$B$1) / '리그 상수'!$B$2)*'2025 썸머시즌 타자'!E76</f>
        <v>-0.30102507929241734</v>
      </c>
      <c r="AO76" s="2">
        <f>((AK76-'리그 상수'!$B$1) / '리그 상수'!$B$2) * '2025 썸머시즌 타자'!E76</f>
        <v>-0.30102507929241734</v>
      </c>
      <c r="AP76" s="2">
        <f t="shared" si="70"/>
        <v>0</v>
      </c>
      <c r="AQ76" s="2">
        <f t="shared" si="71"/>
        <v>0</v>
      </c>
      <c r="AR76" s="2">
        <f t="shared" si="72"/>
        <v>-0.30102507929241734</v>
      </c>
      <c r="AS76" s="2">
        <f t="shared" si="73"/>
        <v>7.98</v>
      </c>
      <c r="AT76" s="2">
        <f t="shared" si="74"/>
        <v>7.98</v>
      </c>
      <c r="AU76" s="2">
        <f t="shared" si="75"/>
        <v>7.6789749207075833</v>
      </c>
      <c r="AV76" s="3">
        <f>AU76 + (E76 * ('리그 상수'!$B$1 - '리그 상수'!$F$1) / '리그 상수'!$B$2)</f>
        <v>7.98</v>
      </c>
      <c r="AW76">
        <f t="shared" si="76"/>
        <v>20</v>
      </c>
      <c r="AX76" s="3">
        <f t="shared" si="77"/>
        <v>-1.5051253964620866E-2</v>
      </c>
      <c r="AY76" s="3">
        <f t="shared" si="78"/>
        <v>0.38394874603537915</v>
      </c>
      <c r="BE76" s="1">
        <v>1</v>
      </c>
      <c r="BF76" s="1">
        <v>7</v>
      </c>
      <c r="BG76" s="1">
        <v>3</v>
      </c>
      <c r="BH76">
        <f t="shared" si="79"/>
        <v>3</v>
      </c>
      <c r="BI76" s="4">
        <f t="shared" si="80"/>
        <v>0.39900000000000002</v>
      </c>
      <c r="BJ76" s="2">
        <f>E76*('리그 상수'!$B$3 * 0.8)</f>
        <v>0.35778175313059035</v>
      </c>
      <c r="BL76" t="s">
        <v>277</v>
      </c>
      <c r="BM76" t="b">
        <f>IF(E76&gt;='리그 상수'!$I$1 * 2.8, TRUE, FALSE)</f>
        <v>0</v>
      </c>
    </row>
    <row r="77" spans="1:65" ht="19" thickBot="1">
      <c r="B77" s="9"/>
      <c r="E77" s="1">
        <f>SUMIF(BatGame!$A:$A,B77,BatGame!$E:$E)</f>
        <v>0</v>
      </c>
      <c r="F77">
        <f t="shared" si="56"/>
        <v>0</v>
      </c>
      <c r="G77" s="1">
        <f>SUMIF(BatGame!$A:$A,B77,BatGame!$F:$F)</f>
        <v>0</v>
      </c>
      <c r="H77" s="1">
        <f>SUMIF(BatGame!$A:$A,B77,BatGame!$M:$M)</f>
        <v>0</v>
      </c>
      <c r="I77" s="1">
        <f>SUMIF(BatGame!$A:$A,B77,BatGame!$G:$G)</f>
        <v>0</v>
      </c>
      <c r="J77">
        <f>SUMIF(BatGame!$A:$A,B77,BatGame!$H:$H)</f>
        <v>0</v>
      </c>
      <c r="K77" s="1">
        <f>SUMIF(BatGame!$A:$A,B77,BatGame!$I:$I)</f>
        <v>0</v>
      </c>
      <c r="L77" s="1">
        <f>SUMIF(BatGame!$A:$A,B77,BatGame!$J:$J)</f>
        <v>0</v>
      </c>
      <c r="M77" s="1">
        <f>SUMIF(BatGame!$A:$A,B77,BatGame!$K:$K)</f>
        <v>0</v>
      </c>
      <c r="N77">
        <f t="shared" si="57"/>
        <v>0</v>
      </c>
      <c r="O77" s="1">
        <f>SUMIF(BatGame!$A:$A,B77,BatGame!$L:$L)</f>
        <v>0</v>
      </c>
      <c r="P77" s="1">
        <f>SUMIF(BatGame!$A:$A,B77,BatGame!$N:$N)</f>
        <v>0</v>
      </c>
      <c r="Q77" s="1">
        <f>SUMIF(BatGame!$A:$A,B77,BatGame!$AC:$AC)</f>
        <v>0</v>
      </c>
      <c r="R77" s="1">
        <f>SUMIF(BatGame!$A:$A,B77,BatGame!$O:$O)</f>
        <v>0</v>
      </c>
      <c r="S77" s="1">
        <f>SUMIF(BatGame!$A:$A,B77,BatGame!$Y:$Y)</f>
        <v>0</v>
      </c>
      <c r="T77" s="1">
        <f>SUMIF(BatGame!$A:$A,B77,BatGame!$X:$X)</f>
        <v>0</v>
      </c>
      <c r="U77" s="1">
        <f>SUMIF(BatGame!$A:$A,B77,BatGame!$P:$P)</f>
        <v>0</v>
      </c>
      <c r="V77" s="1">
        <f>SUMIF(BatGame!$A:$A,B77,BatGame!$AB:$AB)</f>
        <v>0</v>
      </c>
      <c r="W77" s="1">
        <f>SUMIF(BatGame!$A:$A,B77,BatGame!$Z:$Z)</f>
        <v>0</v>
      </c>
      <c r="X77" s="1">
        <f>SUMIF(BatGame!$A:$A,B77,BatGame!$AA:$AA)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7.98</v>
      </c>
      <c r="AT77" s="2">
        <f t="shared" si="74"/>
        <v>7.98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20</v>
      </c>
      <c r="AX77" s="3" t="e">
        <f t="shared" si="77"/>
        <v>#DIV/0!</v>
      </c>
      <c r="AY77" s="3" t="e">
        <f t="shared" si="78"/>
        <v>#DIV/0!</v>
      </c>
      <c r="BE77" s="1">
        <v>1</v>
      </c>
      <c r="BF77" s="1">
        <v>7</v>
      </c>
      <c r="BG77" s="1">
        <v>3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9" thickBot="1">
      <c r="B78" s="7"/>
      <c r="E78" s="1">
        <f>SUMIF(BatGame!$A:$A,B78,BatGame!$E:$E)</f>
        <v>0</v>
      </c>
      <c r="F78">
        <f t="shared" si="56"/>
        <v>0</v>
      </c>
      <c r="G78" s="1">
        <f>SUMIF(BatGame!$A:$A,B78,BatGame!$F:$F)</f>
        <v>0</v>
      </c>
      <c r="H78" s="1">
        <f>SUMIF(BatGame!$A:$A,B78,BatGame!$M:$M)</f>
        <v>0</v>
      </c>
      <c r="I78" s="1">
        <f>SUMIF(BatGame!$A:$A,B78,BatGame!$G:$G)</f>
        <v>0</v>
      </c>
      <c r="J78">
        <f>SUMIF(BatGame!$A:$A,B78,BatGame!$H:$H)</f>
        <v>0</v>
      </c>
      <c r="K78" s="1">
        <f>SUMIF(BatGame!$A:$A,B78,BatGame!$I:$I)</f>
        <v>0</v>
      </c>
      <c r="L78" s="1">
        <f>SUMIF(BatGame!$A:$A,B78,BatGame!$J:$J)</f>
        <v>0</v>
      </c>
      <c r="M78" s="1">
        <f>SUMIF(BatGame!$A:$A,B78,BatGame!$K:$K)</f>
        <v>0</v>
      </c>
      <c r="N78">
        <f t="shared" si="57"/>
        <v>0</v>
      </c>
      <c r="O78" s="1">
        <f>SUMIF(BatGame!$A:$A,B78,BatGame!$L:$L)</f>
        <v>0</v>
      </c>
      <c r="P78" s="1">
        <f>SUMIF(BatGame!$A:$A,B78,BatGame!$N:$N)</f>
        <v>0</v>
      </c>
      <c r="Q78" s="1">
        <f>SUMIF(BatGame!$A:$A,B78,BatGame!$AC:$AC)</f>
        <v>0</v>
      </c>
      <c r="R78" s="1">
        <f>SUMIF(BatGame!$A:$A,B78,BatGame!$O:$O)</f>
        <v>0</v>
      </c>
      <c r="S78" s="1">
        <f>SUMIF(BatGame!$A:$A,B78,BatGame!$Y:$Y)</f>
        <v>0</v>
      </c>
      <c r="T78" s="1">
        <f>SUMIF(BatGame!$A:$A,B78,BatGame!$X:$X)</f>
        <v>0</v>
      </c>
      <c r="U78" s="1">
        <f>SUMIF(BatGame!$A:$A,B78,BatGame!$P:$P)</f>
        <v>0</v>
      </c>
      <c r="V78" s="1">
        <f>SUMIF(BatGame!$A:$A,B78,BatGame!$AB:$AB)</f>
        <v>0</v>
      </c>
      <c r="W78" s="1">
        <f>SUMIF(BatGame!$A:$A,B78,BatGame!$Z:$Z)</f>
        <v>0</v>
      </c>
      <c r="X78" s="1">
        <f>SUMIF(BatGame!$A:$A,B78,BatGame!$AA:$AA)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7.98</v>
      </c>
      <c r="AT78" s="2">
        <f t="shared" si="74"/>
        <v>7.98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20</v>
      </c>
      <c r="AX78" s="3" t="e">
        <f t="shared" si="77"/>
        <v>#DIV/0!</v>
      </c>
      <c r="AY78" s="3" t="e">
        <f t="shared" si="78"/>
        <v>#DIV/0!</v>
      </c>
      <c r="BE78" s="1">
        <v>1</v>
      </c>
      <c r="BF78" s="1">
        <v>7</v>
      </c>
      <c r="BG78" s="1">
        <v>3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9" thickBot="1">
      <c r="B79" s="7"/>
      <c r="E79" s="1">
        <f>SUMIF(BatGame!$A:$A,B79,BatGame!$E:$E)</f>
        <v>0</v>
      </c>
      <c r="F79">
        <f t="shared" si="56"/>
        <v>0</v>
      </c>
      <c r="G79" s="1">
        <f>SUMIF(BatGame!$A:$A,B79,BatGame!$F:$F)</f>
        <v>0</v>
      </c>
      <c r="H79" s="1">
        <f>SUMIF(BatGame!$A:$A,B79,BatGame!$M:$M)</f>
        <v>0</v>
      </c>
      <c r="I79" s="1">
        <f>SUMIF(BatGame!$A:$A,B79,BatGame!$G:$G)</f>
        <v>0</v>
      </c>
      <c r="J79">
        <f>SUMIF(BatGame!$A:$A,B79,BatGame!$H:$H)</f>
        <v>0</v>
      </c>
      <c r="K79" s="1">
        <f>SUMIF(BatGame!$A:$A,B79,BatGame!$I:$I)</f>
        <v>0</v>
      </c>
      <c r="L79" s="1">
        <f>SUMIF(BatGame!$A:$A,B79,BatGame!$J:$J)</f>
        <v>0</v>
      </c>
      <c r="M79" s="1">
        <f>SUMIF(BatGame!$A:$A,B79,BatGame!$K:$K)</f>
        <v>0</v>
      </c>
      <c r="N79">
        <f t="shared" si="57"/>
        <v>0</v>
      </c>
      <c r="O79" s="1">
        <f>SUMIF(BatGame!$A:$A,B79,BatGame!$L:$L)</f>
        <v>0</v>
      </c>
      <c r="P79" s="1">
        <f>SUMIF(BatGame!$A:$A,B79,BatGame!$N:$N)</f>
        <v>0</v>
      </c>
      <c r="Q79" s="1">
        <f>SUMIF(BatGame!$A:$A,B79,BatGame!$AC:$AC)</f>
        <v>0</v>
      </c>
      <c r="R79" s="1">
        <f>SUMIF(BatGame!$A:$A,B79,BatGame!$O:$O)</f>
        <v>0</v>
      </c>
      <c r="S79" s="1">
        <f>SUMIF(BatGame!$A:$A,B79,BatGame!$Y:$Y)</f>
        <v>0</v>
      </c>
      <c r="T79" s="1">
        <f>SUMIF(BatGame!$A:$A,B79,BatGame!$X:$X)</f>
        <v>0</v>
      </c>
      <c r="U79" s="1">
        <f>SUMIF(BatGame!$A:$A,B79,BatGame!$P:$P)</f>
        <v>0</v>
      </c>
      <c r="V79" s="1">
        <f>SUMIF(BatGame!$A:$A,B79,BatGame!$AB:$AB)</f>
        <v>0</v>
      </c>
      <c r="W79" s="1">
        <f>SUMIF(BatGame!$A:$A,B79,BatGame!$Z:$Z)</f>
        <v>0</v>
      </c>
      <c r="X79" s="1">
        <f>SUMIF(BatGame!$A:$A,B79,BatGame!$AA:$AA)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7.98</v>
      </c>
      <c r="AT79" s="2">
        <f t="shared" si="74"/>
        <v>7.98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20</v>
      </c>
      <c r="AX79" s="3" t="e">
        <f t="shared" si="77"/>
        <v>#DIV/0!</v>
      </c>
      <c r="AY79" s="3" t="e">
        <f t="shared" si="78"/>
        <v>#DIV/0!</v>
      </c>
      <c r="BE79" s="1">
        <v>1</v>
      </c>
      <c r="BF79" s="1">
        <v>7</v>
      </c>
      <c r="BG79" s="1">
        <v>3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9" thickBot="1">
      <c r="B80" s="7"/>
      <c r="E80" s="1">
        <f>SUMIF(BatGame!$A:$A,B80,BatGame!$E:$E)</f>
        <v>0</v>
      </c>
      <c r="F80">
        <f t="shared" si="56"/>
        <v>0</v>
      </c>
      <c r="G80" s="1">
        <f>SUMIF(BatGame!$A:$A,B80,BatGame!$F:$F)</f>
        <v>0</v>
      </c>
      <c r="H80" s="1">
        <f>SUMIF(BatGame!$A:$A,B80,BatGame!$M:$M)</f>
        <v>0</v>
      </c>
      <c r="I80" s="1">
        <f>SUMIF(BatGame!$A:$A,B80,BatGame!$G:$G)</f>
        <v>0</v>
      </c>
      <c r="J80">
        <f>SUMIF(BatGame!$A:$A,B80,BatGame!$H:$H)</f>
        <v>0</v>
      </c>
      <c r="K80" s="1">
        <f>SUMIF(BatGame!$A:$A,B80,BatGame!$I:$I)</f>
        <v>0</v>
      </c>
      <c r="L80" s="1">
        <f>SUMIF(BatGame!$A:$A,B80,BatGame!$J:$J)</f>
        <v>0</v>
      </c>
      <c r="M80" s="1">
        <f>SUMIF(BatGame!$A:$A,B80,BatGame!$K:$K)</f>
        <v>0</v>
      </c>
      <c r="N80">
        <f t="shared" si="57"/>
        <v>0</v>
      </c>
      <c r="O80" s="1">
        <f>SUMIF(BatGame!$A:$A,B80,BatGame!$L:$L)</f>
        <v>0</v>
      </c>
      <c r="P80" s="1">
        <f>SUMIF(BatGame!$A:$A,B80,BatGame!$N:$N)</f>
        <v>0</v>
      </c>
      <c r="Q80" s="1">
        <f>SUMIF(BatGame!$A:$A,B80,BatGame!$AC:$AC)</f>
        <v>0</v>
      </c>
      <c r="R80" s="1">
        <f>SUMIF(BatGame!$A:$A,B80,BatGame!$O:$O)</f>
        <v>0</v>
      </c>
      <c r="S80" s="1">
        <f>SUMIF(BatGame!$A:$A,B80,BatGame!$Y:$Y)</f>
        <v>0</v>
      </c>
      <c r="T80" s="1">
        <f>SUMIF(BatGame!$A:$A,B80,BatGame!$X:$X)</f>
        <v>0</v>
      </c>
      <c r="U80" s="1">
        <f>SUMIF(BatGame!$A:$A,B80,BatGame!$P:$P)</f>
        <v>0</v>
      </c>
      <c r="V80" s="1">
        <f>SUMIF(BatGame!$A:$A,B80,BatGame!$AB:$AB)</f>
        <v>0</v>
      </c>
      <c r="W80" s="1">
        <f>SUMIF(BatGame!$A:$A,B80,BatGame!$Z:$Z)</f>
        <v>0</v>
      </c>
      <c r="X80" s="1">
        <f>SUMIF(BatGame!$A:$A,B80,BatGame!$AA:$AA)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7.98</v>
      </c>
      <c r="AT80" s="2">
        <f t="shared" si="74"/>
        <v>7.98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20</v>
      </c>
      <c r="AX80" s="3" t="e">
        <f t="shared" si="77"/>
        <v>#DIV/0!</v>
      </c>
      <c r="AY80" s="3" t="e">
        <f t="shared" si="78"/>
        <v>#DIV/0!</v>
      </c>
      <c r="BE80" s="1">
        <v>1</v>
      </c>
      <c r="BF80" s="1">
        <v>7</v>
      </c>
      <c r="BG80" s="1">
        <v>3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9" thickBot="1">
      <c r="B81" s="14"/>
      <c r="E81" s="1">
        <f>SUMIF(BatGame!$A:$A,B81,BatGame!$E:$E)</f>
        <v>0</v>
      </c>
      <c r="F81">
        <f t="shared" si="56"/>
        <v>0</v>
      </c>
      <c r="G81" s="1">
        <f>SUMIF(BatGame!$A:$A,B81,BatGame!$F:$F)</f>
        <v>0</v>
      </c>
      <c r="H81" s="1">
        <f>SUMIF(BatGame!$A:$A,B81,BatGame!$M:$M)</f>
        <v>0</v>
      </c>
      <c r="I81" s="1">
        <f>SUMIF(BatGame!$A:$A,B81,BatGame!$G:$G)</f>
        <v>0</v>
      </c>
      <c r="J81">
        <f>SUMIF(BatGame!$A:$A,B81,BatGame!$H:$H)</f>
        <v>0</v>
      </c>
      <c r="K81" s="1">
        <f>SUMIF(BatGame!$A:$A,B81,BatGame!$I:$I)</f>
        <v>0</v>
      </c>
      <c r="L81" s="1">
        <f>SUMIF(BatGame!$A:$A,B81,BatGame!$J:$J)</f>
        <v>0</v>
      </c>
      <c r="M81" s="1">
        <f>SUMIF(BatGame!$A:$A,B81,BatGame!$K:$K)</f>
        <v>0</v>
      </c>
      <c r="N81">
        <f t="shared" si="57"/>
        <v>0</v>
      </c>
      <c r="O81" s="1">
        <f>SUMIF(BatGame!$A:$A,B81,BatGame!$L:$L)</f>
        <v>0</v>
      </c>
      <c r="P81" s="1">
        <f>SUMIF(BatGame!$A:$A,B81,BatGame!$N:$N)</f>
        <v>0</v>
      </c>
      <c r="Q81" s="1">
        <f>SUMIF(BatGame!$A:$A,B81,BatGame!$AC:$AC)</f>
        <v>0</v>
      </c>
      <c r="R81" s="1">
        <f>SUMIF(BatGame!$A:$A,B81,BatGame!$O:$O)</f>
        <v>0</v>
      </c>
      <c r="S81" s="1">
        <f>SUMIF(BatGame!$A:$A,B81,BatGame!$Y:$Y)</f>
        <v>0</v>
      </c>
      <c r="T81" s="1">
        <f>SUMIF(BatGame!$A:$A,B81,BatGame!$X:$X)</f>
        <v>0</v>
      </c>
      <c r="U81" s="1">
        <f>SUMIF(BatGame!$A:$A,B81,BatGame!$P:$P)</f>
        <v>0</v>
      </c>
      <c r="V81" s="1">
        <f>SUMIF(BatGame!$A:$A,B81,BatGame!$AB:$AB)</f>
        <v>0</v>
      </c>
      <c r="W81" s="1">
        <f>SUMIF(BatGame!$A:$A,B81,BatGame!$Z:$Z)</f>
        <v>0</v>
      </c>
      <c r="X81" s="1">
        <f>SUMIF(BatGame!$A:$A,B81,BatGame!$AA:$AA)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7.98</v>
      </c>
      <c r="AT81" s="2">
        <f t="shared" si="74"/>
        <v>7.98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20</v>
      </c>
      <c r="AX81" s="3" t="e">
        <f t="shared" si="77"/>
        <v>#DIV/0!</v>
      </c>
      <c r="AY81" s="3" t="e">
        <f t="shared" si="78"/>
        <v>#DIV/0!</v>
      </c>
      <c r="BE81" s="1">
        <v>1</v>
      </c>
      <c r="BF81" s="1">
        <v>7</v>
      </c>
      <c r="BG81" s="1">
        <v>3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9" thickBot="1">
      <c r="B82" s="7"/>
      <c r="E82" s="1">
        <f>SUMIF(BatGame!$A:$A,B82,BatGame!$E:$E)</f>
        <v>0</v>
      </c>
      <c r="F82">
        <f t="shared" si="56"/>
        <v>0</v>
      </c>
      <c r="G82" s="1">
        <f>SUMIF(BatGame!$A:$A,B82,BatGame!$F:$F)</f>
        <v>0</v>
      </c>
      <c r="H82" s="1">
        <f>SUMIF(BatGame!$A:$A,B82,BatGame!$M:$M)</f>
        <v>0</v>
      </c>
      <c r="I82" s="1">
        <f>SUMIF(BatGame!$A:$A,B82,BatGame!$G:$G)</f>
        <v>0</v>
      </c>
      <c r="J82">
        <f>SUMIF(BatGame!$A:$A,B82,BatGame!$H:$H)</f>
        <v>0</v>
      </c>
      <c r="K82" s="1">
        <f>SUMIF(BatGame!$A:$A,B82,BatGame!$I:$I)</f>
        <v>0</v>
      </c>
      <c r="L82" s="1">
        <f>SUMIF(BatGame!$A:$A,B82,BatGame!$J:$J)</f>
        <v>0</v>
      </c>
      <c r="M82" s="1">
        <f>SUMIF(BatGame!$A:$A,B82,BatGame!$K:$K)</f>
        <v>0</v>
      </c>
      <c r="N82">
        <f t="shared" si="57"/>
        <v>0</v>
      </c>
      <c r="O82" s="1">
        <f>SUMIF(BatGame!$A:$A,B82,BatGame!$L:$L)</f>
        <v>0</v>
      </c>
      <c r="P82" s="1">
        <f>SUMIF(BatGame!$A:$A,B82,BatGame!$N:$N)</f>
        <v>0</v>
      </c>
      <c r="Q82" s="1">
        <f>SUMIF(BatGame!$A:$A,B82,BatGame!$AC:$AC)</f>
        <v>0</v>
      </c>
      <c r="R82" s="1">
        <f>SUMIF(BatGame!$A:$A,B82,BatGame!$O:$O)</f>
        <v>0</v>
      </c>
      <c r="S82" s="1">
        <f>SUMIF(BatGame!$A:$A,B82,BatGame!$Y:$Y)</f>
        <v>0</v>
      </c>
      <c r="T82" s="1">
        <f>SUMIF(BatGame!$A:$A,B82,BatGame!$X:$X)</f>
        <v>0</v>
      </c>
      <c r="U82" s="1">
        <f>SUMIF(BatGame!$A:$A,B82,BatGame!$P:$P)</f>
        <v>0</v>
      </c>
      <c r="V82" s="1">
        <f>SUMIF(BatGame!$A:$A,B82,BatGame!$AB:$AB)</f>
        <v>0</v>
      </c>
      <c r="W82" s="1">
        <f>SUMIF(BatGame!$A:$A,B82,BatGame!$Z:$Z)</f>
        <v>0</v>
      </c>
      <c r="X82" s="1">
        <f>SUMIF(BatGame!$A:$A,B82,BatGame!$AA:$AA)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7.98</v>
      </c>
      <c r="AT82" s="2">
        <f t="shared" si="74"/>
        <v>7.98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20</v>
      </c>
      <c r="AX82" s="3" t="e">
        <f t="shared" si="77"/>
        <v>#DIV/0!</v>
      </c>
      <c r="AY82" s="3" t="e">
        <f t="shared" si="78"/>
        <v>#DIV/0!</v>
      </c>
      <c r="BE82" s="1">
        <v>1</v>
      </c>
      <c r="BF82" s="1">
        <v>7</v>
      </c>
      <c r="BG82" s="1">
        <v>3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9" thickBot="1">
      <c r="B83" s="9"/>
      <c r="E83" s="1">
        <f>SUMIF(BatGame!$A:$A,B83,BatGame!$E:$E)</f>
        <v>0</v>
      </c>
      <c r="F83">
        <f t="shared" si="56"/>
        <v>0</v>
      </c>
      <c r="G83" s="1">
        <f>SUMIF(BatGame!$A:$A,B83,BatGame!$F:$F)</f>
        <v>0</v>
      </c>
      <c r="H83" s="1">
        <f>SUMIF(BatGame!$A:$A,B83,BatGame!$M:$M)</f>
        <v>0</v>
      </c>
      <c r="I83" s="1">
        <f>SUMIF(BatGame!$A:$A,B83,BatGame!$G:$G)</f>
        <v>0</v>
      </c>
      <c r="J83">
        <f>SUMIF(BatGame!$A:$A,B83,BatGame!$H:$H)</f>
        <v>0</v>
      </c>
      <c r="K83" s="1">
        <f>SUMIF(BatGame!$A:$A,B83,BatGame!$I:$I)</f>
        <v>0</v>
      </c>
      <c r="L83" s="1">
        <f>SUMIF(BatGame!$A:$A,B83,BatGame!$J:$J)</f>
        <v>0</v>
      </c>
      <c r="M83" s="1">
        <f>SUMIF(BatGame!$A:$A,B83,BatGame!$K:$K)</f>
        <v>0</v>
      </c>
      <c r="N83">
        <f t="shared" si="57"/>
        <v>0</v>
      </c>
      <c r="O83" s="1">
        <f>SUMIF(BatGame!$A:$A,B83,BatGame!$L:$L)</f>
        <v>0</v>
      </c>
      <c r="P83" s="1">
        <f>SUMIF(BatGame!$A:$A,B83,BatGame!$N:$N)</f>
        <v>0</v>
      </c>
      <c r="Q83" s="1">
        <f>SUMIF(BatGame!$A:$A,B83,BatGame!$AC:$AC)</f>
        <v>0</v>
      </c>
      <c r="R83" s="1">
        <f>SUMIF(BatGame!$A:$A,B83,BatGame!$O:$O)</f>
        <v>0</v>
      </c>
      <c r="S83" s="1">
        <f>SUMIF(BatGame!$A:$A,B83,BatGame!$Y:$Y)</f>
        <v>0</v>
      </c>
      <c r="T83" s="1">
        <f>SUMIF(BatGame!$A:$A,B83,BatGame!$X:$X)</f>
        <v>0</v>
      </c>
      <c r="U83" s="1">
        <f>SUMIF(BatGame!$A:$A,B83,BatGame!$P:$P)</f>
        <v>0</v>
      </c>
      <c r="V83" s="1">
        <f>SUMIF(BatGame!$A:$A,B83,BatGame!$AB:$AB)</f>
        <v>0</v>
      </c>
      <c r="W83" s="1">
        <f>SUMIF(BatGame!$A:$A,B83,BatGame!$Z:$Z)</f>
        <v>0</v>
      </c>
      <c r="X83" s="1">
        <f>SUMIF(BatGame!$A:$A,B83,BatGame!$AA:$AA)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7.98</v>
      </c>
      <c r="AT83" s="2">
        <f t="shared" si="74"/>
        <v>7.98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20</v>
      </c>
      <c r="AX83" s="3" t="e">
        <f t="shared" si="77"/>
        <v>#DIV/0!</v>
      </c>
      <c r="AY83" s="3" t="e">
        <f t="shared" si="78"/>
        <v>#DIV/0!</v>
      </c>
      <c r="BE83" s="1">
        <v>1</v>
      </c>
      <c r="BF83" s="1">
        <v>7</v>
      </c>
      <c r="BG83" s="1">
        <v>3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SUMIF(BatGame!$A:$A,B84,BatGame!$E:$E)</f>
        <v>0</v>
      </c>
      <c r="F84">
        <f t="shared" si="56"/>
        <v>0</v>
      </c>
      <c r="G84" s="1">
        <f>SUMIF(BatGame!$A:$A,B84,BatGame!$F:$F)</f>
        <v>0</v>
      </c>
      <c r="H84" s="1">
        <f>SUMIF(BatGame!$A:$A,B84,BatGame!$M:$M)</f>
        <v>0</v>
      </c>
      <c r="I84" s="1">
        <f>SUMIF(BatGame!$A:$A,B84,BatGame!$G:$G)</f>
        <v>0</v>
      </c>
      <c r="J84">
        <f>SUMIF(BatGame!$A:$A,B84,BatGame!$H:$H)</f>
        <v>0</v>
      </c>
      <c r="K84" s="1">
        <f>SUMIF(BatGame!$A:$A,B84,BatGame!$I:$I)</f>
        <v>0</v>
      </c>
      <c r="L84" s="1">
        <f>SUMIF(BatGame!$A:$A,B84,BatGame!$J:$J)</f>
        <v>0</v>
      </c>
      <c r="M84" s="1">
        <f>SUMIF(BatGame!$A:$A,B84,BatGame!$K:$K)</f>
        <v>0</v>
      </c>
      <c r="N84">
        <f t="shared" si="57"/>
        <v>0</v>
      </c>
      <c r="O84" s="1">
        <f>SUMIF(BatGame!$A:$A,B84,BatGame!$L:$L)</f>
        <v>0</v>
      </c>
      <c r="P84" s="1">
        <f>SUMIF(BatGame!$A:$A,B84,BatGame!$N:$N)</f>
        <v>0</v>
      </c>
      <c r="Q84" s="1">
        <f>SUMIF(BatGame!$A:$A,B84,BatGame!$AC:$AC)</f>
        <v>0</v>
      </c>
      <c r="R84" s="1">
        <f>SUMIF(BatGame!$A:$A,B84,BatGame!$O:$O)</f>
        <v>0</v>
      </c>
      <c r="S84" s="1">
        <f>SUMIF(BatGame!$A:$A,B84,BatGame!$Y:$Y)</f>
        <v>0</v>
      </c>
      <c r="T84" s="1">
        <f>SUMIF(BatGame!$A:$A,B84,BatGame!$X:$X)</f>
        <v>0</v>
      </c>
      <c r="U84" s="1">
        <f>SUMIF(BatGame!$A:$A,B84,BatGame!$P:$P)</f>
        <v>0</v>
      </c>
      <c r="V84" s="1">
        <f>SUMIF(BatGame!$A:$A,B84,BatGame!$AB:$AB)</f>
        <v>0</v>
      </c>
      <c r="W84" s="1">
        <f>SUMIF(BatGame!$A:$A,B84,BatGame!$Z:$Z)</f>
        <v>0</v>
      </c>
      <c r="X84" s="1">
        <f>SUMIF(BatGame!$A:$A,B84,BatGame!$AA:$AA)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7.98</v>
      </c>
      <c r="AT84" s="2">
        <f t="shared" si="74"/>
        <v>7.98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20</v>
      </c>
      <c r="AX84" s="3" t="e">
        <f t="shared" si="77"/>
        <v>#DIV/0!</v>
      </c>
      <c r="AY84" s="3" t="e">
        <f t="shared" si="78"/>
        <v>#DIV/0!</v>
      </c>
      <c r="BE84" s="1">
        <v>1</v>
      </c>
      <c r="BF84" s="1">
        <v>7</v>
      </c>
      <c r="BG84" s="1">
        <v>3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SUMIF(BatGame!$A:$A,B85,BatGame!$E:$E)</f>
        <v>0</v>
      </c>
      <c r="F85">
        <f t="shared" si="56"/>
        <v>0</v>
      </c>
      <c r="G85" s="1">
        <f>SUMIF(BatGame!$A:$A,B85,BatGame!$F:$F)</f>
        <v>0</v>
      </c>
      <c r="H85" s="1">
        <f>SUMIF(BatGame!$A:$A,B85,BatGame!$M:$M)</f>
        <v>0</v>
      </c>
      <c r="I85" s="1">
        <f>SUMIF(BatGame!$A:$A,B85,BatGame!$G:$G)</f>
        <v>0</v>
      </c>
      <c r="J85">
        <f>SUMIF(BatGame!$A:$A,B85,BatGame!$H:$H)</f>
        <v>0</v>
      </c>
      <c r="K85" s="1">
        <f>SUMIF(BatGame!$A:$A,B85,BatGame!$I:$I)</f>
        <v>0</v>
      </c>
      <c r="L85" s="1">
        <f>SUMIF(BatGame!$A:$A,B85,BatGame!$J:$J)</f>
        <v>0</v>
      </c>
      <c r="M85" s="1">
        <f>SUMIF(BatGame!$A:$A,B85,BatGame!$K:$K)</f>
        <v>0</v>
      </c>
      <c r="N85">
        <f t="shared" si="57"/>
        <v>0</v>
      </c>
      <c r="O85" s="1">
        <f>SUMIF(BatGame!$A:$A,B85,BatGame!$L:$L)</f>
        <v>0</v>
      </c>
      <c r="P85" s="1">
        <f>SUMIF(BatGame!$A:$A,B85,BatGame!$N:$N)</f>
        <v>0</v>
      </c>
      <c r="Q85" s="1">
        <f>SUMIF(BatGame!$A:$A,B85,BatGame!$AC:$AC)</f>
        <v>0</v>
      </c>
      <c r="R85" s="1">
        <f>SUMIF(BatGame!$A:$A,B85,BatGame!$O:$O)</f>
        <v>0</v>
      </c>
      <c r="S85" s="1">
        <f>SUMIF(BatGame!$A:$A,B85,BatGame!$Y:$Y)</f>
        <v>0</v>
      </c>
      <c r="T85" s="1">
        <f>SUMIF(BatGame!$A:$A,B85,BatGame!$X:$X)</f>
        <v>0</v>
      </c>
      <c r="U85" s="1">
        <f>SUMIF(BatGame!$A:$A,B85,BatGame!$P:$P)</f>
        <v>0</v>
      </c>
      <c r="V85" s="1">
        <f>SUMIF(BatGame!$A:$A,B85,BatGame!$AB:$AB)</f>
        <v>0</v>
      </c>
      <c r="W85" s="1">
        <f>SUMIF(BatGame!$A:$A,B85,BatGame!$Z:$Z)</f>
        <v>0</v>
      </c>
      <c r="X85" s="1">
        <f>SUMIF(BatGame!$A:$A,B85,BatGame!$AA:$AA)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7.98</v>
      </c>
      <c r="AT85" s="2">
        <f t="shared" si="74"/>
        <v>7.98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20</v>
      </c>
      <c r="AX85" s="3" t="e">
        <f t="shared" si="77"/>
        <v>#DIV/0!</v>
      </c>
      <c r="AY85" s="3" t="e">
        <f t="shared" si="78"/>
        <v>#DIV/0!</v>
      </c>
      <c r="BE85" s="1">
        <v>1</v>
      </c>
      <c r="BF85" s="1">
        <v>7</v>
      </c>
      <c r="BG85" s="1">
        <v>3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SUMIF(BatGame!$A:$A,B86,BatGame!$E:$E)</f>
        <v>0</v>
      </c>
      <c r="F86">
        <f t="shared" si="56"/>
        <v>0</v>
      </c>
      <c r="G86" s="1">
        <f>SUMIF(BatGame!$A:$A,B86,BatGame!$F:$F)</f>
        <v>0</v>
      </c>
      <c r="H86" s="1">
        <f>SUMIF(BatGame!$A:$A,B86,BatGame!$M:$M)</f>
        <v>0</v>
      </c>
      <c r="I86" s="1">
        <f>SUMIF(BatGame!$A:$A,B86,BatGame!$G:$G)</f>
        <v>0</v>
      </c>
      <c r="J86">
        <f>SUMIF(BatGame!$A:$A,B86,BatGame!$H:$H)</f>
        <v>0</v>
      </c>
      <c r="K86" s="1">
        <f>SUMIF(BatGame!$A:$A,B86,BatGame!$I:$I)</f>
        <v>0</v>
      </c>
      <c r="L86" s="1">
        <f>SUMIF(BatGame!$A:$A,B86,BatGame!$J:$J)</f>
        <v>0</v>
      </c>
      <c r="M86" s="1">
        <f>SUMIF(BatGame!$A:$A,B86,BatGame!$K:$K)</f>
        <v>0</v>
      </c>
      <c r="N86">
        <f t="shared" si="57"/>
        <v>0</v>
      </c>
      <c r="O86" s="1">
        <f>SUMIF(BatGame!$A:$A,B86,BatGame!$L:$L)</f>
        <v>0</v>
      </c>
      <c r="P86" s="1">
        <f>SUMIF(BatGame!$A:$A,B86,BatGame!$N:$N)</f>
        <v>0</v>
      </c>
      <c r="Q86" s="1">
        <f>SUMIF(BatGame!$A:$A,B86,BatGame!$AC:$AC)</f>
        <v>0</v>
      </c>
      <c r="R86" s="1">
        <f>SUMIF(BatGame!$A:$A,B86,BatGame!$O:$O)</f>
        <v>0</v>
      </c>
      <c r="S86" s="1">
        <f>SUMIF(BatGame!$A:$A,B86,BatGame!$Y:$Y)</f>
        <v>0</v>
      </c>
      <c r="T86" s="1">
        <f>SUMIF(BatGame!$A:$A,B86,BatGame!$X:$X)</f>
        <v>0</v>
      </c>
      <c r="U86" s="1">
        <f>SUMIF(BatGame!$A:$A,B86,BatGame!$P:$P)</f>
        <v>0</v>
      </c>
      <c r="V86" s="1">
        <f>SUMIF(BatGame!$A:$A,B86,BatGame!$AB:$AB)</f>
        <v>0</v>
      </c>
      <c r="W86" s="1">
        <f>SUMIF(BatGame!$A:$A,B86,BatGame!$Z:$Z)</f>
        <v>0</v>
      </c>
      <c r="X86" s="1">
        <f>SUMIF(BatGame!$A:$A,B86,BatGame!$AA:$AA)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7.98</v>
      </c>
      <c r="AT86" s="2">
        <f t="shared" si="74"/>
        <v>7.98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20</v>
      </c>
      <c r="AX86" s="3" t="e">
        <f t="shared" si="77"/>
        <v>#DIV/0!</v>
      </c>
      <c r="AY86" s="3" t="e">
        <f t="shared" si="78"/>
        <v>#DIV/0!</v>
      </c>
      <c r="BE86" s="1">
        <v>1</v>
      </c>
      <c r="BF86" s="1">
        <v>7</v>
      </c>
      <c r="BG86" s="1">
        <v>3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SUMIF(BatGame!$A:$A,B87,BatGame!$E:$E)</f>
        <v>0</v>
      </c>
      <c r="F87">
        <f t="shared" si="56"/>
        <v>0</v>
      </c>
      <c r="G87" s="1">
        <f>SUMIF(BatGame!$A:$A,B87,BatGame!$F:$F)</f>
        <v>0</v>
      </c>
      <c r="H87" s="1">
        <f>SUMIF(BatGame!$A:$A,B87,BatGame!$M:$M)</f>
        <v>0</v>
      </c>
      <c r="I87" s="1">
        <f>SUMIF(BatGame!$A:$A,B87,BatGame!$G:$G)</f>
        <v>0</v>
      </c>
      <c r="J87">
        <f>SUMIF(BatGame!$A:$A,B87,BatGame!$H:$H)</f>
        <v>0</v>
      </c>
      <c r="K87" s="1">
        <f>SUMIF(BatGame!$A:$A,B87,BatGame!$I:$I)</f>
        <v>0</v>
      </c>
      <c r="L87" s="1">
        <f>SUMIF(BatGame!$A:$A,B87,BatGame!$J:$J)</f>
        <v>0</v>
      </c>
      <c r="M87" s="1">
        <f>SUMIF(BatGame!$A:$A,B87,BatGame!$K:$K)</f>
        <v>0</v>
      </c>
      <c r="N87">
        <f t="shared" si="57"/>
        <v>0</v>
      </c>
      <c r="O87" s="1">
        <f>SUMIF(BatGame!$A:$A,B87,BatGame!$L:$L)</f>
        <v>0</v>
      </c>
      <c r="P87" s="1">
        <f>SUMIF(BatGame!$A:$A,B87,BatGame!$N:$N)</f>
        <v>0</v>
      </c>
      <c r="Q87" s="1">
        <f>SUMIF(BatGame!$A:$A,B87,BatGame!$AC:$AC)</f>
        <v>0</v>
      </c>
      <c r="R87" s="1">
        <f>SUMIF(BatGame!$A:$A,B87,BatGame!$O:$O)</f>
        <v>0</v>
      </c>
      <c r="S87" s="1">
        <f>SUMIF(BatGame!$A:$A,B87,BatGame!$Y:$Y)</f>
        <v>0</v>
      </c>
      <c r="T87" s="1">
        <f>SUMIF(BatGame!$A:$A,B87,BatGame!$X:$X)</f>
        <v>0</v>
      </c>
      <c r="U87" s="1">
        <f>SUMIF(BatGame!$A:$A,B87,BatGame!$P:$P)</f>
        <v>0</v>
      </c>
      <c r="V87" s="1">
        <f>SUMIF(BatGame!$A:$A,B87,BatGame!$AB:$AB)</f>
        <v>0</v>
      </c>
      <c r="W87" s="1">
        <f>SUMIF(BatGame!$A:$A,B87,BatGame!$Z:$Z)</f>
        <v>0</v>
      </c>
      <c r="X87" s="1">
        <f>SUMIF(BatGame!$A:$A,B87,BatGame!$AA:$AA)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7.98</v>
      </c>
      <c r="AT87" s="2">
        <f t="shared" si="74"/>
        <v>7.98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20</v>
      </c>
      <c r="AX87" s="3" t="e">
        <f t="shared" si="77"/>
        <v>#DIV/0!</v>
      </c>
      <c r="AY87" s="3" t="e">
        <f t="shared" si="78"/>
        <v>#DIV/0!</v>
      </c>
      <c r="BE87" s="1">
        <v>1</v>
      </c>
      <c r="BF87" s="1">
        <v>7</v>
      </c>
      <c r="BG87" s="1">
        <v>3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SUMIF(BatGame!$A:$A,B88,BatGame!$E:$E)</f>
        <v>0</v>
      </c>
      <c r="F88">
        <f t="shared" si="56"/>
        <v>0</v>
      </c>
      <c r="G88" s="1">
        <f>SUMIF(BatGame!$A:$A,B88,BatGame!$F:$F)</f>
        <v>0</v>
      </c>
      <c r="H88" s="1">
        <f>SUMIF(BatGame!$A:$A,B88,BatGame!$M:$M)</f>
        <v>0</v>
      </c>
      <c r="I88" s="1">
        <f>SUMIF(BatGame!$A:$A,B88,BatGame!$G:$G)</f>
        <v>0</v>
      </c>
      <c r="J88">
        <f>SUMIF(BatGame!$A:$A,B88,BatGame!$H:$H)</f>
        <v>0</v>
      </c>
      <c r="K88" s="1">
        <f>SUMIF(BatGame!$A:$A,B88,BatGame!$I:$I)</f>
        <v>0</v>
      </c>
      <c r="L88" s="1">
        <f>SUMIF(BatGame!$A:$A,B88,BatGame!$J:$J)</f>
        <v>0</v>
      </c>
      <c r="M88" s="1">
        <f>SUMIF(BatGame!$A:$A,B88,BatGame!$K:$K)</f>
        <v>0</v>
      </c>
      <c r="N88">
        <f t="shared" si="57"/>
        <v>0</v>
      </c>
      <c r="O88" s="1">
        <f>SUMIF(BatGame!$A:$A,B88,BatGame!$L:$L)</f>
        <v>0</v>
      </c>
      <c r="P88" s="1">
        <f>SUMIF(BatGame!$A:$A,B88,BatGame!$N:$N)</f>
        <v>0</v>
      </c>
      <c r="Q88" s="1">
        <f>SUMIF(BatGame!$A:$A,B88,BatGame!$AC:$AC)</f>
        <v>0</v>
      </c>
      <c r="R88" s="1">
        <f>SUMIF(BatGame!$A:$A,B88,BatGame!$O:$O)</f>
        <v>0</v>
      </c>
      <c r="S88" s="1">
        <f>SUMIF(BatGame!$A:$A,B88,BatGame!$Y:$Y)</f>
        <v>0</v>
      </c>
      <c r="T88" s="1">
        <f>SUMIF(BatGame!$A:$A,B88,BatGame!$X:$X)</f>
        <v>0</v>
      </c>
      <c r="U88" s="1">
        <f>SUMIF(BatGame!$A:$A,B88,BatGame!$P:$P)</f>
        <v>0</v>
      </c>
      <c r="V88" s="1">
        <f>SUMIF(BatGame!$A:$A,B88,BatGame!$AB:$AB)</f>
        <v>0</v>
      </c>
      <c r="W88" s="1">
        <f>SUMIF(BatGame!$A:$A,B88,BatGame!$Z:$Z)</f>
        <v>0</v>
      </c>
      <c r="X88" s="1">
        <f>SUMIF(BatGame!$A:$A,B88,BatGame!$AA:$AA)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7.98</v>
      </c>
      <c r="AT88" s="2">
        <f t="shared" si="74"/>
        <v>7.98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20</v>
      </c>
      <c r="AX88" s="3" t="e">
        <f t="shared" si="77"/>
        <v>#DIV/0!</v>
      </c>
      <c r="AY88" s="3" t="e">
        <f t="shared" si="78"/>
        <v>#DIV/0!</v>
      </c>
      <c r="BE88" s="1">
        <v>1</v>
      </c>
      <c r="BF88" s="1">
        <v>7</v>
      </c>
      <c r="BG88" s="1">
        <v>3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SUMIF(BatGame!$A:$A,B89,BatGame!$E:$E)</f>
        <v>0</v>
      </c>
      <c r="F89">
        <f t="shared" si="56"/>
        <v>0</v>
      </c>
      <c r="G89" s="1">
        <f>SUMIF(BatGame!$A:$A,B89,BatGame!$F:$F)</f>
        <v>0</v>
      </c>
      <c r="H89" s="1">
        <f>SUMIF(BatGame!$A:$A,B89,BatGame!$M:$M)</f>
        <v>0</v>
      </c>
      <c r="I89" s="1">
        <f>SUMIF(BatGame!$A:$A,B89,BatGame!$G:$G)</f>
        <v>0</v>
      </c>
      <c r="J89">
        <f>SUMIF(BatGame!$A:$A,B89,BatGame!$H:$H)</f>
        <v>0</v>
      </c>
      <c r="K89" s="1">
        <f>SUMIF(BatGame!$A:$A,B89,BatGame!$I:$I)</f>
        <v>0</v>
      </c>
      <c r="L89" s="1">
        <f>SUMIF(BatGame!$A:$A,B89,BatGame!$J:$J)</f>
        <v>0</v>
      </c>
      <c r="M89" s="1">
        <f>SUMIF(BatGame!$A:$A,B89,BatGame!$K:$K)</f>
        <v>0</v>
      </c>
      <c r="N89">
        <f t="shared" si="57"/>
        <v>0</v>
      </c>
      <c r="O89" s="1">
        <f>SUMIF(BatGame!$A:$A,B89,BatGame!$L:$L)</f>
        <v>0</v>
      </c>
      <c r="P89" s="1">
        <f>SUMIF(BatGame!$A:$A,B89,BatGame!$N:$N)</f>
        <v>0</v>
      </c>
      <c r="Q89" s="1">
        <f>SUMIF(BatGame!$A:$A,B89,BatGame!$AC:$AC)</f>
        <v>0</v>
      </c>
      <c r="R89" s="1">
        <f>SUMIF(BatGame!$A:$A,B89,BatGame!$O:$O)</f>
        <v>0</v>
      </c>
      <c r="S89" s="1">
        <f>SUMIF(BatGame!$A:$A,B89,BatGame!$Y:$Y)</f>
        <v>0</v>
      </c>
      <c r="T89" s="1">
        <f>SUMIF(BatGame!$A:$A,B89,BatGame!$X:$X)</f>
        <v>0</v>
      </c>
      <c r="U89" s="1">
        <f>SUMIF(BatGame!$A:$A,B89,BatGame!$P:$P)</f>
        <v>0</v>
      </c>
      <c r="V89" s="1">
        <f>SUMIF(BatGame!$A:$A,B89,BatGame!$AB:$AB)</f>
        <v>0</v>
      </c>
      <c r="W89" s="1">
        <f>SUMIF(BatGame!$A:$A,B89,BatGame!$Z:$Z)</f>
        <v>0</v>
      </c>
      <c r="X89" s="1">
        <f>SUMIF(BatGame!$A:$A,B89,BatGame!$AA:$AA)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7.98</v>
      </c>
      <c r="AT89" s="2">
        <f t="shared" si="74"/>
        <v>7.98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20</v>
      </c>
      <c r="AX89" s="3" t="e">
        <f t="shared" si="77"/>
        <v>#DIV/0!</v>
      </c>
      <c r="AY89" s="3" t="e">
        <f t="shared" si="78"/>
        <v>#DIV/0!</v>
      </c>
      <c r="BE89" s="1">
        <v>1</v>
      </c>
      <c r="BF89" s="1">
        <v>7</v>
      </c>
      <c r="BG89" s="1">
        <v>3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G1001"/>
  <sheetViews>
    <sheetView topLeftCell="X1" zoomScale="116" zoomScaleNormal="55" workbookViewId="0">
      <selection activeCell="AG2" sqref="AG2"/>
    </sheetView>
  </sheetViews>
  <sheetFormatPr baseColWidth="10" defaultColWidth="11.5703125" defaultRowHeight="18"/>
  <sheetData>
    <row r="1" spans="1:33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</row>
    <row r="2" spans="1:33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</row>
    <row r="3" spans="1:33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</row>
    <row r="4" spans="1:33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</row>
    <row r="5" spans="1:33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</row>
    <row r="6" spans="1:33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</row>
    <row r="7" spans="1:33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</row>
    <row r="8" spans="1:33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</row>
    <row r="9" spans="1:33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</row>
    <row r="11" spans="1:33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</row>
    <row r="12" spans="1:33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</row>
    <row r="13" spans="1:33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</row>
    <row r="14" spans="1:33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</row>
    <row r="15" spans="1:33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</row>
    <row r="16" spans="1:33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</row>
    <row r="17" spans="1:33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</row>
    <row r="18" spans="1:33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</row>
    <row r="19" spans="1:33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</row>
    <row r="20" spans="1:33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</row>
    <row r="21" spans="1:33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</row>
    <row r="22" spans="1:33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</row>
    <row r="23" spans="1:33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</row>
    <row r="24" spans="1:33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</row>
    <row r="25" spans="1:33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</row>
    <row r="26" spans="1:33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</row>
    <row r="27" spans="1:33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</row>
    <row r="28" spans="1:33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</row>
    <row r="29" spans="1:33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</row>
    <row r="30" spans="1:33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</row>
    <row r="31" spans="1:33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</row>
    <row r="32" spans="1:33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</row>
    <row r="33" spans="1:33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</row>
    <row r="34" spans="1:33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</row>
    <row r="35" spans="1:33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</row>
    <row r="36" spans="1:33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</row>
    <row r="37" spans="1:33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</row>
    <row r="38" spans="1:33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</row>
    <row r="39" spans="1:33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</row>
    <row r="40" spans="1:33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</row>
    <row r="41" spans="1:33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</row>
    <row r="42" spans="1:33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</row>
    <row r="43" spans="1:33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</row>
    <row r="44" spans="1:33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</row>
    <row r="45" spans="1:33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</row>
    <row r="46" spans="1:33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</row>
    <row r="47" spans="1:33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</row>
    <row r="48" spans="1:33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</row>
    <row r="49" spans="1:33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</row>
    <row r="50" spans="1:33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</row>
    <row r="51" spans="1:33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</row>
    <row r="52" spans="1:33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</row>
    <row r="53" spans="1:33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</row>
    <row r="54" spans="1:33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</row>
    <row r="55" spans="1:33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</row>
    <row r="56" spans="1:33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</row>
    <row r="57" spans="1:33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</row>
    <row r="58" spans="1:33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</row>
    <row r="59" spans="1:33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</row>
    <row r="60" spans="1:33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</row>
    <row r="61" spans="1:33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</row>
    <row r="62" spans="1:33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</row>
    <row r="63" spans="1:33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</row>
    <row r="64" spans="1:33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</row>
    <row r="65" spans="1:33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</row>
    <row r="66" spans="1:33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</row>
    <row r="67" spans="1:33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</row>
    <row r="68" spans="1:33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</row>
    <row r="69" spans="1:33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</row>
    <row r="70" spans="1:33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</row>
    <row r="71" spans="1:33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</row>
    <row r="72" spans="1:33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</row>
    <row r="73" spans="1:33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</row>
    <row r="74" spans="1:33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</row>
    <row r="75" spans="1:33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</row>
    <row r="76" spans="1:33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</row>
    <row r="77" spans="1:33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</row>
    <row r="78" spans="1:33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</row>
    <row r="79" spans="1:33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</row>
    <row r="80" spans="1:33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</row>
    <row r="81" spans="1:33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</row>
    <row r="82" spans="1:33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</row>
    <row r="83" spans="1:33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</row>
    <row r="84" spans="1:33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</row>
    <row r="85" spans="1:33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</row>
    <row r="86" spans="1:33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</row>
    <row r="87" spans="1:33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</row>
    <row r="88" spans="1:33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</row>
    <row r="89" spans="1:33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</row>
    <row r="90" spans="1:33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</row>
    <row r="91" spans="1:33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</row>
    <row r="92" spans="1:33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</row>
    <row r="93" spans="1:33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</row>
    <row r="94" spans="1:33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</row>
    <row r="95" spans="1:33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</row>
    <row r="96" spans="1:33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</row>
    <row r="97" spans="1:33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</row>
    <row r="98" spans="1:33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</row>
    <row r="99" spans="1:33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</row>
    <row r="100" spans="1:33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</row>
    <row r="101" spans="1:33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</row>
    <row r="102" spans="1:33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</row>
    <row r="103" spans="1:33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</row>
    <row r="104" spans="1:33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</row>
    <row r="105" spans="1:33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</row>
    <row r="106" spans="1:33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</row>
    <row r="107" spans="1:33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</row>
    <row r="108" spans="1:33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</row>
    <row r="109" spans="1:33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</row>
    <row r="110" spans="1:33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</row>
    <row r="111" spans="1:33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</row>
    <row r="112" spans="1:33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</row>
    <row r="113" spans="1:33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</row>
    <row r="114" spans="1:33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</row>
    <row r="115" spans="1:33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</row>
    <row r="116" spans="1:33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</row>
    <row r="117" spans="1:33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</row>
    <row r="118" spans="1:33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</row>
    <row r="119" spans="1:33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</row>
    <row r="120" spans="1:33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</row>
    <row r="121" spans="1:33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</row>
    <row r="122" spans="1:33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</row>
    <row r="123" spans="1:33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</row>
    <row r="124" spans="1:33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</row>
    <row r="125" spans="1:33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</row>
    <row r="126" spans="1:33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</row>
    <row r="127" spans="1:33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</row>
    <row r="128" spans="1:33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</row>
    <row r="129" spans="1:33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</row>
    <row r="130" spans="1:33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</row>
    <row r="131" spans="1:33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</row>
    <row r="132" spans="1:33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</row>
    <row r="133" spans="1:33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</row>
    <row r="134" spans="1:33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</row>
    <row r="135" spans="1:33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</row>
    <row r="136" spans="1:33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</row>
    <row r="137" spans="1:33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</row>
    <row r="138" spans="1:33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</row>
    <row r="139" spans="1:33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</row>
    <row r="140" spans="1:33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</row>
    <row r="141" spans="1:33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</row>
    <row r="142" spans="1:33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</row>
    <row r="143" spans="1:33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</row>
    <row r="144" spans="1:33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</row>
    <row r="145" spans="1:33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</row>
    <row r="146" spans="1:33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</row>
    <row r="147" spans="1:33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</row>
    <row r="148" spans="1:33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</row>
    <row r="149" spans="1:33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</row>
    <row r="150" spans="1:33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</row>
    <row r="151" spans="1:33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</row>
    <row r="152" spans="1:33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</row>
    <row r="153" spans="1:33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</row>
    <row r="154" spans="1:33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</row>
    <row r="155" spans="1:33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</row>
    <row r="156" spans="1:33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</row>
    <row r="157" spans="1:33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</row>
    <row r="158" spans="1:33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</row>
    <row r="159" spans="1:33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</row>
    <row r="160" spans="1:33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</row>
    <row r="161" spans="1:33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</row>
    <row r="162" spans="1:33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</row>
    <row r="163" spans="1:33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</row>
    <row r="164" spans="1:33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</row>
    <row r="165" spans="1:33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</row>
    <row r="166" spans="1:33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</row>
    <row r="167" spans="1:33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</row>
    <row r="168" spans="1:33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</row>
    <row r="169" spans="1:33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</row>
    <row r="170" spans="1:33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</row>
    <row r="171" spans="1:33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</row>
    <row r="172" spans="1:33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</row>
    <row r="173" spans="1:33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</row>
    <row r="174" spans="1:33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</row>
    <row r="175" spans="1:33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</row>
    <row r="176" spans="1:33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</row>
    <row r="177" spans="1:33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</row>
    <row r="178" spans="1:33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</row>
    <row r="179" spans="1:33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</row>
    <row r="180" spans="1:33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</row>
    <row r="181" spans="1:33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</row>
    <row r="182" spans="1:33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</row>
    <row r="183" spans="1:33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</row>
    <row r="184" spans="1:33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</row>
    <row r="185" spans="1:33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</row>
    <row r="186" spans="1:33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</row>
    <row r="187" spans="1:33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</row>
    <row r="188" spans="1:33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</row>
    <row r="189" spans="1:33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</row>
    <row r="190" spans="1:33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</row>
    <row r="191" spans="1:33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</row>
    <row r="192" spans="1:33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</row>
    <row r="193" spans="1:33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</row>
    <row r="194" spans="1:33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</row>
    <row r="195" spans="1:33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</row>
    <row r="196" spans="1:33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</row>
    <row r="197" spans="1:33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</row>
    <row r="198" spans="1:33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</row>
    <row r="199" spans="1:33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</row>
    <row r="200" spans="1:33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</row>
    <row r="201" spans="1:33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</row>
    <row r="202" spans="1:33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</row>
    <row r="203" spans="1:33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</row>
    <row r="204" spans="1:33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</row>
    <row r="205" spans="1:33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</row>
    <row r="206" spans="1:33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</row>
    <row r="207" spans="1:33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</row>
    <row r="208" spans="1:33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</row>
    <row r="209" spans="1:33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</row>
    <row r="210" spans="1:33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</row>
    <row r="211" spans="1:33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</row>
    <row r="212" spans="1:33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</row>
    <row r="213" spans="1:33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</row>
    <row r="214" spans="1:33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</row>
    <row r="215" spans="1:33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</row>
    <row r="216" spans="1:33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</row>
    <row r="217" spans="1:33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</row>
    <row r="218" spans="1:33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</row>
    <row r="219" spans="1:33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</row>
    <row r="220" spans="1:33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</row>
    <row r="221" spans="1:33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</row>
    <row r="222" spans="1:33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</row>
    <row r="223" spans="1:33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</row>
    <row r="224" spans="1:33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</row>
    <row r="225" spans="1:33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</row>
    <row r="226" spans="1:33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</row>
    <row r="227" spans="1:33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</row>
    <row r="228" spans="1:33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</row>
    <row r="229" spans="1:33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</row>
    <row r="230" spans="1:33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</row>
    <row r="231" spans="1:33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</row>
    <row r="232" spans="1:33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</row>
    <row r="233" spans="1:33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</row>
    <row r="234" spans="1:33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</row>
    <row r="235" spans="1:33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</row>
    <row r="236" spans="1:33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</row>
    <row r="237" spans="1:33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</row>
    <row r="238" spans="1:33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</row>
    <row r="239" spans="1:33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</row>
    <row r="240" spans="1:33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</row>
    <row r="241" spans="1:33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</row>
    <row r="242" spans="1:33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</row>
    <row r="243" spans="1:33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</row>
    <row r="244" spans="1:33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</row>
    <row r="245" spans="1:33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</row>
    <row r="246" spans="1:33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</row>
    <row r="247" spans="1:33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</row>
    <row r="248" spans="1:33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</row>
    <row r="249" spans="1:33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</row>
    <row r="250" spans="1:33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</row>
    <row r="251" spans="1:33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</row>
    <row r="253" spans="1:33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</row>
    <row r="254" spans="1:33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</row>
    <row r="255" spans="1:33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</row>
    <row r="256" spans="1:33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</row>
    <row r="257" spans="1:33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</row>
    <row r="258" spans="1:33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</row>
    <row r="259" spans="1:33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</row>
    <row r="260" spans="1:33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</row>
    <row r="261" spans="1:33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</row>
    <row r="262" spans="1:33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</row>
    <row r="263" spans="1:33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</row>
    <row r="264" spans="1:33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</row>
    <row r="265" spans="1:33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</row>
    <row r="266" spans="1:33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</row>
    <row r="267" spans="1:33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</row>
    <row r="268" spans="1:33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</row>
    <row r="269" spans="1:33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</row>
    <row r="270" spans="1:33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</row>
    <row r="271" spans="1:33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</row>
    <row r="272" spans="1:33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</row>
    <row r="273" spans="1:33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</row>
    <row r="274" spans="1:33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</row>
    <row r="275" spans="1:33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</row>
    <row r="276" spans="1:33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</row>
    <row r="277" spans="1:33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</row>
    <row r="278" spans="1:33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</row>
    <row r="279" spans="1:33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</row>
    <row r="280" spans="1:33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</row>
    <row r="281" spans="1:33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</row>
    <row r="282" spans="1:33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</row>
    <row r="283" spans="1:33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</row>
    <row r="284" spans="1:33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</row>
    <row r="285" spans="1:33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</row>
    <row r="286" spans="1:33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</row>
    <row r="287" spans="1:33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</row>
    <row r="288" spans="1:33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</row>
    <row r="289" spans="1:33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</row>
    <row r="290" spans="1:33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</row>
    <row r="291" spans="1:33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</row>
    <row r="292" spans="1:33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</row>
    <row r="293" spans="1:33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</row>
    <row r="294" spans="1:33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</row>
    <row r="295" spans="1:33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</row>
    <row r="296" spans="1:33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</row>
    <row r="297" spans="1:33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</row>
    <row r="298" spans="1:33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</row>
    <row r="299" spans="1:33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</row>
    <row r="300" spans="1:33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</row>
    <row r="301" spans="1:33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</row>
    <row r="302" spans="1:33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</row>
    <row r="303" spans="1:33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</row>
    <row r="304" spans="1:33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</row>
    <row r="305" spans="1:33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</row>
    <row r="306" spans="1:33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</row>
    <row r="307" spans="1:33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</row>
    <row r="308" spans="1:33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</row>
    <row r="309" spans="1:33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</row>
    <row r="310" spans="1:33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</row>
    <row r="311" spans="1:33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</row>
    <row r="312" spans="1:33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</row>
    <row r="313" spans="1:33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</row>
    <row r="314" spans="1:33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</row>
    <row r="315" spans="1:33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</row>
    <row r="316" spans="1:33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</row>
    <row r="317" spans="1:33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</row>
    <row r="318" spans="1:33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</row>
    <row r="319" spans="1:33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</row>
    <row r="320" spans="1:33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</row>
    <row r="321" spans="1:33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</row>
    <row r="322" spans="1:33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</row>
    <row r="323" spans="1:33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</row>
    <row r="324" spans="1:33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</row>
    <row r="325" spans="1:33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</row>
    <row r="326" spans="1:33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</row>
    <row r="327" spans="1:33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</row>
    <row r="328" spans="1:33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</row>
    <row r="329" spans="1:33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</row>
    <row r="330" spans="1:33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</row>
    <row r="331" spans="1:33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</row>
    <row r="332" spans="1:33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</row>
    <row r="333" spans="1:33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</row>
    <row r="334" spans="1:33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</row>
    <row r="335" spans="1:33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</row>
    <row r="336" spans="1:33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</row>
    <row r="337" spans="1:33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</row>
    <row r="338" spans="1:33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</row>
    <row r="339" spans="1:33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</row>
    <row r="340" spans="1:33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</row>
    <row r="341" spans="1:33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</row>
    <row r="342" spans="1:33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</row>
    <row r="343" spans="1:33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</row>
    <row r="344" spans="1:33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</row>
    <row r="345" spans="1:33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</row>
    <row r="346" spans="1:33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</row>
    <row r="347" spans="1:33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</row>
    <row r="348" spans="1:33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</row>
    <row r="349" spans="1:33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</row>
    <row r="350" spans="1:33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</row>
    <row r="351" spans="1:33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</row>
    <row r="352" spans="1:33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</row>
    <row r="353" spans="1:33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</row>
    <row r="354" spans="1:33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</row>
    <row r="355" spans="1:33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</row>
    <row r="356" spans="1:33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</row>
    <row r="357" spans="1:33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</row>
    <row r="358" spans="1:33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</row>
    <row r="359" spans="1:33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</row>
    <row r="360" spans="1:33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</row>
    <row r="361" spans="1:33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</row>
    <row r="362" spans="1:33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</row>
    <row r="363" spans="1:33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</row>
    <row r="364" spans="1:33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</row>
    <row r="365" spans="1:33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</row>
    <row r="366" spans="1:33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</row>
    <row r="367" spans="1:33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</row>
    <row r="368" spans="1:33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</row>
    <row r="369" spans="1:33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</row>
    <row r="370" spans="1:33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</row>
    <row r="372" spans="1:33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</row>
    <row r="373" spans="1:33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</row>
    <row r="374" spans="1:33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</row>
    <row r="375" spans="1:33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</row>
    <row r="376" spans="1:33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</row>
    <row r="377" spans="1:33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</row>
    <row r="378" spans="1:33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</row>
    <row r="379" spans="1:33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</row>
    <row r="380" spans="1:33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</row>
    <row r="381" spans="1:33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</row>
    <row r="382" spans="1:33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</row>
    <row r="383" spans="1:33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</row>
    <row r="384" spans="1:33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</row>
    <row r="385" spans="1:33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</row>
    <row r="386" spans="1:33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</row>
    <row r="387" spans="1:33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</row>
    <row r="388" spans="1:33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</row>
    <row r="389" spans="1:33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</row>
    <row r="390" spans="1:33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</row>
    <row r="391" spans="1:33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</row>
    <row r="392" spans="1:33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</row>
    <row r="393" spans="1:33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</row>
    <row r="394" spans="1:33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</row>
    <row r="395" spans="1:33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</row>
    <row r="396" spans="1:33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</row>
    <row r="397" spans="1:33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</row>
    <row r="398" spans="1:33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</row>
    <row r="399" spans="1:33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</row>
    <row r="400" spans="1:33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</row>
    <row r="401" spans="1:33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</row>
    <row r="402" spans="1:33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</row>
    <row r="403" spans="1:33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</row>
    <row r="404" spans="1:33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</row>
    <row r="405" spans="1:33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</row>
    <row r="406" spans="1:33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</row>
    <row r="407" spans="1:33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</row>
    <row r="408" spans="1:33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</row>
    <row r="409" spans="1:33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</row>
    <row r="410" spans="1:33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</row>
    <row r="411" spans="1:33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</row>
    <row r="412" spans="1:33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</row>
    <row r="413" spans="1:33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</row>
    <row r="414" spans="1:33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</row>
    <row r="415" spans="1:33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</row>
    <row r="416" spans="1:33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</row>
    <row r="417" spans="1:33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</row>
    <row r="418" spans="1:33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</row>
    <row r="419" spans="1:33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</row>
    <row r="420" spans="1:33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</row>
    <row r="421" spans="1:33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</row>
    <row r="422" spans="1:33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</row>
    <row r="423" spans="1:33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</row>
    <row r="424" spans="1:33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</row>
    <row r="425" spans="1:33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</row>
    <row r="426" spans="1:33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</row>
    <row r="427" spans="1:33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</row>
    <row r="428" spans="1:33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</row>
    <row r="429" spans="1:33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</row>
    <row r="430" spans="1:33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</row>
    <row r="431" spans="1:33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</row>
    <row r="432" spans="1:33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</row>
    <row r="433" spans="1:33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</row>
    <row r="434" spans="1:33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</row>
    <row r="435" spans="1:33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</row>
    <row r="436" spans="1:33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</row>
    <row r="437" spans="1:33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</row>
    <row r="438" spans="1:33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</row>
    <row r="439" spans="1:33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</row>
    <row r="440" spans="1:33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</row>
    <row r="441" spans="1:33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</row>
    <row r="442" spans="1:33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</row>
    <row r="443" spans="1:33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</row>
    <row r="444" spans="1:33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</row>
    <row r="445" spans="1:33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</row>
    <row r="446" spans="1:33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</row>
    <row r="447" spans="1:33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</row>
    <row r="448" spans="1:33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</row>
    <row r="449" spans="1:33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</row>
    <row r="450" spans="1:33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</row>
    <row r="451" spans="1:33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</row>
    <row r="452" spans="1:33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tabSelected="1" topLeftCell="C31" zoomScale="125" zoomScaleNormal="85" workbookViewId="0">
      <selection activeCell="I49" sqref="I49"/>
    </sheetView>
  </sheetViews>
  <sheetFormatPr baseColWidth="10" defaultColWidth="8.7109375" defaultRowHeight="18"/>
  <cols>
    <col min="1" max="1" width="14.140625" bestFit="1" customWidth="1"/>
    <col min="2" max="2" width="19.7109375" bestFit="1" customWidth="1"/>
    <col min="3" max="3" width="8.85546875" style="2" bestFit="1" customWidth="1"/>
    <col min="4" max="21" width="8.85546875" bestFit="1" customWidth="1"/>
    <col min="23" max="23" width="8.85546875" bestFit="1" customWidth="1"/>
    <col min="24" max="24" width="9.7109375" bestFit="1" customWidth="1"/>
    <col min="25" max="26" width="8.85546875" bestFit="1" customWidth="1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4.1227703124336408</v>
      </c>
      <c r="W2">
        <f>AVERAGE(W$3:W$1048576)</f>
        <v>6.3797010230637179</v>
      </c>
      <c r="AO2" s="1"/>
    </row>
    <row r="3" spans="1:46">
      <c r="A3" t="s">
        <v>221</v>
      </c>
      <c r="B3" s="1" t="s">
        <v>102</v>
      </c>
      <c r="C3" s="24">
        <f>IFERROR((O3*9) / D3,0)</f>
        <v>3.0382595648912232</v>
      </c>
      <c r="D3" s="1">
        <f>SUMIF(PitchGame!$A:$A,'2025 썸머시즌 투수'!$B3,PitchGame!E:E)</f>
        <v>26.659999999999997</v>
      </c>
      <c r="E3" s="1">
        <f>SUMIF(PitchGame!$A:$A,'2025 썸머시즌 투수'!$B3,PitchGame!F:F)</f>
        <v>80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26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3.0382595648912232</v>
      </c>
      <c r="X3" s="2">
        <f>W3/$W$2*100</f>
        <v>47.623855003665398</v>
      </c>
      <c r="Y3" s="2">
        <f>(L3+P3)/D3</f>
        <v>0.97524381095273827</v>
      </c>
      <c r="Z3" s="2">
        <f>(K3*9)/D3</f>
        <v>4.7261815453863472</v>
      </c>
      <c r="AA3" s="2">
        <f>(P3/9)*D3</f>
        <v>0</v>
      </c>
      <c r="AB3" s="2" t="e">
        <f>K3/P3</f>
        <v>#DIV/0!</v>
      </c>
      <c r="AC3" s="2">
        <f>(M3*9)/D3</f>
        <v>1.0127531882970744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0.67647058823529416</v>
      </c>
      <c r="AH3" s="2">
        <f>((L3+P3+Q3-O3) / (L3+P3+Q3)) * 100</f>
        <v>67.857142857142861</v>
      </c>
      <c r="AJ3">
        <f>L3/(U3-P3-Q3)</f>
        <v>0.53061224489795922</v>
      </c>
      <c r="AK3">
        <f>SUMIF(BatGame!$A:$A,'2025 썸머시즌 투수'!B3,BatGame!$AE:$AE)</f>
        <v>12</v>
      </c>
      <c r="AL3">
        <f>AK3/AO3</f>
        <v>6</v>
      </c>
      <c r="AM3" s="2">
        <f>AK3/D3</f>
        <v>0.45011252813203306</v>
      </c>
      <c r="AN3" s="2">
        <f>AK3/U3</f>
        <v>0.23529411764705882</v>
      </c>
      <c r="AO3" s="1">
        <v>2</v>
      </c>
      <c r="AP3" s="2">
        <f>D3*0.03</f>
        <v>0.79979999999999984</v>
      </c>
      <c r="AQ3">
        <f>($W$2/W3) * D3/9</f>
        <v>6.2200387221786899</v>
      </c>
      <c r="AR3" s="2">
        <f>AQ3+AP3</f>
        <v>7.0198387221786902</v>
      </c>
      <c r="AS3">
        <f>AR3/'리그 상수'!$F$4</f>
        <v>0.28079354888714758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1.3062409288824381</v>
      </c>
      <c r="D4" s="1">
        <f>SUMIF(PitchGame!$A:$A,'2025 썸머시즌 투수'!$B4,PitchGame!E:E)</f>
        <v>20.67</v>
      </c>
      <c r="E4" s="1">
        <f>SUMIF(PitchGame!$A:$A,'2025 썸머시즌 투수'!$B4,PitchGame!F:F)</f>
        <v>62</v>
      </c>
      <c r="F4" s="1">
        <f>SUMIF(PitchGame!$A:$A,'2025 썸머시즌 투수'!$B4,PitchGame!G:G)</f>
        <v>1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3</v>
      </c>
      <c r="K4" s="1">
        <f>SUMIF(PitchGame!$A:$A,'2025 썸머시즌 투수'!$B4,PitchGame!L:L)</f>
        <v>20</v>
      </c>
      <c r="L4" s="1">
        <f>SUMIF(PitchGame!$A:$A,'2025 썸머시즌 투수'!$B4,PitchGame!M:M)</f>
        <v>14</v>
      </c>
      <c r="M4" s="1">
        <f>SUMIF(PitchGame!$A:$A,'2025 썸머시즌 투수'!$B4,PitchGame!N:N)</f>
        <v>0</v>
      </c>
      <c r="N4" s="1">
        <f>SUMIF(PitchGame!$A:$A,'2025 썸머시즌 투수'!$B4,PitchGame!O:O)</f>
        <v>6</v>
      </c>
      <c r="O4" s="1">
        <f>SUMIF(PitchGame!$A:$A,'2025 썸머시즌 투수'!$B4,PitchGame!P:P)</f>
        <v>3</v>
      </c>
      <c r="P4" s="1">
        <f>SUMIF(PitchGame!$A:$A,'2025 썸머시즌 투수'!$B4,PitchGame!Q:Q)</f>
        <v>0</v>
      </c>
      <c r="Q4" s="1">
        <f>SUMIF(PitchGame!$A:$A,'2025 썸머시즌 투수'!$B4,PitchGame!R:R)</f>
        <v>0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2.6124818577648763</v>
      </c>
      <c r="X4" s="2">
        <f t="shared" ref="X4:X44" si="2">W4/$W$2*100</f>
        <v>40.949910478881449</v>
      </c>
      <c r="Y4" s="2">
        <f t="shared" ref="Y4:Y44" si="3">(L4+P4)/D4</f>
        <v>0.67731011127237539</v>
      </c>
      <c r="Z4" s="2">
        <f t="shared" ref="Z4:Z44" si="4">(K4*9)/D4</f>
        <v>8.7082728592162546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</v>
      </c>
      <c r="AD4" s="2">
        <f t="shared" ref="AD4:AD44" si="8">(K4/U4)*100</f>
        <v>43.478260869565219</v>
      </c>
      <c r="AE4" s="2">
        <f t="shared" ref="AE4:AE44" si="9">(P4/U4) * 100</f>
        <v>0</v>
      </c>
      <c r="AF4" s="2">
        <f t="shared" ref="AF4:AF44" si="10">AD4-AE4</f>
        <v>43.478260869565219</v>
      </c>
      <c r="AG4" s="2">
        <f t="shared" ref="AG4:AG44" si="11">(L4-M4)/(U4-K4-M4)</f>
        <v>0.53846153846153844</v>
      </c>
      <c r="AH4" s="2">
        <f t="shared" ref="AH4:AH44" si="12">((L4+P4+Q4-O4) / (L4+P4+Q4)) * 100</f>
        <v>78.571428571428569</v>
      </c>
      <c r="AJ4">
        <f t="shared" ref="AJ4:AJ44" si="13">L4/(U4-P4-Q4)</f>
        <v>0.30434782608695654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0.82244799225931298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0.62009999999999998</v>
      </c>
      <c r="AQ4">
        <f t="shared" ref="AQ4:AQ44" si="18">($W$2/W4) * D4/9</f>
        <v>5.6084778692033925</v>
      </c>
      <c r="AR4" s="2">
        <f t="shared" ref="AR4:AR44" si="19">AQ4+AP4</f>
        <v>6.2285778692033924</v>
      </c>
      <c r="AS4">
        <f>AR4/'리그 상수'!$F$4</f>
        <v>0.24914311476813569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6.4285714285714288</v>
      </c>
      <c r="D5" s="1">
        <f>SUMIF(PitchGame!$A:$A,'2025 썸머시즌 투수'!$B5,PitchGame!E:E)</f>
        <v>21</v>
      </c>
      <c r="E5" s="1">
        <f>SUMIF(PitchGame!$A:$A,'2025 썸머시즌 투수'!$B5,PitchGame!F:F)</f>
        <v>63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15</v>
      </c>
      <c r="L5" s="1">
        <f>SUMIF(PitchGame!$A:$A,'2025 썸머시즌 투수'!$B5,PitchGame!M:M)</f>
        <v>30</v>
      </c>
      <c r="M5" s="1">
        <f>SUMIF(PitchGame!$A:$A,'2025 썸머시즌 투수'!$B5,PitchGame!N:N)</f>
        <v>2</v>
      </c>
      <c r="N5" s="1">
        <f>SUMIF(PitchGame!$A:$A,'2025 썸머시즌 투수'!$B5,PitchGame!O:O)</f>
        <v>17</v>
      </c>
      <c r="O5" s="1">
        <f>SUMIF(PitchGame!$A:$A,'2025 썸머시즌 투수'!$B5,PitchGame!P:P)</f>
        <v>15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7.2857142857142856</v>
      </c>
      <c r="X5" s="2">
        <f t="shared" si="2"/>
        <v>114.20150034265203</v>
      </c>
      <c r="Y5" s="2">
        <f t="shared" si="3"/>
        <v>1.6666666666666667</v>
      </c>
      <c r="Z5" s="2">
        <f t="shared" si="4"/>
        <v>6.4285714285714288</v>
      </c>
      <c r="AA5" s="2">
        <f t="shared" si="5"/>
        <v>11.666666666666668</v>
      </c>
      <c r="AB5" s="2">
        <f t="shared" si="6"/>
        <v>3</v>
      </c>
      <c r="AC5" s="2">
        <f t="shared" si="7"/>
        <v>0.8571428571428571</v>
      </c>
      <c r="AD5" s="2">
        <f t="shared" si="8"/>
        <v>25</v>
      </c>
      <c r="AE5" s="2">
        <f t="shared" si="9"/>
        <v>8.3333333333333321</v>
      </c>
      <c r="AF5" s="2">
        <f t="shared" si="10"/>
        <v>16.666666666666668</v>
      </c>
      <c r="AG5" s="2">
        <f t="shared" si="11"/>
        <v>0.65116279069767447</v>
      </c>
      <c r="AH5" s="2">
        <f t="shared" si="12"/>
        <v>59.45945945945946</v>
      </c>
      <c r="AJ5">
        <f t="shared" si="13"/>
        <v>0.56603773584905659</v>
      </c>
      <c r="AK5">
        <f>SUMIF(BatGame!$A:$A,'2025 썸머시즌 투수'!B5,BatGame!$AE:$AE)</f>
        <v>14</v>
      </c>
      <c r="AL5">
        <f t="shared" si="14"/>
        <v>4.666666666666667</v>
      </c>
      <c r="AM5" s="2">
        <f t="shared" si="15"/>
        <v>0.66666666666666663</v>
      </c>
      <c r="AN5" s="2">
        <f t="shared" si="16"/>
        <v>0.23333333333333334</v>
      </c>
      <c r="AO5" s="1">
        <v>3</v>
      </c>
      <c r="AP5" s="2">
        <f t="shared" si="17"/>
        <v>0.63</v>
      </c>
      <c r="AQ5">
        <f t="shared" si="18"/>
        <v>2.0431722230726939</v>
      </c>
      <c r="AR5" s="2">
        <f t="shared" si="19"/>
        <v>2.6731722230726938</v>
      </c>
      <c r="AS5">
        <f>AR5/'리그 상수'!$F$4</f>
        <v>0.10692688892290775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3.2727272727272729</v>
      </c>
      <c r="D6" s="1">
        <f>SUMIF(PitchGame!$A:$A,'2025 썸머시즌 투수'!$B6,PitchGame!E:E)</f>
        <v>22</v>
      </c>
      <c r="E6" s="1">
        <f>SUMIF(PitchGame!$A:$A,'2025 썸머시즌 투수'!$B6,PitchGame!F:F)</f>
        <v>66</v>
      </c>
      <c r="F6" s="1">
        <f>SUMIF(PitchGame!$A:$A,'2025 썸머시즌 투수'!$B6,PitchGame!G:G)</f>
        <v>2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15</v>
      </c>
      <c r="L6" s="1">
        <f>SUMIF(PitchGame!$A:$A,'2025 썸머시즌 투수'!$B6,PitchGame!M:M)</f>
        <v>22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3.6818181818181817</v>
      </c>
      <c r="X6" s="2">
        <f t="shared" si="2"/>
        <v>57.71145338171452</v>
      </c>
      <c r="Y6" s="2">
        <f t="shared" si="3"/>
        <v>1</v>
      </c>
      <c r="Z6" s="2">
        <f t="shared" si="4"/>
        <v>6.1363636363636367</v>
      </c>
      <c r="AA6" s="2">
        <f t="shared" si="5"/>
        <v>0</v>
      </c>
      <c r="AB6" s="2" t="e">
        <f t="shared" si="6"/>
        <v>#DIV/0!</v>
      </c>
      <c r="AC6" s="2">
        <f t="shared" si="7"/>
        <v>1.2272727272727273</v>
      </c>
      <c r="AD6" s="2">
        <f t="shared" si="8"/>
        <v>31.914893617021278</v>
      </c>
      <c r="AE6" s="2">
        <f t="shared" si="9"/>
        <v>0</v>
      </c>
      <c r="AF6" s="2">
        <f t="shared" si="10"/>
        <v>31.914893617021278</v>
      </c>
      <c r="AG6" s="2">
        <f t="shared" si="11"/>
        <v>0.65517241379310343</v>
      </c>
      <c r="AH6" s="2">
        <f t="shared" si="12"/>
        <v>63.636363636363633</v>
      </c>
      <c r="AJ6">
        <f t="shared" si="13"/>
        <v>0.46808510638297873</v>
      </c>
      <c r="AK6">
        <f>SUMIF(BatGame!$A:$A,'2025 썸머시즌 투수'!B6,BatGame!$AE:$AE)</f>
        <v>9</v>
      </c>
      <c r="AL6">
        <f t="shared" si="14"/>
        <v>4.5</v>
      </c>
      <c r="AM6" s="2">
        <f t="shared" si="15"/>
        <v>0.40909090909090912</v>
      </c>
      <c r="AN6" s="2">
        <f t="shared" si="16"/>
        <v>0.19148936170212766</v>
      </c>
      <c r="AO6" s="1">
        <v>2</v>
      </c>
      <c r="AP6" s="2">
        <f t="shared" si="17"/>
        <v>0.65999999999999992</v>
      </c>
      <c r="AQ6">
        <f t="shared" si="18"/>
        <v>4.2356314062590394</v>
      </c>
      <c r="AR6" s="2">
        <f t="shared" si="19"/>
        <v>4.8956314062590396</v>
      </c>
      <c r="AS6">
        <f>AR6/'리그 상수'!$F$4</f>
        <v>0.1958252562503616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3.3157894736842106</v>
      </c>
      <c r="D7" s="1">
        <f>SUMIF(PitchGame!$A:$A,'2025 썸머시즌 투수'!$B7,PitchGame!E:E)</f>
        <v>19</v>
      </c>
      <c r="E7" s="1">
        <f>SUMIF(PitchGame!$A:$A,'2025 썸머시즌 투수'!$B7,PitchGame!F:F)</f>
        <v>57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9</v>
      </c>
      <c r="L7" s="1">
        <f>SUMIF(PitchGame!$A:$A,'2025 썸머시즌 투수'!$B7,PitchGame!M:M)</f>
        <v>15</v>
      </c>
      <c r="M7" s="1">
        <f>SUMIF(PitchGame!$A:$A,'2025 썸머시즌 투수'!$B7,PitchGame!N:N)</f>
        <v>2</v>
      </c>
      <c r="N7" s="1">
        <f>SUMIF(PitchGame!$A:$A,'2025 썸머시즌 투수'!$B7,PitchGame!O:O)</f>
        <v>8</v>
      </c>
      <c r="O7" s="1">
        <f>SUMIF(PitchGame!$A:$A,'2025 썸머시즌 투수'!$B7,PitchGame!P:P)</f>
        <v>7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2</v>
      </c>
      <c r="S7" s="1">
        <v>1</v>
      </c>
      <c r="T7" s="1">
        <v>0</v>
      </c>
      <c r="U7" s="1">
        <v>37</v>
      </c>
      <c r="V7" s="1"/>
      <c r="W7" s="2">
        <f t="shared" si="1"/>
        <v>3.7894736842105261</v>
      </c>
      <c r="X7" s="2">
        <f t="shared" si="2"/>
        <v>59.398922778840671</v>
      </c>
      <c r="Y7" s="2">
        <f t="shared" si="3"/>
        <v>0.84210526315789469</v>
      </c>
      <c r="Z7" s="2">
        <f t="shared" si="4"/>
        <v>4.2631578947368425</v>
      </c>
      <c r="AA7" s="2">
        <f t="shared" si="5"/>
        <v>2.1111111111111112</v>
      </c>
      <c r="AB7" s="2">
        <f t="shared" si="6"/>
        <v>9</v>
      </c>
      <c r="AC7" s="2">
        <f t="shared" si="7"/>
        <v>0.94736842105263153</v>
      </c>
      <c r="AD7" s="2">
        <f t="shared" si="8"/>
        <v>24.324324324324326</v>
      </c>
      <c r="AE7" s="2">
        <f t="shared" si="9"/>
        <v>2.7027027027027026</v>
      </c>
      <c r="AF7" s="2">
        <f t="shared" si="10"/>
        <v>21.621621621621625</v>
      </c>
      <c r="AG7" s="2">
        <f t="shared" si="11"/>
        <v>0.5</v>
      </c>
      <c r="AH7" s="2">
        <f t="shared" si="12"/>
        <v>61.111111111111114</v>
      </c>
      <c r="AJ7">
        <f t="shared" si="13"/>
        <v>0.44117647058823528</v>
      </c>
      <c r="AK7">
        <f>SUMIF(BatGame!$A:$A,'2025 썸머시즌 투수'!B7,BatGame!$AE:$AE)</f>
        <v>2</v>
      </c>
      <c r="AL7">
        <f t="shared" si="14"/>
        <v>0.66666666666666663</v>
      </c>
      <c r="AM7" s="2">
        <f t="shared" si="15"/>
        <v>0.10526315789473684</v>
      </c>
      <c r="AN7" s="2">
        <f t="shared" si="16"/>
        <v>5.4054054054054057E-2</v>
      </c>
      <c r="AO7" s="1">
        <v>3</v>
      </c>
      <c r="AP7" s="2">
        <f t="shared" si="17"/>
        <v>0.56999999999999995</v>
      </c>
      <c r="AQ7">
        <f t="shared" si="18"/>
        <v>3.5541235637746951</v>
      </c>
      <c r="AR7" s="2">
        <f t="shared" si="19"/>
        <v>4.1241235637746954</v>
      </c>
      <c r="AS7">
        <f>AR7/'리그 상수'!$F$4</f>
        <v>0.16496494255098781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3</v>
      </c>
      <c r="D8" s="1">
        <f>SUMIF(PitchGame!$A:$A,'2025 썸머시즌 투수'!$B8,PitchGame!E:E)</f>
        <v>18</v>
      </c>
      <c r="E8" s="1">
        <f>SUMIF(PitchGame!$A:$A,'2025 썸머시즌 투수'!$B8,PitchGame!F:F)</f>
        <v>54</v>
      </c>
      <c r="F8" s="1">
        <f>SUMIF(PitchGame!$A:$A,'2025 썸머시즌 투수'!$B8,PitchGame!G:G)</f>
        <v>1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0</v>
      </c>
      <c r="K8" s="1">
        <f>SUMIF(PitchGame!$A:$A,'2025 썸머시즌 투수'!$B8,PitchGame!L:L)</f>
        <v>12</v>
      </c>
      <c r="L8" s="1">
        <f>SUMIF(PitchGame!$A:$A,'2025 썸머시즌 투수'!$B8,PitchGame!M:M)</f>
        <v>18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3.5</v>
      </c>
      <c r="X8" s="2">
        <f t="shared" si="2"/>
        <v>54.861505066568128</v>
      </c>
      <c r="Y8" s="2">
        <f t="shared" si="3"/>
        <v>1</v>
      </c>
      <c r="Z8" s="2">
        <f t="shared" si="4"/>
        <v>6</v>
      </c>
      <c r="AA8" s="2">
        <f t="shared" si="5"/>
        <v>0</v>
      </c>
      <c r="AB8" s="2" t="e">
        <f t="shared" si="6"/>
        <v>#DIV/0!</v>
      </c>
      <c r="AC8" s="2">
        <f t="shared" si="7"/>
        <v>1</v>
      </c>
      <c r="AD8" s="2">
        <f t="shared" si="8"/>
        <v>27.906976744186046</v>
      </c>
      <c r="AE8" s="2">
        <f t="shared" si="9"/>
        <v>0</v>
      </c>
      <c r="AF8" s="2">
        <f t="shared" si="10"/>
        <v>27.906976744186046</v>
      </c>
      <c r="AG8" s="2">
        <f t="shared" si="11"/>
        <v>0.55172413793103448</v>
      </c>
      <c r="AH8" s="2">
        <f t="shared" si="12"/>
        <v>66.666666666666657</v>
      </c>
      <c r="AJ8">
        <f t="shared" si="13"/>
        <v>0.41860465116279072</v>
      </c>
      <c r="AK8">
        <f>SUMIF(BatGame!$A:$A,'2025 썸머시즌 투수'!B8,BatGame!$AE:$AE)</f>
        <v>10</v>
      </c>
      <c r="AL8">
        <f t="shared" si="14"/>
        <v>3.3333333333333335</v>
      </c>
      <c r="AM8" s="2">
        <f t="shared" si="15"/>
        <v>0.55555555555555558</v>
      </c>
      <c r="AN8" s="2">
        <f t="shared" si="16"/>
        <v>0.23255813953488372</v>
      </c>
      <c r="AO8" s="1">
        <v>3</v>
      </c>
      <c r="AP8" s="2">
        <f t="shared" si="17"/>
        <v>0.54</v>
      </c>
      <c r="AQ8">
        <f t="shared" si="18"/>
        <v>3.6455434417506956</v>
      </c>
      <c r="AR8" s="2">
        <f t="shared" si="19"/>
        <v>4.1855434417506956</v>
      </c>
      <c r="AS8">
        <f>AR8/'리그 상수'!$F$4</f>
        <v>0.16742173767002783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4.0479760119940034</v>
      </c>
      <c r="D9" s="1">
        <f>SUMIF(PitchGame!$A:$A,'2025 썸머시즌 투수'!$B9,PitchGame!E:E)</f>
        <v>20.009999999999998</v>
      </c>
      <c r="E9" s="1">
        <f>SUMIF(PitchGame!$A:$A,'2025 썸머시즌 투수'!$B9,PitchGame!F:F)</f>
        <v>60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1</v>
      </c>
      <c r="K9" s="1">
        <f>SUMIF(PitchGame!$A:$A,'2025 썸머시즌 투수'!$B9,PitchGame!L:L)</f>
        <v>18</v>
      </c>
      <c r="L9" s="1">
        <f>SUMIF(PitchGame!$A:$A,'2025 썸머시즌 투수'!$B9,PitchGame!M:M)</f>
        <v>27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1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6.2968515742128943</v>
      </c>
      <c r="X9" s="2">
        <f t="shared" si="2"/>
        <v>98.701358440602334</v>
      </c>
      <c r="Y9" s="2">
        <f t="shared" si="3"/>
        <v>1.4992503748125938</v>
      </c>
      <c r="Z9" s="2">
        <f t="shared" si="4"/>
        <v>8.0959520239880067</v>
      </c>
      <c r="AA9" s="2">
        <f t="shared" si="5"/>
        <v>6.669999999999999</v>
      </c>
      <c r="AB9" s="2">
        <f t="shared" si="6"/>
        <v>6</v>
      </c>
      <c r="AC9" s="2">
        <f t="shared" si="7"/>
        <v>1.3493253373313345</v>
      </c>
      <c r="AD9" s="2">
        <f t="shared" si="8"/>
        <v>37.5</v>
      </c>
      <c r="AE9" s="2">
        <f t="shared" si="9"/>
        <v>6.25</v>
      </c>
      <c r="AF9" s="2">
        <f t="shared" si="10"/>
        <v>31.25</v>
      </c>
      <c r="AG9" s="2">
        <f t="shared" si="11"/>
        <v>0.88888888888888884</v>
      </c>
      <c r="AH9" s="2">
        <f t="shared" si="12"/>
        <v>70.967741935483872</v>
      </c>
      <c r="AJ9">
        <f t="shared" si="13"/>
        <v>0.61363636363636365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0.74962518740629691</v>
      </c>
      <c r="AN9" s="2">
        <f t="shared" si="16"/>
        <v>0.3125</v>
      </c>
      <c r="AO9" s="1">
        <v>3</v>
      </c>
      <c r="AP9" s="2">
        <f t="shared" si="17"/>
        <v>0.60029999999999994</v>
      </c>
      <c r="AQ9">
        <f t="shared" si="18"/>
        <v>2.252586355912535</v>
      </c>
      <c r="AR9" s="2">
        <f t="shared" si="19"/>
        <v>2.8528863559125348</v>
      </c>
      <c r="AS9">
        <f>AR9/'리그 상수'!$F$4</f>
        <v>0.11411545423650139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124.51230503066779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7</v>
      </c>
      <c r="AL10">
        <f t="shared" si="14"/>
        <v>3.5</v>
      </c>
      <c r="AM10" s="2">
        <f t="shared" si="15"/>
        <v>0.61782877316857898</v>
      </c>
      <c r="AN10" s="2">
        <f t="shared" si="16"/>
        <v>0.1891891891891892</v>
      </c>
      <c r="AO10" s="1">
        <v>2</v>
      </c>
      <c r="AP10" s="2">
        <f t="shared" si="17"/>
        <v>0.33989999999999998</v>
      </c>
      <c r="AQ10">
        <f t="shared" si="18"/>
        <v>1.0110558057525483</v>
      </c>
      <c r="AR10" s="2">
        <f t="shared" si="19"/>
        <v>1.3509558057525481</v>
      </c>
      <c r="AS10">
        <f>AR10/'리그 상수'!$F$4</f>
        <v>5.4038232230101929E-2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3.1965272296764007</v>
      </c>
      <c r="D11" s="1">
        <f>SUMIF(PitchGame!$A:$A,'2025 썸머시즌 투수'!$B11,PitchGame!E:E)</f>
        <v>25.340000000000003</v>
      </c>
      <c r="E11" s="1">
        <f>SUMIF(PitchGame!$A:$A,'2025 썸머시즌 투수'!$B11,PitchGame!F:F)</f>
        <v>76</v>
      </c>
      <c r="F11" s="1">
        <f>SUMIF(PitchGame!$A:$A,'2025 썸머시즌 투수'!$B11,PitchGame!G:G)</f>
        <v>3</v>
      </c>
      <c r="G11" s="1">
        <f>SUMIF(PitchGame!$A:$A,'2025 썸머시즌 투수'!$B11,PitchGame!H:H)</f>
        <v>1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29</v>
      </c>
      <c r="M11" s="1">
        <f>SUMIF(PitchGame!$A:$A,'2025 썸머시즌 투수'!$B11,PitchGame!N:N)</f>
        <v>4</v>
      </c>
      <c r="N11" s="1">
        <f>SUMIF(PitchGame!$A:$A,'2025 썸머시즌 투수'!$B11,PitchGame!O:O)</f>
        <v>10</v>
      </c>
      <c r="O11" s="1">
        <f>SUMIF(PitchGame!$A:$A,'2025 썸머시즌 투수'!$B11,PitchGame!P:P)</f>
        <v>9</v>
      </c>
      <c r="P11" s="1">
        <f>SUMIF(PitchGame!$A:$A,'2025 썸머시즌 투수'!$B11,PitchGame!Q:Q)</f>
        <v>0</v>
      </c>
      <c r="Q11" s="1">
        <f>SUMIF(PitchGame!$A:$A,'2025 썸머시즌 투수'!$B11,PitchGame!R:R)</f>
        <v>1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3.5516969218626673</v>
      </c>
      <c r="X11" s="2">
        <f t="shared" si="2"/>
        <v>55.671839621052321</v>
      </c>
      <c r="Y11" s="2">
        <f t="shared" si="3"/>
        <v>1.1444356748224149</v>
      </c>
      <c r="Z11" s="2">
        <f t="shared" si="4"/>
        <v>4.2620363062352009</v>
      </c>
      <c r="AA11" s="2">
        <f t="shared" si="5"/>
        <v>0</v>
      </c>
      <c r="AB11" s="2" t="e">
        <f t="shared" si="6"/>
        <v>#DIV/0!</v>
      </c>
      <c r="AC11" s="2">
        <f t="shared" si="7"/>
        <v>1.4206787687450668</v>
      </c>
      <c r="AD11" s="2">
        <f t="shared" si="8"/>
        <v>35.294117647058826</v>
      </c>
      <c r="AE11" s="2">
        <f t="shared" si="9"/>
        <v>0</v>
      </c>
      <c r="AF11" s="2">
        <f t="shared" si="10"/>
        <v>35.294117647058826</v>
      </c>
      <c r="AG11" s="2">
        <f t="shared" si="11"/>
        <v>1.3888888888888888</v>
      </c>
      <c r="AH11" s="2">
        <f t="shared" si="12"/>
        <v>70</v>
      </c>
      <c r="AJ11">
        <f t="shared" si="13"/>
        <v>0.87878787878787878</v>
      </c>
      <c r="AK11">
        <f>SUMIF(BatGame!$A:$A,'2025 썸머시즌 투수'!B11,BatGame!$AE:$AE)</f>
        <v>5</v>
      </c>
      <c r="AL11">
        <f t="shared" si="14"/>
        <v>2.5</v>
      </c>
      <c r="AM11" s="2">
        <f t="shared" si="15"/>
        <v>0.19731649565903706</v>
      </c>
      <c r="AN11" s="2">
        <f t="shared" si="16"/>
        <v>0.14705882352941177</v>
      </c>
      <c r="AO11" s="1">
        <v>2</v>
      </c>
      <c r="AP11" s="2">
        <f t="shared" si="17"/>
        <v>0.7602000000000001</v>
      </c>
      <c r="AQ11">
        <f t="shared" si="18"/>
        <v>5.0574142595619431</v>
      </c>
      <c r="AR11" s="2">
        <f t="shared" si="19"/>
        <v>5.8176142595619433</v>
      </c>
      <c r="AS11">
        <f>AR11/'리그 상수'!$F$4</f>
        <v>0.23270457038247774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5.9960026648900735</v>
      </c>
      <c r="D12" s="1">
        <f>SUMIF(PitchGame!$A:$A,'2025 썸머시즌 투수'!$B12,PitchGame!E:E)</f>
        <v>15.01</v>
      </c>
      <c r="E12" s="1">
        <f>SUMIF(PitchGame!$A:$A,'2025 썸머시즌 투수'!$B12,PitchGame!F:F)</f>
        <v>45</v>
      </c>
      <c r="F12" s="1">
        <f>SUMIF(PitchGame!$A:$A,'2025 썸머시즌 투수'!$B12,PitchGame!G:G)</f>
        <v>0</v>
      </c>
      <c r="G12" s="1">
        <f>SUMIF(PitchGame!$A:$A,'2025 썸머시즌 투수'!$B12,PitchGame!H:H)</f>
        <v>1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15</v>
      </c>
      <c r="L12" s="1">
        <f>SUMIF(PitchGame!$A:$A,'2025 썸머시즌 투수'!$B12,PitchGame!M:M)</f>
        <v>23</v>
      </c>
      <c r="M12" s="1">
        <f>SUMIF(PitchGame!$A:$A,'2025 썸머시즌 투수'!$B12,PitchGame!N:N)</f>
        <v>1</v>
      </c>
      <c r="N12" s="1">
        <f>SUMIF(PitchGame!$A:$A,'2025 썸머시즌 투수'!$B12,PitchGame!O:O)</f>
        <v>10</v>
      </c>
      <c r="O12" s="1">
        <f>SUMIF(PitchGame!$A:$A,'2025 썸머시즌 투수'!$B12,PitchGame!P:P)</f>
        <v>10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2</v>
      </c>
      <c r="S12" s="1">
        <v>0</v>
      </c>
      <c r="T12" s="1">
        <v>0</v>
      </c>
      <c r="U12" s="1">
        <v>38</v>
      </c>
      <c r="V12" s="1"/>
      <c r="W12" s="2">
        <f t="shared" si="1"/>
        <v>5.9960026648900735</v>
      </c>
      <c r="X12" s="2">
        <f t="shared" si="2"/>
        <v>93.985637308292212</v>
      </c>
      <c r="Y12" s="2">
        <f t="shared" si="3"/>
        <v>1.5323117921385743</v>
      </c>
      <c r="Z12" s="2">
        <f t="shared" si="4"/>
        <v>8.9940039973351098</v>
      </c>
      <c r="AA12" s="2">
        <f t="shared" si="5"/>
        <v>0</v>
      </c>
      <c r="AB12" s="2" t="e">
        <f t="shared" si="6"/>
        <v>#DIV/0!</v>
      </c>
      <c r="AC12" s="2">
        <f t="shared" si="7"/>
        <v>0.59960026648900733</v>
      </c>
      <c r="AD12" s="2">
        <f t="shared" si="8"/>
        <v>39.473684210526315</v>
      </c>
      <c r="AE12" s="2">
        <f t="shared" si="9"/>
        <v>0</v>
      </c>
      <c r="AF12" s="2">
        <f t="shared" si="10"/>
        <v>39.473684210526315</v>
      </c>
      <c r="AG12" s="2">
        <f t="shared" si="11"/>
        <v>1</v>
      </c>
      <c r="AH12" s="2">
        <f t="shared" si="12"/>
        <v>58.333333333333336</v>
      </c>
      <c r="AJ12">
        <f t="shared" si="13"/>
        <v>0.6216216216216216</v>
      </c>
      <c r="AK12">
        <f>SUMIF(BatGame!$A:$A,'2025 썸머시즌 투수'!B12,BatGame!$AE:$AE)</f>
        <v>14</v>
      </c>
      <c r="AL12">
        <f t="shared" si="14"/>
        <v>7</v>
      </c>
      <c r="AM12" s="2">
        <f t="shared" si="15"/>
        <v>0.93271152564956694</v>
      </c>
      <c r="AN12" s="2">
        <f t="shared" si="16"/>
        <v>0.36842105263157893</v>
      </c>
      <c r="AO12" s="1">
        <v>2</v>
      </c>
      <c r="AP12" s="2">
        <f t="shared" si="17"/>
        <v>0.45029999999999998</v>
      </c>
      <c r="AQ12">
        <f t="shared" si="18"/>
        <v>1.7745028129214293</v>
      </c>
      <c r="AR12" s="2">
        <f t="shared" si="19"/>
        <v>2.2248028129214292</v>
      </c>
      <c r="AS12">
        <f>AR12/'리그 상수'!$F$4</f>
        <v>8.8992112516857166E-2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9.393346379647749</v>
      </c>
      <c r="D13" s="1">
        <f>SUMIF(PitchGame!$A:$A,'2025 썸머시즌 투수'!$B13,PitchGame!E:E)</f>
        <v>15.33</v>
      </c>
      <c r="E13" s="1">
        <f>SUMIF(PitchGame!$A:$A,'2025 썸머시즌 투수'!$B13,PitchGame!F:F)</f>
        <v>46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0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10.567514677103718</v>
      </c>
      <c r="X13" s="2">
        <f t="shared" si="2"/>
        <v>165.64278857113104</v>
      </c>
      <c r="Y13" s="2">
        <f t="shared" si="3"/>
        <v>1.7612524461839529</v>
      </c>
      <c r="Z13" s="2">
        <f t="shared" si="4"/>
        <v>1.1741682974559686</v>
      </c>
      <c r="AA13" s="2">
        <f t="shared" si="5"/>
        <v>1.7033333333333331</v>
      </c>
      <c r="AB13" s="2">
        <f t="shared" si="6"/>
        <v>2</v>
      </c>
      <c r="AC13" s="2">
        <f t="shared" si="7"/>
        <v>2.3483365949119372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19</v>
      </c>
      <c r="AL13">
        <f t="shared" si="14"/>
        <v>9.5</v>
      </c>
      <c r="AM13" s="2">
        <f t="shared" si="15"/>
        <v>1.2393998695368558</v>
      </c>
      <c r="AN13" s="2">
        <f t="shared" si="16"/>
        <v>0.48717948717948717</v>
      </c>
      <c r="AO13" s="1">
        <v>2</v>
      </c>
      <c r="AP13" s="2">
        <f t="shared" si="17"/>
        <v>0.45989999999999998</v>
      </c>
      <c r="AQ13">
        <f t="shared" si="18"/>
        <v>1.0283172289156921</v>
      </c>
      <c r="AR13" s="2">
        <f t="shared" si="19"/>
        <v>1.4882172289156921</v>
      </c>
      <c r="AS13">
        <f>AR13/'리그 상수'!$F$4</f>
        <v>5.9528689156627686E-2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1.1022657685241888</v>
      </c>
      <c r="D14" s="1">
        <f>SUMIF(PitchGame!$A:$A,'2025 썸머시즌 투수'!$B14,PitchGame!E:E)</f>
        <v>16.329999999999998</v>
      </c>
      <c r="E14" s="1">
        <f>SUMIF(PitchGame!$A:$A,'2025 썸머시즌 투수'!$B14,PitchGame!F:F)</f>
        <v>49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2</v>
      </c>
      <c r="K14" s="1">
        <f>SUMIF(PitchGame!$A:$A,'2025 썸머시즌 투수'!$B14,PitchGame!L:L)</f>
        <v>7</v>
      </c>
      <c r="L14" s="1">
        <f>SUMIF(PitchGame!$A:$A,'2025 썸머시즌 투수'!$B14,PitchGame!M:M)</f>
        <v>13</v>
      </c>
      <c r="M14" s="1">
        <f>SUMIF(PitchGame!$A:$A,'2025 썸머시즌 투수'!$B14,PitchGame!N:N)</f>
        <v>0</v>
      </c>
      <c r="N14" s="1">
        <f>SUMIF(PitchGame!$A:$A,'2025 썸머시즌 투수'!$B14,PitchGame!O:O)</f>
        <v>2</v>
      </c>
      <c r="O14" s="1">
        <f>SUMIF(PitchGame!$A:$A,'2025 썸머시즌 투수'!$B14,PitchGame!P:P)</f>
        <v>2</v>
      </c>
      <c r="P14" s="1">
        <f>SUMIF(PitchGame!$A:$A,'2025 썸머시즌 투수'!$B14,PitchGame!Q:Q)</f>
        <v>3</v>
      </c>
      <c r="Q14" s="1">
        <f>SUMIF(PitchGame!$A:$A,'2025 썸머시즌 투수'!$B14,PitchGame!R:R)</f>
        <v>4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1.1022657685241888</v>
      </c>
      <c r="X14" s="2">
        <f t="shared" si="2"/>
        <v>17.277702584169827</v>
      </c>
      <c r="Y14" s="2">
        <f t="shared" si="3"/>
        <v>0.97979179424372331</v>
      </c>
      <c r="Z14" s="2">
        <f t="shared" si="4"/>
        <v>3.8579301898346605</v>
      </c>
      <c r="AA14" s="2">
        <f t="shared" si="5"/>
        <v>5.4433333333333325</v>
      </c>
      <c r="AB14" s="2">
        <f t="shared" si="6"/>
        <v>2.3333333333333335</v>
      </c>
      <c r="AC14" s="2">
        <f t="shared" si="7"/>
        <v>0</v>
      </c>
      <c r="AD14" s="2">
        <f t="shared" si="8"/>
        <v>25</v>
      </c>
      <c r="AE14" s="2">
        <f t="shared" si="9"/>
        <v>10.714285714285714</v>
      </c>
      <c r="AF14" s="2">
        <f t="shared" si="10"/>
        <v>14.285714285714286</v>
      </c>
      <c r="AG14" s="2">
        <f t="shared" si="11"/>
        <v>0.61904761904761907</v>
      </c>
      <c r="AH14" s="2">
        <f t="shared" si="12"/>
        <v>90</v>
      </c>
      <c r="AJ14">
        <f t="shared" si="13"/>
        <v>0.61904761904761907</v>
      </c>
      <c r="AK14">
        <f>SUMIF(BatGame!$A:$A,'2025 썸머시즌 투수'!B14,BatGame!$AE:$AE)</f>
        <v>8</v>
      </c>
      <c r="AL14">
        <f t="shared" si="14"/>
        <v>4</v>
      </c>
      <c r="AM14" s="2">
        <f t="shared" si="15"/>
        <v>0.48989589712186166</v>
      </c>
      <c r="AN14" s="2">
        <f t="shared" si="16"/>
        <v>0.2857142857142857</v>
      </c>
      <c r="AO14" s="1">
        <v>2</v>
      </c>
      <c r="AP14" s="2">
        <f t="shared" si="17"/>
        <v>0.48989999999999995</v>
      </c>
      <c r="AQ14">
        <f t="shared" si="18"/>
        <v>10.501653420674543</v>
      </c>
      <c r="AR14" s="2">
        <f t="shared" si="19"/>
        <v>10.991553420674544</v>
      </c>
      <c r="AS14">
        <f>AR14/'리그 상수'!$F$4</f>
        <v>0.43966213682698174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2.7</v>
      </c>
      <c r="D15" s="1">
        <f>SUMIF(PitchGame!$A:$A,'2025 썸머시즌 투수'!$B15,PitchGame!E:E)</f>
        <v>10</v>
      </c>
      <c r="E15" s="1">
        <f>SUMIF(PitchGame!$A:$A,'2025 썸머시즌 투수'!$B15,PitchGame!F:F)</f>
        <v>30</v>
      </c>
      <c r="F15" s="1">
        <f>SUMIF(PitchGame!$A:$A,'2025 썸머시즌 투수'!$B15,PitchGame!G:G)</f>
        <v>0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7</v>
      </c>
      <c r="M15" s="1">
        <f>SUMIF(PitchGame!$A:$A,'2025 썸머시즌 투수'!$B15,PitchGame!N:N)</f>
        <v>1</v>
      </c>
      <c r="N15" s="1">
        <f>SUMIF(PitchGame!$A:$A,'2025 썸머시즌 투수'!$B15,PitchGame!O:O)</f>
        <v>3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2.7</v>
      </c>
      <c r="X15" s="2">
        <f t="shared" si="2"/>
        <v>42.321732479923988</v>
      </c>
      <c r="Y15" s="2">
        <f t="shared" si="3"/>
        <v>0.7</v>
      </c>
      <c r="Z15" s="2">
        <f t="shared" si="4"/>
        <v>0.9</v>
      </c>
      <c r="AA15" s="2">
        <f t="shared" si="5"/>
        <v>0</v>
      </c>
      <c r="AB15" s="2" t="e">
        <f t="shared" si="6"/>
        <v>#DIV/0!</v>
      </c>
      <c r="AC15" s="2">
        <f t="shared" si="7"/>
        <v>0.9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0.24</v>
      </c>
      <c r="AH15" s="2">
        <f t="shared" si="12"/>
        <v>57.142857142857139</v>
      </c>
      <c r="AJ15">
        <f t="shared" si="13"/>
        <v>0.25925925925925924</v>
      </c>
      <c r="AK15">
        <f>SUMIF(BatGame!$A:$A,'2025 썸머시즌 투수'!B15,BatGame!$AE:$AE)</f>
        <v>11</v>
      </c>
      <c r="AL15">
        <f t="shared" si="14"/>
        <v>11</v>
      </c>
      <c r="AM15" s="2">
        <f t="shared" si="15"/>
        <v>1.1000000000000001</v>
      </c>
      <c r="AN15" s="2">
        <f t="shared" si="16"/>
        <v>0.40740740740740738</v>
      </c>
      <c r="AO15" s="1">
        <v>1</v>
      </c>
      <c r="AP15" s="2">
        <f t="shared" si="17"/>
        <v>0.3</v>
      </c>
      <c r="AQ15">
        <f t="shared" si="18"/>
        <v>2.6253913675159328</v>
      </c>
      <c r="AR15" s="2">
        <f t="shared" si="19"/>
        <v>2.9253913675159327</v>
      </c>
      <c r="AS15">
        <f>AR15/'리그 상수'!$F$4</f>
        <v>0.11701565470063731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5.0625</v>
      </c>
      <c r="D16" s="1">
        <f>SUMIF(PitchGame!$A:$A,'2025 썸머시즌 투수'!$B16,PitchGame!E:E)</f>
        <v>16</v>
      </c>
      <c r="E16" s="1">
        <f>SUMIF(PitchGame!$A:$A,'2025 썸머시즌 투수'!$B16,PitchGame!F:F)</f>
        <v>48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7.3125</v>
      </c>
      <c r="X16" s="2">
        <f t="shared" si="2"/>
        <v>114.62135879979411</v>
      </c>
      <c r="Y16" s="2">
        <f t="shared" si="3"/>
        <v>1.4375</v>
      </c>
      <c r="Z16" s="2">
        <f t="shared" si="4"/>
        <v>6.75</v>
      </c>
      <c r="AA16" s="2">
        <f t="shared" si="5"/>
        <v>1.7777777777777777</v>
      </c>
      <c r="AB16" s="2">
        <f t="shared" si="6"/>
        <v>12</v>
      </c>
      <c r="AC16" s="2">
        <f t="shared" si="7"/>
        <v>0.5625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17</v>
      </c>
      <c r="AL16">
        <f t="shared" si="14"/>
        <v>8.5</v>
      </c>
      <c r="AM16" s="2">
        <f t="shared" si="15"/>
        <v>1.0625</v>
      </c>
      <c r="AN16" s="2">
        <f t="shared" si="16"/>
        <v>0.48571428571428571</v>
      </c>
      <c r="AO16" s="1">
        <v>2</v>
      </c>
      <c r="AP16" s="2">
        <f t="shared" si="17"/>
        <v>0.48</v>
      </c>
      <c r="AQ16">
        <f t="shared" si="18"/>
        <v>1.5510004386555667</v>
      </c>
      <c r="AR16" s="2">
        <f t="shared" si="19"/>
        <v>2.0310004386555667</v>
      </c>
      <c r="AS16">
        <f>AR16/'리그 상수'!$F$4</f>
        <v>8.1240017546222662E-2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4.1522491349480966</v>
      </c>
      <c r="D17" s="1">
        <f>SUMIF(PitchGame!$A:$A,'2025 썸머시즌 투수'!$B17,PitchGame!E:E)</f>
        <v>8.67</v>
      </c>
      <c r="E17" s="1">
        <f>SUMIF(PitchGame!$A:$A,'2025 썸머시즌 투수'!$B17,PitchGame!F:F)</f>
        <v>26</v>
      </c>
      <c r="F17" s="1">
        <f>SUMIF(PitchGame!$A:$A,'2025 썸머시즌 투수'!$B17,PitchGame!G:G)</f>
        <v>0</v>
      </c>
      <c r="G17" s="1">
        <f>SUMIF(PitchGame!$A:$A,'2025 썸머시즌 투수'!$B17,PitchGame!H:H)</f>
        <v>2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11</v>
      </c>
      <c r="M17" s="1">
        <f>SUMIF(PitchGame!$A:$A,'2025 썸머시즌 투수'!$B17,PitchGame!N:N)</f>
        <v>3</v>
      </c>
      <c r="N17" s="1">
        <f>SUMIF(PitchGame!$A:$A,'2025 썸머시즌 투수'!$B17,PitchGame!O:O)</f>
        <v>10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1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10.380622837370243</v>
      </c>
      <c r="X17" s="2">
        <f t="shared" si="2"/>
        <v>162.71331211043437</v>
      </c>
      <c r="Y17" s="2">
        <f t="shared" si="3"/>
        <v>1.3840830449826991</v>
      </c>
      <c r="Z17" s="2">
        <f t="shared" si="4"/>
        <v>3.1141868512110729</v>
      </c>
      <c r="AA17" s="2">
        <f t="shared" si="5"/>
        <v>0.96333333333333326</v>
      </c>
      <c r="AB17" s="2">
        <f t="shared" si="6"/>
        <v>3</v>
      </c>
      <c r="AC17" s="2">
        <f t="shared" si="7"/>
        <v>3.1141868512110729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0.2857142857142857</v>
      </c>
      <c r="AH17" s="2">
        <f t="shared" si="12"/>
        <v>69.230769230769226</v>
      </c>
      <c r="AJ17">
        <f t="shared" si="13"/>
        <v>0.34375</v>
      </c>
      <c r="AK17">
        <f>SUMIF(BatGame!$A:$A,'2025 썸머시즌 투수'!B17,BatGame!$AE:$AE)</f>
        <v>38</v>
      </c>
      <c r="AL17">
        <f t="shared" si="14"/>
        <v>12.666666666666666</v>
      </c>
      <c r="AM17" s="2">
        <f t="shared" si="15"/>
        <v>4.3829296424452133</v>
      </c>
      <c r="AN17" s="2">
        <f t="shared" si="16"/>
        <v>1.1176470588235294</v>
      </c>
      <c r="AO17" s="1">
        <v>3</v>
      </c>
      <c r="AP17" s="2">
        <f t="shared" si="17"/>
        <v>0.2601</v>
      </c>
      <c r="AQ17">
        <f t="shared" si="18"/>
        <v>0.59204334349700527</v>
      </c>
      <c r="AR17" s="2">
        <f t="shared" si="19"/>
        <v>0.85214334349700527</v>
      </c>
      <c r="AS17">
        <f>AR17/'리그 상수'!$F$4</f>
        <v>3.4085733739880213E-2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3.8593481989708405</v>
      </c>
      <c r="D18" s="1">
        <f>SUMIF(PitchGame!$A:$A,'2025 썸머시즌 투수'!$B18,PitchGame!E:E)</f>
        <v>11.66</v>
      </c>
      <c r="E18" s="1">
        <f>SUMIF(PitchGame!$A:$A,'2025 썸머시즌 투수'!$B18,PitchGame!F:F)</f>
        <v>35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5.4030874785591765</v>
      </c>
      <c r="X18" s="2">
        <f t="shared" si="2"/>
        <v>84.691860308595722</v>
      </c>
      <c r="Y18" s="2">
        <f t="shared" si="3"/>
        <v>0.85763293310463118</v>
      </c>
      <c r="Z18" s="2">
        <f t="shared" si="4"/>
        <v>7.7186963979416809</v>
      </c>
      <c r="AA18" s="2">
        <f t="shared" si="5"/>
        <v>1.2955555555555556</v>
      </c>
      <c r="AB18" s="2">
        <f t="shared" si="6"/>
        <v>10</v>
      </c>
      <c r="AC18" s="2">
        <f t="shared" si="7"/>
        <v>0.77186963979416812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7</v>
      </c>
      <c r="AL18">
        <f t="shared" si="14"/>
        <v>3.5</v>
      </c>
      <c r="AM18" s="2">
        <f t="shared" si="15"/>
        <v>0.60034305317324188</v>
      </c>
      <c r="AN18" s="2">
        <f t="shared" si="16"/>
        <v>0.31818181818181818</v>
      </c>
      <c r="AO18" s="1">
        <v>2</v>
      </c>
      <c r="AP18" s="2">
        <f t="shared" si="17"/>
        <v>0.3498</v>
      </c>
      <c r="AQ18">
        <f t="shared" si="18"/>
        <v>1.5297285368804969</v>
      </c>
      <c r="AR18" s="2">
        <f t="shared" si="19"/>
        <v>1.879528536880497</v>
      </c>
      <c r="AS18">
        <f>AR18/'리그 상수'!$F$4</f>
        <v>7.5181141475219884E-2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80.612823771283786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10</v>
      </c>
      <c r="AL19">
        <f t="shared" si="14"/>
        <v>5</v>
      </c>
      <c r="AM19" s="2">
        <f t="shared" si="15"/>
        <v>1.4285714285714286</v>
      </c>
      <c r="AN19" s="2">
        <f t="shared" si="16"/>
        <v>0.58823529411764708</v>
      </c>
      <c r="AO19" s="1">
        <v>2</v>
      </c>
      <c r="AP19" s="2">
        <f t="shared" si="17"/>
        <v>0.21</v>
      </c>
      <c r="AQ19">
        <f t="shared" si="18"/>
        <v>0.96483132756210543</v>
      </c>
      <c r="AR19" s="2">
        <f t="shared" si="19"/>
        <v>1.1748313275621054</v>
      </c>
      <c r="AS19">
        <f>AR19/'리그 상수'!$F$4</f>
        <v>4.6993253102484214E-2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13.504823151125402</v>
      </c>
      <c r="D20" s="1">
        <f>SUMIF(PitchGame!$A:$A,'2025 썸머시즌 투수'!$B20,PitchGame!E:E)</f>
        <v>9.33</v>
      </c>
      <c r="E20" s="1">
        <f>SUMIF(PitchGame!$A:$A,'2025 썸머시즌 투수'!$B20,PitchGame!F:F)</f>
        <v>28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7</v>
      </c>
      <c r="L20" s="1">
        <f>SUMIF(PitchGame!$A:$A,'2025 썸머시즌 투수'!$B20,PitchGame!M:M)</f>
        <v>15</v>
      </c>
      <c r="M20" s="1">
        <f>SUMIF(PitchGame!$A:$A,'2025 썸머시즌 투수'!$B20,PitchGame!N:N)</f>
        <v>2</v>
      </c>
      <c r="N20" s="1">
        <f>SUMIF(PitchGame!$A:$A,'2025 썸머시즌 투수'!$B20,PitchGame!O:O)</f>
        <v>16</v>
      </c>
      <c r="O20" s="1">
        <f>SUMIF(PitchGame!$A:$A,'2025 썸머시즌 투수'!$B20,PitchGame!P:P)</f>
        <v>14</v>
      </c>
      <c r="P20" s="1">
        <f>SUMIF(PitchGame!$A:$A,'2025 썸머시즌 투수'!$B20,PitchGame!Q:Q)</f>
        <v>3</v>
      </c>
      <c r="Q20" s="1">
        <f>SUMIF(PitchGame!$A:$A,'2025 썸머시즌 투수'!$B20,PitchGame!R:R)</f>
        <v>1</v>
      </c>
      <c r="R20" s="1">
        <f>SUMIF(PitchGame!$A:$A,'2025 썸머시즌 투수'!$B20,PitchGame!S:S)</f>
        <v>2</v>
      </c>
      <c r="S20" s="1">
        <v>0</v>
      </c>
      <c r="T20" s="1">
        <v>0</v>
      </c>
      <c r="U20" s="1">
        <v>22</v>
      </c>
      <c r="V20" s="1"/>
      <c r="W20" s="2">
        <f t="shared" si="1"/>
        <v>15.434083601286174</v>
      </c>
      <c r="X20" s="2">
        <f t="shared" si="2"/>
        <v>241.92487305422782</v>
      </c>
      <c r="Y20" s="2">
        <f t="shared" si="3"/>
        <v>1.9292604501607717</v>
      </c>
      <c r="Z20" s="2">
        <f t="shared" si="4"/>
        <v>6.752411575562701</v>
      </c>
      <c r="AA20" s="2">
        <f t="shared" si="5"/>
        <v>3.11</v>
      </c>
      <c r="AB20" s="2">
        <f t="shared" si="6"/>
        <v>2.3333333333333335</v>
      </c>
      <c r="AC20" s="2">
        <f t="shared" si="7"/>
        <v>1.9292604501607717</v>
      </c>
      <c r="AD20" s="2">
        <f t="shared" si="8"/>
        <v>31.818181818181817</v>
      </c>
      <c r="AE20" s="2">
        <f t="shared" si="9"/>
        <v>13.636363636363635</v>
      </c>
      <c r="AF20" s="2">
        <f t="shared" si="10"/>
        <v>18.18181818181818</v>
      </c>
      <c r="AG20" s="2">
        <f t="shared" si="11"/>
        <v>1</v>
      </c>
      <c r="AH20" s="2">
        <f t="shared" si="12"/>
        <v>26.315789473684209</v>
      </c>
      <c r="AJ20">
        <f t="shared" si="13"/>
        <v>0.83333333333333337</v>
      </c>
      <c r="AK20">
        <f>SUMIF(BatGame!$A:$A,'2025 썸머시즌 투수'!B20,BatGame!$AE:$AE)</f>
        <v>26</v>
      </c>
      <c r="AL20">
        <f t="shared" si="14"/>
        <v>13</v>
      </c>
      <c r="AM20" s="2">
        <f t="shared" si="15"/>
        <v>2.7867095391211145</v>
      </c>
      <c r="AN20" s="2">
        <f t="shared" si="16"/>
        <v>1.1818181818181819</v>
      </c>
      <c r="AO20" s="1">
        <v>2</v>
      </c>
      <c r="AP20" s="2">
        <f t="shared" si="17"/>
        <v>0.27989999999999998</v>
      </c>
      <c r="AQ20">
        <f t="shared" si="18"/>
        <v>0.42850768239704573</v>
      </c>
      <c r="AR20" s="2">
        <f t="shared" si="19"/>
        <v>0.70840768239704577</v>
      </c>
      <c r="AS20">
        <f>AR20/'리그 상수'!$F$4</f>
        <v>2.8336307295881831E-2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6.1391541609822644</v>
      </c>
      <c r="D21" s="1">
        <f>SUMIF(PitchGame!$A:$A,'2025 썸머시즌 투수'!$B21,PitchGame!E:E)</f>
        <v>7.33</v>
      </c>
      <c r="E21" s="1">
        <f>SUMIF(PitchGame!$A:$A,'2025 썸머시즌 투수'!$B21,PitchGame!F:F)</f>
        <v>22</v>
      </c>
      <c r="F21" s="1">
        <f>SUMIF(PitchGame!$A:$A,'2025 썸머시즌 투수'!$B21,PitchGame!G:G)</f>
        <v>0</v>
      </c>
      <c r="G21" s="1">
        <f>SUMIF(PitchGame!$A:$A,'2025 썸머시즌 투수'!$B21,PitchGame!H:H)</f>
        <v>1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8</v>
      </c>
      <c r="L21" s="1">
        <f>SUMIF(PitchGame!$A:$A,'2025 썸머시즌 투수'!$B21,PitchGame!M:M)</f>
        <v>11</v>
      </c>
      <c r="M21" s="1">
        <f>SUMIF(PitchGame!$A:$A,'2025 썸머시즌 투수'!$B21,PitchGame!N:N)</f>
        <v>2</v>
      </c>
      <c r="N21" s="1">
        <f>SUMIF(PitchGame!$A:$A,'2025 썸머시즌 투수'!$B21,PitchGame!O:O)</f>
        <v>8</v>
      </c>
      <c r="O21" s="1">
        <f>SUMIF(PitchGame!$A:$A,'2025 썸머시즌 투수'!$B21,PitchGame!P:P)</f>
        <v>5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1</v>
      </c>
      <c r="S21" s="1">
        <v>0</v>
      </c>
      <c r="T21" s="1">
        <v>0</v>
      </c>
      <c r="U21" s="1">
        <v>21</v>
      </c>
      <c r="V21" s="1"/>
      <c r="W21" s="2">
        <f t="shared" si="1"/>
        <v>9.8226466575716227</v>
      </c>
      <c r="X21" s="2">
        <f t="shared" si="2"/>
        <v>153.96719410613545</v>
      </c>
      <c r="Y21" s="2">
        <f t="shared" si="3"/>
        <v>1.500682128240109</v>
      </c>
      <c r="Z21" s="2">
        <f t="shared" si="4"/>
        <v>9.8226466575716227</v>
      </c>
      <c r="AA21" s="2">
        <f t="shared" si="5"/>
        <v>0</v>
      </c>
      <c r="AB21" s="2" t="e">
        <f t="shared" si="6"/>
        <v>#DIV/0!</v>
      </c>
      <c r="AC21" s="2">
        <f t="shared" si="7"/>
        <v>2.4556616643929057</v>
      </c>
      <c r="AD21" s="2">
        <f t="shared" si="8"/>
        <v>38.095238095238095</v>
      </c>
      <c r="AE21" s="2">
        <f t="shared" si="9"/>
        <v>0</v>
      </c>
      <c r="AF21" s="2">
        <f t="shared" si="10"/>
        <v>38.095238095238095</v>
      </c>
      <c r="AG21" s="2">
        <f t="shared" si="11"/>
        <v>0.81818181818181823</v>
      </c>
      <c r="AH21" s="2">
        <f t="shared" si="12"/>
        <v>66.666666666666657</v>
      </c>
      <c r="AJ21">
        <f t="shared" si="13"/>
        <v>0.6470588235294118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2.8649386084583903</v>
      </c>
      <c r="AN21" s="2">
        <f t="shared" si="16"/>
        <v>1</v>
      </c>
      <c r="AO21" s="1">
        <v>1</v>
      </c>
      <c r="AP21" s="2">
        <f t="shared" si="17"/>
        <v>0.21989999999999998</v>
      </c>
      <c r="AQ21">
        <f t="shared" si="18"/>
        <v>0.52897271342297569</v>
      </c>
      <c r="AR21" s="2">
        <f t="shared" si="19"/>
        <v>0.74887271342297568</v>
      </c>
      <c r="AS21">
        <f>AR21/'리그 상수'!$F$4</f>
        <v>2.9954908536919025E-2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2.1608643457382954</v>
      </c>
      <c r="D22" s="1">
        <f>SUMIF(PitchGame!$A:$A,'2025 썸머시즌 투수'!$B22,PitchGame!E:E)</f>
        <v>16.66</v>
      </c>
      <c r="E22" s="1">
        <f>SUMIF(PitchGame!$A:$A,'2025 썸머시즌 투수'!$B22,PitchGame!F:F)</f>
        <v>50</v>
      </c>
      <c r="F22" s="1">
        <f>SUMIF(PitchGame!$A:$A,'2025 썸머시즌 투수'!$B22,PitchGame!G:G)</f>
        <v>1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1</v>
      </c>
      <c r="K22" s="1">
        <f>SUMIF(PitchGame!$A:$A,'2025 썸머시즌 투수'!$B22,PitchGame!L:L)</f>
        <v>4</v>
      </c>
      <c r="L22" s="1">
        <f>SUMIF(PitchGame!$A:$A,'2025 썸머시즌 투수'!$B22,PitchGame!M:M)</f>
        <v>12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3.7815126050420167</v>
      </c>
      <c r="X22" s="2">
        <f t="shared" si="2"/>
        <v>59.27413512594395</v>
      </c>
      <c r="Y22" s="2">
        <f t="shared" si="3"/>
        <v>0.72028811524609848</v>
      </c>
      <c r="Z22" s="2">
        <f t="shared" si="4"/>
        <v>2.1608643457382954</v>
      </c>
      <c r="AA22" s="2">
        <f t="shared" si="5"/>
        <v>0</v>
      </c>
      <c r="AB22" s="2" t="e">
        <f t="shared" si="6"/>
        <v>#DIV/0!</v>
      </c>
      <c r="AC22" s="2">
        <f t="shared" si="7"/>
        <v>0.54021608643457386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</v>
      </c>
      <c r="AH22" s="2">
        <f t="shared" si="12"/>
        <v>66.666666666666657</v>
      </c>
      <c r="AJ22">
        <f t="shared" si="13"/>
        <v>0.75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1.680672268907563</v>
      </c>
      <c r="AN22" s="2">
        <f t="shared" si="16"/>
        <v>1.75</v>
      </c>
      <c r="AO22" s="1">
        <v>1</v>
      </c>
      <c r="AP22" s="2">
        <f t="shared" si="17"/>
        <v>0.49979999999999997</v>
      </c>
      <c r="AQ22">
        <f t="shared" si="18"/>
        <v>3.1229660410530231</v>
      </c>
      <c r="AR22" s="2">
        <f t="shared" si="19"/>
        <v>3.6227660410530231</v>
      </c>
      <c r="AS22">
        <f>AR22/'리그 상수'!$F$4</f>
        <v>0.14491064164212092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235.12073599957768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0.14177113384586038</v>
      </c>
      <c r="AR23" s="2">
        <f t="shared" si="19"/>
        <v>0.23177113384586037</v>
      </c>
      <c r="AS23">
        <f>AR23/'리그 상수'!$F$4</f>
        <v>9.2708453538344147E-3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39.664229128326134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2.988979192611847</v>
      </c>
      <c r="AR24" s="2">
        <f t="shared" si="19"/>
        <v>3.309079192611847</v>
      </c>
      <c r="AS24">
        <f>AR24/'리그 상수'!$F$4</f>
        <v>0.13236316770447387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115.31807215238142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23</v>
      </c>
      <c r="AL25">
        <f t="shared" si="14"/>
        <v>23</v>
      </c>
      <c r="AM25" s="2">
        <f t="shared" si="15"/>
        <v>6.2670299727520433</v>
      </c>
      <c r="AN25" s="2">
        <f t="shared" si="16"/>
        <v>2.0909090909090908</v>
      </c>
      <c r="AO25" s="1">
        <v>1</v>
      </c>
      <c r="AP25" s="2">
        <f t="shared" si="17"/>
        <v>0.11009999999999999</v>
      </c>
      <c r="AQ25">
        <f t="shared" si="18"/>
        <v>0.35361133789935351</v>
      </c>
      <c r="AR25" s="2">
        <f t="shared" si="19"/>
        <v>0.46371133789935348</v>
      </c>
      <c r="AS25">
        <f>AR25/'리그 상수'!$F$4</f>
        <v>1.8548453515974138E-2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63.54614486475073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14</v>
      </c>
      <c r="AL26">
        <f t="shared" si="14"/>
        <v>14</v>
      </c>
      <c r="AM26" s="2">
        <f t="shared" si="15"/>
        <v>2.1021021021021022</v>
      </c>
      <c r="AN26" s="2">
        <f t="shared" si="16"/>
        <v>1.2727272727272727</v>
      </c>
      <c r="AO26" s="1">
        <v>1</v>
      </c>
      <c r="AP26" s="2">
        <f t="shared" si="17"/>
        <v>0.19980000000000001</v>
      </c>
      <c r="AQ26">
        <f t="shared" si="18"/>
        <v>1.1645080934098972</v>
      </c>
      <c r="AR26" s="2">
        <f t="shared" si="19"/>
        <v>1.3643080934098972</v>
      </c>
      <c r="AS26">
        <f>AR26/'리그 상수'!$F$4</f>
        <v>5.4572323736395888E-2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169.45638630600192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0.21834526751435576</v>
      </c>
      <c r="AR27" s="2">
        <f t="shared" si="19"/>
        <v>0.31824526751435578</v>
      </c>
      <c r="AS27">
        <f>AR27/'리그 상수'!$F$4</f>
        <v>1.2729810700574232E-2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42.237257963995987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6</v>
      </c>
      <c r="AL28">
        <f t="shared" si="14"/>
        <v>3</v>
      </c>
      <c r="AM28" s="2">
        <f t="shared" si="15"/>
        <v>1.7964071856287427</v>
      </c>
      <c r="AN28" s="2">
        <f t="shared" si="16"/>
        <v>0.54545454545454541</v>
      </c>
      <c r="AO28" s="1">
        <v>2</v>
      </c>
      <c r="AP28" s="2">
        <f t="shared" si="17"/>
        <v>0.1002</v>
      </c>
      <c r="AQ28">
        <f t="shared" si="18"/>
        <v>0.87863447818382234</v>
      </c>
      <c r="AR28" s="2">
        <f t="shared" si="19"/>
        <v>0.9788344781838223</v>
      </c>
      <c r="AS28">
        <f>AR28/'리그 상수'!$F$4</f>
        <v>3.9153379127352894E-2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60.546112274569353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6</v>
      </c>
      <c r="AL29">
        <f t="shared" si="14"/>
        <v>6</v>
      </c>
      <c r="AM29" s="2">
        <f t="shared" si="15"/>
        <v>2.5751072961373391</v>
      </c>
      <c r="AN29" s="2">
        <f t="shared" si="16"/>
        <v>0.66666666666666663</v>
      </c>
      <c r="AO29" s="1">
        <v>1</v>
      </c>
      <c r="AP29" s="2">
        <f t="shared" si="17"/>
        <v>6.9900000000000004E-2</v>
      </c>
      <c r="AQ29">
        <f t="shared" si="18"/>
        <v>0.42758961585321753</v>
      </c>
      <c r="AR29" s="2">
        <f t="shared" si="19"/>
        <v>0.49748961585321755</v>
      </c>
      <c r="AS29">
        <f>AR29/'리그 상수'!$F$4</f>
        <v>1.9899584634128702E-2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21.556886227544911</v>
      </c>
      <c r="D30" s="1">
        <f>SUMIF(PitchGame!$A:$A,'2025 썸머시즌 투수'!$B30,PitchGame!E:E)</f>
        <v>1.67</v>
      </c>
      <c r="E30" s="1">
        <f>SUMIF(PitchGame!$A:$A,'2025 썸머시즌 투수'!$B30,PitchGame!F:F)</f>
        <v>5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1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337.89806371196789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13</v>
      </c>
      <c r="AL30">
        <f t="shared" si="14"/>
        <v>13</v>
      </c>
      <c r="AM30" s="2">
        <f t="shared" si="15"/>
        <v>7.7844311377245514</v>
      </c>
      <c r="AN30" s="2">
        <f t="shared" si="16"/>
        <v>1.1818181818181819</v>
      </c>
      <c r="AO30" s="1">
        <v>1</v>
      </c>
      <c r="AP30" s="2">
        <f t="shared" si="17"/>
        <v>5.0099999999999999E-2</v>
      </c>
      <c r="AQ30">
        <f t="shared" si="18"/>
        <v>5.4914654886488896E-2</v>
      </c>
      <c r="AR30" s="2">
        <f t="shared" si="19"/>
        <v>0.1050146548864889</v>
      </c>
      <c r="AS30">
        <f>AR30/'리그 상수'!$F$4</f>
        <v>4.2005861954595557E-3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130.62263111087645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38</v>
      </c>
      <c r="AL31">
        <f t="shared" si="14"/>
        <v>19</v>
      </c>
      <c r="AM31" s="2">
        <f t="shared" si="15"/>
        <v>8.7962962962962958</v>
      </c>
      <c r="AN31" s="2">
        <f t="shared" si="16"/>
        <v>4.75</v>
      </c>
      <c r="AO31" s="1">
        <v>2</v>
      </c>
      <c r="AP31" s="2">
        <f t="shared" si="17"/>
        <v>0.12959999999999999</v>
      </c>
      <c r="AQ31">
        <f t="shared" si="18"/>
        <v>0.36747077892847024</v>
      </c>
      <c r="AR31" s="2">
        <f t="shared" si="19"/>
        <v>0.49707077892847024</v>
      </c>
      <c r="AS31">
        <f>AR31/'리그 상수'!$F$4</f>
        <v>1.9882831157138809E-2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3.33</v>
      </c>
      <c r="E33" s="1">
        <f>SUMIF(PitchGame!$A:$A,'2025 썸머시즌 투수'!$B33,PitchGame!F:F)</f>
        <v>10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1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0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0.3003003003003003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0.33333333333333331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19</v>
      </c>
      <c r="AL33">
        <f t="shared" si="14"/>
        <v>9.5</v>
      </c>
      <c r="AM33" s="2">
        <f t="shared" si="15"/>
        <v>5.7057057057057055</v>
      </c>
      <c r="AN33" s="2">
        <f t="shared" si="16"/>
        <v>6.333333333333333</v>
      </c>
      <c r="AO33" s="1">
        <v>2</v>
      </c>
      <c r="AP33" s="2">
        <f t="shared" si="17"/>
        <v>9.9900000000000003E-2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6</v>
      </c>
      <c r="AL34">
        <f t="shared" si="14"/>
        <v>6</v>
      </c>
      <c r="AM34" s="2">
        <f t="shared" si="15"/>
        <v>4.511278195488722</v>
      </c>
      <c r="AN34" s="2">
        <f t="shared" si="16"/>
        <v>1.2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13.432835820895521</v>
      </c>
      <c r="D35" s="1">
        <f>SUMIF(PitchGame!$A:$A,'2025 썸머시즌 투수'!$B35,PitchGame!E:E)</f>
        <v>0.67</v>
      </c>
      <c r="E35" s="1">
        <f>SUMIF(PitchGame!$A:$A,'2025 썸머시즌 투수'!$B35,PitchGame!F:F)</f>
        <v>2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4</v>
      </c>
      <c r="M35" s="1">
        <f>SUMIF(PitchGame!$A:$A,'2025 썸머시즌 투수'!$B35,PitchGame!N:N)</f>
        <v>0</v>
      </c>
      <c r="N35" s="1">
        <f>SUMIF(PitchGame!$A:$A,'2025 썸머시즌 투수'!$B35,PitchGame!O:O)</f>
        <v>5</v>
      </c>
      <c r="O35" s="1">
        <f>SUMIF(PitchGame!$A:$A,'2025 썸머시즌 투수'!$B35,PitchGame!P:P)</f>
        <v>1</v>
      </c>
      <c r="P35" s="1">
        <f>SUMIF(PitchGame!$A:$A,'2025 썸머시즌 투수'!$B35,PitchGame!Q:Q)</f>
        <v>0</v>
      </c>
      <c r="Q35" s="1">
        <f>SUMIF(PitchGame!$A:$A,'2025 썸머시즌 투수'!$B35,PitchGame!R:R)</f>
        <v>1</v>
      </c>
      <c r="R35" s="1">
        <f>SUMIF(PitchGame!$A:$A,'2025 썸머시즌 투수'!$B35,PitchGame!S:S)</f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1052.7794149234821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SUMIF(BatGame!$A:$A,'2025 썸머시즌 투수'!B35,BatGame!$AE:$AE)</f>
        <v>10</v>
      </c>
      <c r="AL35">
        <f t="shared" si="14"/>
        <v>10</v>
      </c>
      <c r="AM35" s="2">
        <f t="shared" si="15"/>
        <v>14.925373134328357</v>
      </c>
      <c r="AN35" s="2">
        <f t="shared" si="16"/>
        <v>1.25</v>
      </c>
      <c r="AO35" s="1">
        <v>1</v>
      </c>
      <c r="AP35" s="2">
        <f t="shared" si="17"/>
        <v>2.01E-2</v>
      </c>
      <c r="AQ35">
        <f t="shared" si="18"/>
        <v>7.0712291092674164E-3</v>
      </c>
      <c r="AR35" s="2">
        <f t="shared" si="19"/>
        <v>2.7171229109267416E-2</v>
      </c>
      <c r="AS35">
        <f>AR35/'리그 상수'!$F$4</f>
        <v>1.0868491643706967E-3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70.536220799873306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1.2601878564076481</v>
      </c>
      <c r="AR36" s="2">
        <f t="shared" si="19"/>
        <v>1.5001878564076481</v>
      </c>
      <c r="AS36">
        <f>AR36/'리그 상수'!$F$4</f>
        <v>6.0007514256305926E-2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11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37</v>
      </c>
      <c r="AL41" t="e">
        <f t="shared" si="14"/>
        <v>#DIV/0!</v>
      </c>
      <c r="AM41" s="2">
        <f t="shared" si="15"/>
        <v>37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0</v>
      </c>
      <c r="D44" s="1">
        <f>SUMIF(PitchGame!$A:$A,'2025 썸머시즌 투수'!$B44,PitchGame!E:E)</f>
        <v>0</v>
      </c>
      <c r="E44" s="1">
        <f>SUMIF(PitchGame!$A:$A,'2025 썸머시즌 투수'!$B44,PitchGame!F:F)</f>
        <v>0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0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0</v>
      </c>
      <c r="X44" s="2">
        <f t="shared" si="2"/>
        <v>0</v>
      </c>
      <c r="Y44" s="2" t="e">
        <f t="shared" si="3"/>
        <v>#DIV/0!</v>
      </c>
      <c r="Z44" s="2" t="e">
        <f t="shared" si="4"/>
        <v>#DIV/0!</v>
      </c>
      <c r="AA44" s="2">
        <f t="shared" si="5"/>
        <v>0</v>
      </c>
      <c r="AB44" s="2" t="e">
        <f t="shared" si="6"/>
        <v>#DIV/0!</v>
      </c>
      <c r="AC44" s="2" t="e">
        <f t="shared" si="7"/>
        <v>#DIV/0!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SUMIF(BatGame!$A:$A,'2025 썸머시즌 투수'!B44,BatGame!$AE:$AE)</f>
        <v>7</v>
      </c>
      <c r="AL44">
        <f t="shared" si="14"/>
        <v>7</v>
      </c>
      <c r="AM44" s="2" t="e">
        <f t="shared" si="15"/>
        <v>#DIV/0!</v>
      </c>
      <c r="AN44" s="2">
        <f t="shared" si="16"/>
        <v>3.5</v>
      </c>
      <c r="AO44" s="1">
        <v>1</v>
      </c>
      <c r="AP44" s="2">
        <f t="shared" si="17"/>
        <v>0</v>
      </c>
      <c r="AQ44" t="e">
        <f t="shared" si="18"/>
        <v>#DIV/0!</v>
      </c>
      <c r="AR44" s="2" t="e">
        <f t="shared" si="19"/>
        <v>#DIV/0!</v>
      </c>
      <c r="AS44" t="e">
        <f>AR44/'리그 상수'!$B$4</f>
        <v>#DIV/0!</v>
      </c>
      <c r="AT44" t="b">
        <f>IF(D44&gt;= '리그 상수'!$I$1*1.8, TRUE, FALSE)</f>
        <v>0</v>
      </c>
    </row>
    <row r="45" spans="1:46">
      <c r="A45" t="s">
        <v>220</v>
      </c>
      <c r="B45" t="s">
        <v>253</v>
      </c>
      <c r="C45" s="24">
        <f t="shared" ref="C45" si="20">IFERROR((O45*9) / D45,0)</f>
        <v>0</v>
      </c>
      <c r="D45" s="1">
        <f>SUMIF(PitchGame!$A:$A,'2025 썸머시즌 투수'!$B45,PitchGame!E:E)</f>
        <v>3</v>
      </c>
      <c r="E45" s="1">
        <f>SUMIF(PitchGame!$A:$A,'2025 썸머시즌 투수'!$B45,PitchGame!F:F)</f>
        <v>9</v>
      </c>
      <c r="F45" s="1">
        <f>SUMIF(PitchGame!$A:$A,'2025 썸머시즌 투수'!$B45,PitchGame!G:G)</f>
        <v>1</v>
      </c>
      <c r="G45" s="1">
        <f>SUMIF(PitchGame!$A:$A,'2025 썸머시즌 투수'!$B45,PitchGame!H:H)</f>
        <v>0</v>
      </c>
      <c r="H45" s="1">
        <f>SUMIF(PitchGame!$A:$A,'2025 썸머시즌 투수'!$B45,PitchGame!I:I)</f>
        <v>0</v>
      </c>
      <c r="I45" s="1">
        <f>SUMIF(PitchGame!$A:$A,'2025 썸머시즌 투수'!$B45,PitchGame!J:J)</f>
        <v>0</v>
      </c>
      <c r="J45" s="1">
        <f>SUMIF(PitchGame!$A:$A,'2025 썸머시즌 투수'!$B45,PitchGame!K:K)</f>
        <v>0</v>
      </c>
      <c r="K45" s="1">
        <f>SUMIF(PitchGame!$A:$A,'2025 썸머시즌 투수'!$B45,PitchGame!L:L)</f>
        <v>4</v>
      </c>
      <c r="L45" s="1">
        <f>SUMIF(PitchGame!$A:$A,'2025 썸머시즌 투수'!$B45,PitchGame!M:M)</f>
        <v>1</v>
      </c>
      <c r="M45" s="1">
        <f>SUMIF(PitchGame!$A:$A,'2025 썸머시즌 투수'!$B45,PitchGame!N:N)</f>
        <v>0</v>
      </c>
      <c r="N45" s="1">
        <f>SUMIF(PitchGame!$A:$A,'2025 썸머시즌 투수'!$B45,PitchGame!O:O)</f>
        <v>0</v>
      </c>
      <c r="O45" s="1">
        <f>SUMIF(PitchGame!$A:$A,'2025 썸머시즌 투수'!$B45,PitchGame!P:P)</f>
        <v>0</v>
      </c>
      <c r="P45" s="1">
        <f>SUMIF(PitchGame!$A:$A,'2025 썸머시즌 투수'!$B45,PitchGame!Q:Q)</f>
        <v>0</v>
      </c>
      <c r="Q45" s="1">
        <f>SUMIF(PitchGame!$A:$A,'2025 썸머시즌 투수'!$B45,PitchGame!R:R)</f>
        <v>0</v>
      </c>
      <c r="R45" s="1">
        <f>SUMIF(PitchGame!$A:$A,'2025 썸머시즌 투수'!$B45,PitchGame!S:S)</f>
        <v>0</v>
      </c>
      <c r="S45" s="1">
        <v>0</v>
      </c>
      <c r="T45" s="1">
        <v>0</v>
      </c>
      <c r="U45" s="1">
        <v>2</v>
      </c>
      <c r="V45" s="1"/>
      <c r="W45" s="2">
        <f t="shared" ref="W45" si="21">IFERROR(N45*9/D45,0)</f>
        <v>0</v>
      </c>
      <c r="X45" s="2">
        <f t="shared" ref="X45" si="22">W45/$W$2*100</f>
        <v>0</v>
      </c>
      <c r="Y45" s="2">
        <f t="shared" ref="Y45" si="23">(L45+P45)/D45</f>
        <v>0.33333333333333331</v>
      </c>
      <c r="Z45" s="2">
        <f t="shared" ref="Z45" si="24">(K45*9)/D45</f>
        <v>12</v>
      </c>
      <c r="AA45" s="2">
        <f t="shared" ref="AA45" si="25">(P45/9)*D45</f>
        <v>0</v>
      </c>
      <c r="AB45" s="2" t="e">
        <f t="shared" ref="AB45" si="26">K45/P45</f>
        <v>#DIV/0!</v>
      </c>
      <c r="AC45" s="2">
        <f t="shared" ref="AC45" si="27">(M45*9)/D45</f>
        <v>0</v>
      </c>
      <c r="AD45" s="2">
        <f t="shared" ref="AD45" si="28">(K45/U45)*100</f>
        <v>200</v>
      </c>
      <c r="AE45" s="2">
        <f t="shared" ref="AE45" si="29">(P45/U45) * 100</f>
        <v>0</v>
      </c>
      <c r="AF45" s="2">
        <f t="shared" ref="AF45" si="30">AD45-AE45</f>
        <v>200</v>
      </c>
      <c r="AG45" s="2">
        <f t="shared" ref="AG45" si="31">(L45-M45)/(U45-K45-M45)</f>
        <v>-0.5</v>
      </c>
      <c r="AH45" s="2">
        <f t="shared" ref="AH45" si="32">((L45+P45+Q45-O45) / (L45+P45+Q45)) * 100</f>
        <v>100</v>
      </c>
      <c r="AJ45">
        <f t="shared" ref="AJ45" si="33">L45/(U45-P45-Q45)</f>
        <v>0.5</v>
      </c>
      <c r="AK45">
        <f>SUMIF(BatGame!$A:$A,'2025 썸머시즌 투수'!B45,BatGame!$AE:$AE)</f>
        <v>0</v>
      </c>
      <c r="AL45">
        <f t="shared" ref="AL45" si="34">AK45/AO45</f>
        <v>0</v>
      </c>
      <c r="AM45" s="2">
        <f t="shared" ref="AM45" si="35">AK45/D45</f>
        <v>0</v>
      </c>
      <c r="AN45" s="2">
        <f t="shared" ref="AN45" si="36">AK45/U45</f>
        <v>0</v>
      </c>
      <c r="AO45" s="1">
        <v>2</v>
      </c>
      <c r="AP45" s="2">
        <f t="shared" ref="AP45" si="37">D45*0.03</f>
        <v>0.09</v>
      </c>
      <c r="AQ45" t="e">
        <f t="shared" ref="AQ45" si="38">($W$2/W45) * D45/9</f>
        <v>#DIV/0!</v>
      </c>
      <c r="AR45" s="2" t="e">
        <f t="shared" ref="AR45" si="39">AQ45+AP45</f>
        <v>#DIV/0!</v>
      </c>
      <c r="AS45" t="e">
        <f>AR45/'리그 상수'!$B$4</f>
        <v>#DIV/0!</v>
      </c>
      <c r="AT45" t="b">
        <f>IF(D45&gt;= '리그 상수'!$I$1*1.8, TRUE, FALSE)</f>
        <v>0</v>
      </c>
    </row>
    <row r="46" spans="1:46">
      <c r="A46" t="s">
        <v>280</v>
      </c>
      <c r="B46" s="1" t="s">
        <v>279</v>
      </c>
      <c r="C46" s="24">
        <f t="shared" ref="C46" si="40">IFERROR((O46*9) / D46,0)</f>
        <v>4.5</v>
      </c>
      <c r="D46" s="1">
        <f>SUMIF(PitchGame!$A:$A,'2025 썸머시즌 투수'!$B46,PitchGame!E:E)</f>
        <v>2</v>
      </c>
      <c r="E46" s="1">
        <f>SUMIF(PitchGame!$A:$A,'2025 썸머시즌 투수'!$B46,PitchGame!F:F)</f>
        <v>6</v>
      </c>
      <c r="F46" s="1">
        <f>SUMIF(PitchGame!$A:$A,'2025 썸머시즌 투수'!$B46,PitchGame!G:G)</f>
        <v>0</v>
      </c>
      <c r="G46" s="1">
        <f>SUMIF(PitchGame!$A:$A,'2025 썸머시즌 투수'!$B46,PitchGame!H:H)</f>
        <v>0</v>
      </c>
      <c r="H46" s="1">
        <f>SUMIF(PitchGame!$A:$A,'2025 썸머시즌 투수'!$B46,PitchGame!I:I)</f>
        <v>0</v>
      </c>
      <c r="I46" s="1">
        <v>1</v>
      </c>
      <c r="J46" s="1">
        <f>SUMIF(PitchGame!$A:$A,'2025 썸머시즌 투수'!$B46,PitchGame!K:K)</f>
        <v>0</v>
      </c>
      <c r="K46" s="1">
        <f>SUMIF(PitchGame!$A:$A,'2025 썸머시즌 투수'!$B46,PitchGame!L:L)</f>
        <v>0</v>
      </c>
      <c r="L46" s="1">
        <f>SUMIF(PitchGame!$A:$A,'2025 썸머시즌 투수'!$B46,PitchGame!M:M)</f>
        <v>1</v>
      </c>
      <c r="M46" s="1">
        <f>SUMIF(PitchGame!$A:$A,'2025 썸머시즌 투수'!$B46,PitchGame!N:N)</f>
        <v>0</v>
      </c>
      <c r="N46" s="1">
        <f>SUMIF(PitchGame!$A:$A,'2025 썸머시즌 투수'!$B46,PitchGame!O:O)</f>
        <v>3</v>
      </c>
      <c r="O46" s="1">
        <f>SUMIF(PitchGame!$A:$A,'2025 썸머시즌 투수'!$B46,PitchGame!P:P)</f>
        <v>1</v>
      </c>
      <c r="P46" s="1">
        <f>SUMIF(PitchGame!$A:$A,'2025 썸머시즌 투수'!$B46,PitchGame!Q:Q)</f>
        <v>0</v>
      </c>
      <c r="Q46" s="1">
        <f>SUMIF(PitchGame!$A:$A,'2025 썸머시즌 투수'!$B46,PitchGame!R:R)</f>
        <v>1</v>
      </c>
      <c r="R46" s="1">
        <f>SUMIF(PitchGame!$A:$A,'2025 썸머시즌 투수'!$B46,PitchGame!S:S)</f>
        <v>0</v>
      </c>
      <c r="S46" s="1">
        <v>0</v>
      </c>
      <c r="T46" s="1">
        <v>0</v>
      </c>
      <c r="U46" s="1">
        <v>2</v>
      </c>
      <c r="V46" s="1"/>
      <c r="W46" s="2">
        <f t="shared" ref="W46" si="41">IFERROR(N46*9/D46,0)</f>
        <v>13.5</v>
      </c>
      <c r="X46" s="2">
        <f t="shared" ref="X46" si="42">W46/$W$2*100</f>
        <v>211.60866239961987</v>
      </c>
      <c r="Y46" s="2">
        <f t="shared" ref="Y46" si="43">(L46+P46)/D46</f>
        <v>0.5</v>
      </c>
      <c r="Z46" s="2">
        <f t="shared" ref="Z46" si="44">(K46*9)/D46</f>
        <v>0</v>
      </c>
      <c r="AA46" s="2">
        <f t="shared" ref="AA46" si="45">(P46/9)*D46</f>
        <v>0</v>
      </c>
      <c r="AB46" s="2" t="e">
        <f t="shared" ref="AB46" si="46">K46/P46</f>
        <v>#DIV/0!</v>
      </c>
      <c r="AC46" s="2">
        <f t="shared" ref="AC46" si="47">(M46*9)/D46</f>
        <v>0</v>
      </c>
      <c r="AD46" s="2">
        <f t="shared" ref="AD46" si="48">(K46/U46)*100</f>
        <v>0</v>
      </c>
      <c r="AE46" s="2">
        <f t="shared" ref="AE46" si="49">(P46/U46) * 100</f>
        <v>0</v>
      </c>
      <c r="AF46" s="2">
        <f t="shared" ref="AF46" si="50">AD46-AE46</f>
        <v>0</v>
      </c>
      <c r="AG46" s="2">
        <f t="shared" ref="AG46" si="51">(L46-M46)/(U46-K46-M46)</f>
        <v>0.5</v>
      </c>
      <c r="AH46" s="2">
        <f t="shared" ref="AH46" si="52">((L46+P46+Q46-O46) / (L46+P46+Q46)) * 100</f>
        <v>50</v>
      </c>
      <c r="AJ46">
        <f t="shared" ref="AJ46" si="53">L46/(U46-P46-Q46)</f>
        <v>1</v>
      </c>
      <c r="AK46">
        <f>SUMIF(BatGame!$A:$A,'2025 썸머시즌 투수'!B46,BatGame!$AE:$AE)</f>
        <v>25</v>
      </c>
      <c r="AL46">
        <f t="shared" ref="AL46" si="54">AK46/AO46</f>
        <v>8.3333333333333339</v>
      </c>
      <c r="AM46" s="2">
        <f t="shared" ref="AM46" si="55">AK46/D46</f>
        <v>12.5</v>
      </c>
      <c r="AN46" s="2">
        <f t="shared" ref="AN46" si="56">AK46/U46</f>
        <v>12.5</v>
      </c>
      <c r="AO46" s="1">
        <v>3</v>
      </c>
      <c r="AP46" s="2">
        <f t="shared" ref="AP46" si="57">D46*0.03</f>
        <v>0.06</v>
      </c>
      <c r="AQ46">
        <f t="shared" ref="AQ46" si="58">($W$2/W46) * D46/9</f>
        <v>0.10501565470063733</v>
      </c>
      <c r="AR46" s="2">
        <f t="shared" ref="AR46" si="59">AQ46+AP46</f>
        <v>0.16501565470063734</v>
      </c>
      <c r="AS46">
        <f>AR46/'리그 상수'!$B$4</f>
        <v>8.2507827350318669E-3</v>
      </c>
      <c r="AT46" t="b">
        <f>IF(D46&gt;= '리그 상수'!$I$1*1.8, TRUE, FALSE)</f>
        <v>0</v>
      </c>
    </row>
    <row r="47" spans="1:46">
      <c r="C47" s="24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A117" zoomScale="132" workbookViewId="0">
      <selection activeCell="A112" sqref="A112"/>
    </sheetView>
  </sheetViews>
  <sheetFormatPr baseColWidth="10" defaultColWidth="11.5703125" defaultRowHeight="18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baseColWidth="10" defaultColWidth="8.7109375" defaultRowHeight="18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I1" sqref="I1"/>
    </sheetView>
  </sheetViews>
  <sheetFormatPr baseColWidth="10" defaultColWidth="10.7109375" defaultRowHeight="18"/>
  <cols>
    <col min="1" max="4" width="10.7109375" style="2"/>
    <col min="5" max="5" width="14.7109375" style="2" bestFit="1" customWidth="1"/>
    <col min="6" max="16384" width="10.7109375" style="2"/>
  </cols>
  <sheetData>
    <row r="1" spans="1:9">
      <c r="A1" s="2" t="s">
        <v>60</v>
      </c>
      <c r="B1" s="2">
        <f>D1*B2</f>
        <v>0.30778443113772452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0.10034169309747244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3.0673633425613134</v>
      </c>
      <c r="C2" s="2" t="s">
        <v>68</v>
      </c>
      <c r="D2" s="2">
        <f>'2025 썸머시즌 타자'!I2/'2025 썸머시즌 타자'!G2</f>
        <v>0.27992518703241898</v>
      </c>
    </row>
    <row r="3" spans="1:9">
      <c r="A3" s="2" t="s">
        <v>61</v>
      </c>
      <c r="B3" s="2">
        <f>'2025 썸머시즌 타자'!H2/'2025 썸머시즌 타자'!E2</f>
        <v>0.1490757304710793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0.30778443113772452</v>
      </c>
      <c r="E3" s="2" t="s">
        <v>201</v>
      </c>
    </row>
    <row r="4" spans="1:9">
      <c r="A4" s="2" t="s">
        <v>44</v>
      </c>
      <c r="B4" s="2">
        <f>'2025 썸머시즌 타자'!AW2</f>
        <v>20</v>
      </c>
      <c r="E4" s="2" t="s">
        <v>204</v>
      </c>
      <c r="F4" s="2">
        <f>B4/0.8</f>
        <v>25</v>
      </c>
    </row>
    <row r="7" spans="1:9">
      <c r="A7" s="27" t="s">
        <v>70</v>
      </c>
      <c r="B7" s="27"/>
      <c r="C7" s="2">
        <f>'2025 썸머시즌 타자'!H2/('2025 썸머시즌 타자'!J2+'2025 썸머시즌 타자'!K2+'2025 썸머시즌 타자'!L2+'2025 썸머시즌 타자'!M2+'2025 썸머시즌 타자'!R2+'2025 썸머시즌 타자'!S2)</f>
        <v>0.48638132295719844</v>
      </c>
    </row>
    <row r="8" spans="1:9">
      <c r="A8" s="2" t="s">
        <v>62</v>
      </c>
      <c r="B8" s="2">
        <f>C7*0.4</f>
        <v>0.19455252918287938</v>
      </c>
      <c r="D8" s="2" t="s">
        <v>76</v>
      </c>
      <c r="E8" s="2">
        <f>'2025 썸머시즌 타자'!R2</f>
        <v>25</v>
      </c>
      <c r="G8" s="2">
        <f>B8*E8</f>
        <v>4.8638132295719849</v>
      </c>
    </row>
    <row r="9" spans="1:9">
      <c r="A9" s="2" t="s">
        <v>63</v>
      </c>
      <c r="B9" s="2">
        <f>C7*0.42</f>
        <v>0.20428015564202334</v>
      </c>
      <c r="D9" s="2" t="s">
        <v>77</v>
      </c>
      <c r="E9" s="2">
        <f>'2025 썸머시즌 타자'!S2</f>
        <v>40</v>
      </c>
      <c r="G9" s="2">
        <f t="shared" ref="G9:G13" si="0">B9*E9</f>
        <v>8.1712062256809332</v>
      </c>
    </row>
    <row r="10" spans="1:9">
      <c r="A10" s="2" t="s">
        <v>64</v>
      </c>
      <c r="B10" s="2">
        <f>C7*0.5</f>
        <v>0.24319066147859922</v>
      </c>
      <c r="D10" s="2" t="s">
        <v>72</v>
      </c>
      <c r="E10" s="2">
        <f>'2025 썸머시즌 타자'!J2</f>
        <v>255</v>
      </c>
      <c r="G10" s="2">
        <f t="shared" si="0"/>
        <v>62.0136186770428</v>
      </c>
    </row>
    <row r="11" spans="1:9">
      <c r="A11" s="2" t="s">
        <v>65</v>
      </c>
      <c r="B11" s="2">
        <f>C7*0.8</f>
        <v>0.38910505836575876</v>
      </c>
      <c r="D11" s="2" t="s">
        <v>73</v>
      </c>
      <c r="E11" s="2">
        <f>'2025 썸머시즌 타자'!K2</f>
        <v>125</v>
      </c>
      <c r="G11" s="2">
        <f t="shared" si="0"/>
        <v>48.638132295719842</v>
      </c>
    </row>
    <row r="12" spans="1:9">
      <c r="A12" s="2" t="s">
        <v>66</v>
      </c>
      <c r="B12" s="2">
        <f>C7*1</f>
        <v>0.48638132295719844</v>
      </c>
      <c r="D12" s="2" t="s">
        <v>74</v>
      </c>
      <c r="E12" s="2">
        <f>'2025 썸머시즌 타자'!L2</f>
        <v>18</v>
      </c>
      <c r="G12" s="2">
        <f t="shared" si="0"/>
        <v>8.7548638132295711</v>
      </c>
    </row>
    <row r="13" spans="1:9">
      <c r="A13" s="2" t="s">
        <v>67</v>
      </c>
      <c r="B13" s="2">
        <f>C7*1.4</f>
        <v>0.68093385214007773</v>
      </c>
      <c r="D13" s="2" t="s">
        <v>75</v>
      </c>
      <c r="E13" s="2">
        <f>'2025 썸머시즌 타자'!M2</f>
        <v>51</v>
      </c>
      <c r="G13" s="2">
        <f t="shared" si="0"/>
        <v>34.727626459143963</v>
      </c>
    </row>
    <row r="15" spans="1:9">
      <c r="A15" s="27" t="s">
        <v>78</v>
      </c>
      <c r="B15" s="27"/>
    </row>
    <row r="16" spans="1:9">
      <c r="A16" s="2" t="s">
        <v>62</v>
      </c>
      <c r="B16" s="2">
        <f>B8*$B$2</f>
        <v>0.59676329621815438</v>
      </c>
    </row>
    <row r="17" spans="1:2">
      <c r="A17" s="2" t="s">
        <v>63</v>
      </c>
      <c r="B17" s="2">
        <f t="shared" ref="B17:B21" si="1">B9*$B$2</f>
        <v>0.62660146102906211</v>
      </c>
    </row>
    <row r="18" spans="1:2">
      <c r="A18" s="2" t="s">
        <v>64</v>
      </c>
      <c r="B18" s="2">
        <f t="shared" si="1"/>
        <v>0.74595412027269292</v>
      </c>
    </row>
    <row r="19" spans="1:2">
      <c r="A19" s="2" t="s">
        <v>65</v>
      </c>
      <c r="B19" s="2">
        <f t="shared" si="1"/>
        <v>1.1935265924363088</v>
      </c>
    </row>
    <row r="20" spans="1:2">
      <c r="A20" s="2" t="s">
        <v>66</v>
      </c>
      <c r="B20" s="2">
        <f t="shared" si="1"/>
        <v>1.4919082405453858</v>
      </c>
    </row>
    <row r="21" spans="1:2">
      <c r="A21" s="2" t="s">
        <v>67</v>
      </c>
      <c r="B21" s="2">
        <f t="shared" si="1"/>
        <v>2.08867153676354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3D9-DA74-D245-984D-2A6D241B687A}">
  <dimension ref="A1"/>
  <sheetViews>
    <sheetView workbookViewId="0"/>
  </sheetViews>
  <sheetFormatPr baseColWidth="10" defaultColWidth="11.5703125" defaultRowHeight="1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2025 썸머시즌 타자</vt:lpstr>
      <vt:lpstr>BatGame</vt:lpstr>
      <vt:lpstr>2025 썸머시즌 투수</vt:lpstr>
      <vt:lpstr>PitchGame</vt:lpstr>
      <vt:lpstr>2025 썸머시즌 종합</vt:lpstr>
      <vt:lpstr>리그 상수</vt:lpstr>
      <vt:lpstr>2025 썸머시즌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2025-08-07T04:57:13Z</dcterms:created>
  <dcterms:modified xsi:type="dcterms:W3CDTF">2025-08-23T20:32:42Z</dcterms:modified>
</cp:coreProperties>
</file>