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  <c r="D20"/>
  <c r="D14"/>
  <c r="J11"/>
  <c r="J5"/>
  <c r="J6"/>
  <c r="J4"/>
  <c r="J3"/>
  <c r="O2"/>
  <c r="E12"/>
  <c r="P3" l="1"/>
  <c r="Q3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P2"/>
  <c r="Q2" s="1"/>
  <c r="O4"/>
  <c r="O6"/>
  <c r="O8"/>
  <c r="O10"/>
  <c r="N3"/>
  <c r="O3" s="1"/>
  <c r="N4"/>
  <c r="N5"/>
  <c r="O5" s="1"/>
  <c r="N6"/>
  <c r="N7"/>
  <c r="O7" s="1"/>
  <c r="N8"/>
  <c r="N9"/>
  <c r="O9" s="1"/>
  <c r="N10"/>
  <c r="N11"/>
  <c r="O11" s="1"/>
  <c r="N2"/>
  <c r="J9"/>
  <c r="J8"/>
  <c r="J7"/>
  <c r="J12" s="1"/>
  <c r="J10"/>
  <c r="D3"/>
  <c r="D4"/>
  <c r="D5"/>
  <c r="D6"/>
  <c r="D7"/>
  <c r="F7" s="1"/>
  <c r="D8"/>
  <c r="D9"/>
  <c r="D10"/>
  <c r="D11"/>
  <c r="D2"/>
  <c r="F2" s="1"/>
  <c r="O12" l="1"/>
  <c r="O13" s="1"/>
  <c r="Q12"/>
  <c r="T11"/>
  <c r="U11" s="1"/>
  <c r="T9"/>
  <c r="U9" s="1"/>
  <c r="T7"/>
  <c r="U7" s="1"/>
  <c r="T5"/>
  <c r="U5" s="1"/>
  <c r="T3"/>
  <c r="U3" s="1"/>
  <c r="T10"/>
  <c r="U10" s="1"/>
  <c r="T8"/>
  <c r="U8" s="1"/>
  <c r="T6"/>
  <c r="U6" s="1"/>
  <c r="T4"/>
  <c r="U4" s="1"/>
  <c r="T2"/>
  <c r="U2" s="1"/>
  <c r="C27"/>
  <c r="F5"/>
  <c r="F3"/>
  <c r="F4"/>
  <c r="F10"/>
  <c r="F6"/>
  <c r="F9"/>
  <c r="F11"/>
  <c r="F8"/>
  <c r="Q13" l="1"/>
  <c r="C29" s="1"/>
  <c r="F12"/>
  <c r="B13" s="1"/>
  <c r="G2" l="1"/>
  <c r="G8"/>
  <c r="G4"/>
  <c r="G9"/>
  <c r="G3"/>
  <c r="G10"/>
  <c r="G6"/>
  <c r="G11"/>
  <c r="G5"/>
  <c r="G7"/>
  <c r="W5" l="1"/>
  <c r="X5" s="1"/>
  <c r="R5"/>
  <c r="S5" s="1"/>
  <c r="W6"/>
  <c r="X6" s="1"/>
  <c r="R6"/>
  <c r="S6" s="1"/>
  <c r="W3"/>
  <c r="X3" s="1"/>
  <c r="R3"/>
  <c r="S3" s="1"/>
  <c r="W4"/>
  <c r="X4" s="1"/>
  <c r="R4"/>
  <c r="S4" s="1"/>
  <c r="W2"/>
  <c r="X2" s="1"/>
  <c r="R2"/>
  <c r="S2" s="1"/>
  <c r="W7"/>
  <c r="X7" s="1"/>
  <c r="R7"/>
  <c r="S7" s="1"/>
  <c r="W11"/>
  <c r="X11" s="1"/>
  <c r="R11"/>
  <c r="S11" s="1"/>
  <c r="W10"/>
  <c r="X10" s="1"/>
  <c r="R10"/>
  <c r="S10" s="1"/>
  <c r="W9"/>
  <c r="X9" s="1"/>
  <c r="R9"/>
  <c r="S9" s="1"/>
  <c r="W8"/>
  <c r="X8" s="1"/>
  <c r="R8"/>
  <c r="S8" s="1"/>
  <c r="K7"/>
  <c r="H7"/>
  <c r="I7" s="1"/>
  <c r="K11"/>
  <c r="H11"/>
  <c r="I11" s="1"/>
  <c r="K10"/>
  <c r="H10"/>
  <c r="I10" s="1"/>
  <c r="K9"/>
  <c r="H9"/>
  <c r="I9" s="1"/>
  <c r="K8"/>
  <c r="H8"/>
  <c r="I8" s="1"/>
  <c r="K5"/>
  <c r="H5"/>
  <c r="I5" s="1"/>
  <c r="K6"/>
  <c r="H6"/>
  <c r="I6" s="1"/>
  <c r="K3"/>
  <c r="H3"/>
  <c r="I3" s="1"/>
  <c r="H4"/>
  <c r="I4" s="1"/>
  <c r="K4"/>
  <c r="H2"/>
  <c r="I2" s="1"/>
  <c r="K2"/>
  <c r="X12" l="1"/>
  <c r="S12"/>
  <c r="C32" s="1"/>
  <c r="I12"/>
  <c r="I15" s="1"/>
  <c r="I16" s="1"/>
  <c r="I17" s="1"/>
  <c r="I18" s="1"/>
</calcChain>
</file>

<file path=xl/sharedStrings.xml><?xml version="1.0" encoding="utf-8"?>
<sst xmlns="http://schemas.openxmlformats.org/spreadsheetml/2006/main" count="67" uniqueCount="64">
  <si>
    <t>class interval</t>
  </si>
  <si>
    <t>midpoint</t>
  </si>
  <si>
    <t>lower limit</t>
  </si>
  <si>
    <t>SUM</t>
  </si>
  <si>
    <t>X*F</t>
  </si>
  <si>
    <t>X-MEAN</t>
  </si>
  <si>
    <t>(X-MEAN)^2</t>
  </si>
  <si>
    <t>(X-MEAN)^2*F</t>
  </si>
  <si>
    <t>CF</t>
  </si>
  <si>
    <t>ABS(X-MEAN)</t>
  </si>
  <si>
    <t>L+(fm-f1)/2fm-f1-f2*W</t>
  </si>
  <si>
    <t>1.MEAN</t>
  </si>
  <si>
    <t>2.MEDIAN</t>
  </si>
  <si>
    <t>3.MODE</t>
  </si>
  <si>
    <t>X</t>
  </si>
  <si>
    <t>LOG(X)</t>
  </si>
  <si>
    <t>F*LOG(X)</t>
  </si>
  <si>
    <t>SUM/N</t>
  </si>
  <si>
    <t>4.GEOMENTRIC MEAN</t>
  </si>
  <si>
    <t>10^SUM/N</t>
  </si>
  <si>
    <t>5.HARMONIC MEAN</t>
  </si>
  <si>
    <t>1/X</t>
  </si>
  <si>
    <t>F*1/X</t>
  </si>
  <si>
    <t>SUM/10</t>
  </si>
  <si>
    <t>1/HM</t>
  </si>
  <si>
    <t xml:space="preserve">  </t>
  </si>
  <si>
    <t>upper limit</t>
  </si>
  <si>
    <t>L+[(N/2-CF)/F]*W</t>
  </si>
  <si>
    <t>(X-XBAR)*F/N</t>
  </si>
  <si>
    <t>Y=ABS OF X-MEAN</t>
  </si>
  <si>
    <t>Y*F</t>
  </si>
  <si>
    <t>X-MEDIAN</t>
  </si>
  <si>
    <t>Y=ABS(X-MEDIAN)</t>
  </si>
  <si>
    <t>F*X-MEAN</t>
  </si>
  <si>
    <t>ABS(F*X-MEAN)</t>
  </si>
  <si>
    <t>6.MEAN DEVIATION ABOUT MEAN</t>
  </si>
  <si>
    <t>7.MEAN DEVIATION ABOUT MEDIAN</t>
  </si>
  <si>
    <t>F*X-MEAN/F</t>
  </si>
  <si>
    <t>1.VARIANCE</t>
  </si>
  <si>
    <t>2.STANDARD DEVIATION</t>
  </si>
  <si>
    <t>3.SD/MEAN</t>
  </si>
  <si>
    <t>4.CO-EFFICIENT OF VARIANCE</t>
  </si>
  <si>
    <t xml:space="preserve"> </t>
  </si>
  <si>
    <t>2011-2012</t>
  </si>
  <si>
    <t>2013-2014</t>
  </si>
  <si>
    <t>2001-2002</t>
  </si>
  <si>
    <t>2003-2004</t>
  </si>
  <si>
    <t>2005-2006</t>
  </si>
  <si>
    <t>2007-2008</t>
  </si>
  <si>
    <t>2009-2010</t>
  </si>
  <si>
    <t>2015-2016</t>
  </si>
  <si>
    <t>2017-2018</t>
  </si>
  <si>
    <t>2019-2020</t>
  </si>
  <si>
    <t>Primary Schools (frequency)</t>
  </si>
  <si>
    <t>N=9.11.72</t>
  </si>
  <si>
    <t>2017+[888.12/2-718.12)/100]*1</t>
  </si>
  <si>
    <t>L=2017</t>
  </si>
  <si>
    <t>F=100</t>
  </si>
  <si>
    <t>CF=689.12</t>
  </si>
  <si>
    <t>N=888.12</t>
  </si>
  <si>
    <t>W=1</t>
  </si>
  <si>
    <t>F1=98.02</t>
  </si>
  <si>
    <t>F2=99</t>
  </si>
  <si>
    <t>2017+(100-98.02)/2(100)-98.02-99*1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</si>
</sst>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tabSelected="1" topLeftCell="A9" zoomScale="85" zoomScaleNormal="85" workbookViewId="0">
      <selection activeCell="C32" sqref="C32"/>
    </sheetView>
  </sheetViews>
  <sheetFormatPr defaultRowHeight="15"/>
  <cols>
    <col min="1" max="1" width="31.5703125" customWidth="1"/>
    <col min="2" max="2" width="17.28515625" customWidth="1"/>
    <col min="3" max="3" width="33" customWidth="1"/>
    <col min="4" max="4" width="12.7109375" bestFit="1" customWidth="1"/>
    <col min="5" max="5" width="26.85546875" bestFit="1" customWidth="1"/>
    <col min="7" max="7" width="11.85546875" customWidth="1"/>
    <col min="8" max="8" width="25.140625" customWidth="1"/>
    <col min="9" max="9" width="26.28515625" customWidth="1"/>
    <col min="11" max="11" width="18" customWidth="1"/>
    <col min="18" max="18" width="16.85546875" customWidth="1"/>
    <col min="19" max="19" width="12.28515625" bestFit="1" customWidth="1"/>
    <col min="21" max="21" width="20.5703125" customWidth="1"/>
    <col min="23" max="23" width="17.7109375" customWidth="1"/>
    <col min="24" max="24" width="13.5703125" customWidth="1"/>
  </cols>
  <sheetData>
    <row r="1" spans="1:24">
      <c r="A1" t="s">
        <v>0</v>
      </c>
      <c r="B1" t="s">
        <v>2</v>
      </c>
      <c r="C1" t="s">
        <v>26</v>
      </c>
      <c r="D1" t="s">
        <v>1</v>
      </c>
      <c r="E1" s="3" t="s">
        <v>53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14</v>
      </c>
      <c r="N1" t="s">
        <v>15</v>
      </c>
      <c r="O1" t="s">
        <v>16</v>
      </c>
      <c r="P1" t="s">
        <v>21</v>
      </c>
      <c r="Q1" t="s">
        <v>22</v>
      </c>
      <c r="R1" t="s">
        <v>29</v>
      </c>
      <c r="S1" t="s">
        <v>30</v>
      </c>
      <c r="T1" t="s">
        <v>31</v>
      </c>
      <c r="U1" t="s">
        <v>32</v>
      </c>
      <c r="W1" t="s">
        <v>33</v>
      </c>
      <c r="X1" t="s">
        <v>34</v>
      </c>
    </row>
    <row r="2" spans="1:24">
      <c r="A2" s="3" t="s">
        <v>45</v>
      </c>
      <c r="B2">
        <v>2001</v>
      </c>
      <c r="C2">
        <v>2002</v>
      </c>
      <c r="D2">
        <f>(B2+C2)/2</f>
        <v>2001.5</v>
      </c>
      <c r="E2" s="2">
        <v>97.21</v>
      </c>
      <c r="F2">
        <f>(D2*E2)</f>
        <v>194565.81499999997</v>
      </c>
      <c r="G2">
        <f>D2-B13</f>
        <v>-9.3224339053285803</v>
      </c>
      <c r="H2">
        <f>ABS(G2^2)</f>
        <v>86.907773919219892</v>
      </c>
      <c r="I2">
        <f>H2*E2</f>
        <v>8448.3047026873646</v>
      </c>
      <c r="J2">
        <v>97.21</v>
      </c>
      <c r="K2">
        <f>ABS(G2)</f>
        <v>9.3224339053285803</v>
      </c>
      <c r="M2">
        <v>800</v>
      </c>
      <c r="N2">
        <f>LOG(M2)</f>
        <v>2.9030899869919438</v>
      </c>
      <c r="O2">
        <f>E2*N2</f>
        <v>282.20937763548682</v>
      </c>
      <c r="P2">
        <f>1/M2</f>
        <v>1.25E-3</v>
      </c>
      <c r="Q2">
        <f>E2*P2</f>
        <v>0.1215125</v>
      </c>
      <c r="R2">
        <f>ABS(G2)</f>
        <v>9.3224339053285803</v>
      </c>
      <c r="S2">
        <f>R2*E2</f>
        <v>906.2337999369912</v>
      </c>
      <c r="T2">
        <f>D2-D14</f>
        <v>-13.049400000000105</v>
      </c>
      <c r="U2">
        <f>ABS(T2)</f>
        <v>13.049400000000105</v>
      </c>
      <c r="W2">
        <f>E2*G2</f>
        <v>-906.2337999369912</v>
      </c>
      <c r="X2">
        <f>ABS(W2)</f>
        <v>906.2337999369912</v>
      </c>
    </row>
    <row r="3" spans="1:24">
      <c r="A3" s="3" t="s">
        <v>46</v>
      </c>
      <c r="B3">
        <v>2003</v>
      </c>
      <c r="C3">
        <v>2004</v>
      </c>
      <c r="D3">
        <f t="shared" ref="D3:D11" si="0">(B3+C3)/2</f>
        <v>2003.5</v>
      </c>
      <c r="E3" s="2">
        <v>85.88</v>
      </c>
      <c r="F3">
        <f t="shared" ref="F3:F11" si="1">(D3*E3)</f>
        <v>172060.58</v>
      </c>
      <c r="G3">
        <f>D3-B13</f>
        <v>-7.3224339053285803</v>
      </c>
      <c r="H3">
        <f t="shared" ref="H3:H11" si="2">ABS(G3^2)</f>
        <v>53.618038297905564</v>
      </c>
      <c r="I3">
        <f t="shared" ref="I3:I11" si="3">H3*E3</f>
        <v>4604.7171290241295</v>
      </c>
      <c r="J3">
        <f>SUM(E2:E3)</f>
        <v>183.08999999999997</v>
      </c>
      <c r="K3">
        <f t="shared" ref="K3:K11" si="4">ABS(G3)</f>
        <v>7.3224339053285803</v>
      </c>
      <c r="M3">
        <v>780</v>
      </c>
      <c r="N3">
        <f t="shared" ref="N3:N11" si="5">LOG(M3)</f>
        <v>2.8920946026904804</v>
      </c>
      <c r="O3">
        <f t="shared" ref="O3:O10" si="6">E3*N3</f>
        <v>248.37308447905843</v>
      </c>
      <c r="P3">
        <f t="shared" ref="P3:P11" si="7">1/M3</f>
        <v>1.2820512820512821E-3</v>
      </c>
      <c r="Q3">
        <f t="shared" ref="Q3:Q11" si="8">E3*P3</f>
        <v>0.1101025641025641</v>
      </c>
      <c r="R3">
        <f t="shared" ref="R3:R11" si="9">ABS(G3)</f>
        <v>7.3224339053285803</v>
      </c>
      <c r="S3">
        <f t="shared" ref="S3:S11" si="10">R3*E3</f>
        <v>628.85062378961845</v>
      </c>
      <c r="T3">
        <f>D3-D14</f>
        <v>-11.049400000000105</v>
      </c>
      <c r="U3">
        <f t="shared" ref="U3:U11" si="11">ABS(T3)</f>
        <v>11.049400000000105</v>
      </c>
      <c r="W3">
        <f t="shared" ref="W3:W11" si="12">E3*G3</f>
        <v>-628.85062378961845</v>
      </c>
      <c r="X3">
        <f t="shared" ref="X3:X11" si="13">ABS(W3)</f>
        <v>628.85062378961845</v>
      </c>
    </row>
    <row r="4" spans="1:24">
      <c r="A4" s="3" t="s">
        <v>47</v>
      </c>
      <c r="B4">
        <v>2005</v>
      </c>
      <c r="C4">
        <v>2006</v>
      </c>
      <c r="D4">
        <f t="shared" si="0"/>
        <v>2005.5</v>
      </c>
      <c r="E4" s="2">
        <v>71.930000000000007</v>
      </c>
      <c r="F4">
        <f t="shared" si="1"/>
        <v>144255.61500000002</v>
      </c>
      <c r="G4">
        <f>D4-B13</f>
        <v>-5.3224339053285803</v>
      </c>
      <c r="H4">
        <f t="shared" si="2"/>
        <v>28.328302676591242</v>
      </c>
      <c r="I4">
        <f t="shared" si="3"/>
        <v>2037.6548115272083</v>
      </c>
      <c r="J4">
        <f>SUM(E2:E4 )</f>
        <v>255.01999999999998</v>
      </c>
      <c r="K4">
        <f t="shared" si="4"/>
        <v>5.3224339053285803</v>
      </c>
      <c r="M4">
        <v>700</v>
      </c>
      <c r="N4">
        <f t="shared" si="5"/>
        <v>2.8450980400142569</v>
      </c>
      <c r="O4">
        <f t="shared" si="6"/>
        <v>204.64790201822552</v>
      </c>
      <c r="P4">
        <f t="shared" si="7"/>
        <v>1.4285714285714286E-3</v>
      </c>
      <c r="Q4">
        <f t="shared" si="8"/>
        <v>0.10275714285714287</v>
      </c>
      <c r="R4">
        <f t="shared" si="9"/>
        <v>5.3224339053285803</v>
      </c>
      <c r="S4">
        <f t="shared" si="10"/>
        <v>382.8426708102848</v>
      </c>
      <c r="T4">
        <f>D4-D14</f>
        <v>-9.0494000000001051</v>
      </c>
      <c r="U4">
        <f t="shared" si="11"/>
        <v>9.0494000000001051</v>
      </c>
      <c r="W4">
        <f t="shared" si="12"/>
        <v>-382.8426708102848</v>
      </c>
      <c r="X4">
        <f t="shared" si="13"/>
        <v>382.8426708102848</v>
      </c>
    </row>
    <row r="5" spans="1:24">
      <c r="A5" s="3" t="s">
        <v>48</v>
      </c>
      <c r="B5">
        <v>2007</v>
      </c>
      <c r="C5">
        <v>2008</v>
      </c>
      <c r="D5">
        <f t="shared" si="0"/>
        <v>2007.5</v>
      </c>
      <c r="E5" s="2">
        <v>76.260000000000005</v>
      </c>
      <c r="F5">
        <f t="shared" si="1"/>
        <v>153091.95000000001</v>
      </c>
      <c r="G5">
        <f>D5-B13</f>
        <v>-3.3224339053285803</v>
      </c>
      <c r="H5">
        <f t="shared" si="2"/>
        <v>11.038567055276921</v>
      </c>
      <c r="I5">
        <f t="shared" si="3"/>
        <v>841.80112363541809</v>
      </c>
      <c r="J5">
        <f>SUM(E2:E5)</f>
        <v>331.28</v>
      </c>
      <c r="K5">
        <f t="shared" si="4"/>
        <v>3.3224339053285803</v>
      </c>
      <c r="M5">
        <v>650</v>
      </c>
      <c r="N5">
        <f t="shared" si="5"/>
        <v>2.8129133566428557</v>
      </c>
      <c r="O5">
        <f t="shared" si="6"/>
        <v>214.5127725775842</v>
      </c>
      <c r="P5">
        <f t="shared" si="7"/>
        <v>1.5384615384615385E-3</v>
      </c>
      <c r="Q5">
        <f t="shared" si="8"/>
        <v>0.11732307692307693</v>
      </c>
      <c r="R5">
        <f t="shared" si="9"/>
        <v>3.3224339053285803</v>
      </c>
      <c r="S5">
        <f t="shared" si="10"/>
        <v>253.36880962035755</v>
      </c>
      <c r="T5">
        <f>D5-D14</f>
        <v>-7.0494000000001051</v>
      </c>
      <c r="U5">
        <f t="shared" si="11"/>
        <v>7.0494000000001051</v>
      </c>
      <c r="W5">
        <f t="shared" si="12"/>
        <v>-253.36880962035755</v>
      </c>
      <c r="X5">
        <f t="shared" si="13"/>
        <v>253.36880962035755</v>
      </c>
    </row>
    <row r="6" spans="1:24">
      <c r="A6" s="3" t="s">
        <v>49</v>
      </c>
      <c r="B6">
        <v>2009</v>
      </c>
      <c r="C6">
        <v>2010</v>
      </c>
      <c r="D6">
        <f t="shared" si="0"/>
        <v>2009.5</v>
      </c>
      <c r="E6" s="2">
        <v>88.73</v>
      </c>
      <c r="F6">
        <f t="shared" si="1"/>
        <v>178302.935</v>
      </c>
      <c r="G6">
        <f>D6-B13</f>
        <v>-1.3224339053285803</v>
      </c>
      <c r="H6">
        <f t="shared" si="2"/>
        <v>1.7488314339626005</v>
      </c>
      <c r="I6">
        <f t="shared" si="3"/>
        <v>155.17381313550155</v>
      </c>
      <c r="J6">
        <f>SUM(E2:E6)</f>
        <v>420.01</v>
      </c>
      <c r="K6">
        <f t="shared" si="4"/>
        <v>1.3224339053285803</v>
      </c>
      <c r="M6">
        <v>600</v>
      </c>
      <c r="N6">
        <f t="shared" si="5"/>
        <v>2.7781512503836434</v>
      </c>
      <c r="O6">
        <f t="shared" si="6"/>
        <v>246.50536044654069</v>
      </c>
      <c r="P6">
        <f t="shared" si="7"/>
        <v>1.6666666666666668E-3</v>
      </c>
      <c r="Q6">
        <f t="shared" si="8"/>
        <v>0.14788333333333334</v>
      </c>
      <c r="R6">
        <f t="shared" si="9"/>
        <v>1.3224339053285803</v>
      </c>
      <c r="S6">
        <f t="shared" si="10"/>
        <v>117.33956041980494</v>
      </c>
      <c r="T6">
        <f>D6-D14</f>
        <v>-5.0494000000001051</v>
      </c>
      <c r="U6">
        <f t="shared" si="11"/>
        <v>5.0494000000001051</v>
      </c>
      <c r="W6">
        <f t="shared" si="12"/>
        <v>-117.33956041980494</v>
      </c>
      <c r="X6">
        <f t="shared" si="13"/>
        <v>117.33956041980494</v>
      </c>
    </row>
    <row r="7" spans="1:24">
      <c r="A7" s="3" t="s">
        <v>43</v>
      </c>
      <c r="B7">
        <v>2011</v>
      </c>
      <c r="C7">
        <v>2012</v>
      </c>
      <c r="D7">
        <f t="shared" si="0"/>
        <v>2011.5</v>
      </c>
      <c r="E7" s="2">
        <v>77.400000000000006</v>
      </c>
      <c r="F7">
        <f t="shared" si="1"/>
        <v>155690.1</v>
      </c>
      <c r="G7">
        <f>D7-B13</f>
        <v>0.67756609467141971</v>
      </c>
      <c r="H7">
        <f t="shared" si="2"/>
        <v>0.45909581264827931</v>
      </c>
      <c r="I7">
        <f t="shared" si="3"/>
        <v>35.534015898976818</v>
      </c>
      <c r="J7">
        <f>SUM(E2:E7)</f>
        <v>497.40999999999997</v>
      </c>
      <c r="K7">
        <f t="shared" si="4"/>
        <v>0.67756609467141971</v>
      </c>
      <c r="M7">
        <v>570</v>
      </c>
      <c r="N7">
        <f t="shared" si="5"/>
        <v>2.7558748556724915</v>
      </c>
      <c r="O7">
        <f t="shared" si="6"/>
        <v>213.30471382905085</v>
      </c>
      <c r="P7">
        <f t="shared" si="7"/>
        <v>1.7543859649122807E-3</v>
      </c>
      <c r="Q7">
        <f t="shared" si="8"/>
        <v>0.13578947368421054</v>
      </c>
      <c r="R7">
        <f t="shared" si="9"/>
        <v>0.67756609467141971</v>
      </c>
      <c r="S7">
        <f t="shared" si="10"/>
        <v>52.443615727567888</v>
      </c>
      <c r="T7">
        <f>SUM(D7-D14)</f>
        <v>-3.0494000000001051</v>
      </c>
      <c r="U7">
        <f t="shared" si="11"/>
        <v>3.0494000000001051</v>
      </c>
      <c r="W7">
        <f t="shared" si="12"/>
        <v>52.443615727567888</v>
      </c>
      <c r="X7">
        <f t="shared" si="13"/>
        <v>52.443615727567888</v>
      </c>
    </row>
    <row r="8" spans="1:24">
      <c r="A8" s="3" t="s">
        <v>44</v>
      </c>
      <c r="B8">
        <v>2013</v>
      </c>
      <c r="C8">
        <v>2014</v>
      </c>
      <c r="D8">
        <f t="shared" si="0"/>
        <v>2013.5</v>
      </c>
      <c r="E8" s="2">
        <v>93.69</v>
      </c>
      <c r="F8">
        <f t="shared" si="1"/>
        <v>188644.815</v>
      </c>
      <c r="G8">
        <f>D8-B13</f>
        <v>2.6775660946714197</v>
      </c>
      <c r="H8">
        <f t="shared" si="2"/>
        <v>7.1693601913339577</v>
      </c>
      <c r="I8">
        <f t="shared" si="3"/>
        <v>671.69735632607853</v>
      </c>
      <c r="J8">
        <f>SUM(E2:E8)</f>
        <v>591.09999999999991</v>
      </c>
      <c r="K8">
        <f t="shared" si="4"/>
        <v>2.6775660946714197</v>
      </c>
      <c r="M8">
        <v>520</v>
      </c>
      <c r="N8">
        <f t="shared" si="5"/>
        <v>2.716003343634799</v>
      </c>
      <c r="O8">
        <f t="shared" si="6"/>
        <v>254.46235326514432</v>
      </c>
      <c r="P8">
        <f t="shared" si="7"/>
        <v>1.9230769230769232E-3</v>
      </c>
      <c r="Q8">
        <f t="shared" si="8"/>
        <v>0.18017307692307694</v>
      </c>
      <c r="R8">
        <f t="shared" si="9"/>
        <v>2.6775660946714197</v>
      </c>
      <c r="S8">
        <f t="shared" si="10"/>
        <v>250.8611674097653</v>
      </c>
      <c r="T8">
        <f>D8-D14</f>
        <v>-1.0494000000001051</v>
      </c>
      <c r="U8">
        <f t="shared" si="11"/>
        <v>1.0494000000001051</v>
      </c>
      <c r="W8">
        <f t="shared" si="12"/>
        <v>250.8611674097653</v>
      </c>
      <c r="X8">
        <f t="shared" si="13"/>
        <v>250.8611674097653</v>
      </c>
    </row>
    <row r="9" spans="1:24">
      <c r="A9" s="3" t="s">
        <v>50</v>
      </c>
      <c r="B9">
        <v>2015</v>
      </c>
      <c r="C9">
        <v>2016</v>
      </c>
      <c r="D9">
        <f t="shared" si="0"/>
        <v>2015.5</v>
      </c>
      <c r="E9" s="2">
        <v>98.02</v>
      </c>
      <c r="F9">
        <f t="shared" si="1"/>
        <v>197559.31</v>
      </c>
      <c r="G9">
        <f>D9-B13</f>
        <v>4.6775660946714197</v>
      </c>
      <c r="H9">
        <f t="shared" si="2"/>
        <v>21.879624570019637</v>
      </c>
      <c r="I9">
        <f t="shared" si="3"/>
        <v>2144.6408003533247</v>
      </c>
      <c r="J9">
        <f>SUM(E2:E9)</f>
        <v>689.11999999999989</v>
      </c>
      <c r="K9">
        <f t="shared" si="4"/>
        <v>4.6775660946714197</v>
      </c>
      <c r="M9">
        <v>470</v>
      </c>
      <c r="N9">
        <f t="shared" si="5"/>
        <v>2.6720978579357175</v>
      </c>
      <c r="O9">
        <f t="shared" si="6"/>
        <v>261.91903203485901</v>
      </c>
      <c r="P9">
        <f t="shared" si="7"/>
        <v>2.1276595744680851E-3</v>
      </c>
      <c r="Q9">
        <f t="shared" si="8"/>
        <v>0.20855319148936169</v>
      </c>
      <c r="R9">
        <f t="shared" si="9"/>
        <v>4.6775660946714197</v>
      </c>
      <c r="S9">
        <f t="shared" si="10"/>
        <v>458.49502859969255</v>
      </c>
      <c r="T9">
        <f>D9-D14</f>
        <v>0.95059999999989486</v>
      </c>
      <c r="U9">
        <f t="shared" si="11"/>
        <v>0.95059999999989486</v>
      </c>
      <c r="W9">
        <f t="shared" si="12"/>
        <v>458.49502859969255</v>
      </c>
      <c r="X9">
        <f t="shared" si="13"/>
        <v>458.49502859969255</v>
      </c>
    </row>
    <row r="10" spans="1:24">
      <c r="A10" s="3" t="s">
        <v>51</v>
      </c>
      <c r="B10">
        <v>2017</v>
      </c>
      <c r="C10">
        <v>2018</v>
      </c>
      <c r="D10">
        <f t="shared" si="0"/>
        <v>2017.5</v>
      </c>
      <c r="E10" s="2">
        <v>100</v>
      </c>
      <c r="F10">
        <f t="shared" si="1"/>
        <v>201750</v>
      </c>
      <c r="G10">
        <f>D10-B13</f>
        <v>6.6775660946714197</v>
      </c>
      <c r="H10">
        <f t="shared" si="2"/>
        <v>44.589888948705315</v>
      </c>
      <c r="I10">
        <f t="shared" si="3"/>
        <v>4458.9888948705311</v>
      </c>
      <c r="J10">
        <f>SUM(E2:E10)</f>
        <v>789.11999999999989</v>
      </c>
      <c r="K10">
        <f t="shared" si="4"/>
        <v>6.6775660946714197</v>
      </c>
      <c r="M10">
        <v>420</v>
      </c>
      <c r="N10">
        <f t="shared" si="5"/>
        <v>2.6232492903979003</v>
      </c>
      <c r="O10">
        <f t="shared" si="6"/>
        <v>262.32492903979005</v>
      </c>
      <c r="P10">
        <f t="shared" si="7"/>
        <v>2.3809523809523812E-3</v>
      </c>
      <c r="Q10">
        <f t="shared" si="8"/>
        <v>0.23809523809523811</v>
      </c>
      <c r="R10">
        <f t="shared" si="9"/>
        <v>6.6775660946714197</v>
      </c>
      <c r="S10">
        <f t="shared" si="10"/>
        <v>667.75660946714197</v>
      </c>
      <c r="T10">
        <f>D10-D14</f>
        <v>2.9505999999998949</v>
      </c>
      <c r="U10">
        <f t="shared" si="11"/>
        <v>2.9505999999998949</v>
      </c>
      <c r="W10">
        <f t="shared" si="12"/>
        <v>667.75660946714197</v>
      </c>
      <c r="X10">
        <f t="shared" si="13"/>
        <v>667.75660946714197</v>
      </c>
    </row>
    <row r="11" spans="1:24">
      <c r="A11" s="3" t="s">
        <v>52</v>
      </c>
      <c r="B11">
        <v>2019</v>
      </c>
      <c r="C11">
        <v>2020</v>
      </c>
      <c r="D11">
        <f t="shared" si="0"/>
        <v>2019.5</v>
      </c>
      <c r="E11" s="3">
        <v>99</v>
      </c>
      <c r="F11">
        <f t="shared" si="1"/>
        <v>199930.5</v>
      </c>
      <c r="G11">
        <f>D11-B13</f>
        <v>8.6775660946714197</v>
      </c>
      <c r="H11">
        <f t="shared" si="2"/>
        <v>75.300153327391001</v>
      </c>
      <c r="I11">
        <f t="shared" si="3"/>
        <v>7454.715179411709</v>
      </c>
      <c r="J11">
        <f>SUM(E2:E11)</f>
        <v>888.11999999999989</v>
      </c>
      <c r="K11">
        <f t="shared" si="4"/>
        <v>8.6775660946714197</v>
      </c>
      <c r="M11">
        <v>360</v>
      </c>
      <c r="N11">
        <f t="shared" si="5"/>
        <v>2.5563025007672873</v>
      </c>
      <c r="O11">
        <f>E11*N11</f>
        <v>253.07394757596143</v>
      </c>
      <c r="P11">
        <f t="shared" si="7"/>
        <v>2.7777777777777779E-3</v>
      </c>
      <c r="Q11">
        <f t="shared" si="8"/>
        <v>0.27500000000000002</v>
      </c>
      <c r="R11">
        <f t="shared" si="9"/>
        <v>8.6775660946714197</v>
      </c>
      <c r="S11">
        <f t="shared" si="10"/>
        <v>859.07904337247055</v>
      </c>
      <c r="T11">
        <f>D11-D14</f>
        <v>4.9505999999998949</v>
      </c>
      <c r="U11">
        <f t="shared" si="11"/>
        <v>4.9505999999998949</v>
      </c>
      <c r="W11">
        <f t="shared" si="12"/>
        <v>859.07904337247055</v>
      </c>
      <c r="X11">
        <f t="shared" si="13"/>
        <v>859.07904337247055</v>
      </c>
    </row>
    <row r="12" spans="1:24">
      <c r="A12" t="s">
        <v>3</v>
      </c>
      <c r="C12">
        <v>1</v>
      </c>
      <c r="E12" s="3">
        <f>SUM(E2:E11)</f>
        <v>888.11999999999989</v>
      </c>
      <c r="F12">
        <f>SUM(F2:F11)</f>
        <v>1785851.62</v>
      </c>
      <c r="I12">
        <f>SUM(I2:I11)</f>
        <v>30853.227826870243</v>
      </c>
      <c r="J12">
        <f>SUM(J2:J11)</f>
        <v>4741.4799999999996</v>
      </c>
      <c r="O12">
        <f>SUM(O2:O11)</f>
        <v>2441.333472901701</v>
      </c>
      <c r="Q12">
        <f>SUM(Q2:Q11)</f>
        <v>1.6371895974080046</v>
      </c>
      <c r="S12">
        <f>SUM(S2:S11)</f>
        <v>4577.2709291536949</v>
      </c>
      <c r="X12">
        <f>SUM(X2:X11)</f>
        <v>4577.2709291536949</v>
      </c>
    </row>
    <row r="13" spans="1:24">
      <c r="A13" t="s">
        <v>11</v>
      </c>
      <c r="B13">
        <f>F12/E12</f>
        <v>2010.8224339053286</v>
      </c>
      <c r="E13" s="3"/>
      <c r="N13" t="s">
        <v>17</v>
      </c>
      <c r="O13">
        <f>O12/E12</f>
        <v>2.7488779364294254</v>
      </c>
      <c r="P13" t="s">
        <v>23</v>
      </c>
      <c r="Q13">
        <f>Q12/10</f>
        <v>0.16371895974080047</v>
      </c>
    </row>
    <row r="14" spans="1:24">
      <c r="A14" t="s">
        <v>12</v>
      </c>
      <c r="B14" s="3" t="s">
        <v>56</v>
      </c>
      <c r="C14" t="s">
        <v>27</v>
      </c>
      <c r="D14">
        <f>B10+(E12/2-J9)/E10*C12</f>
        <v>2014.5494000000001</v>
      </c>
      <c r="E14" s="3"/>
      <c r="N14" s="3" t="s">
        <v>54</v>
      </c>
      <c r="P14" s="1"/>
    </row>
    <row r="15" spans="1:24">
      <c r="B15" s="3" t="s">
        <v>57</v>
      </c>
      <c r="C15" s="3" t="s">
        <v>55</v>
      </c>
      <c r="E15" s="3"/>
      <c r="H15" t="s">
        <v>38</v>
      </c>
      <c r="I15">
        <f>I12/E12</f>
        <v>34.739931345843182</v>
      </c>
    </row>
    <row r="16" spans="1:24">
      <c r="B16" s="3" t="s">
        <v>58</v>
      </c>
      <c r="E16" s="3"/>
      <c r="H16" t="s">
        <v>39</v>
      </c>
      <c r="I16">
        <f>SQRT(I15)</f>
        <v>5.8940589873060469</v>
      </c>
    </row>
    <row r="17" spans="1:9">
      <c r="B17" s="3" t="s">
        <v>59</v>
      </c>
      <c r="E17" s="3"/>
      <c r="H17" t="s">
        <v>40</v>
      </c>
      <c r="I17">
        <f>I16/B13</f>
        <v>2.9311683060243522E-3</v>
      </c>
    </row>
    <row r="18" spans="1:9">
      <c r="B18" s="3" t="s">
        <v>60</v>
      </c>
      <c r="E18" s="3"/>
      <c r="H18" t="s">
        <v>41</v>
      </c>
      <c r="I18">
        <f>I17*100</f>
        <v>0.29311683060243521</v>
      </c>
    </row>
    <row r="19" spans="1:9">
      <c r="E19" s="3"/>
    </row>
    <row r="20" spans="1:9">
      <c r="A20" t="s">
        <v>13</v>
      </c>
      <c r="B20" s="3" t="s">
        <v>56</v>
      </c>
      <c r="C20" t="s">
        <v>10</v>
      </c>
      <c r="D20">
        <f>B10+(E10-E9)/2*(E10)-E9-E11*1</f>
        <v>1918.98</v>
      </c>
      <c r="E20" s="3"/>
    </row>
    <row r="21" spans="1:9">
      <c r="B21" s="3" t="s">
        <v>57</v>
      </c>
      <c r="C21" s="3" t="s">
        <v>63</v>
      </c>
      <c r="D21" t="s">
        <v>25</v>
      </c>
    </row>
    <row r="22" spans="1:9">
      <c r="B22" s="3" t="s">
        <v>61</v>
      </c>
    </row>
    <row r="23" spans="1:9">
      <c r="B23" s="3" t="s">
        <v>62</v>
      </c>
    </row>
    <row r="24" spans="1:9">
      <c r="B24" s="3" t="s">
        <v>60</v>
      </c>
      <c r="G24" t="s">
        <v>42</v>
      </c>
    </row>
    <row r="27" spans="1:9">
      <c r="A27" t="s">
        <v>18</v>
      </c>
      <c r="B27" t="s">
        <v>19</v>
      </c>
      <c r="C27">
        <f>10^(O13)</f>
        <v>560.89030906011953</v>
      </c>
    </row>
    <row r="29" spans="1:9">
      <c r="A29" t="s">
        <v>20</v>
      </c>
      <c r="B29" t="s">
        <v>24</v>
      </c>
      <c r="C29">
        <f>1/Q13</f>
        <v>6.1080280596895919</v>
      </c>
    </row>
    <row r="32" spans="1:9">
      <c r="A32" t="s">
        <v>35</v>
      </c>
      <c r="B32" t="s">
        <v>28</v>
      </c>
      <c r="C32">
        <f>S12/C12</f>
        <v>4577.2709291536949</v>
      </c>
    </row>
    <row r="34" spans="1:3">
      <c r="A34" t="s">
        <v>36</v>
      </c>
      <c r="B34" t="s">
        <v>37</v>
      </c>
      <c r="C34">
        <f>X12/E12</f>
        <v>5.1538879083386204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Akshana Mercyba.S</dc:creator>
  <cp:lastModifiedBy>Akshana Mercyba.S</cp:lastModifiedBy>
  <dcterms:created xsi:type="dcterms:W3CDTF">2021-01-25T09:07:04Z</dcterms:created>
  <dcterms:modified xsi:type="dcterms:W3CDTF">2021-02-20T11:15:52Z</dcterms:modified>
</cp:coreProperties>
</file>