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ram\mortgage_calculator\"/>
    </mc:Choice>
  </mc:AlternateContent>
  <xr:revisionPtr revIDLastSave="0" documentId="8_{F16C31E3-0B71-493A-BD96-CD9BE23C5ECE}" xr6:coauthVersionLast="47" xr6:coauthVersionMax="47" xr10:uidLastSave="{00000000-0000-0000-0000-000000000000}"/>
  <bookViews>
    <workbookView xWindow="2940" yWindow="2505" windowWidth="21600" windowHeight="11430" tabRatio="527" xr2:uid="{00000000-000D-0000-FFFF-FFFF00000000}"/>
  </bookViews>
  <sheets>
    <sheet name="מחשבון משכנתא" sheetId="1" r:id="rId1"/>
    <sheet name="קל&quot;צ" sheetId="6" r:id="rId2"/>
    <sheet name="קבועה צמודה" sheetId="8" r:id="rId3"/>
    <sheet name="זכאות" sheetId="14" r:id="rId4"/>
    <sheet name="פריים" sheetId="5" r:id="rId5"/>
    <sheet name="משתנה לא צמודה" sheetId="7" r:id="rId6"/>
    <sheet name="משתנה צמודה" sheetId="16" r:id="rId7"/>
    <sheet name="החזר חודשי" sheetId="11" r:id="rId8"/>
    <sheet name="יתרת קרן" sheetId="13" r:id="rId9"/>
  </sheets>
  <definedNames>
    <definedName name="_xlnm._FilterDatabase" localSheetId="4" hidden="1">פריים!$A$12:$WVS$372</definedName>
    <definedName name="Base_Index" localSheetId="3">זכאות!$H$2</definedName>
    <definedName name="Base_Index">'קבועה צמודה'!$H$2</definedName>
    <definedName name="Interest" localSheetId="3">זכאות!$H$4</definedName>
    <definedName name="Interest">'קבועה צמודה'!$H$4</definedName>
    <definedName name="Lsum" localSheetId="3">זכאות!$H$1</definedName>
    <definedName name="Lsum">'קבועה צמודה'!$H$1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3" l="1"/>
  <c r="X4" i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" i="1"/>
  <c r="G2" i="16"/>
  <c r="G3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K84" i="16" s="1"/>
  <c r="K85" i="16" s="1"/>
  <c r="K86" i="16" s="1"/>
  <c r="K87" i="16" s="1"/>
  <c r="K88" i="16" s="1"/>
  <c r="K89" i="16" s="1"/>
  <c r="K90" i="16" s="1"/>
  <c r="K91" i="16" s="1"/>
  <c r="K92" i="16" s="1"/>
  <c r="K93" i="16" s="1"/>
  <c r="K94" i="16" s="1"/>
  <c r="K95" i="16" s="1"/>
  <c r="K96" i="16" s="1"/>
  <c r="K97" i="16" s="1"/>
  <c r="K98" i="16" s="1"/>
  <c r="K99" i="16" s="1"/>
  <c r="K100" i="16" s="1"/>
  <c r="K101" i="16" s="1"/>
  <c r="K102" i="16" s="1"/>
  <c r="K103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4" i="16" s="1"/>
  <c r="K115" i="16" s="1"/>
  <c r="K116" i="16" s="1"/>
  <c r="K117" i="16" s="1"/>
  <c r="K118" i="16" s="1"/>
  <c r="K119" i="16" s="1"/>
  <c r="K120" i="16" s="1"/>
  <c r="K121" i="16" s="1"/>
  <c r="K122" i="16" s="1"/>
  <c r="K123" i="16" s="1"/>
  <c r="K124" i="16" s="1"/>
  <c r="K125" i="16" s="1"/>
  <c r="K126" i="16" s="1"/>
  <c r="K127" i="16" s="1"/>
  <c r="K128" i="16" s="1"/>
  <c r="K129" i="16" s="1"/>
  <c r="K130" i="16" s="1"/>
  <c r="K131" i="16" s="1"/>
  <c r="K132" i="16" s="1"/>
  <c r="K133" i="16" s="1"/>
  <c r="K134" i="16" s="1"/>
  <c r="K135" i="16" s="1"/>
  <c r="K136" i="16" s="1"/>
  <c r="K137" i="16" s="1"/>
  <c r="K138" i="16" s="1"/>
  <c r="K139" i="16" s="1"/>
  <c r="K140" i="16" s="1"/>
  <c r="K141" i="16" s="1"/>
  <c r="K142" i="16" s="1"/>
  <c r="K143" i="16" s="1"/>
  <c r="K144" i="16" s="1"/>
  <c r="K145" i="16" s="1"/>
  <c r="K146" i="16" s="1"/>
  <c r="K147" i="16" s="1"/>
  <c r="K148" i="16" s="1"/>
  <c r="K149" i="16" s="1"/>
  <c r="K150" i="16" s="1"/>
  <c r="K151" i="16" s="1"/>
  <c r="K152" i="16" s="1"/>
  <c r="K153" i="16" s="1"/>
  <c r="K154" i="16" s="1"/>
  <c r="K155" i="16" s="1"/>
  <c r="K156" i="16" s="1"/>
  <c r="K157" i="16" s="1"/>
  <c r="K158" i="16" s="1"/>
  <c r="K159" i="16" s="1"/>
  <c r="K160" i="16" s="1"/>
  <c r="K161" i="16" s="1"/>
  <c r="K162" i="16" s="1"/>
  <c r="K163" i="16" s="1"/>
  <c r="K164" i="16" s="1"/>
  <c r="K165" i="16" s="1"/>
  <c r="K166" i="16" s="1"/>
  <c r="K167" i="16" s="1"/>
  <c r="K168" i="16" s="1"/>
  <c r="K169" i="16" s="1"/>
  <c r="K170" i="16" s="1"/>
  <c r="K171" i="16" s="1"/>
  <c r="K172" i="16" s="1"/>
  <c r="K173" i="16" s="1"/>
  <c r="K174" i="16" s="1"/>
  <c r="K175" i="16" s="1"/>
  <c r="K176" i="16" s="1"/>
  <c r="K177" i="16" s="1"/>
  <c r="K178" i="16" s="1"/>
  <c r="K179" i="16" s="1"/>
  <c r="K180" i="16" s="1"/>
  <c r="K181" i="16" s="1"/>
  <c r="K182" i="16" s="1"/>
  <c r="K183" i="16" s="1"/>
  <c r="K184" i="16" s="1"/>
  <c r="K185" i="16" s="1"/>
  <c r="K186" i="16" s="1"/>
  <c r="K187" i="16" s="1"/>
  <c r="K188" i="16" s="1"/>
  <c r="K189" i="16" s="1"/>
  <c r="K190" i="16" s="1"/>
  <c r="K191" i="16" s="1"/>
  <c r="K192" i="16" s="1"/>
  <c r="K193" i="16" s="1"/>
  <c r="K194" i="16" s="1"/>
  <c r="K195" i="16" s="1"/>
  <c r="K196" i="16" s="1"/>
  <c r="K197" i="16" s="1"/>
  <c r="K198" i="16" s="1"/>
  <c r="K199" i="16" s="1"/>
  <c r="K200" i="16" s="1"/>
  <c r="K201" i="16" s="1"/>
  <c r="K202" i="16" s="1"/>
  <c r="K203" i="16" s="1"/>
  <c r="K204" i="16" s="1"/>
  <c r="K205" i="16" s="1"/>
  <c r="K206" i="16" s="1"/>
  <c r="K207" i="16" s="1"/>
  <c r="K208" i="16" s="1"/>
  <c r="K209" i="16" s="1"/>
  <c r="K210" i="16" s="1"/>
  <c r="K211" i="16" s="1"/>
  <c r="K212" i="16" s="1"/>
  <c r="K213" i="16" s="1"/>
  <c r="K214" i="16" s="1"/>
  <c r="K215" i="16" s="1"/>
  <c r="K216" i="16" s="1"/>
  <c r="K217" i="16" s="1"/>
  <c r="K218" i="16" s="1"/>
  <c r="K219" i="16" s="1"/>
  <c r="K220" i="16" s="1"/>
  <c r="K221" i="16" s="1"/>
  <c r="K222" i="16" s="1"/>
  <c r="K223" i="16" s="1"/>
  <c r="K224" i="16" s="1"/>
  <c r="K225" i="16" s="1"/>
  <c r="K226" i="16" s="1"/>
  <c r="K227" i="16" s="1"/>
  <c r="K228" i="16" s="1"/>
  <c r="K229" i="16" s="1"/>
  <c r="K230" i="16" s="1"/>
  <c r="K231" i="16" s="1"/>
  <c r="K232" i="16" s="1"/>
  <c r="K233" i="16" s="1"/>
  <c r="K234" i="16" s="1"/>
  <c r="K235" i="16" s="1"/>
  <c r="K236" i="16" s="1"/>
  <c r="K237" i="16" s="1"/>
  <c r="K238" i="16" s="1"/>
  <c r="K239" i="16" s="1"/>
  <c r="K240" i="16" s="1"/>
  <c r="K241" i="16" s="1"/>
  <c r="K242" i="16" s="1"/>
  <c r="K243" i="16" s="1"/>
  <c r="K244" i="16" s="1"/>
  <c r="K245" i="16" s="1"/>
  <c r="K246" i="16" s="1"/>
  <c r="K247" i="16" s="1"/>
  <c r="K248" i="16" s="1"/>
  <c r="K249" i="16" s="1"/>
  <c r="K250" i="16" s="1"/>
  <c r="K251" i="16" s="1"/>
  <c r="K252" i="16" s="1"/>
  <c r="K253" i="16" s="1"/>
  <c r="K254" i="16" s="1"/>
  <c r="K255" i="16" s="1"/>
  <c r="K256" i="16" s="1"/>
  <c r="K257" i="16" s="1"/>
  <c r="K258" i="16" s="1"/>
  <c r="K259" i="16" s="1"/>
  <c r="K260" i="16" s="1"/>
  <c r="K261" i="16" s="1"/>
  <c r="K262" i="16" s="1"/>
  <c r="K263" i="16" s="1"/>
  <c r="K264" i="16" s="1"/>
  <c r="K265" i="16" s="1"/>
  <c r="K266" i="16" s="1"/>
  <c r="K267" i="16" s="1"/>
  <c r="K268" i="16" s="1"/>
  <c r="K269" i="16" s="1"/>
  <c r="K270" i="16" s="1"/>
  <c r="K271" i="16" s="1"/>
  <c r="K272" i="16" s="1"/>
  <c r="K273" i="16" s="1"/>
  <c r="K274" i="16" s="1"/>
  <c r="K275" i="16" s="1"/>
  <c r="K276" i="16" s="1"/>
  <c r="K277" i="16" s="1"/>
  <c r="K278" i="16" s="1"/>
  <c r="K279" i="16" s="1"/>
  <c r="K280" i="16" s="1"/>
  <c r="K281" i="16" s="1"/>
  <c r="K282" i="16" s="1"/>
  <c r="K283" i="16" s="1"/>
  <c r="K284" i="16" s="1"/>
  <c r="K285" i="16" s="1"/>
  <c r="K286" i="16" s="1"/>
  <c r="K287" i="16" s="1"/>
  <c r="K288" i="16" s="1"/>
  <c r="K289" i="16" s="1"/>
  <c r="K290" i="16" s="1"/>
  <c r="K291" i="16" s="1"/>
  <c r="K292" i="16" s="1"/>
  <c r="K293" i="16" s="1"/>
  <c r="K294" i="16" s="1"/>
  <c r="K295" i="16" s="1"/>
  <c r="K296" i="16" s="1"/>
  <c r="K297" i="16" s="1"/>
  <c r="K298" i="16" s="1"/>
  <c r="K299" i="16" s="1"/>
  <c r="K300" i="16" s="1"/>
  <c r="K301" i="16" s="1"/>
  <c r="K302" i="16" s="1"/>
  <c r="K303" i="16" s="1"/>
  <c r="K304" i="16" s="1"/>
  <c r="K305" i="16" s="1"/>
  <c r="K306" i="16" s="1"/>
  <c r="K307" i="16" s="1"/>
  <c r="K308" i="16" s="1"/>
  <c r="K309" i="16" s="1"/>
  <c r="K310" i="16" s="1"/>
  <c r="K311" i="16" s="1"/>
  <c r="K312" i="16" s="1"/>
  <c r="K313" i="16" s="1"/>
  <c r="K314" i="16" s="1"/>
  <c r="K315" i="16" s="1"/>
  <c r="K316" i="16" s="1"/>
  <c r="K317" i="16" s="1"/>
  <c r="K318" i="16" s="1"/>
  <c r="K319" i="16" s="1"/>
  <c r="K320" i="16" s="1"/>
  <c r="K321" i="16" s="1"/>
  <c r="K322" i="16" s="1"/>
  <c r="K323" i="16" s="1"/>
  <c r="K324" i="16" s="1"/>
  <c r="K325" i="16" s="1"/>
  <c r="K326" i="16" s="1"/>
  <c r="K327" i="16" s="1"/>
  <c r="K328" i="16" s="1"/>
  <c r="K329" i="16" s="1"/>
  <c r="K330" i="16" s="1"/>
  <c r="K331" i="16" s="1"/>
  <c r="K332" i="16" s="1"/>
  <c r="K333" i="16" s="1"/>
  <c r="K334" i="16" s="1"/>
  <c r="K335" i="16" s="1"/>
  <c r="K336" i="16" s="1"/>
  <c r="K337" i="16" s="1"/>
  <c r="K338" i="16" s="1"/>
  <c r="K339" i="16" s="1"/>
  <c r="K340" i="16" s="1"/>
  <c r="K341" i="16" s="1"/>
  <c r="K342" i="16" s="1"/>
  <c r="K343" i="16" s="1"/>
  <c r="K344" i="16" s="1"/>
  <c r="K345" i="16" s="1"/>
  <c r="K346" i="16" s="1"/>
  <c r="K347" i="16" s="1"/>
  <c r="K348" i="16" s="1"/>
  <c r="K349" i="16" s="1"/>
  <c r="K350" i="16" s="1"/>
  <c r="K351" i="16" s="1"/>
  <c r="K352" i="16" s="1"/>
  <c r="K353" i="16" s="1"/>
  <c r="K354" i="16" s="1"/>
  <c r="K355" i="16" s="1"/>
  <c r="K356" i="16" s="1"/>
  <c r="K357" i="16" s="1"/>
  <c r="K358" i="16" s="1"/>
  <c r="K359" i="16" s="1"/>
  <c r="K360" i="16" s="1"/>
  <c r="K361" i="16" s="1"/>
  <c r="K362" i="16" s="1"/>
  <c r="K363" i="16" s="1"/>
  <c r="K364" i="16" s="1"/>
  <c r="K365" i="16" s="1"/>
  <c r="K366" i="16" s="1"/>
  <c r="K367" i="16" s="1"/>
  <c r="K368" i="16" s="1"/>
  <c r="K369" i="16" s="1"/>
  <c r="K370" i="16" s="1"/>
  <c r="K371" i="16" s="1"/>
  <c r="K372" i="16" s="1"/>
  <c r="C5" i="16"/>
  <c r="C3" i="16"/>
  <c r="D13" i="16" s="1"/>
  <c r="E13" i="16" s="1"/>
  <c r="C4" i="16"/>
  <c r="A14" i="16"/>
  <c r="E3" i="16"/>
  <c r="D73" i="16" l="1"/>
  <c r="F13" i="16"/>
  <c r="O13" i="16" s="1"/>
  <c r="D313" i="16"/>
  <c r="D253" i="16"/>
  <c r="D193" i="16"/>
  <c r="D133" i="16"/>
  <c r="C9" i="16"/>
  <c r="H8" i="1" s="1"/>
  <c r="H3" i="14"/>
  <c r="D1" i="14"/>
  <c r="H4" i="14" s="1"/>
  <c r="H1" i="14"/>
  <c r="B7" i="14" s="1"/>
  <c r="A22" i="14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D2" i="14"/>
  <c r="D3" i="14" s="1"/>
  <c r="H7" i="14" s="1"/>
  <c r="A39" i="14" l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D9" i="16"/>
  <c r="B13" i="16" s="1"/>
  <c r="E366" i="14"/>
  <c r="E365" i="14"/>
  <c r="E364" i="14"/>
  <c r="E362" i="14"/>
  <c r="E360" i="14"/>
  <c r="E358" i="14"/>
  <c r="E356" i="14"/>
  <c r="E354" i="14"/>
  <c r="E352" i="14"/>
  <c r="E350" i="14"/>
  <c r="E349" i="14"/>
  <c r="E348" i="14"/>
  <c r="E347" i="14"/>
  <c r="E346" i="14"/>
  <c r="E345" i="14"/>
  <c r="E344" i="14"/>
  <c r="E343" i="14"/>
  <c r="E342" i="14"/>
  <c r="E341" i="14"/>
  <c r="E363" i="14"/>
  <c r="E361" i="14"/>
  <c r="E359" i="14"/>
  <c r="E357" i="14"/>
  <c r="E355" i="14"/>
  <c r="E353" i="14"/>
  <c r="E35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19" i="14"/>
  <c r="E17" i="14"/>
  <c r="E15" i="14"/>
  <c r="E13" i="14"/>
  <c r="E11" i="14"/>
  <c r="E9" i="14"/>
  <c r="E7" i="14"/>
  <c r="I7" i="14" s="1"/>
  <c r="E20" i="14"/>
  <c r="E18" i="14"/>
  <c r="E16" i="14"/>
  <c r="E14" i="14"/>
  <c r="E12" i="14"/>
  <c r="E10" i="14"/>
  <c r="E8" i="14"/>
  <c r="H8" i="14"/>
  <c r="D7" i="14"/>
  <c r="H3" i="8"/>
  <c r="D2" i="8"/>
  <c r="D3" i="8" s="1"/>
  <c r="H7" i="8" s="1"/>
  <c r="D1" i="8"/>
  <c r="H4" i="8" s="1"/>
  <c r="H1" i="8"/>
  <c r="B7" i="8" s="1"/>
  <c r="A22" i="8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l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H8" i="8"/>
  <c r="N13" i="16"/>
  <c r="L13" i="16"/>
  <c r="C13" i="16"/>
  <c r="G13" i="16" s="1"/>
  <c r="I13" i="16" s="1"/>
  <c r="J13" i="16" s="1"/>
  <c r="M1" i="14"/>
  <c r="H9" i="1" s="1"/>
  <c r="K7" i="14"/>
  <c r="H9" i="14"/>
  <c r="E367" i="14"/>
  <c r="C7" i="14"/>
  <c r="E11" i="8"/>
  <c r="E362" i="8"/>
  <c r="E354" i="8"/>
  <c r="E346" i="8"/>
  <c r="E338" i="8"/>
  <c r="E330" i="8"/>
  <c r="E322" i="8"/>
  <c r="E314" i="8"/>
  <c r="E306" i="8"/>
  <c r="E298" i="8"/>
  <c r="E290" i="8"/>
  <c r="E282" i="8"/>
  <c r="E274" i="8"/>
  <c r="E266" i="8"/>
  <c r="E258" i="8"/>
  <c r="E250" i="8"/>
  <c r="E242" i="8"/>
  <c r="E234" i="8"/>
  <c r="E226" i="8"/>
  <c r="E218" i="8"/>
  <c r="E210" i="8"/>
  <c r="E202" i="8"/>
  <c r="E194" i="8"/>
  <c r="E186" i="8"/>
  <c r="E178" i="8"/>
  <c r="E163" i="8"/>
  <c r="E147" i="8"/>
  <c r="E131" i="8"/>
  <c r="E115" i="8"/>
  <c r="E99" i="8"/>
  <c r="E83" i="8"/>
  <c r="E67" i="8"/>
  <c r="E51" i="8"/>
  <c r="E35" i="8"/>
  <c r="E19" i="8"/>
  <c r="E7" i="8"/>
  <c r="I7" i="8" s="1"/>
  <c r="M1" i="8" s="1"/>
  <c r="E366" i="8"/>
  <c r="E358" i="8"/>
  <c r="E350" i="8"/>
  <c r="E342" i="8"/>
  <c r="E334" i="8"/>
  <c r="E326" i="8"/>
  <c r="E318" i="8"/>
  <c r="E310" i="8"/>
  <c r="E302" i="8"/>
  <c r="E294" i="8"/>
  <c r="E286" i="8"/>
  <c r="E278" i="8"/>
  <c r="E270" i="8"/>
  <c r="E262" i="8"/>
  <c r="E254" i="8"/>
  <c r="E246" i="8"/>
  <c r="E238" i="8"/>
  <c r="E230" i="8"/>
  <c r="E222" i="8"/>
  <c r="E214" i="8"/>
  <c r="E206" i="8"/>
  <c r="E198" i="8"/>
  <c r="E190" i="8"/>
  <c r="E182" i="8"/>
  <c r="E171" i="8"/>
  <c r="E155" i="8"/>
  <c r="E139" i="8"/>
  <c r="E123" i="8"/>
  <c r="E107" i="8"/>
  <c r="E91" i="8"/>
  <c r="E75" i="8"/>
  <c r="E59" i="8"/>
  <c r="E43" i="8"/>
  <c r="E27" i="8"/>
  <c r="E15" i="8"/>
  <c r="E364" i="8"/>
  <c r="E360" i="8"/>
  <c r="E356" i="8"/>
  <c r="E352" i="8"/>
  <c r="E348" i="8"/>
  <c r="E344" i="8"/>
  <c r="E340" i="8"/>
  <c r="E336" i="8"/>
  <c r="E332" i="8"/>
  <c r="E328" i="8"/>
  <c r="E324" i="8"/>
  <c r="E320" i="8"/>
  <c r="E316" i="8"/>
  <c r="E312" i="8"/>
  <c r="E308" i="8"/>
  <c r="E304" i="8"/>
  <c r="E300" i="8"/>
  <c r="E296" i="8"/>
  <c r="E292" i="8"/>
  <c r="E288" i="8"/>
  <c r="E284" i="8"/>
  <c r="E280" i="8"/>
  <c r="E276" i="8"/>
  <c r="E272" i="8"/>
  <c r="E268" i="8"/>
  <c r="E264" i="8"/>
  <c r="E260" i="8"/>
  <c r="E256" i="8"/>
  <c r="E252" i="8"/>
  <c r="E248" i="8"/>
  <c r="E244" i="8"/>
  <c r="E240" i="8"/>
  <c r="E236" i="8"/>
  <c r="E232" i="8"/>
  <c r="E228" i="8"/>
  <c r="E224" i="8"/>
  <c r="E220" i="8"/>
  <c r="E216" i="8"/>
  <c r="E212" i="8"/>
  <c r="E208" i="8"/>
  <c r="E204" i="8"/>
  <c r="E200" i="8"/>
  <c r="E196" i="8"/>
  <c r="E192" i="8"/>
  <c r="E188" i="8"/>
  <c r="E184" i="8"/>
  <c r="E180" i="8"/>
  <c r="E175" i="8"/>
  <c r="E167" i="8"/>
  <c r="E159" i="8"/>
  <c r="E151" i="8"/>
  <c r="E143" i="8"/>
  <c r="E135" i="8"/>
  <c r="E127" i="8"/>
  <c r="E119" i="8"/>
  <c r="E111" i="8"/>
  <c r="E103" i="8"/>
  <c r="E95" i="8"/>
  <c r="E87" i="8"/>
  <c r="E79" i="8"/>
  <c r="E71" i="8"/>
  <c r="E63" i="8"/>
  <c r="E55" i="8"/>
  <c r="E47" i="8"/>
  <c r="E39" i="8"/>
  <c r="E31" i="8"/>
  <c r="E23" i="8"/>
  <c r="E8" i="8"/>
  <c r="E10" i="8"/>
  <c r="E12" i="8"/>
  <c r="E14" i="8"/>
  <c r="E16" i="8"/>
  <c r="E18" i="8"/>
  <c r="E20" i="8"/>
  <c r="E22" i="8"/>
  <c r="E24" i="8"/>
  <c r="E26" i="8"/>
  <c r="E28" i="8"/>
  <c r="E30" i="8"/>
  <c r="E32" i="8"/>
  <c r="E34" i="8"/>
  <c r="E36" i="8"/>
  <c r="E38" i="8"/>
  <c r="E40" i="8"/>
  <c r="E42" i="8"/>
  <c r="E44" i="8"/>
  <c r="E46" i="8"/>
  <c r="E48" i="8"/>
  <c r="E50" i="8"/>
  <c r="E52" i="8"/>
  <c r="E54" i="8"/>
  <c r="E56" i="8"/>
  <c r="E58" i="8"/>
  <c r="E60" i="8"/>
  <c r="E62" i="8"/>
  <c r="E64" i="8"/>
  <c r="E66" i="8"/>
  <c r="E68" i="8"/>
  <c r="E70" i="8"/>
  <c r="E72" i="8"/>
  <c r="E74" i="8"/>
  <c r="E76" i="8"/>
  <c r="E78" i="8"/>
  <c r="E80" i="8"/>
  <c r="E82" i="8"/>
  <c r="E84" i="8"/>
  <c r="E86" i="8"/>
  <c r="E88" i="8"/>
  <c r="E90" i="8"/>
  <c r="E92" i="8"/>
  <c r="E94" i="8"/>
  <c r="E96" i="8"/>
  <c r="E98" i="8"/>
  <c r="E100" i="8"/>
  <c r="E102" i="8"/>
  <c r="E104" i="8"/>
  <c r="E106" i="8"/>
  <c r="E108" i="8"/>
  <c r="E110" i="8"/>
  <c r="E112" i="8"/>
  <c r="E114" i="8"/>
  <c r="E116" i="8"/>
  <c r="E118" i="8"/>
  <c r="E120" i="8"/>
  <c r="E122" i="8"/>
  <c r="E124" i="8"/>
  <c r="E126" i="8"/>
  <c r="E128" i="8"/>
  <c r="E130" i="8"/>
  <c r="E132" i="8"/>
  <c r="E134" i="8"/>
  <c r="E136" i="8"/>
  <c r="E138" i="8"/>
  <c r="E140" i="8"/>
  <c r="E142" i="8"/>
  <c r="E144" i="8"/>
  <c r="E146" i="8"/>
  <c r="E148" i="8"/>
  <c r="E150" i="8"/>
  <c r="E152" i="8"/>
  <c r="E154" i="8"/>
  <c r="E156" i="8"/>
  <c r="E158" i="8"/>
  <c r="E160" i="8"/>
  <c r="E162" i="8"/>
  <c r="E164" i="8"/>
  <c r="E166" i="8"/>
  <c r="E168" i="8"/>
  <c r="E170" i="8"/>
  <c r="E172" i="8"/>
  <c r="E174" i="8"/>
  <c r="E176" i="8"/>
  <c r="E365" i="8"/>
  <c r="E363" i="8"/>
  <c r="E361" i="8"/>
  <c r="E359" i="8"/>
  <c r="E357" i="8"/>
  <c r="E355" i="8"/>
  <c r="E353" i="8"/>
  <c r="E351" i="8"/>
  <c r="E349" i="8"/>
  <c r="E347" i="8"/>
  <c r="E345" i="8"/>
  <c r="E343" i="8"/>
  <c r="E341" i="8"/>
  <c r="E339" i="8"/>
  <c r="E337" i="8"/>
  <c r="E335" i="8"/>
  <c r="E333" i="8"/>
  <c r="E331" i="8"/>
  <c r="E329" i="8"/>
  <c r="E327" i="8"/>
  <c r="E325" i="8"/>
  <c r="E323" i="8"/>
  <c r="E321" i="8"/>
  <c r="E319" i="8"/>
  <c r="E317" i="8"/>
  <c r="E315" i="8"/>
  <c r="E313" i="8"/>
  <c r="E311" i="8"/>
  <c r="E309" i="8"/>
  <c r="E307" i="8"/>
  <c r="E305" i="8"/>
  <c r="E303" i="8"/>
  <c r="E301" i="8"/>
  <c r="E299" i="8"/>
  <c r="E297" i="8"/>
  <c r="E295" i="8"/>
  <c r="E293" i="8"/>
  <c r="E291" i="8"/>
  <c r="E289" i="8"/>
  <c r="E287" i="8"/>
  <c r="E285" i="8"/>
  <c r="E283" i="8"/>
  <c r="E281" i="8"/>
  <c r="E279" i="8"/>
  <c r="E277" i="8"/>
  <c r="E275" i="8"/>
  <c r="E273" i="8"/>
  <c r="E271" i="8"/>
  <c r="E269" i="8"/>
  <c r="E267" i="8"/>
  <c r="E265" i="8"/>
  <c r="E263" i="8"/>
  <c r="E261" i="8"/>
  <c r="E259" i="8"/>
  <c r="E257" i="8"/>
  <c r="E255" i="8"/>
  <c r="E253" i="8"/>
  <c r="E251" i="8"/>
  <c r="E249" i="8"/>
  <c r="E247" i="8"/>
  <c r="E245" i="8"/>
  <c r="E243" i="8"/>
  <c r="E241" i="8"/>
  <c r="E239" i="8"/>
  <c r="E237" i="8"/>
  <c r="E235" i="8"/>
  <c r="E233" i="8"/>
  <c r="E231" i="8"/>
  <c r="E229" i="8"/>
  <c r="E227" i="8"/>
  <c r="E225" i="8"/>
  <c r="E223" i="8"/>
  <c r="E221" i="8"/>
  <c r="E219" i="8"/>
  <c r="E217" i="8"/>
  <c r="E215" i="8"/>
  <c r="E213" i="8"/>
  <c r="E211" i="8"/>
  <c r="E209" i="8"/>
  <c r="E207" i="8"/>
  <c r="E205" i="8"/>
  <c r="E203" i="8"/>
  <c r="E201" i="8"/>
  <c r="E199" i="8"/>
  <c r="E197" i="8"/>
  <c r="E195" i="8"/>
  <c r="E193" i="8"/>
  <c r="E191" i="8"/>
  <c r="E189" i="8"/>
  <c r="E187" i="8"/>
  <c r="E185" i="8"/>
  <c r="E183" i="8"/>
  <c r="E181" i="8"/>
  <c r="E179" i="8"/>
  <c r="E177" i="8"/>
  <c r="E173" i="8"/>
  <c r="E169" i="8"/>
  <c r="E165" i="8"/>
  <c r="E161" i="8"/>
  <c r="E157" i="8"/>
  <c r="E153" i="8"/>
  <c r="E149" i="8"/>
  <c r="E145" i="8"/>
  <c r="E141" i="8"/>
  <c r="E137" i="8"/>
  <c r="E133" i="8"/>
  <c r="E129" i="8"/>
  <c r="E125" i="8"/>
  <c r="E121" i="8"/>
  <c r="E117" i="8"/>
  <c r="E113" i="8"/>
  <c r="E109" i="8"/>
  <c r="E105" i="8"/>
  <c r="E101" i="8"/>
  <c r="E97" i="8"/>
  <c r="E93" i="8"/>
  <c r="E89" i="8"/>
  <c r="E85" i="8"/>
  <c r="E81" i="8"/>
  <c r="E77" i="8"/>
  <c r="E73" i="8"/>
  <c r="E69" i="8"/>
  <c r="E65" i="8"/>
  <c r="E61" i="8"/>
  <c r="E57" i="8"/>
  <c r="E53" i="8"/>
  <c r="E49" i="8"/>
  <c r="E45" i="8"/>
  <c r="E41" i="8"/>
  <c r="E37" i="8"/>
  <c r="E33" i="8"/>
  <c r="E29" i="8"/>
  <c r="E25" i="8"/>
  <c r="E21" i="8"/>
  <c r="E17" i="8"/>
  <c r="E13" i="8"/>
  <c r="E9" i="8"/>
  <c r="D7" i="8"/>
  <c r="K7" i="8" s="1"/>
  <c r="H9" i="8" l="1"/>
  <c r="M13" i="16"/>
  <c r="E14" i="16"/>
  <c r="B14" i="16" s="1"/>
  <c r="J7" i="14"/>
  <c r="F7" i="14"/>
  <c r="H10" i="14"/>
  <c r="C7" i="8"/>
  <c r="F7" i="8" s="1"/>
  <c r="E367" i="8"/>
  <c r="J7" i="8"/>
  <c r="B8" i="8" l="1"/>
  <c r="I8" i="8" s="1"/>
  <c r="G7" i="8"/>
  <c r="H10" i="8"/>
  <c r="B8" i="14"/>
  <c r="I8" i="14" s="1"/>
  <c r="G7" i="14"/>
  <c r="L14" i="16"/>
  <c r="F14" i="16"/>
  <c r="N14" i="16" s="1"/>
  <c r="C14" i="16"/>
  <c r="H11" i="14"/>
  <c r="D8" i="14" l="1"/>
  <c r="D8" i="8"/>
  <c r="C8" i="8" s="1"/>
  <c r="F8" i="8" s="1"/>
  <c r="G8" i="8" s="1"/>
  <c r="H11" i="8"/>
  <c r="O14" i="16"/>
  <c r="G14" i="16"/>
  <c r="M14" i="16" s="1"/>
  <c r="C8" i="14"/>
  <c r="K8" i="14"/>
  <c r="H12" i="14"/>
  <c r="K8" i="8" l="1"/>
  <c r="H12" i="8"/>
  <c r="I14" i="16"/>
  <c r="J8" i="14"/>
  <c r="F8" i="14"/>
  <c r="H13" i="14"/>
  <c r="J8" i="8"/>
  <c r="B9" i="8"/>
  <c r="H13" i="8" l="1"/>
  <c r="A15" i="16"/>
  <c r="J14" i="16"/>
  <c r="B9" i="14"/>
  <c r="I9" i="14" s="1"/>
  <c r="G8" i="14"/>
  <c r="E15" i="16"/>
  <c r="P14" i="16" s="1"/>
  <c r="H14" i="14"/>
  <c r="I9" i="8"/>
  <c r="D9" i="8"/>
  <c r="D9" i="14" l="1"/>
  <c r="H14" i="8"/>
  <c r="F15" i="16"/>
  <c r="O15" i="16" s="1"/>
  <c r="B15" i="16"/>
  <c r="C15" i="16"/>
  <c r="C9" i="14"/>
  <c r="K9" i="14"/>
  <c r="H15" i="14"/>
  <c r="C9" i="8"/>
  <c r="K9" i="8"/>
  <c r="G15" i="16" l="1"/>
  <c r="I15" i="16" s="1"/>
  <c r="J15" i="16" s="1"/>
  <c r="H15" i="8"/>
  <c r="N15" i="16"/>
  <c r="L15" i="16"/>
  <c r="J9" i="14"/>
  <c r="F9" i="14"/>
  <c r="H16" i="14"/>
  <c r="F9" i="8"/>
  <c r="G9" i="8" s="1"/>
  <c r="J9" i="8"/>
  <c r="M15" i="16" l="1"/>
  <c r="A16" i="16"/>
  <c r="E16" i="16" s="1"/>
  <c r="P15" i="16" s="1"/>
  <c r="H16" i="8"/>
  <c r="B10" i="14"/>
  <c r="I10" i="14" s="1"/>
  <c r="G9" i="14"/>
  <c r="B10" i="8"/>
  <c r="I10" i="8" s="1"/>
  <c r="H17" i="14"/>
  <c r="D10" i="8" l="1"/>
  <c r="D10" i="14"/>
  <c r="C10" i="14" s="1"/>
  <c r="H17" i="8"/>
  <c r="F16" i="16"/>
  <c r="O16" i="16" s="1"/>
  <c r="B16" i="16"/>
  <c r="K10" i="14"/>
  <c r="H18" i="14"/>
  <c r="C10" i="8"/>
  <c r="K10" i="8"/>
  <c r="H18" i="8" l="1"/>
  <c r="N16" i="16"/>
  <c r="L16" i="16"/>
  <c r="C16" i="16"/>
  <c r="G16" i="16" s="1"/>
  <c r="I16" i="16" s="1"/>
  <c r="F10" i="14"/>
  <c r="J10" i="14"/>
  <c r="H19" i="14"/>
  <c r="F10" i="8"/>
  <c r="G10" i="8" s="1"/>
  <c r="J10" i="8"/>
  <c r="H19" i="8" l="1"/>
  <c r="B11" i="14"/>
  <c r="D11" i="14" s="1"/>
  <c r="G10" i="14"/>
  <c r="A17" i="16"/>
  <c r="J16" i="16"/>
  <c r="B11" i="8"/>
  <c r="D11" i="8" s="1"/>
  <c r="M16" i="16"/>
  <c r="E17" i="16"/>
  <c r="P16" i="16" s="1"/>
  <c r="H20" i="14"/>
  <c r="I11" i="8" l="1"/>
  <c r="I11" i="14"/>
  <c r="H20" i="8"/>
  <c r="F17" i="16"/>
  <c r="O17" i="16" s="1"/>
  <c r="B17" i="16"/>
  <c r="C17" i="16" s="1"/>
  <c r="C11" i="14"/>
  <c r="K11" i="14"/>
  <c r="H21" i="14"/>
  <c r="C11" i="8"/>
  <c r="K11" i="8"/>
  <c r="G17" i="16" l="1"/>
  <c r="I17" i="16" s="1"/>
  <c r="J17" i="16" s="1"/>
  <c r="H21" i="8"/>
  <c r="N17" i="16"/>
  <c r="L17" i="16"/>
  <c r="J11" i="14"/>
  <c r="F11" i="14"/>
  <c r="H22" i="14"/>
  <c r="F11" i="8"/>
  <c r="G11" i="8" s="1"/>
  <c r="J11" i="8"/>
  <c r="M17" i="16" l="1"/>
  <c r="A18" i="16"/>
  <c r="E18" i="16" s="1"/>
  <c r="P17" i="16" s="1"/>
  <c r="H22" i="8"/>
  <c r="B12" i="14"/>
  <c r="I12" i="14" s="1"/>
  <c r="G11" i="14"/>
  <c r="B12" i="8"/>
  <c r="I12" i="8" s="1"/>
  <c r="H23" i="14"/>
  <c r="D12" i="8" l="1"/>
  <c r="D12" i="14"/>
  <c r="C12" i="14" s="1"/>
  <c r="H23" i="8"/>
  <c r="F18" i="16"/>
  <c r="O18" i="16" s="1"/>
  <c r="B18" i="16"/>
  <c r="K12" i="14"/>
  <c r="H24" i="14"/>
  <c r="C12" i="8"/>
  <c r="K12" i="8"/>
  <c r="H24" i="8" l="1"/>
  <c r="C18" i="16"/>
  <c r="G18" i="16" s="1"/>
  <c r="I18" i="16" s="1"/>
  <c r="N18" i="16"/>
  <c r="L18" i="16"/>
  <c r="J12" i="14"/>
  <c r="F12" i="14"/>
  <c r="H25" i="14"/>
  <c r="F12" i="8"/>
  <c r="G12" i="8" s="1"/>
  <c r="J12" i="8"/>
  <c r="H25" i="8" l="1"/>
  <c r="A19" i="16"/>
  <c r="J18" i="16"/>
  <c r="B13" i="14"/>
  <c r="D13" i="14" s="1"/>
  <c r="G12" i="14"/>
  <c r="B13" i="8"/>
  <c r="D13" i="8" s="1"/>
  <c r="M18" i="16"/>
  <c r="E19" i="16"/>
  <c r="P18" i="16" s="1"/>
  <c r="H26" i="14"/>
  <c r="I13" i="8" l="1"/>
  <c r="I13" i="14"/>
  <c r="H26" i="8"/>
  <c r="B19" i="16"/>
  <c r="C19" i="16" s="1"/>
  <c r="F19" i="16"/>
  <c r="O19" i="16" s="1"/>
  <c r="C13" i="14"/>
  <c r="K13" i="14"/>
  <c r="H27" i="14"/>
  <c r="C13" i="8"/>
  <c r="K13" i="8"/>
  <c r="H27" i="8" l="1"/>
  <c r="N19" i="16"/>
  <c r="L19" i="16"/>
  <c r="G19" i="16"/>
  <c r="I19" i="16" s="1"/>
  <c r="J19" i="16" s="1"/>
  <c r="F13" i="14"/>
  <c r="J13" i="14"/>
  <c r="H28" i="14"/>
  <c r="F13" i="8"/>
  <c r="G13" i="8" s="1"/>
  <c r="J13" i="8"/>
  <c r="H28" i="8" l="1"/>
  <c r="B14" i="14"/>
  <c r="I14" i="14" s="1"/>
  <c r="G13" i="14"/>
  <c r="B14" i="8"/>
  <c r="D14" i="8" s="1"/>
  <c r="M19" i="16"/>
  <c r="A20" i="16"/>
  <c r="H29" i="14"/>
  <c r="I14" i="8" l="1"/>
  <c r="D14" i="14"/>
  <c r="K14" i="14" s="1"/>
  <c r="H29" i="8"/>
  <c r="E20" i="16"/>
  <c r="P19" i="16" s="1"/>
  <c r="H30" i="14"/>
  <c r="C14" i="8"/>
  <c r="K14" i="8"/>
  <c r="C14" i="14" l="1"/>
  <c r="H30" i="8"/>
  <c r="F20" i="16"/>
  <c r="O20" i="16" s="1"/>
  <c r="B20" i="16"/>
  <c r="F14" i="14"/>
  <c r="J14" i="14"/>
  <c r="H31" i="14"/>
  <c r="F14" i="8"/>
  <c r="G14" i="8" s="1"/>
  <c r="J14" i="8"/>
  <c r="H31" i="8" l="1"/>
  <c r="B15" i="14"/>
  <c r="D15" i="14" s="1"/>
  <c r="G14" i="14"/>
  <c r="B15" i="8"/>
  <c r="I15" i="8" s="1"/>
  <c r="N20" i="16"/>
  <c r="L20" i="16"/>
  <c r="C20" i="16"/>
  <c r="G20" i="16" s="1"/>
  <c r="I20" i="16" s="1"/>
  <c r="I15" i="14"/>
  <c r="H32" i="14"/>
  <c r="D15" i="8"/>
  <c r="H32" i="8" l="1"/>
  <c r="A21" i="16"/>
  <c r="E21" i="16" s="1"/>
  <c r="P20" i="16" s="1"/>
  <c r="J20" i="16"/>
  <c r="M20" i="16"/>
  <c r="C15" i="14"/>
  <c r="K15" i="14"/>
  <c r="H33" i="14"/>
  <c r="C15" i="8"/>
  <c r="K15" i="8"/>
  <c r="F21" i="16" l="1"/>
  <c r="O21" i="16" s="1"/>
  <c r="B21" i="16"/>
  <c r="L21" i="16" s="1"/>
  <c r="H33" i="8"/>
  <c r="F15" i="14"/>
  <c r="J15" i="14"/>
  <c r="H34" i="14"/>
  <c r="F15" i="8"/>
  <c r="G15" i="8" s="1"/>
  <c r="J15" i="8"/>
  <c r="N21" i="16" l="1"/>
  <c r="C21" i="16"/>
  <c r="G21" i="16" s="1"/>
  <c r="I21" i="16" s="1"/>
  <c r="J21" i="16" s="1"/>
  <c r="H34" i="8"/>
  <c r="B16" i="14"/>
  <c r="I16" i="14" s="1"/>
  <c r="G15" i="14"/>
  <c r="B16" i="8"/>
  <c r="D16" i="8" s="1"/>
  <c r="H35" i="14"/>
  <c r="I16" i="8" l="1"/>
  <c r="D16" i="14"/>
  <c r="K16" i="14" s="1"/>
  <c r="M21" i="16"/>
  <c r="A22" i="16"/>
  <c r="E22" i="16" s="1"/>
  <c r="P21" i="16" s="1"/>
  <c r="H35" i="8"/>
  <c r="H36" i="14"/>
  <c r="C16" i="8"/>
  <c r="K16" i="8"/>
  <c r="C16" i="14" l="1"/>
  <c r="H36" i="8"/>
  <c r="F22" i="16"/>
  <c r="O22" i="16" s="1"/>
  <c r="B22" i="16"/>
  <c r="F16" i="14"/>
  <c r="J16" i="14"/>
  <c r="H37" i="14"/>
  <c r="F16" i="8"/>
  <c r="G16" i="8" s="1"/>
  <c r="J16" i="8"/>
  <c r="H37" i="8" l="1"/>
  <c r="B17" i="14"/>
  <c r="I17" i="14" s="1"/>
  <c r="G16" i="14"/>
  <c r="B17" i="8"/>
  <c r="I17" i="8" s="1"/>
  <c r="N22" i="16"/>
  <c r="L22" i="16"/>
  <c r="C22" i="16"/>
  <c r="G22" i="16" s="1"/>
  <c r="I22" i="16" s="1"/>
  <c r="J22" i="16" s="1"/>
  <c r="D17" i="14"/>
  <c r="H38" i="14"/>
  <c r="D17" i="8"/>
  <c r="H38" i="8" l="1"/>
  <c r="M22" i="16"/>
  <c r="A23" i="16"/>
  <c r="K17" i="14"/>
  <c r="C17" i="14"/>
  <c r="H39" i="14"/>
  <c r="C17" i="8"/>
  <c r="K17" i="8"/>
  <c r="H39" i="8" l="1"/>
  <c r="E23" i="16"/>
  <c r="P22" i="16" s="1"/>
  <c r="F17" i="14"/>
  <c r="J17" i="14"/>
  <c r="H40" i="14"/>
  <c r="F17" i="8"/>
  <c r="G17" i="8" s="1"/>
  <c r="J17" i="8"/>
  <c r="H40" i="8" l="1"/>
  <c r="B18" i="14"/>
  <c r="D18" i="14" s="1"/>
  <c r="G17" i="14"/>
  <c r="B18" i="8"/>
  <c r="D18" i="8" s="1"/>
  <c r="B23" i="16"/>
  <c r="F23" i="16"/>
  <c r="O23" i="16" s="1"/>
  <c r="H41" i="14"/>
  <c r="I18" i="8" l="1"/>
  <c r="I18" i="14"/>
  <c r="H41" i="8"/>
  <c r="N23" i="16"/>
  <c r="L23" i="16"/>
  <c r="C23" i="16"/>
  <c r="G23" i="16" s="1"/>
  <c r="I23" i="16" s="1"/>
  <c r="J23" i="16" s="1"/>
  <c r="C18" i="14"/>
  <c r="K18" i="14"/>
  <c r="H42" i="14"/>
  <c r="C18" i="8"/>
  <c r="K18" i="8"/>
  <c r="H42" i="8" l="1"/>
  <c r="M23" i="16"/>
  <c r="A24" i="16"/>
  <c r="J18" i="14"/>
  <c r="F18" i="14"/>
  <c r="G18" i="14" s="1"/>
  <c r="H43" i="14"/>
  <c r="F18" i="8"/>
  <c r="G18" i="8" s="1"/>
  <c r="J18" i="8"/>
  <c r="H43" i="8" l="1"/>
  <c r="E24" i="16"/>
  <c r="P23" i="16" s="1"/>
  <c r="B19" i="14"/>
  <c r="I19" i="14" s="1"/>
  <c r="H44" i="14"/>
  <c r="B19" i="8"/>
  <c r="I19" i="8" s="1"/>
  <c r="H44" i="8" l="1"/>
  <c r="D19" i="14"/>
  <c r="K19" i="14" s="1"/>
  <c r="F24" i="16"/>
  <c r="O24" i="16" s="1"/>
  <c r="B24" i="16"/>
  <c r="H45" i="14"/>
  <c r="D19" i="8"/>
  <c r="C19" i="8" s="1"/>
  <c r="C19" i="14" l="1"/>
  <c r="H45" i="8"/>
  <c r="N24" i="16"/>
  <c r="L24" i="16"/>
  <c r="C24" i="16"/>
  <c r="G24" i="16" s="1"/>
  <c r="I24" i="16" s="1"/>
  <c r="J19" i="14"/>
  <c r="F19" i="14"/>
  <c r="H46" i="14"/>
  <c r="K19" i="8"/>
  <c r="F19" i="8"/>
  <c r="G19" i="8" s="1"/>
  <c r="J19" i="8"/>
  <c r="H46" i="8" l="1"/>
  <c r="B20" i="14"/>
  <c r="D20" i="14" s="1"/>
  <c r="G19" i="14"/>
  <c r="A25" i="16"/>
  <c r="J24" i="16"/>
  <c r="B20" i="8"/>
  <c r="D20" i="8" s="1"/>
  <c r="M24" i="16"/>
  <c r="E25" i="16"/>
  <c r="P24" i="16" s="1"/>
  <c r="H47" i="14"/>
  <c r="I20" i="8" l="1"/>
  <c r="I20" i="14"/>
  <c r="H47" i="8"/>
  <c r="B25" i="16"/>
  <c r="F25" i="16"/>
  <c r="O25" i="16" s="1"/>
  <c r="K20" i="14"/>
  <c r="C20" i="14"/>
  <c r="H48" i="14"/>
  <c r="C20" i="8"/>
  <c r="K20" i="8"/>
  <c r="H48" i="8" l="1"/>
  <c r="N25" i="16"/>
  <c r="L25" i="16"/>
  <c r="C25" i="16"/>
  <c r="G25" i="16" s="1"/>
  <c r="I25" i="16" s="1"/>
  <c r="J25" i="16" s="1"/>
  <c r="J20" i="14"/>
  <c r="F20" i="14"/>
  <c r="H49" i="14"/>
  <c r="F20" i="8"/>
  <c r="G20" i="8" s="1"/>
  <c r="J20" i="8"/>
  <c r="H49" i="8" l="1"/>
  <c r="B21" i="14"/>
  <c r="D21" i="14" s="1"/>
  <c r="G20" i="14"/>
  <c r="B21" i="8"/>
  <c r="D21" i="8" s="1"/>
  <c r="M25" i="16"/>
  <c r="A26" i="16"/>
  <c r="H50" i="14"/>
  <c r="I21" i="8" l="1"/>
  <c r="I21" i="14"/>
  <c r="H50" i="8"/>
  <c r="E26" i="16"/>
  <c r="P25" i="16" s="1"/>
  <c r="C21" i="14"/>
  <c r="K21" i="14"/>
  <c r="H51" i="14"/>
  <c r="C21" i="8"/>
  <c r="K21" i="8"/>
  <c r="H51" i="8" l="1"/>
  <c r="F26" i="16"/>
  <c r="O26" i="16" s="1"/>
  <c r="B26" i="16"/>
  <c r="F21" i="14"/>
  <c r="J21" i="14"/>
  <c r="H52" i="14"/>
  <c r="F21" i="8"/>
  <c r="G21" i="8" s="1"/>
  <c r="J21" i="8"/>
  <c r="H52" i="8" l="1"/>
  <c r="B22" i="14"/>
  <c r="D22" i="14" s="1"/>
  <c r="G21" i="14"/>
  <c r="B22" i="8"/>
  <c r="I22" i="8" s="1"/>
  <c r="N26" i="16"/>
  <c r="L26" i="16"/>
  <c r="C26" i="16"/>
  <c r="G26" i="16" s="1"/>
  <c r="I26" i="16" s="1"/>
  <c r="I22" i="14"/>
  <c r="H53" i="14"/>
  <c r="D22" i="8"/>
  <c r="H53" i="8" l="1"/>
  <c r="A27" i="16"/>
  <c r="E27" i="16" s="1"/>
  <c r="P26" i="16" s="1"/>
  <c r="J26" i="16"/>
  <c r="M26" i="16"/>
  <c r="K22" i="14"/>
  <c r="C22" i="14"/>
  <c r="H54" i="14"/>
  <c r="C22" i="8"/>
  <c r="K22" i="8"/>
  <c r="F27" i="16" l="1"/>
  <c r="O27" i="16" s="1"/>
  <c r="B27" i="16"/>
  <c r="L27" i="16" s="1"/>
  <c r="H54" i="8"/>
  <c r="J22" i="14"/>
  <c r="F22" i="14"/>
  <c r="H55" i="14"/>
  <c r="F22" i="8"/>
  <c r="G22" i="8" s="1"/>
  <c r="J22" i="8"/>
  <c r="N27" i="16" l="1"/>
  <c r="C27" i="16"/>
  <c r="G27" i="16" s="1"/>
  <c r="I27" i="16" s="1"/>
  <c r="J27" i="16" s="1"/>
  <c r="H55" i="8"/>
  <c r="B23" i="14"/>
  <c r="D23" i="14" s="1"/>
  <c r="G22" i="14"/>
  <c r="B23" i="8"/>
  <c r="D23" i="8" s="1"/>
  <c r="H56" i="14"/>
  <c r="I23" i="8" l="1"/>
  <c r="I23" i="14"/>
  <c r="M27" i="16"/>
  <c r="A28" i="16"/>
  <c r="E28" i="16" s="1"/>
  <c r="P27" i="16" s="1"/>
  <c r="H56" i="8"/>
  <c r="K23" i="14"/>
  <c r="C23" i="14"/>
  <c r="H57" i="14"/>
  <c r="C23" i="8"/>
  <c r="K23" i="8"/>
  <c r="H57" i="8" l="1"/>
  <c r="F28" i="16"/>
  <c r="O28" i="16" s="1"/>
  <c r="B28" i="16"/>
  <c r="F23" i="14"/>
  <c r="J23" i="14"/>
  <c r="H58" i="14"/>
  <c r="F23" i="8"/>
  <c r="G23" i="8" s="1"/>
  <c r="J23" i="8"/>
  <c r="H58" i="8" l="1"/>
  <c r="B24" i="14"/>
  <c r="I24" i="14" s="1"/>
  <c r="G23" i="14"/>
  <c r="B24" i="8"/>
  <c r="I24" i="8" s="1"/>
  <c r="N28" i="16"/>
  <c r="L28" i="16"/>
  <c r="C28" i="16"/>
  <c r="G28" i="16" s="1"/>
  <c r="I28" i="16" s="1"/>
  <c r="J28" i="16" s="1"/>
  <c r="D24" i="14"/>
  <c r="H59" i="14"/>
  <c r="D24" i="8" l="1"/>
  <c r="H59" i="8"/>
  <c r="M28" i="16"/>
  <c r="A29" i="16"/>
  <c r="K24" i="14"/>
  <c r="C24" i="14"/>
  <c r="H60" i="14"/>
  <c r="C24" i="8"/>
  <c r="K24" i="8"/>
  <c r="H60" i="8" l="1"/>
  <c r="E29" i="16"/>
  <c r="P28" i="16" s="1"/>
  <c r="F24" i="14"/>
  <c r="J24" i="14"/>
  <c r="H61" i="14"/>
  <c r="F24" i="8"/>
  <c r="G24" i="8" s="1"/>
  <c r="J24" i="8"/>
  <c r="H61" i="8" l="1"/>
  <c r="B25" i="14"/>
  <c r="D25" i="14" s="1"/>
  <c r="G24" i="14"/>
  <c r="B25" i="8"/>
  <c r="D25" i="8" s="1"/>
  <c r="B29" i="16"/>
  <c r="F29" i="16"/>
  <c r="O29" i="16" s="1"/>
  <c r="H62" i="14"/>
  <c r="I25" i="8" l="1"/>
  <c r="I25" i="14"/>
  <c r="H62" i="8"/>
  <c r="N29" i="16"/>
  <c r="L29" i="16"/>
  <c r="C29" i="16"/>
  <c r="G29" i="16" s="1"/>
  <c r="I29" i="16" s="1"/>
  <c r="J29" i="16" s="1"/>
  <c r="K25" i="14"/>
  <c r="C25" i="14"/>
  <c r="H63" i="14"/>
  <c r="C25" i="8"/>
  <c r="K25" i="8"/>
  <c r="H63" i="8" l="1"/>
  <c r="M29" i="16"/>
  <c r="A30" i="16"/>
  <c r="F25" i="14"/>
  <c r="J25" i="14"/>
  <c r="H64" i="14"/>
  <c r="F25" i="8"/>
  <c r="G25" i="8" s="1"/>
  <c r="J25" i="8"/>
  <c r="H64" i="8" l="1"/>
  <c r="B26" i="14"/>
  <c r="I26" i="14" s="1"/>
  <c r="G25" i="14"/>
  <c r="B26" i="8"/>
  <c r="I26" i="8" s="1"/>
  <c r="E30" i="16"/>
  <c r="P29" i="16" s="1"/>
  <c r="D26" i="14"/>
  <c r="H65" i="14"/>
  <c r="D26" i="8"/>
  <c r="H65" i="8" l="1"/>
  <c r="F30" i="16"/>
  <c r="O30" i="16" s="1"/>
  <c r="B30" i="16"/>
  <c r="K26" i="14"/>
  <c r="C26" i="14"/>
  <c r="H66" i="14"/>
  <c r="C26" i="8"/>
  <c r="K26" i="8"/>
  <c r="H66" i="8" l="1"/>
  <c r="N30" i="16"/>
  <c r="L30" i="16"/>
  <c r="C30" i="16"/>
  <c r="G30" i="16" s="1"/>
  <c r="I30" i="16" s="1"/>
  <c r="F26" i="14"/>
  <c r="J26" i="14"/>
  <c r="H67" i="14"/>
  <c r="F26" i="8"/>
  <c r="G26" i="8" s="1"/>
  <c r="J26" i="8"/>
  <c r="H67" i="8" l="1"/>
  <c r="B27" i="14"/>
  <c r="D27" i="14" s="1"/>
  <c r="G26" i="14"/>
  <c r="A31" i="16"/>
  <c r="J30" i="16"/>
  <c r="B27" i="8"/>
  <c r="D27" i="8" s="1"/>
  <c r="M30" i="16"/>
  <c r="E31" i="16"/>
  <c r="P30" i="16" s="1"/>
  <c r="H68" i="14"/>
  <c r="I27" i="8" l="1"/>
  <c r="I27" i="14"/>
  <c r="H68" i="8"/>
  <c r="B31" i="16"/>
  <c r="F31" i="16"/>
  <c r="O31" i="16" s="1"/>
  <c r="K27" i="14"/>
  <c r="C27" i="14"/>
  <c r="H69" i="14"/>
  <c r="C27" i="8"/>
  <c r="K27" i="8"/>
  <c r="H69" i="8" l="1"/>
  <c r="N31" i="16"/>
  <c r="L31" i="16"/>
  <c r="C31" i="16"/>
  <c r="G31" i="16" s="1"/>
  <c r="I31" i="16" s="1"/>
  <c r="J31" i="16" s="1"/>
  <c r="F27" i="14"/>
  <c r="J27" i="14"/>
  <c r="H70" i="14"/>
  <c r="F27" i="8"/>
  <c r="G27" i="8" s="1"/>
  <c r="J27" i="8"/>
  <c r="H70" i="8" l="1"/>
  <c r="B28" i="14"/>
  <c r="D28" i="14" s="1"/>
  <c r="G27" i="14"/>
  <c r="B28" i="8"/>
  <c r="D28" i="8" s="1"/>
  <c r="M31" i="16"/>
  <c r="A32" i="16"/>
  <c r="H71" i="14"/>
  <c r="I28" i="8" l="1"/>
  <c r="I28" i="14"/>
  <c r="H71" i="8"/>
  <c r="E32" i="16"/>
  <c r="P31" i="16" s="1"/>
  <c r="C28" i="14"/>
  <c r="K28" i="14"/>
  <c r="H72" i="14"/>
  <c r="C28" i="8"/>
  <c r="K28" i="8"/>
  <c r="H72" i="8" l="1"/>
  <c r="F32" i="16"/>
  <c r="O32" i="16" s="1"/>
  <c r="B32" i="16"/>
  <c r="F28" i="14"/>
  <c r="J28" i="14"/>
  <c r="H73" i="14"/>
  <c r="F28" i="8"/>
  <c r="G28" i="8" s="1"/>
  <c r="J28" i="8"/>
  <c r="H73" i="8" l="1"/>
  <c r="B29" i="14"/>
  <c r="D29" i="14" s="1"/>
  <c r="G28" i="14"/>
  <c r="B29" i="8"/>
  <c r="I29" i="8" s="1"/>
  <c r="N32" i="16"/>
  <c r="L32" i="16"/>
  <c r="C32" i="16"/>
  <c r="G32" i="16" s="1"/>
  <c r="I32" i="16" s="1"/>
  <c r="J32" i="16" s="1"/>
  <c r="I29" i="14"/>
  <c r="H74" i="14"/>
  <c r="D29" i="8" l="1"/>
  <c r="C29" i="8" s="1"/>
  <c r="H74" i="8"/>
  <c r="M32" i="16"/>
  <c r="A33" i="16"/>
  <c r="C29" i="14"/>
  <c r="K29" i="14"/>
  <c r="H75" i="14"/>
  <c r="K29" i="8" l="1"/>
  <c r="H75" i="8"/>
  <c r="E33" i="16"/>
  <c r="P32" i="16" s="1"/>
  <c r="J29" i="14"/>
  <c r="F29" i="14"/>
  <c r="H76" i="14"/>
  <c r="F29" i="8"/>
  <c r="G29" i="8" s="1"/>
  <c r="J29" i="8"/>
  <c r="H76" i="8" l="1"/>
  <c r="B30" i="14"/>
  <c r="I30" i="14" s="1"/>
  <c r="G29" i="14"/>
  <c r="B30" i="8"/>
  <c r="D30" i="8" s="1"/>
  <c r="B33" i="16"/>
  <c r="F33" i="16"/>
  <c r="O33" i="16" s="1"/>
  <c r="H77" i="14"/>
  <c r="I30" i="8" l="1"/>
  <c r="D30" i="14"/>
  <c r="C30" i="14" s="1"/>
  <c r="H77" i="8"/>
  <c r="N33" i="16"/>
  <c r="L33" i="16"/>
  <c r="C33" i="16"/>
  <c r="G33" i="16" s="1"/>
  <c r="I33" i="16" s="1"/>
  <c r="J33" i="16" s="1"/>
  <c r="H78" i="14"/>
  <c r="C30" i="8"/>
  <c r="K30" i="8"/>
  <c r="K30" i="14" l="1"/>
  <c r="H78" i="8"/>
  <c r="M33" i="16"/>
  <c r="A34" i="16"/>
  <c r="J30" i="14"/>
  <c r="F30" i="14"/>
  <c r="G30" i="14" s="1"/>
  <c r="H79" i="14"/>
  <c r="F30" i="8"/>
  <c r="G30" i="8" s="1"/>
  <c r="J30" i="8"/>
  <c r="H79" i="8" l="1"/>
  <c r="E34" i="16"/>
  <c r="P33" i="16" s="1"/>
  <c r="B31" i="14"/>
  <c r="D31" i="14" s="1"/>
  <c r="H80" i="14"/>
  <c r="B31" i="8"/>
  <c r="D31" i="8" s="1"/>
  <c r="H80" i="8" l="1"/>
  <c r="I31" i="14"/>
  <c r="F34" i="16"/>
  <c r="O34" i="16" s="1"/>
  <c r="B34" i="16"/>
  <c r="C31" i="14"/>
  <c r="K31" i="14"/>
  <c r="H81" i="14"/>
  <c r="I31" i="8"/>
  <c r="C31" i="8"/>
  <c r="K31" i="8"/>
  <c r="H81" i="8" l="1"/>
  <c r="N34" i="16"/>
  <c r="L34" i="16"/>
  <c r="C34" i="16"/>
  <c r="G34" i="16" s="1"/>
  <c r="I34" i="16" s="1"/>
  <c r="J31" i="14"/>
  <c r="F31" i="14"/>
  <c r="H82" i="14"/>
  <c r="F31" i="8"/>
  <c r="G31" i="8" s="1"/>
  <c r="J31" i="8"/>
  <c r="H82" i="8" l="1"/>
  <c r="B32" i="14"/>
  <c r="I32" i="14" s="1"/>
  <c r="G31" i="14"/>
  <c r="A35" i="16"/>
  <c r="E35" i="16" s="1"/>
  <c r="P34" i="16" s="1"/>
  <c r="J34" i="16"/>
  <c r="B32" i="8"/>
  <c r="D32" i="8" s="1"/>
  <c r="M34" i="16"/>
  <c r="B35" i="16"/>
  <c r="H83" i="14"/>
  <c r="I32" i="8" l="1"/>
  <c r="D32" i="14"/>
  <c r="K32" i="14" s="1"/>
  <c r="F35" i="16"/>
  <c r="O35" i="16" s="1"/>
  <c r="H83" i="8"/>
  <c r="L35" i="16"/>
  <c r="C35" i="16"/>
  <c r="G35" i="16" s="1"/>
  <c r="I35" i="16" s="1"/>
  <c r="J35" i="16" s="1"/>
  <c r="C32" i="14"/>
  <c r="H84" i="14"/>
  <c r="C32" i="8"/>
  <c r="K32" i="8"/>
  <c r="N35" i="16" l="1"/>
  <c r="H84" i="8"/>
  <c r="M35" i="16"/>
  <c r="A36" i="16"/>
  <c r="J32" i="14"/>
  <c r="F32" i="14"/>
  <c r="H85" i="14"/>
  <c r="F32" i="8"/>
  <c r="G32" i="8" s="1"/>
  <c r="J32" i="8"/>
  <c r="H85" i="8" l="1"/>
  <c r="B33" i="14"/>
  <c r="D33" i="14" s="1"/>
  <c r="G32" i="14"/>
  <c r="B33" i="8"/>
  <c r="I33" i="8" s="1"/>
  <c r="E36" i="16"/>
  <c r="P35" i="16" s="1"/>
  <c r="I33" i="14"/>
  <c r="H86" i="14"/>
  <c r="D33" i="8"/>
  <c r="H86" i="8" l="1"/>
  <c r="F36" i="16"/>
  <c r="O36" i="16" s="1"/>
  <c r="B36" i="16"/>
  <c r="C33" i="14"/>
  <c r="K33" i="14"/>
  <c r="H87" i="14"/>
  <c r="C33" i="8"/>
  <c r="K33" i="8"/>
  <c r="H87" i="8" l="1"/>
  <c r="N36" i="16"/>
  <c r="L36" i="16"/>
  <c r="C36" i="16"/>
  <c r="G36" i="16" s="1"/>
  <c r="I36" i="16" s="1"/>
  <c r="J36" i="16" s="1"/>
  <c r="F33" i="14"/>
  <c r="J33" i="14"/>
  <c r="H88" i="14"/>
  <c r="F33" i="8"/>
  <c r="G33" i="8" s="1"/>
  <c r="J33" i="8"/>
  <c r="H88" i="8" l="1"/>
  <c r="B34" i="14"/>
  <c r="I34" i="14" s="1"/>
  <c r="G33" i="14"/>
  <c r="B34" i="8"/>
  <c r="D34" i="8" s="1"/>
  <c r="M36" i="16"/>
  <c r="A37" i="16"/>
  <c r="H89" i="14"/>
  <c r="I34" i="8" l="1"/>
  <c r="D34" i="14"/>
  <c r="C34" i="14" s="1"/>
  <c r="H89" i="8"/>
  <c r="E37" i="16"/>
  <c r="P36" i="16" s="1"/>
  <c r="H90" i="14"/>
  <c r="C34" i="8"/>
  <c r="K34" i="8"/>
  <c r="K34" i="14" l="1"/>
  <c r="H90" i="8"/>
  <c r="B37" i="16"/>
  <c r="F37" i="16"/>
  <c r="O37" i="16" s="1"/>
  <c r="J34" i="14"/>
  <c r="F34" i="14"/>
  <c r="H91" i="14"/>
  <c r="F34" i="8"/>
  <c r="G34" i="8" s="1"/>
  <c r="J34" i="8"/>
  <c r="H91" i="8" l="1"/>
  <c r="B35" i="14"/>
  <c r="D35" i="14" s="1"/>
  <c r="G34" i="14"/>
  <c r="B35" i="8"/>
  <c r="I35" i="8" s="1"/>
  <c r="N37" i="16"/>
  <c r="L37" i="16"/>
  <c r="C37" i="16"/>
  <c r="G37" i="16" s="1"/>
  <c r="I37" i="16" s="1"/>
  <c r="J37" i="16" s="1"/>
  <c r="I35" i="14"/>
  <c r="H92" i="14"/>
  <c r="D35" i="8" l="1"/>
  <c r="H92" i="8"/>
  <c r="M37" i="16"/>
  <c r="A38" i="16"/>
  <c r="K35" i="14"/>
  <c r="C35" i="14"/>
  <c r="H93" i="14"/>
  <c r="C35" i="8"/>
  <c r="K35" i="8"/>
  <c r="H93" i="8" l="1"/>
  <c r="E38" i="16"/>
  <c r="P37" i="16" s="1"/>
  <c r="J35" i="14"/>
  <c r="F35" i="14"/>
  <c r="H94" i="14"/>
  <c r="F35" i="8"/>
  <c r="G35" i="8" s="1"/>
  <c r="J35" i="8"/>
  <c r="H94" i="8" l="1"/>
  <c r="B36" i="14"/>
  <c r="I36" i="14" s="1"/>
  <c r="G35" i="14"/>
  <c r="B36" i="8"/>
  <c r="D36" i="8" s="1"/>
  <c r="F38" i="16"/>
  <c r="O38" i="16" s="1"/>
  <c r="B38" i="16"/>
  <c r="H95" i="14"/>
  <c r="I36" i="8" l="1"/>
  <c r="D36" i="14"/>
  <c r="C36" i="14" s="1"/>
  <c r="H95" i="8"/>
  <c r="N38" i="16"/>
  <c r="L38" i="16"/>
  <c r="C38" i="16"/>
  <c r="G38" i="16" s="1"/>
  <c r="I38" i="16" s="1"/>
  <c r="H96" i="14"/>
  <c r="C36" i="8"/>
  <c r="K36" i="8"/>
  <c r="K36" i="14" l="1"/>
  <c r="H96" i="8"/>
  <c r="A39" i="16"/>
  <c r="J38" i="16"/>
  <c r="M38" i="16"/>
  <c r="F36" i="14"/>
  <c r="J36" i="14"/>
  <c r="H97" i="14"/>
  <c r="F36" i="8"/>
  <c r="G36" i="8" s="1"/>
  <c r="J36" i="8"/>
  <c r="E39" i="16" l="1"/>
  <c r="P38" i="16" s="1"/>
  <c r="H97" i="8"/>
  <c r="B37" i="14"/>
  <c r="I37" i="14" s="1"/>
  <c r="G36" i="14"/>
  <c r="B37" i="8"/>
  <c r="D37" i="8" s="1"/>
  <c r="H98" i="14"/>
  <c r="B39" i="16" l="1"/>
  <c r="I37" i="8"/>
  <c r="D37" i="14"/>
  <c r="K37" i="14" s="1"/>
  <c r="F39" i="16"/>
  <c r="O39" i="16" s="1"/>
  <c r="L39" i="16"/>
  <c r="C39" i="16"/>
  <c r="H98" i="8"/>
  <c r="H99" i="14"/>
  <c r="C37" i="8"/>
  <c r="K37" i="8"/>
  <c r="C37" i="14" l="1"/>
  <c r="G39" i="16"/>
  <c r="N39" i="16"/>
  <c r="H99" i="8"/>
  <c r="F37" i="14"/>
  <c r="J37" i="14"/>
  <c r="H100" i="14"/>
  <c r="F37" i="8"/>
  <c r="G37" i="8" s="1"/>
  <c r="J37" i="8"/>
  <c r="I39" i="16" l="1"/>
  <c r="M39" i="16"/>
  <c r="H100" i="8"/>
  <c r="B38" i="14"/>
  <c r="D38" i="14" s="1"/>
  <c r="G37" i="14"/>
  <c r="B38" i="8"/>
  <c r="D38" i="8" s="1"/>
  <c r="H101" i="14"/>
  <c r="I38" i="8" l="1"/>
  <c r="I38" i="14"/>
  <c r="J39" i="16"/>
  <c r="A40" i="16"/>
  <c r="H101" i="8"/>
  <c r="C38" i="14"/>
  <c r="K38" i="14"/>
  <c r="H102" i="14"/>
  <c r="C38" i="8"/>
  <c r="K38" i="8"/>
  <c r="E40" i="16" l="1"/>
  <c r="P39" i="16" s="1"/>
  <c r="F40" i="16"/>
  <c r="O40" i="16" s="1"/>
  <c r="H102" i="8"/>
  <c r="F38" i="14"/>
  <c r="J38" i="14"/>
  <c r="H103" i="14"/>
  <c r="F38" i="8"/>
  <c r="G38" i="8" s="1"/>
  <c r="J38" i="8"/>
  <c r="B40" i="16" l="1"/>
  <c r="H103" i="8"/>
  <c r="B39" i="14"/>
  <c r="G38" i="14"/>
  <c r="B39" i="8"/>
  <c r="I39" i="8" s="1"/>
  <c r="I39" i="14"/>
  <c r="D39" i="14"/>
  <c r="H104" i="14"/>
  <c r="D39" i="8"/>
  <c r="N40" i="16" l="1"/>
  <c r="C40" i="16"/>
  <c r="G40" i="16" s="1"/>
  <c r="I40" i="16" s="1"/>
  <c r="L40" i="16"/>
  <c r="H104" i="8"/>
  <c r="C39" i="14"/>
  <c r="K39" i="14"/>
  <c r="H105" i="14"/>
  <c r="C39" i="8"/>
  <c r="K39" i="8"/>
  <c r="M40" i="16" l="1"/>
  <c r="J40" i="16"/>
  <c r="A41" i="16"/>
  <c r="H105" i="8"/>
  <c r="J39" i="14"/>
  <c r="F39" i="14"/>
  <c r="H106" i="14"/>
  <c r="F39" i="8"/>
  <c r="G39" i="8" s="1"/>
  <c r="J39" i="8"/>
  <c r="E41" i="16" l="1"/>
  <c r="P40" i="16" s="1"/>
  <c r="F41" i="16"/>
  <c r="O41" i="16" s="1"/>
  <c r="H106" i="8"/>
  <c r="B40" i="14"/>
  <c r="D40" i="14" s="1"/>
  <c r="G39" i="14"/>
  <c r="B40" i="8"/>
  <c r="D40" i="8" s="1"/>
  <c r="H107" i="14"/>
  <c r="I40" i="8" l="1"/>
  <c r="I40" i="14"/>
  <c r="B41" i="16"/>
  <c r="H107" i="8"/>
  <c r="C40" i="14"/>
  <c r="K40" i="14"/>
  <c r="H108" i="14"/>
  <c r="C40" i="8"/>
  <c r="K40" i="8"/>
  <c r="L41" i="16" l="1"/>
  <c r="N41" i="16"/>
  <c r="C41" i="16"/>
  <c r="G41" i="16" s="1"/>
  <c r="I41" i="16" s="1"/>
  <c r="H108" i="8"/>
  <c r="J40" i="14"/>
  <c r="F40" i="14"/>
  <c r="H109" i="14"/>
  <c r="F40" i="8"/>
  <c r="G40" i="8" s="1"/>
  <c r="J40" i="8"/>
  <c r="M41" i="16" l="1"/>
  <c r="J41" i="16"/>
  <c r="A42" i="16"/>
  <c r="H109" i="8"/>
  <c r="B41" i="14"/>
  <c r="G40" i="14"/>
  <c r="B41" i="8"/>
  <c r="D41" i="8" s="1"/>
  <c r="I41" i="14"/>
  <c r="D41" i="14"/>
  <c r="H110" i="14"/>
  <c r="I41" i="8"/>
  <c r="E42" i="16" l="1"/>
  <c r="P41" i="16" s="1"/>
  <c r="H110" i="8"/>
  <c r="K41" i="14"/>
  <c r="C41" i="14"/>
  <c r="H111" i="14"/>
  <c r="C41" i="8"/>
  <c r="K41" i="8"/>
  <c r="F42" i="16" l="1"/>
  <c r="O42" i="16" s="1"/>
  <c r="B42" i="16"/>
  <c r="H111" i="8"/>
  <c r="F41" i="14"/>
  <c r="J41" i="14"/>
  <c r="H112" i="14"/>
  <c r="F41" i="8"/>
  <c r="G41" i="8" s="1"/>
  <c r="J41" i="8"/>
  <c r="L42" i="16" l="1"/>
  <c r="N42" i="16"/>
  <c r="C42" i="16"/>
  <c r="G42" i="16" s="1"/>
  <c r="I42" i="16" s="1"/>
  <c r="H112" i="8"/>
  <c r="B42" i="14"/>
  <c r="G41" i="14"/>
  <c r="B42" i="8"/>
  <c r="D42" i="8" s="1"/>
  <c r="D42" i="14"/>
  <c r="I42" i="14"/>
  <c r="H113" i="14"/>
  <c r="I42" i="8"/>
  <c r="M42" i="16" l="1"/>
  <c r="A43" i="16"/>
  <c r="J42" i="16"/>
  <c r="H113" i="8"/>
  <c r="K42" i="14"/>
  <c r="C42" i="14"/>
  <c r="H114" i="14"/>
  <c r="C42" i="8"/>
  <c r="K42" i="8"/>
  <c r="E43" i="16" l="1"/>
  <c r="P42" i="16" s="1"/>
  <c r="H114" i="8"/>
  <c r="J42" i="14"/>
  <c r="F42" i="14"/>
  <c r="G42" i="14" s="1"/>
  <c r="H115" i="14"/>
  <c r="F42" i="8"/>
  <c r="G42" i="8" s="1"/>
  <c r="J42" i="8"/>
  <c r="B43" i="16" l="1"/>
  <c r="L43" i="16" s="1"/>
  <c r="C43" i="16"/>
  <c r="F43" i="16"/>
  <c r="O43" i="16" s="1"/>
  <c r="H115" i="8"/>
  <c r="B43" i="14"/>
  <c r="I43" i="14" s="1"/>
  <c r="H116" i="14"/>
  <c r="B43" i="8"/>
  <c r="D43" i="8" s="1"/>
  <c r="N43" i="16" l="1"/>
  <c r="G43" i="16"/>
  <c r="H116" i="8"/>
  <c r="D43" i="14"/>
  <c r="C43" i="14" s="1"/>
  <c r="H117" i="14"/>
  <c r="I43" i="8"/>
  <c r="C43" i="8"/>
  <c r="K43" i="8"/>
  <c r="K43" i="14" l="1"/>
  <c r="I43" i="16"/>
  <c r="M43" i="16"/>
  <c r="H117" i="8"/>
  <c r="F43" i="14"/>
  <c r="J43" i="14"/>
  <c r="H118" i="14"/>
  <c r="F43" i="8"/>
  <c r="G43" i="8" s="1"/>
  <c r="J43" i="8"/>
  <c r="J43" i="16" l="1"/>
  <c r="A44" i="16"/>
  <c r="H118" i="8"/>
  <c r="B44" i="14"/>
  <c r="I44" i="14" s="1"/>
  <c r="G43" i="14"/>
  <c r="B44" i="8"/>
  <c r="D44" i="8" s="1"/>
  <c r="H119" i="14"/>
  <c r="D44" i="14" l="1"/>
  <c r="I44" i="8"/>
  <c r="E44" i="16"/>
  <c r="P43" i="16" s="1"/>
  <c r="H119" i="8"/>
  <c r="K44" i="14"/>
  <c r="C44" i="14"/>
  <c r="H120" i="14"/>
  <c r="C44" i="8"/>
  <c r="K44" i="8"/>
  <c r="F44" i="16" l="1"/>
  <c r="O44" i="16" s="1"/>
  <c r="B44" i="16"/>
  <c r="H120" i="8"/>
  <c r="J44" i="14"/>
  <c r="F44" i="14"/>
  <c r="H121" i="14"/>
  <c r="F44" i="8"/>
  <c r="G44" i="8" s="1"/>
  <c r="J44" i="8"/>
  <c r="L44" i="16" l="1"/>
  <c r="N44" i="16"/>
  <c r="C44" i="16"/>
  <c r="G44" i="16" s="1"/>
  <c r="I44" i="16" s="1"/>
  <c r="H121" i="8"/>
  <c r="B45" i="14"/>
  <c r="I45" i="14" s="1"/>
  <c r="G44" i="14"/>
  <c r="B45" i="8"/>
  <c r="D45" i="8" s="1"/>
  <c r="D45" i="14"/>
  <c r="H122" i="14"/>
  <c r="I45" i="8"/>
  <c r="M44" i="16" l="1"/>
  <c r="A45" i="16"/>
  <c r="J44" i="16"/>
  <c r="H122" i="8"/>
  <c r="K45" i="14"/>
  <c r="C45" i="14"/>
  <c r="H123" i="14"/>
  <c r="C45" i="8"/>
  <c r="K45" i="8"/>
  <c r="E45" i="16" l="1"/>
  <c r="P44" i="16" s="1"/>
  <c r="H123" i="8"/>
  <c r="F45" i="14"/>
  <c r="J45" i="14"/>
  <c r="H124" i="14"/>
  <c r="F45" i="8"/>
  <c r="G45" i="8" s="1"/>
  <c r="J45" i="8"/>
  <c r="B45" i="16" l="1"/>
  <c r="L45" i="16" s="1"/>
  <c r="F45" i="16"/>
  <c r="O45" i="16" s="1"/>
  <c r="H124" i="8"/>
  <c r="B46" i="14"/>
  <c r="G45" i="14"/>
  <c r="B46" i="8"/>
  <c r="D46" i="8" s="1"/>
  <c r="D46" i="14"/>
  <c r="I46" i="14"/>
  <c r="H125" i="14"/>
  <c r="I46" i="8"/>
  <c r="C45" i="16" l="1"/>
  <c r="G45" i="16" s="1"/>
  <c r="N45" i="16"/>
  <c r="H125" i="8"/>
  <c r="K46" i="14"/>
  <c r="C46" i="14"/>
  <c r="H126" i="14"/>
  <c r="C46" i="8"/>
  <c r="K46" i="8"/>
  <c r="I45" i="16" l="1"/>
  <c r="M45" i="16"/>
  <c r="H126" i="8"/>
  <c r="F46" i="14"/>
  <c r="J46" i="14"/>
  <c r="H127" i="14"/>
  <c r="F46" i="8"/>
  <c r="G46" i="8" s="1"/>
  <c r="J46" i="8"/>
  <c r="J45" i="16" l="1"/>
  <c r="A46" i="16"/>
  <c r="H127" i="8"/>
  <c r="B47" i="14"/>
  <c r="D47" i="14" s="1"/>
  <c r="G46" i="14"/>
  <c r="B47" i="8"/>
  <c r="D47" i="8" s="1"/>
  <c r="H128" i="14"/>
  <c r="I47" i="14" l="1"/>
  <c r="I47" i="8"/>
  <c r="E46" i="16"/>
  <c r="P45" i="16" s="1"/>
  <c r="H128" i="8"/>
  <c r="K47" i="14"/>
  <c r="C47" i="14"/>
  <c r="H129" i="14"/>
  <c r="C47" i="8"/>
  <c r="K47" i="8"/>
  <c r="F46" i="16" l="1"/>
  <c r="O46" i="16" s="1"/>
  <c r="B46" i="16"/>
  <c r="H129" i="8"/>
  <c r="F47" i="14"/>
  <c r="J47" i="14"/>
  <c r="H130" i="14"/>
  <c r="F47" i="8"/>
  <c r="G47" i="8" s="1"/>
  <c r="J47" i="8"/>
  <c r="N46" i="16" l="1"/>
  <c r="L46" i="16"/>
  <c r="C46" i="16"/>
  <c r="G46" i="16" s="1"/>
  <c r="I46" i="16" s="1"/>
  <c r="H130" i="8"/>
  <c r="B48" i="14"/>
  <c r="D48" i="14" s="1"/>
  <c r="G47" i="14"/>
  <c r="B48" i="8"/>
  <c r="D48" i="8" s="1"/>
  <c r="I48" i="14"/>
  <c r="H131" i="14"/>
  <c r="I48" i="8"/>
  <c r="M46" i="16" l="1"/>
  <c r="J46" i="16"/>
  <c r="A47" i="16"/>
  <c r="H131" i="8"/>
  <c r="K48" i="14"/>
  <c r="C48" i="14"/>
  <c r="H132" i="14"/>
  <c r="C48" i="8"/>
  <c r="K48" i="8"/>
  <c r="E47" i="16" l="1"/>
  <c r="P46" i="16" s="1"/>
  <c r="H132" i="8"/>
  <c r="F48" i="14"/>
  <c r="J48" i="14"/>
  <c r="H133" i="14"/>
  <c r="F48" i="8"/>
  <c r="G48" i="8" s="1"/>
  <c r="J48" i="8"/>
  <c r="F47" i="16" l="1"/>
  <c r="O47" i="16" s="1"/>
  <c r="B47" i="16"/>
  <c r="H133" i="8"/>
  <c r="B49" i="14"/>
  <c r="D49" i="14" s="1"/>
  <c r="G48" i="14"/>
  <c r="B49" i="8"/>
  <c r="D49" i="8" s="1"/>
  <c r="H134" i="14"/>
  <c r="I49" i="8" l="1"/>
  <c r="I49" i="14"/>
  <c r="N47" i="16"/>
  <c r="L47" i="16"/>
  <c r="C47" i="16"/>
  <c r="G47" i="16" s="1"/>
  <c r="I47" i="16" s="1"/>
  <c r="H134" i="8"/>
  <c r="K49" i="14"/>
  <c r="C49" i="14"/>
  <c r="H135" i="14"/>
  <c r="C49" i="8"/>
  <c r="K49" i="8"/>
  <c r="M47" i="16" l="1"/>
  <c r="J47" i="16"/>
  <c r="A48" i="16"/>
  <c r="H135" i="8"/>
  <c r="F49" i="14"/>
  <c r="J49" i="14"/>
  <c r="H136" i="14"/>
  <c r="F49" i="8"/>
  <c r="G49" i="8" s="1"/>
  <c r="J49" i="8"/>
  <c r="E48" i="16" l="1"/>
  <c r="P47" i="16" s="1"/>
  <c r="H136" i="8"/>
  <c r="B50" i="14"/>
  <c r="D50" i="14" s="1"/>
  <c r="G49" i="14"/>
  <c r="B50" i="8"/>
  <c r="D50" i="8" s="1"/>
  <c r="I50" i="14"/>
  <c r="H137" i="14"/>
  <c r="I50" i="8"/>
  <c r="B48" i="16" l="1"/>
  <c r="L48" i="16" s="1"/>
  <c r="C48" i="16"/>
  <c r="F48" i="16"/>
  <c r="O48" i="16" s="1"/>
  <c r="H137" i="8"/>
  <c r="K50" i="14"/>
  <c r="C50" i="14"/>
  <c r="H138" i="14"/>
  <c r="C50" i="8"/>
  <c r="K50" i="8"/>
  <c r="N48" i="16" l="1"/>
  <c r="G48" i="16"/>
  <c r="H138" i="8"/>
  <c r="F50" i="14"/>
  <c r="J50" i="14"/>
  <c r="H139" i="14"/>
  <c r="F50" i="8"/>
  <c r="G50" i="8" s="1"/>
  <c r="J50" i="8"/>
  <c r="I48" i="16" l="1"/>
  <c r="M48" i="16"/>
  <c r="H139" i="8"/>
  <c r="B51" i="14"/>
  <c r="D51" i="14" s="1"/>
  <c r="G50" i="14"/>
  <c r="B51" i="8"/>
  <c r="I51" i="8" s="1"/>
  <c r="H140" i="14"/>
  <c r="I51" i="14" l="1"/>
  <c r="D51" i="8"/>
  <c r="C51" i="8" s="1"/>
  <c r="A49" i="16"/>
  <c r="J48" i="16"/>
  <c r="H140" i="8"/>
  <c r="K51" i="14"/>
  <c r="C51" i="14"/>
  <c r="H141" i="14"/>
  <c r="K51" i="8" l="1"/>
  <c r="E49" i="16"/>
  <c r="P48" i="16" s="1"/>
  <c r="H141" i="8"/>
  <c r="F51" i="14"/>
  <c r="J51" i="14"/>
  <c r="H142" i="14"/>
  <c r="F51" i="8"/>
  <c r="G51" i="8" s="1"/>
  <c r="J51" i="8"/>
  <c r="B49" i="16" l="1"/>
  <c r="L49" i="16" s="1"/>
  <c r="F49" i="16"/>
  <c r="O49" i="16" s="1"/>
  <c r="H142" i="8"/>
  <c r="B52" i="14"/>
  <c r="G51" i="14"/>
  <c r="B52" i="8"/>
  <c r="D52" i="8" s="1"/>
  <c r="D52" i="14"/>
  <c r="I52" i="14"/>
  <c r="H143" i="14"/>
  <c r="I52" i="8"/>
  <c r="C49" i="16" l="1"/>
  <c r="N49" i="16"/>
  <c r="G49" i="16"/>
  <c r="H143" i="8"/>
  <c r="K52" i="14"/>
  <c r="C52" i="14"/>
  <c r="H144" i="14"/>
  <c r="C52" i="8"/>
  <c r="K52" i="8"/>
  <c r="I49" i="16" l="1"/>
  <c r="M49" i="16"/>
  <c r="H144" i="8"/>
  <c r="F52" i="14"/>
  <c r="J52" i="14"/>
  <c r="H145" i="14"/>
  <c r="F52" i="8"/>
  <c r="G52" i="8" s="1"/>
  <c r="J52" i="8"/>
  <c r="J49" i="16" l="1"/>
  <c r="A50" i="16"/>
  <c r="H145" i="8"/>
  <c r="B53" i="14"/>
  <c r="D53" i="14" s="1"/>
  <c r="G52" i="14"/>
  <c r="B53" i="8"/>
  <c r="D53" i="8" s="1"/>
  <c r="H146" i="14"/>
  <c r="I53" i="14" l="1"/>
  <c r="I53" i="8"/>
  <c r="E50" i="16"/>
  <c r="P49" i="16" s="1"/>
  <c r="H146" i="8"/>
  <c r="K53" i="14"/>
  <c r="C53" i="14"/>
  <c r="H147" i="14"/>
  <c r="C53" i="8"/>
  <c r="K53" i="8"/>
  <c r="F50" i="16" l="1"/>
  <c r="O50" i="16" s="1"/>
  <c r="B50" i="16"/>
  <c r="H147" i="8"/>
  <c r="F53" i="14"/>
  <c r="J53" i="14"/>
  <c r="H148" i="14"/>
  <c r="F53" i="8"/>
  <c r="G53" i="8" s="1"/>
  <c r="J53" i="8"/>
  <c r="N50" i="16" l="1"/>
  <c r="L50" i="16"/>
  <c r="C50" i="16"/>
  <c r="G50" i="16" s="1"/>
  <c r="I50" i="16" s="1"/>
  <c r="H148" i="8"/>
  <c r="B54" i="14"/>
  <c r="D54" i="14" s="1"/>
  <c r="G53" i="14"/>
  <c r="B54" i="8"/>
  <c r="D54" i="8" s="1"/>
  <c r="I54" i="14"/>
  <c r="H149" i="14"/>
  <c r="I54" i="8" l="1"/>
  <c r="M50" i="16"/>
  <c r="J50" i="16"/>
  <c r="A51" i="16"/>
  <c r="H149" i="8"/>
  <c r="C54" i="14"/>
  <c r="K54" i="14"/>
  <c r="H150" i="14"/>
  <c r="C54" i="8"/>
  <c r="K54" i="8"/>
  <c r="E51" i="16" l="1"/>
  <c r="P50" i="16" s="1"/>
  <c r="H150" i="8"/>
  <c r="F54" i="14"/>
  <c r="G54" i="14" s="1"/>
  <c r="J54" i="14"/>
  <c r="H151" i="14"/>
  <c r="F54" i="8"/>
  <c r="G54" i="8" s="1"/>
  <c r="J54" i="8"/>
  <c r="F51" i="16" l="1"/>
  <c r="O51" i="16" s="1"/>
  <c r="B51" i="16"/>
  <c r="H151" i="8"/>
  <c r="B55" i="14"/>
  <c r="D55" i="14" s="1"/>
  <c r="H152" i="14"/>
  <c r="B55" i="8"/>
  <c r="I55" i="8" s="1"/>
  <c r="L51" i="16" l="1"/>
  <c r="N51" i="16"/>
  <c r="C51" i="16"/>
  <c r="G51" i="16" s="1"/>
  <c r="I51" i="16" s="1"/>
  <c r="H152" i="8"/>
  <c r="I55" i="14"/>
  <c r="C55" i="14"/>
  <c r="K55" i="14"/>
  <c r="H153" i="14"/>
  <c r="D55" i="8"/>
  <c r="C55" i="8" s="1"/>
  <c r="M51" i="16" l="1"/>
  <c r="J51" i="16"/>
  <c r="A52" i="16"/>
  <c r="H153" i="8"/>
  <c r="F55" i="14"/>
  <c r="J55" i="14"/>
  <c r="H154" i="14"/>
  <c r="K55" i="8"/>
  <c r="F55" i="8"/>
  <c r="G55" i="8" s="1"/>
  <c r="J55" i="8"/>
  <c r="E52" i="16" l="1"/>
  <c r="P51" i="16" s="1"/>
  <c r="H154" i="8"/>
  <c r="B56" i="14"/>
  <c r="I56" i="14" s="1"/>
  <c r="G55" i="14"/>
  <c r="B56" i="8"/>
  <c r="D56" i="8" s="1"/>
  <c r="D56" i="14"/>
  <c r="H155" i="14"/>
  <c r="I56" i="8" l="1"/>
  <c r="B52" i="16"/>
  <c r="L52" i="16" s="1"/>
  <c r="F52" i="16"/>
  <c r="O52" i="16" s="1"/>
  <c r="H155" i="8"/>
  <c r="K56" i="14"/>
  <c r="C56" i="14"/>
  <c r="H156" i="14"/>
  <c r="C56" i="8"/>
  <c r="K56" i="8"/>
  <c r="C52" i="16" l="1"/>
  <c r="G52" i="16" s="1"/>
  <c r="N52" i="16"/>
  <c r="H156" i="8"/>
  <c r="J56" i="14"/>
  <c r="F56" i="14"/>
  <c r="H157" i="14"/>
  <c r="F56" i="8"/>
  <c r="G56" i="8" s="1"/>
  <c r="J56" i="8"/>
  <c r="I52" i="16" l="1"/>
  <c r="M52" i="16"/>
  <c r="H157" i="8"/>
  <c r="B57" i="14"/>
  <c r="I57" i="14" s="1"/>
  <c r="G56" i="14"/>
  <c r="B57" i="8"/>
  <c r="D57" i="8" s="1"/>
  <c r="H158" i="14"/>
  <c r="D57" i="14" l="1"/>
  <c r="I57" i="8"/>
  <c r="A53" i="16"/>
  <c r="J52" i="16"/>
  <c r="H158" i="8"/>
  <c r="C57" i="14"/>
  <c r="K57" i="14"/>
  <c r="H159" i="14"/>
  <c r="C57" i="8"/>
  <c r="K57" i="8"/>
  <c r="E53" i="16" l="1"/>
  <c r="P52" i="16" s="1"/>
  <c r="H159" i="8"/>
  <c r="F57" i="14"/>
  <c r="J57" i="14"/>
  <c r="H160" i="14"/>
  <c r="F57" i="8"/>
  <c r="G57" i="8" s="1"/>
  <c r="J57" i="8"/>
  <c r="F53" i="16" l="1"/>
  <c r="O53" i="16" s="1"/>
  <c r="B53" i="16"/>
  <c r="H160" i="8"/>
  <c r="B58" i="14"/>
  <c r="I58" i="14" s="1"/>
  <c r="G57" i="14"/>
  <c r="B58" i="8"/>
  <c r="D58" i="8" s="1"/>
  <c r="H161" i="14"/>
  <c r="I58" i="8" l="1"/>
  <c r="D58" i="14"/>
  <c r="C58" i="14" s="1"/>
  <c r="L53" i="16"/>
  <c r="N53" i="16"/>
  <c r="C53" i="16"/>
  <c r="G53" i="16" s="1"/>
  <c r="I53" i="16" s="1"/>
  <c r="H161" i="8"/>
  <c r="H162" i="14"/>
  <c r="C58" i="8"/>
  <c r="K58" i="8"/>
  <c r="K58" i="14" l="1"/>
  <c r="M53" i="16"/>
  <c r="J53" i="16"/>
  <c r="A54" i="16"/>
  <c r="H162" i="8"/>
  <c r="J58" i="14"/>
  <c r="F58" i="14"/>
  <c r="H163" i="14"/>
  <c r="F58" i="8"/>
  <c r="G58" i="8" s="1"/>
  <c r="J58" i="8"/>
  <c r="E54" i="16" l="1"/>
  <c r="P53" i="16" s="1"/>
  <c r="H163" i="8"/>
  <c r="B59" i="14"/>
  <c r="I59" i="14" s="1"/>
  <c r="G58" i="14"/>
  <c r="B59" i="8"/>
  <c r="D59" i="8" s="1"/>
  <c r="D59" i="14"/>
  <c r="H164" i="14"/>
  <c r="I59" i="8" l="1"/>
  <c r="B54" i="16"/>
  <c r="L54" i="16" s="1"/>
  <c r="F54" i="16"/>
  <c r="O54" i="16" s="1"/>
  <c r="H164" i="8"/>
  <c r="C59" i="14"/>
  <c r="K59" i="14"/>
  <c r="H165" i="14"/>
  <c r="C59" i="8"/>
  <c r="K59" i="8"/>
  <c r="C54" i="16" l="1"/>
  <c r="G54" i="16"/>
  <c r="N54" i="16"/>
  <c r="H165" i="8"/>
  <c r="F59" i="14"/>
  <c r="J59" i="14"/>
  <c r="H166" i="14"/>
  <c r="F59" i="8"/>
  <c r="G59" i="8" s="1"/>
  <c r="J59" i="8"/>
  <c r="I54" i="16" l="1"/>
  <c r="M54" i="16"/>
  <c r="H166" i="8"/>
  <c r="B60" i="14"/>
  <c r="I60" i="14" s="1"/>
  <c r="G59" i="14"/>
  <c r="B60" i="8"/>
  <c r="I60" i="8" s="1"/>
  <c r="H167" i="14"/>
  <c r="D60" i="14" l="1"/>
  <c r="D60" i="8"/>
  <c r="C60" i="8" s="1"/>
  <c r="A55" i="16"/>
  <c r="J54" i="16"/>
  <c r="H167" i="8"/>
  <c r="C60" i="14"/>
  <c r="K60" i="14"/>
  <c r="H168" i="14"/>
  <c r="K60" i="8" l="1"/>
  <c r="E55" i="16"/>
  <c r="P54" i="16" s="1"/>
  <c r="H168" i="8"/>
  <c r="F60" i="14"/>
  <c r="J60" i="14"/>
  <c r="H169" i="14"/>
  <c r="F60" i="8"/>
  <c r="G60" i="8" s="1"/>
  <c r="J60" i="8"/>
  <c r="B55" i="16" l="1"/>
  <c r="L55" i="16"/>
  <c r="C55" i="16"/>
  <c r="F55" i="16"/>
  <c r="O55" i="16" s="1"/>
  <c r="H169" i="8"/>
  <c r="B61" i="14"/>
  <c r="I61" i="14" s="1"/>
  <c r="G60" i="14"/>
  <c r="B61" i="8"/>
  <c r="D61" i="8" s="1"/>
  <c r="H170" i="14"/>
  <c r="I61" i="8" l="1"/>
  <c r="D61" i="14"/>
  <c r="K61" i="14" s="1"/>
  <c r="G55" i="16"/>
  <c r="N55" i="16"/>
  <c r="H170" i="8"/>
  <c r="C61" i="14"/>
  <c r="H171" i="14"/>
  <c r="C61" i="8"/>
  <c r="K61" i="8"/>
  <c r="I55" i="16" l="1"/>
  <c r="M55" i="16"/>
  <c r="H171" i="8"/>
  <c r="J61" i="14"/>
  <c r="F61" i="14"/>
  <c r="H172" i="14"/>
  <c r="F61" i="8"/>
  <c r="G61" i="8" s="1"/>
  <c r="J61" i="8"/>
  <c r="J55" i="16" l="1"/>
  <c r="A56" i="16"/>
  <c r="H172" i="8"/>
  <c r="B62" i="14"/>
  <c r="I62" i="14" s="1"/>
  <c r="G61" i="14"/>
  <c r="B62" i="8"/>
  <c r="D62" i="8" s="1"/>
  <c r="H173" i="14"/>
  <c r="I62" i="8" l="1"/>
  <c r="D62" i="14"/>
  <c r="C62" i="14" s="1"/>
  <c r="E56" i="16"/>
  <c r="P55" i="16" s="1"/>
  <c r="H173" i="8"/>
  <c r="H174" i="14"/>
  <c r="C62" i="8"/>
  <c r="K62" i="8"/>
  <c r="K62" i="14" l="1"/>
  <c r="B56" i="16"/>
  <c r="L56" i="16" s="1"/>
  <c r="F56" i="16"/>
  <c r="O56" i="16" s="1"/>
  <c r="H174" i="8"/>
  <c r="J62" i="14"/>
  <c r="F62" i="14"/>
  <c r="H175" i="14"/>
  <c r="F62" i="8"/>
  <c r="G62" i="8" s="1"/>
  <c r="J62" i="8"/>
  <c r="C56" i="16" l="1"/>
  <c r="G56" i="16" s="1"/>
  <c r="N56" i="16"/>
  <c r="H175" i="8"/>
  <c r="B63" i="14"/>
  <c r="I63" i="14" s="1"/>
  <c r="G62" i="14"/>
  <c r="B63" i="8"/>
  <c r="D63" i="8" s="1"/>
  <c r="H176" i="14"/>
  <c r="I63" i="8" l="1"/>
  <c r="D63" i="14"/>
  <c r="K63" i="14" s="1"/>
  <c r="I56" i="16"/>
  <c r="M56" i="16"/>
  <c r="H176" i="8"/>
  <c r="H177" i="14"/>
  <c r="C63" i="8"/>
  <c r="K63" i="8"/>
  <c r="C63" i="14" l="1"/>
  <c r="J56" i="16"/>
  <c r="A57" i="16"/>
  <c r="H177" i="8"/>
  <c r="J63" i="14"/>
  <c r="F63" i="14"/>
  <c r="H178" i="14"/>
  <c r="F63" i="8"/>
  <c r="G63" i="8" s="1"/>
  <c r="J63" i="8"/>
  <c r="E57" i="16" l="1"/>
  <c r="P56" i="16" s="1"/>
  <c r="H178" i="8"/>
  <c r="B64" i="14"/>
  <c r="I64" i="14" s="1"/>
  <c r="G63" i="14"/>
  <c r="B64" i="8"/>
  <c r="D64" i="8" s="1"/>
  <c r="H179" i="14"/>
  <c r="B57" i="16" l="1"/>
  <c r="I64" i="8"/>
  <c r="D64" i="14"/>
  <c r="C64" i="14" s="1"/>
  <c r="L57" i="16"/>
  <c r="C57" i="16"/>
  <c r="F57" i="16"/>
  <c r="O57" i="16" s="1"/>
  <c r="H179" i="8"/>
  <c r="H180" i="14"/>
  <c r="C64" i="8"/>
  <c r="K64" i="8"/>
  <c r="K64" i="14" l="1"/>
  <c r="G57" i="16"/>
  <c r="I57" i="16" s="1"/>
  <c r="A58" i="16" s="1"/>
  <c r="N57" i="16"/>
  <c r="H180" i="8"/>
  <c r="J64" i="14"/>
  <c r="F64" i="14"/>
  <c r="H181" i="14"/>
  <c r="F64" i="8"/>
  <c r="G64" i="8" s="1"/>
  <c r="J64" i="8"/>
  <c r="J57" i="16" l="1"/>
  <c r="M57" i="16"/>
  <c r="E58" i="16"/>
  <c r="P57" i="16" s="1"/>
  <c r="H181" i="8"/>
  <c r="B65" i="14"/>
  <c r="I65" i="14" s="1"/>
  <c r="G64" i="14"/>
  <c r="B65" i="8"/>
  <c r="D65" i="8" s="1"/>
  <c r="H182" i="14"/>
  <c r="B58" i="16" l="1"/>
  <c r="D65" i="14"/>
  <c r="K65" i="14" s="1"/>
  <c r="I65" i="8"/>
  <c r="L58" i="16"/>
  <c r="C58" i="16"/>
  <c r="F58" i="16"/>
  <c r="O58" i="16" s="1"/>
  <c r="H182" i="8"/>
  <c r="C65" i="14"/>
  <c r="H183" i="14"/>
  <c r="C65" i="8"/>
  <c r="K65" i="8"/>
  <c r="N58" i="16" l="1"/>
  <c r="G58" i="16"/>
  <c r="H183" i="8"/>
  <c r="F65" i="14"/>
  <c r="J65" i="14"/>
  <c r="H184" i="14"/>
  <c r="F65" i="8"/>
  <c r="G65" i="8" s="1"/>
  <c r="J65" i="8"/>
  <c r="I58" i="16" l="1"/>
  <c r="M58" i="16"/>
  <c r="H184" i="8"/>
  <c r="B66" i="14"/>
  <c r="D66" i="14" s="1"/>
  <c r="G65" i="14"/>
  <c r="B66" i="8"/>
  <c r="I66" i="8" s="1"/>
  <c r="H185" i="14"/>
  <c r="D66" i="8" l="1"/>
  <c r="I66" i="14"/>
  <c r="J58" i="16"/>
  <c r="A59" i="16"/>
  <c r="H185" i="8"/>
  <c r="C66" i="14"/>
  <c r="K66" i="14"/>
  <c r="H186" i="14"/>
  <c r="C66" i="8"/>
  <c r="K66" i="8"/>
  <c r="E59" i="16" l="1"/>
  <c r="P58" i="16" s="1"/>
  <c r="H186" i="8"/>
  <c r="F66" i="14"/>
  <c r="G66" i="14" s="1"/>
  <c r="J66" i="14"/>
  <c r="H187" i="14"/>
  <c r="F66" i="8"/>
  <c r="G66" i="8" s="1"/>
  <c r="J66" i="8"/>
  <c r="F59" i="16" l="1"/>
  <c r="O59" i="16" s="1"/>
  <c r="B59" i="16"/>
  <c r="H187" i="8"/>
  <c r="B67" i="14"/>
  <c r="I67" i="14" s="1"/>
  <c r="H188" i="14"/>
  <c r="B67" i="8"/>
  <c r="I67" i="8" s="1"/>
  <c r="L59" i="16" l="1"/>
  <c r="N59" i="16"/>
  <c r="C59" i="16"/>
  <c r="G59" i="16" s="1"/>
  <c r="I59" i="16" s="1"/>
  <c r="H188" i="8"/>
  <c r="D67" i="14"/>
  <c r="C67" i="14" s="1"/>
  <c r="K67" i="14"/>
  <c r="H189" i="14"/>
  <c r="D67" i="8"/>
  <c r="C67" i="8" s="1"/>
  <c r="M59" i="16" l="1"/>
  <c r="J59" i="16"/>
  <c r="A60" i="16"/>
  <c r="H189" i="8"/>
  <c r="F67" i="14"/>
  <c r="J67" i="14"/>
  <c r="H190" i="14"/>
  <c r="K67" i="8"/>
  <c r="F67" i="8"/>
  <c r="G67" i="8" s="1"/>
  <c r="J67" i="8"/>
  <c r="E60" i="16" l="1"/>
  <c r="P59" i="16" s="1"/>
  <c r="F60" i="16"/>
  <c r="O60" i="16" s="1"/>
  <c r="H190" i="8"/>
  <c r="B68" i="14"/>
  <c r="D68" i="14" s="1"/>
  <c r="G67" i="14"/>
  <c r="B68" i="8"/>
  <c r="I68" i="8" s="1"/>
  <c r="H191" i="14"/>
  <c r="D68" i="8" l="1"/>
  <c r="C68" i="8" s="1"/>
  <c r="I68" i="14"/>
  <c r="B60" i="16"/>
  <c r="H191" i="8"/>
  <c r="C68" i="14"/>
  <c r="K68" i="14"/>
  <c r="H192" i="14"/>
  <c r="K68" i="8"/>
  <c r="N60" i="16" l="1"/>
  <c r="L60" i="16"/>
  <c r="C60" i="16"/>
  <c r="G60" i="16" s="1"/>
  <c r="I60" i="16" s="1"/>
  <c r="H192" i="8"/>
  <c r="J68" i="14"/>
  <c r="F68" i="14"/>
  <c r="H193" i="14"/>
  <c r="F68" i="8"/>
  <c r="G68" i="8" s="1"/>
  <c r="J68" i="8"/>
  <c r="M60" i="16" l="1"/>
  <c r="A61" i="16"/>
  <c r="J60" i="16"/>
  <c r="H193" i="8"/>
  <c r="B69" i="14"/>
  <c r="G68" i="14"/>
  <c r="B69" i="8"/>
  <c r="I69" i="8" s="1"/>
  <c r="I69" i="14"/>
  <c r="D69" i="14"/>
  <c r="H194" i="14"/>
  <c r="D69" i="8"/>
  <c r="E61" i="16" l="1"/>
  <c r="P60" i="16" s="1"/>
  <c r="H194" i="8"/>
  <c r="C69" i="14"/>
  <c r="K69" i="14"/>
  <c r="H195" i="14"/>
  <c r="C69" i="8"/>
  <c r="K69" i="8"/>
  <c r="F61" i="16" l="1"/>
  <c r="O61" i="16" s="1"/>
  <c r="B61" i="16"/>
  <c r="H195" i="8"/>
  <c r="F69" i="14"/>
  <c r="J69" i="14"/>
  <c r="H196" i="14"/>
  <c r="F69" i="8"/>
  <c r="G69" i="8" s="1"/>
  <c r="J69" i="8"/>
  <c r="L61" i="16" l="1"/>
  <c r="N61" i="16"/>
  <c r="C61" i="16"/>
  <c r="G61" i="16" s="1"/>
  <c r="I61" i="16" s="1"/>
  <c r="H196" i="8"/>
  <c r="B70" i="14"/>
  <c r="I70" i="14" s="1"/>
  <c r="G69" i="14"/>
  <c r="B70" i="8"/>
  <c r="D70" i="8" s="1"/>
  <c r="D70" i="14"/>
  <c r="H197" i="14"/>
  <c r="I70" i="8"/>
  <c r="M61" i="16" l="1"/>
  <c r="J61" i="16"/>
  <c r="A62" i="16"/>
  <c r="H197" i="8"/>
  <c r="C70" i="14"/>
  <c r="K70" i="14"/>
  <c r="H198" i="14"/>
  <c r="C70" i="8"/>
  <c r="K70" i="8"/>
  <c r="E62" i="16" l="1"/>
  <c r="P61" i="16" s="1"/>
  <c r="B62" i="16"/>
  <c r="H198" i="8"/>
  <c r="J70" i="14"/>
  <c r="F70" i="14"/>
  <c r="H199" i="14"/>
  <c r="F70" i="8"/>
  <c r="G70" i="8" s="1"/>
  <c r="J70" i="8"/>
  <c r="L62" i="16" l="1"/>
  <c r="C62" i="16"/>
  <c r="F62" i="16"/>
  <c r="O62" i="16" s="1"/>
  <c r="H199" i="8"/>
  <c r="B71" i="14"/>
  <c r="I71" i="14" s="1"/>
  <c r="G70" i="14"/>
  <c r="B71" i="8"/>
  <c r="I71" i="8" s="1"/>
  <c r="D71" i="14"/>
  <c r="H200" i="14"/>
  <c r="D71" i="8"/>
  <c r="G62" i="16" l="1"/>
  <c r="I62" i="16" s="1"/>
  <c r="A63" i="16" s="1"/>
  <c r="N62" i="16"/>
  <c r="J62" i="16"/>
  <c r="H200" i="8"/>
  <c r="C71" i="14"/>
  <c r="K71" i="14"/>
  <c r="H201" i="14"/>
  <c r="C71" i="8"/>
  <c r="K71" i="8"/>
  <c r="M62" i="16" l="1"/>
  <c r="E63" i="16"/>
  <c r="P62" i="16" s="1"/>
  <c r="H201" i="8"/>
  <c r="F71" i="14"/>
  <c r="J71" i="14"/>
  <c r="H202" i="14"/>
  <c r="F71" i="8"/>
  <c r="G71" i="8" s="1"/>
  <c r="J71" i="8"/>
  <c r="F63" i="16" l="1"/>
  <c r="O63" i="16" s="1"/>
  <c r="B63" i="16"/>
  <c r="H202" i="8"/>
  <c r="B72" i="14"/>
  <c r="I72" i="14" s="1"/>
  <c r="G71" i="14"/>
  <c r="B72" i="8"/>
  <c r="D72" i="8" s="1"/>
  <c r="H203" i="14"/>
  <c r="I72" i="8" l="1"/>
  <c r="D72" i="14"/>
  <c r="C72" i="14" s="1"/>
  <c r="L63" i="16"/>
  <c r="N63" i="16"/>
  <c r="C63" i="16"/>
  <c r="G63" i="16" s="1"/>
  <c r="I63" i="16" s="1"/>
  <c r="H203" i="8"/>
  <c r="K72" i="14"/>
  <c r="H204" i="14"/>
  <c r="C72" i="8"/>
  <c r="K72" i="8"/>
  <c r="M63" i="16" l="1"/>
  <c r="J63" i="16"/>
  <c r="A64" i="16"/>
  <c r="H204" i="8"/>
  <c r="J72" i="14"/>
  <c r="F72" i="14"/>
  <c r="H205" i="14"/>
  <c r="F72" i="8"/>
  <c r="G72" i="8" s="1"/>
  <c r="J72" i="8"/>
  <c r="E64" i="16" l="1"/>
  <c r="P63" i="16" s="1"/>
  <c r="H205" i="8"/>
  <c r="B73" i="14"/>
  <c r="I73" i="14" s="1"/>
  <c r="G72" i="14"/>
  <c r="B73" i="8"/>
  <c r="D73" i="8" s="1"/>
  <c r="H206" i="14"/>
  <c r="B64" i="16" l="1"/>
  <c r="L64" i="16" s="1"/>
  <c r="I73" i="8"/>
  <c r="D73" i="14"/>
  <c r="C73" i="14" s="1"/>
  <c r="C64" i="16"/>
  <c r="F64" i="16"/>
  <c r="O64" i="16" s="1"/>
  <c r="H206" i="8"/>
  <c r="H207" i="14"/>
  <c r="C73" i="8"/>
  <c r="K73" i="8"/>
  <c r="K73" i="14" l="1"/>
  <c r="N64" i="16"/>
  <c r="G64" i="16"/>
  <c r="H207" i="8"/>
  <c r="J73" i="14"/>
  <c r="F73" i="14"/>
  <c r="H208" i="14"/>
  <c r="F73" i="8"/>
  <c r="G73" i="8" s="1"/>
  <c r="J73" i="8"/>
  <c r="I64" i="16" l="1"/>
  <c r="M64" i="16"/>
  <c r="H208" i="8"/>
  <c r="B74" i="14"/>
  <c r="I74" i="14" s="1"/>
  <c r="G73" i="14"/>
  <c r="B74" i="8"/>
  <c r="D74" i="8" s="1"/>
  <c r="H209" i="14"/>
  <c r="I74" i="8" l="1"/>
  <c r="D74" i="14"/>
  <c r="K74" i="14" s="1"/>
  <c r="A65" i="16"/>
  <c r="J64" i="16"/>
  <c r="H209" i="8"/>
  <c r="C74" i="14"/>
  <c r="H210" i="14"/>
  <c r="C74" i="8"/>
  <c r="K74" i="8"/>
  <c r="E65" i="16" l="1"/>
  <c r="P64" i="16" s="1"/>
  <c r="H210" i="8"/>
  <c r="J74" i="14"/>
  <c r="F74" i="14"/>
  <c r="H211" i="14"/>
  <c r="F74" i="8"/>
  <c r="G74" i="8" s="1"/>
  <c r="J74" i="8"/>
  <c r="F65" i="16" l="1"/>
  <c r="O65" i="16" s="1"/>
  <c r="B65" i="16"/>
  <c r="H211" i="8"/>
  <c r="B75" i="14"/>
  <c r="I75" i="14" s="1"/>
  <c r="G74" i="14"/>
  <c r="B75" i="8"/>
  <c r="D75" i="8" s="1"/>
  <c r="D75" i="14"/>
  <c r="H212" i="14"/>
  <c r="I75" i="8"/>
  <c r="N65" i="16" l="1"/>
  <c r="L65" i="16"/>
  <c r="C65" i="16"/>
  <c r="G65" i="16" s="1"/>
  <c r="I65" i="16" s="1"/>
  <c r="H212" i="8"/>
  <c r="C75" i="14"/>
  <c r="K75" i="14"/>
  <c r="H213" i="14"/>
  <c r="C75" i="8"/>
  <c r="K75" i="8"/>
  <c r="M65" i="16" l="1"/>
  <c r="J65" i="16"/>
  <c r="A66" i="16"/>
  <c r="H213" i="8"/>
  <c r="F75" i="14"/>
  <c r="J75" i="14"/>
  <c r="H214" i="14"/>
  <c r="F75" i="8"/>
  <c r="G75" i="8" s="1"/>
  <c r="J75" i="8"/>
  <c r="E66" i="16" l="1"/>
  <c r="P65" i="16" s="1"/>
  <c r="H214" i="8"/>
  <c r="B76" i="14"/>
  <c r="I76" i="14" s="1"/>
  <c r="G75" i="14"/>
  <c r="B76" i="8"/>
  <c r="I76" i="8" s="1"/>
  <c r="H215" i="14"/>
  <c r="F66" i="16" l="1"/>
  <c r="O66" i="16" s="1"/>
  <c r="D76" i="8"/>
  <c r="C76" i="8" s="1"/>
  <c r="D76" i="14"/>
  <c r="C76" i="14" s="1"/>
  <c r="B66" i="16"/>
  <c r="H215" i="8"/>
  <c r="H216" i="14"/>
  <c r="K76" i="8"/>
  <c r="K76" i="14" l="1"/>
  <c r="N66" i="16"/>
  <c r="L66" i="16"/>
  <c r="C66" i="16"/>
  <c r="G66" i="16" s="1"/>
  <c r="I66" i="16" s="1"/>
  <c r="H216" i="8"/>
  <c r="J76" i="14"/>
  <c r="F76" i="14"/>
  <c r="H217" i="14"/>
  <c r="F76" i="8"/>
  <c r="G76" i="8" s="1"/>
  <c r="J76" i="8"/>
  <c r="M66" i="16" l="1"/>
  <c r="A67" i="16"/>
  <c r="J66" i="16"/>
  <c r="H217" i="8"/>
  <c r="B77" i="14"/>
  <c r="I77" i="14" s="1"/>
  <c r="G76" i="14"/>
  <c r="B77" i="8"/>
  <c r="D77" i="8" s="1"/>
  <c r="D77" i="14"/>
  <c r="H218" i="14"/>
  <c r="I77" i="8"/>
  <c r="E67" i="16" l="1"/>
  <c r="P66" i="16" s="1"/>
  <c r="H218" i="8"/>
  <c r="C77" i="14"/>
  <c r="K77" i="14"/>
  <c r="H219" i="14"/>
  <c r="C77" i="8"/>
  <c r="K77" i="8"/>
  <c r="F67" i="16" l="1"/>
  <c r="O67" i="16" s="1"/>
  <c r="B67" i="16"/>
  <c r="H219" i="8"/>
  <c r="F77" i="14"/>
  <c r="J77" i="14"/>
  <c r="H220" i="14"/>
  <c r="F77" i="8"/>
  <c r="G77" i="8" s="1"/>
  <c r="J77" i="8"/>
  <c r="L67" i="16" l="1"/>
  <c r="N67" i="16"/>
  <c r="C67" i="16"/>
  <c r="G67" i="16" s="1"/>
  <c r="I67" i="16" s="1"/>
  <c r="H220" i="8"/>
  <c r="B78" i="14"/>
  <c r="I78" i="14" s="1"/>
  <c r="G77" i="14"/>
  <c r="B78" i="8"/>
  <c r="D78" i="8" s="1"/>
  <c r="D78" i="14"/>
  <c r="H221" i="14"/>
  <c r="I78" i="8"/>
  <c r="M67" i="16" l="1"/>
  <c r="J67" i="16"/>
  <c r="A68" i="16"/>
  <c r="H221" i="8"/>
  <c r="C78" i="14"/>
  <c r="K78" i="14"/>
  <c r="H222" i="14"/>
  <c r="C78" i="8"/>
  <c r="K78" i="8"/>
  <c r="E68" i="16" l="1"/>
  <c r="P67" i="16" s="1"/>
  <c r="H222" i="8"/>
  <c r="J78" i="14"/>
  <c r="F78" i="14"/>
  <c r="G78" i="14" s="1"/>
  <c r="H223" i="14"/>
  <c r="F78" i="8"/>
  <c r="G78" i="8" s="1"/>
  <c r="J78" i="8"/>
  <c r="B68" i="16" l="1"/>
  <c r="L68" i="16" s="1"/>
  <c r="C68" i="16"/>
  <c r="F68" i="16"/>
  <c r="O68" i="16" s="1"/>
  <c r="H223" i="8"/>
  <c r="B79" i="14"/>
  <c r="I79" i="14" s="1"/>
  <c r="H224" i="14"/>
  <c r="B79" i="8"/>
  <c r="I79" i="8" s="1"/>
  <c r="G68" i="16" l="1"/>
  <c r="N68" i="16"/>
  <c r="H224" i="8"/>
  <c r="D79" i="14"/>
  <c r="K79" i="14" s="1"/>
  <c r="H225" i="14"/>
  <c r="D79" i="8"/>
  <c r="C79" i="8" s="1"/>
  <c r="C79" i="14" l="1"/>
  <c r="I68" i="16"/>
  <c r="M68" i="16"/>
  <c r="H225" i="8"/>
  <c r="F79" i="14"/>
  <c r="J79" i="14"/>
  <c r="H226" i="14"/>
  <c r="K79" i="8"/>
  <c r="F79" i="8"/>
  <c r="G79" i="8" s="1"/>
  <c r="J79" i="8"/>
  <c r="A69" i="16" l="1"/>
  <c r="J68" i="16"/>
  <c r="H226" i="8"/>
  <c r="B80" i="14"/>
  <c r="I80" i="14" s="1"/>
  <c r="G79" i="14"/>
  <c r="B80" i="8"/>
  <c r="D80" i="8" s="1"/>
  <c r="H227" i="14"/>
  <c r="I80" i="8" l="1"/>
  <c r="D80" i="14"/>
  <c r="K80" i="14" s="1"/>
  <c r="E69" i="16"/>
  <c r="P68" i="16" s="1"/>
  <c r="F69" i="16"/>
  <c r="O69" i="16" s="1"/>
  <c r="H227" i="8"/>
  <c r="C80" i="14"/>
  <c r="H228" i="14"/>
  <c r="C80" i="8"/>
  <c r="K80" i="8"/>
  <c r="B69" i="16" l="1"/>
  <c r="H228" i="8"/>
  <c r="F80" i="14"/>
  <c r="J80" i="14"/>
  <c r="H229" i="14"/>
  <c r="F80" i="8"/>
  <c r="G80" i="8" s="1"/>
  <c r="J80" i="8"/>
  <c r="N69" i="16" l="1"/>
  <c r="L69" i="16"/>
  <c r="C69" i="16"/>
  <c r="G69" i="16" s="1"/>
  <c r="I69" i="16" s="1"/>
  <c r="H229" i="8"/>
  <c r="B81" i="14"/>
  <c r="I81" i="14" s="1"/>
  <c r="G80" i="14"/>
  <c r="B81" i="8"/>
  <c r="D81" i="8" s="1"/>
  <c r="D81" i="14"/>
  <c r="H230" i="14"/>
  <c r="I81" i="8"/>
  <c r="M69" i="16" l="1"/>
  <c r="J69" i="16"/>
  <c r="A70" i="16"/>
  <c r="H230" i="8"/>
  <c r="C81" i="14"/>
  <c r="K81" i="14"/>
  <c r="H231" i="14"/>
  <c r="C81" i="8"/>
  <c r="K81" i="8"/>
  <c r="E70" i="16" l="1"/>
  <c r="P69" i="16" s="1"/>
  <c r="H231" i="8"/>
  <c r="J81" i="14"/>
  <c r="F81" i="14"/>
  <c r="H232" i="14"/>
  <c r="F81" i="8"/>
  <c r="G81" i="8" s="1"/>
  <c r="J81" i="8"/>
  <c r="B70" i="16" l="1"/>
  <c r="L70" i="16" s="1"/>
  <c r="F70" i="16"/>
  <c r="O70" i="16" s="1"/>
  <c r="H232" i="8"/>
  <c r="B82" i="14"/>
  <c r="I82" i="14" s="1"/>
  <c r="G81" i="14"/>
  <c r="B82" i="8"/>
  <c r="D82" i="14"/>
  <c r="H233" i="14"/>
  <c r="I82" i="8"/>
  <c r="D82" i="8"/>
  <c r="C70" i="16" l="1"/>
  <c r="G70" i="16"/>
  <c r="N70" i="16"/>
  <c r="H233" i="8"/>
  <c r="C82" i="14"/>
  <c r="K82" i="14"/>
  <c r="H234" i="14"/>
  <c r="C82" i="8"/>
  <c r="K82" i="8"/>
  <c r="I70" i="16" l="1"/>
  <c r="M70" i="16"/>
  <c r="H234" i="8"/>
  <c r="F82" i="14"/>
  <c r="J82" i="14"/>
  <c r="H235" i="14"/>
  <c r="F82" i="8"/>
  <c r="G82" i="8" s="1"/>
  <c r="J82" i="8"/>
  <c r="A71" i="16" l="1"/>
  <c r="J70" i="16"/>
  <c r="H235" i="8"/>
  <c r="B83" i="14"/>
  <c r="I83" i="14" s="1"/>
  <c r="G82" i="14"/>
  <c r="B83" i="8"/>
  <c r="D83" i="8" s="1"/>
  <c r="H236" i="14"/>
  <c r="I83" i="8" l="1"/>
  <c r="D83" i="14"/>
  <c r="K83" i="14" s="1"/>
  <c r="E71" i="16"/>
  <c r="P70" i="16" s="1"/>
  <c r="H236" i="8"/>
  <c r="C83" i="14"/>
  <c r="H237" i="14"/>
  <c r="C83" i="8"/>
  <c r="K83" i="8"/>
  <c r="F71" i="16" l="1"/>
  <c r="O71" i="16" s="1"/>
  <c r="B71" i="16"/>
  <c r="H237" i="8"/>
  <c r="F83" i="14"/>
  <c r="J83" i="14"/>
  <c r="H238" i="14"/>
  <c r="F83" i="8"/>
  <c r="G83" i="8" s="1"/>
  <c r="J83" i="8"/>
  <c r="N71" i="16" l="1"/>
  <c r="L71" i="16"/>
  <c r="C71" i="16"/>
  <c r="G71" i="16" s="1"/>
  <c r="I71" i="16" s="1"/>
  <c r="H238" i="8"/>
  <c r="B84" i="14"/>
  <c r="I84" i="14" s="1"/>
  <c r="G83" i="14"/>
  <c r="B84" i="8"/>
  <c r="D84" i="8" s="1"/>
  <c r="D84" i="14"/>
  <c r="H239" i="14"/>
  <c r="I84" i="8"/>
  <c r="M71" i="16" l="1"/>
  <c r="J71" i="16"/>
  <c r="A72" i="16"/>
  <c r="H239" i="8"/>
  <c r="C84" i="14"/>
  <c r="K84" i="14"/>
  <c r="H240" i="14"/>
  <c r="C84" i="8"/>
  <c r="K84" i="8"/>
  <c r="E72" i="16" l="1"/>
  <c r="P71" i="16" s="1"/>
  <c r="H240" i="8"/>
  <c r="F84" i="14"/>
  <c r="J84" i="14"/>
  <c r="H241" i="14"/>
  <c r="F84" i="8"/>
  <c r="G84" i="8" s="1"/>
  <c r="J84" i="8"/>
  <c r="B72" i="16" l="1"/>
  <c r="L72" i="16" s="1"/>
  <c r="F72" i="16"/>
  <c r="O72" i="16" s="1"/>
  <c r="H241" i="8"/>
  <c r="B85" i="14"/>
  <c r="I85" i="14" s="1"/>
  <c r="G84" i="14"/>
  <c r="B85" i="8"/>
  <c r="D85" i="8" s="1"/>
  <c r="D85" i="14"/>
  <c r="H242" i="14"/>
  <c r="I85" i="8"/>
  <c r="C72" i="16" l="1"/>
  <c r="G72" i="16" s="1"/>
  <c r="N72" i="16"/>
  <c r="H242" i="8"/>
  <c r="C85" i="14"/>
  <c r="K85" i="14"/>
  <c r="H243" i="14"/>
  <c r="C85" i="8"/>
  <c r="K85" i="8"/>
  <c r="I72" i="16" l="1"/>
  <c r="M72" i="16"/>
  <c r="H243" i="8"/>
  <c r="J85" i="14"/>
  <c r="F85" i="14"/>
  <c r="H244" i="14"/>
  <c r="F85" i="8"/>
  <c r="G85" i="8" s="1"/>
  <c r="J85" i="8"/>
  <c r="J72" i="16" l="1"/>
  <c r="A73" i="16"/>
  <c r="H244" i="8"/>
  <c r="B86" i="14"/>
  <c r="I86" i="14" s="1"/>
  <c r="G85" i="14"/>
  <c r="B86" i="8"/>
  <c r="D86" i="8" s="1"/>
  <c r="H245" i="14"/>
  <c r="I86" i="8" l="1"/>
  <c r="D86" i="14"/>
  <c r="K86" i="14" s="1"/>
  <c r="E73" i="16"/>
  <c r="P72" i="16" s="1"/>
  <c r="H245" i="8"/>
  <c r="H246" i="14"/>
  <c r="C86" i="8"/>
  <c r="K86" i="8"/>
  <c r="C86" i="14" l="1"/>
  <c r="F73" i="16"/>
  <c r="O73" i="16" s="1"/>
  <c r="B73" i="16"/>
  <c r="H246" i="8"/>
  <c r="J86" i="14"/>
  <c r="F86" i="14"/>
  <c r="H247" i="14"/>
  <c r="F86" i="8"/>
  <c r="G86" i="8" s="1"/>
  <c r="J86" i="8"/>
  <c r="L73" i="16" l="1"/>
  <c r="N73" i="16"/>
  <c r="C73" i="16"/>
  <c r="G73" i="16" s="1"/>
  <c r="I73" i="16" s="1"/>
  <c r="H247" i="8"/>
  <c r="B87" i="14"/>
  <c r="I87" i="14" s="1"/>
  <c r="G86" i="14"/>
  <c r="B87" i="8"/>
  <c r="D87" i="8" s="1"/>
  <c r="D87" i="14"/>
  <c r="H248" i="14"/>
  <c r="I87" i="8" l="1"/>
  <c r="M73" i="16"/>
  <c r="J73" i="16"/>
  <c r="A74" i="16"/>
  <c r="H248" i="8"/>
  <c r="C87" i="14"/>
  <c r="K87" i="14"/>
  <c r="H249" i="14"/>
  <c r="C87" i="8"/>
  <c r="K87" i="8"/>
  <c r="E74" i="16" l="1"/>
  <c r="P73" i="16" s="1"/>
  <c r="H249" i="8"/>
  <c r="J87" i="14"/>
  <c r="F87" i="14"/>
  <c r="H250" i="14"/>
  <c r="F87" i="8"/>
  <c r="G87" i="8" s="1"/>
  <c r="J87" i="8"/>
  <c r="B74" i="16" l="1"/>
  <c r="L74" i="16" s="1"/>
  <c r="F74" i="16"/>
  <c r="O74" i="16" s="1"/>
  <c r="H250" i="8"/>
  <c r="B88" i="14"/>
  <c r="I88" i="14" s="1"/>
  <c r="G87" i="14"/>
  <c r="B88" i="8"/>
  <c r="I88" i="8" s="1"/>
  <c r="D88" i="14"/>
  <c r="H251" i="14"/>
  <c r="D88" i="8"/>
  <c r="C74" i="16" l="1"/>
  <c r="G74" i="16" s="1"/>
  <c r="I74" i="16" s="1"/>
  <c r="J74" i="16" s="1"/>
  <c r="N74" i="16"/>
  <c r="H251" i="8"/>
  <c r="C88" i="14"/>
  <c r="K88" i="14"/>
  <c r="H252" i="14"/>
  <c r="C88" i="8"/>
  <c r="K88" i="8"/>
  <c r="A75" i="16" l="1"/>
  <c r="M74" i="16"/>
  <c r="E75" i="16"/>
  <c r="P74" i="16" s="1"/>
  <c r="H252" i="8"/>
  <c r="J88" i="14"/>
  <c r="F88" i="14"/>
  <c r="H253" i="14"/>
  <c r="F88" i="8"/>
  <c r="G88" i="8" s="1"/>
  <c r="J88" i="8"/>
  <c r="F75" i="16" l="1"/>
  <c r="O75" i="16" s="1"/>
  <c r="B75" i="16"/>
  <c r="H253" i="8"/>
  <c r="B89" i="14"/>
  <c r="I89" i="14" s="1"/>
  <c r="G88" i="14"/>
  <c r="B89" i="8"/>
  <c r="D89" i="8" s="1"/>
  <c r="H254" i="14"/>
  <c r="I89" i="8" l="1"/>
  <c r="D89" i="14"/>
  <c r="N75" i="16"/>
  <c r="L75" i="16"/>
  <c r="C75" i="16"/>
  <c r="G75" i="16" s="1"/>
  <c r="I75" i="16" s="1"/>
  <c r="H254" i="8"/>
  <c r="C89" i="14"/>
  <c r="K89" i="14"/>
  <c r="H255" i="14"/>
  <c r="C89" i="8"/>
  <c r="K89" i="8"/>
  <c r="M75" i="16" l="1"/>
  <c r="A76" i="16"/>
  <c r="J75" i="16"/>
  <c r="H255" i="8"/>
  <c r="F89" i="14"/>
  <c r="J89" i="14"/>
  <c r="H256" i="14"/>
  <c r="F89" i="8"/>
  <c r="G89" i="8" s="1"/>
  <c r="J89" i="8"/>
  <c r="E76" i="16" l="1"/>
  <c r="P75" i="16" s="1"/>
  <c r="H256" i="8"/>
  <c r="B90" i="14"/>
  <c r="I90" i="14" s="1"/>
  <c r="G89" i="14"/>
  <c r="B90" i="8"/>
  <c r="D90" i="8" s="1"/>
  <c r="H257" i="14"/>
  <c r="B76" i="16" l="1"/>
  <c r="L76" i="16" s="1"/>
  <c r="I90" i="8"/>
  <c r="D90" i="14"/>
  <c r="C90" i="14" s="1"/>
  <c r="C76" i="16"/>
  <c r="F76" i="16"/>
  <c r="O76" i="16" s="1"/>
  <c r="H257" i="8"/>
  <c r="K90" i="14"/>
  <c r="H258" i="14"/>
  <c r="C90" i="8"/>
  <c r="K90" i="8"/>
  <c r="G76" i="16" l="1"/>
  <c r="I76" i="16" s="1"/>
  <c r="N76" i="16"/>
  <c r="J76" i="16"/>
  <c r="A77" i="16"/>
  <c r="M76" i="16"/>
  <c r="H258" i="8"/>
  <c r="J90" i="14"/>
  <c r="F90" i="14"/>
  <c r="G90" i="14" s="1"/>
  <c r="H259" i="14"/>
  <c r="F90" i="8"/>
  <c r="G90" i="8" s="1"/>
  <c r="J90" i="8"/>
  <c r="E77" i="16" l="1"/>
  <c r="P76" i="16" s="1"/>
  <c r="H259" i="8"/>
  <c r="B91" i="14"/>
  <c r="I91" i="14" s="1"/>
  <c r="H260" i="14"/>
  <c r="B91" i="8"/>
  <c r="I91" i="8" s="1"/>
  <c r="B77" i="16" l="1"/>
  <c r="L77" i="16" s="1"/>
  <c r="F77" i="16"/>
  <c r="O77" i="16" s="1"/>
  <c r="H260" i="8"/>
  <c r="D91" i="14"/>
  <c r="K91" i="14" s="1"/>
  <c r="H261" i="14"/>
  <c r="D91" i="8"/>
  <c r="C91" i="8" s="1"/>
  <c r="C91" i="14" l="1"/>
  <c r="C77" i="16"/>
  <c r="G77" i="16" s="1"/>
  <c r="I77" i="16" s="1"/>
  <c r="A78" i="16" s="1"/>
  <c r="N77" i="16"/>
  <c r="H261" i="8"/>
  <c r="J91" i="14"/>
  <c r="F91" i="14"/>
  <c r="H262" i="14"/>
  <c r="K91" i="8"/>
  <c r="F91" i="8"/>
  <c r="G91" i="8" s="1"/>
  <c r="J91" i="8"/>
  <c r="J77" i="16" l="1"/>
  <c r="M77" i="16"/>
  <c r="E78" i="16"/>
  <c r="P77" i="16" s="1"/>
  <c r="H262" i="8"/>
  <c r="B92" i="14"/>
  <c r="I92" i="14" s="1"/>
  <c r="G91" i="14"/>
  <c r="B92" i="8"/>
  <c r="D92" i="8" s="1"/>
  <c r="H263" i="14"/>
  <c r="F78" i="16" l="1"/>
  <c r="O78" i="16" s="1"/>
  <c r="I92" i="8"/>
  <c r="D92" i="14"/>
  <c r="C92" i="14" s="1"/>
  <c r="B78" i="16"/>
  <c r="H263" i="8"/>
  <c r="H264" i="14"/>
  <c r="C92" i="8"/>
  <c r="K92" i="8"/>
  <c r="K92" i="14" l="1"/>
  <c r="L78" i="16"/>
  <c r="N78" i="16"/>
  <c r="C78" i="16"/>
  <c r="G78" i="16" s="1"/>
  <c r="I78" i="16" s="1"/>
  <c r="H264" i="8"/>
  <c r="J92" i="14"/>
  <c r="F92" i="14"/>
  <c r="H265" i="14"/>
  <c r="F92" i="8"/>
  <c r="G92" i="8" s="1"/>
  <c r="J92" i="8"/>
  <c r="M78" i="16" l="1"/>
  <c r="J78" i="16"/>
  <c r="A79" i="16"/>
  <c r="H265" i="8"/>
  <c r="B93" i="14"/>
  <c r="G92" i="14"/>
  <c r="B93" i="8"/>
  <c r="D93" i="8" s="1"/>
  <c r="I93" i="14"/>
  <c r="D93" i="14"/>
  <c r="H266" i="14"/>
  <c r="I93" i="8"/>
  <c r="E79" i="16" l="1"/>
  <c r="P78" i="16" s="1"/>
  <c r="H266" i="8"/>
  <c r="C93" i="14"/>
  <c r="K93" i="14"/>
  <c r="H267" i="14"/>
  <c r="C93" i="8"/>
  <c r="K93" i="8"/>
  <c r="F79" i="16" l="1"/>
  <c r="O79" i="16" s="1"/>
  <c r="B79" i="16"/>
  <c r="H267" i="8"/>
  <c r="J93" i="14"/>
  <c r="F93" i="14"/>
  <c r="H268" i="14"/>
  <c r="F93" i="8"/>
  <c r="G93" i="8" s="1"/>
  <c r="J93" i="8"/>
  <c r="L79" i="16" l="1"/>
  <c r="N79" i="16"/>
  <c r="C79" i="16"/>
  <c r="G79" i="16" s="1"/>
  <c r="I79" i="16" s="1"/>
  <c r="H268" i="8"/>
  <c r="B94" i="14"/>
  <c r="I94" i="14" s="1"/>
  <c r="G93" i="14"/>
  <c r="B94" i="8"/>
  <c r="I94" i="8" s="1"/>
  <c r="H269" i="14"/>
  <c r="D94" i="8" l="1"/>
  <c r="D94" i="14"/>
  <c r="C94" i="14" s="1"/>
  <c r="M79" i="16"/>
  <c r="J79" i="16"/>
  <c r="A80" i="16"/>
  <c r="H269" i="8"/>
  <c r="K94" i="14"/>
  <c r="H270" i="14"/>
  <c r="C94" i="8"/>
  <c r="K94" i="8"/>
  <c r="E80" i="16" l="1"/>
  <c r="P79" i="16" s="1"/>
  <c r="H270" i="8"/>
  <c r="J94" i="14"/>
  <c r="F94" i="14"/>
  <c r="H271" i="14"/>
  <c r="F94" i="8"/>
  <c r="G94" i="8" s="1"/>
  <c r="J94" i="8"/>
  <c r="B80" i="16" l="1"/>
  <c r="L80" i="16" s="1"/>
  <c r="F80" i="16"/>
  <c r="O80" i="16" s="1"/>
  <c r="H271" i="8"/>
  <c r="B95" i="14"/>
  <c r="I95" i="14" s="1"/>
  <c r="G94" i="14"/>
  <c r="B95" i="8"/>
  <c r="D95" i="8" s="1"/>
  <c r="D95" i="14"/>
  <c r="H272" i="14"/>
  <c r="I95" i="8"/>
  <c r="C80" i="16" l="1"/>
  <c r="G80" i="16" s="1"/>
  <c r="N80" i="16"/>
  <c r="H272" i="8"/>
  <c r="C95" i="14"/>
  <c r="K95" i="14"/>
  <c r="H273" i="14"/>
  <c r="C95" i="8"/>
  <c r="K95" i="8"/>
  <c r="I80" i="16" l="1"/>
  <c r="M80" i="16"/>
  <c r="H273" i="8"/>
  <c r="F95" i="14"/>
  <c r="J95" i="14"/>
  <c r="H274" i="14"/>
  <c r="F95" i="8"/>
  <c r="G95" i="8" s="1"/>
  <c r="J95" i="8"/>
  <c r="J80" i="16" l="1"/>
  <c r="A81" i="16"/>
  <c r="H274" i="8"/>
  <c r="B96" i="14"/>
  <c r="I96" i="14" s="1"/>
  <c r="G95" i="14"/>
  <c r="B96" i="8"/>
  <c r="I96" i="8" s="1"/>
  <c r="H275" i="14"/>
  <c r="D96" i="8" l="1"/>
  <c r="C96" i="8" s="1"/>
  <c r="D96" i="14"/>
  <c r="C96" i="14" s="1"/>
  <c r="E81" i="16"/>
  <c r="P80" i="16" s="1"/>
  <c r="H275" i="8"/>
  <c r="H276" i="14"/>
  <c r="K96" i="8"/>
  <c r="K96" i="14" l="1"/>
  <c r="B81" i="16"/>
  <c r="L81" i="16" s="1"/>
  <c r="F81" i="16"/>
  <c r="O81" i="16" s="1"/>
  <c r="H276" i="8"/>
  <c r="J96" i="14"/>
  <c r="F96" i="14"/>
  <c r="H277" i="14"/>
  <c r="F96" i="8"/>
  <c r="G96" i="8" s="1"/>
  <c r="J96" i="8"/>
  <c r="C81" i="16" l="1"/>
  <c r="G81" i="16" s="1"/>
  <c r="I81" i="16" s="1"/>
  <c r="A82" i="16" s="1"/>
  <c r="N81" i="16"/>
  <c r="H277" i="8"/>
  <c r="B97" i="14"/>
  <c r="I97" i="14" s="1"/>
  <c r="G96" i="14"/>
  <c r="B97" i="8"/>
  <c r="D97" i="8" s="1"/>
  <c r="H278" i="14"/>
  <c r="I97" i="8" l="1"/>
  <c r="D97" i="14"/>
  <c r="J81" i="16"/>
  <c r="M81" i="16"/>
  <c r="E82" i="16"/>
  <c r="P81" i="16" s="1"/>
  <c r="H278" i="8"/>
  <c r="C97" i="14"/>
  <c r="K97" i="14"/>
  <c r="H279" i="14"/>
  <c r="C97" i="8"/>
  <c r="K97" i="8"/>
  <c r="F82" i="16" l="1"/>
  <c r="O82" i="16" s="1"/>
  <c r="B82" i="16"/>
  <c r="H279" i="8"/>
  <c r="J97" i="14"/>
  <c r="F97" i="14"/>
  <c r="H280" i="14"/>
  <c r="F97" i="8"/>
  <c r="G97" i="8" s="1"/>
  <c r="J97" i="8"/>
  <c r="N82" i="16" l="1"/>
  <c r="L82" i="16"/>
  <c r="C82" i="16"/>
  <c r="G82" i="16" s="1"/>
  <c r="I82" i="16" s="1"/>
  <c r="H280" i="8"/>
  <c r="B98" i="14"/>
  <c r="I98" i="14" s="1"/>
  <c r="G97" i="14"/>
  <c r="B98" i="8"/>
  <c r="I98" i="8" s="1"/>
  <c r="H281" i="14"/>
  <c r="D98" i="8" l="1"/>
  <c r="D98" i="14"/>
  <c r="C98" i="14" s="1"/>
  <c r="M82" i="16"/>
  <c r="J82" i="16"/>
  <c r="A83" i="16"/>
  <c r="H281" i="8"/>
  <c r="H282" i="14"/>
  <c r="C98" i="8"/>
  <c r="K98" i="8"/>
  <c r="K98" i="14" l="1"/>
  <c r="E83" i="16"/>
  <c r="P82" i="16" s="1"/>
  <c r="H282" i="8"/>
  <c r="J98" i="14"/>
  <c r="F98" i="14"/>
  <c r="H283" i="14"/>
  <c r="F98" i="8"/>
  <c r="G98" i="8" s="1"/>
  <c r="J98" i="8"/>
  <c r="F83" i="16" l="1"/>
  <c r="O83" i="16" s="1"/>
  <c r="B83" i="16"/>
  <c r="H283" i="8"/>
  <c r="B99" i="14"/>
  <c r="I99" i="14" s="1"/>
  <c r="G98" i="14"/>
  <c r="B99" i="8"/>
  <c r="D99" i="8" s="1"/>
  <c r="H284" i="14"/>
  <c r="I99" i="8" l="1"/>
  <c r="D99" i="14"/>
  <c r="C99" i="14" s="1"/>
  <c r="N83" i="16"/>
  <c r="L83" i="16"/>
  <c r="C83" i="16"/>
  <c r="G83" i="16" s="1"/>
  <c r="I83" i="16" s="1"/>
  <c r="H284" i="8"/>
  <c r="H285" i="14"/>
  <c r="C99" i="8"/>
  <c r="K99" i="8"/>
  <c r="K99" i="14" l="1"/>
  <c r="M83" i="16"/>
  <c r="J83" i="16"/>
  <c r="A84" i="16"/>
  <c r="H285" i="8"/>
  <c r="J99" i="14"/>
  <c r="F99" i="14"/>
  <c r="H286" i="14"/>
  <c r="F99" i="8"/>
  <c r="G99" i="8" s="1"/>
  <c r="J99" i="8"/>
  <c r="E84" i="16" l="1"/>
  <c r="P83" i="16" s="1"/>
  <c r="H286" i="8"/>
  <c r="B100" i="14"/>
  <c r="I100" i="14" s="1"/>
  <c r="G99" i="14"/>
  <c r="B100" i="8"/>
  <c r="D100" i="8" s="1"/>
  <c r="H287" i="14"/>
  <c r="F84" i="16" l="1"/>
  <c r="O84" i="16" s="1"/>
  <c r="I100" i="8"/>
  <c r="D100" i="14"/>
  <c r="C100" i="14" s="1"/>
  <c r="B84" i="16"/>
  <c r="H287" i="8"/>
  <c r="H288" i="14"/>
  <c r="C100" i="8"/>
  <c r="K100" i="8"/>
  <c r="K100" i="14" l="1"/>
  <c r="N84" i="16"/>
  <c r="L84" i="16"/>
  <c r="C84" i="16"/>
  <c r="G84" i="16" s="1"/>
  <c r="I84" i="16" s="1"/>
  <c r="H288" i="8"/>
  <c r="J100" i="14"/>
  <c r="F100" i="14"/>
  <c r="H289" i="14"/>
  <c r="F100" i="8"/>
  <c r="G100" i="8" s="1"/>
  <c r="J100" i="8"/>
  <c r="M84" i="16" l="1"/>
  <c r="J84" i="16"/>
  <c r="A85" i="16"/>
  <c r="H289" i="8"/>
  <c r="B101" i="14"/>
  <c r="G100" i="14"/>
  <c r="B101" i="8"/>
  <c r="D101" i="8" s="1"/>
  <c r="I101" i="14"/>
  <c r="D101" i="14"/>
  <c r="H290" i="14"/>
  <c r="I101" i="8"/>
  <c r="E85" i="16" l="1"/>
  <c r="P84" i="16" s="1"/>
  <c r="H290" i="8"/>
  <c r="C101" i="14"/>
  <c r="K101" i="14"/>
  <c r="H291" i="14"/>
  <c r="C101" i="8"/>
  <c r="K101" i="8"/>
  <c r="B85" i="16" l="1"/>
  <c r="L85" i="16" s="1"/>
  <c r="F85" i="16"/>
  <c r="O85" i="16" s="1"/>
  <c r="H291" i="8"/>
  <c r="J101" i="14"/>
  <c r="F101" i="14"/>
  <c r="H292" i="14"/>
  <c r="F101" i="8"/>
  <c r="G101" i="8" s="1"/>
  <c r="J101" i="8"/>
  <c r="C85" i="16" l="1"/>
  <c r="N85" i="16"/>
  <c r="G85" i="16"/>
  <c r="H292" i="8"/>
  <c r="B102" i="14"/>
  <c r="I102" i="14" s="1"/>
  <c r="G101" i="14"/>
  <c r="B102" i="8"/>
  <c r="D102" i="8" s="1"/>
  <c r="H293" i="14"/>
  <c r="I102" i="8" l="1"/>
  <c r="D102" i="14"/>
  <c r="K102" i="14" s="1"/>
  <c r="I85" i="16"/>
  <c r="M85" i="16"/>
  <c r="H293" i="8"/>
  <c r="C102" i="14"/>
  <c r="H294" i="14"/>
  <c r="C102" i="8"/>
  <c r="K102" i="8"/>
  <c r="A86" i="16" l="1"/>
  <c r="J85" i="16"/>
  <c r="H294" i="8"/>
  <c r="F102" i="14"/>
  <c r="G102" i="14" s="1"/>
  <c r="J102" i="14"/>
  <c r="H295" i="14"/>
  <c r="F102" i="8"/>
  <c r="G102" i="8" s="1"/>
  <c r="J102" i="8"/>
  <c r="E86" i="16" l="1"/>
  <c r="P85" i="16" s="1"/>
  <c r="H295" i="8"/>
  <c r="B103" i="14"/>
  <c r="I103" i="14" s="1"/>
  <c r="H296" i="14"/>
  <c r="B103" i="8"/>
  <c r="I103" i="8" s="1"/>
  <c r="D103" i="14" l="1"/>
  <c r="F86" i="16"/>
  <c r="O86" i="16" s="1"/>
  <c r="B86" i="16"/>
  <c r="H296" i="8"/>
  <c r="C103" i="14"/>
  <c r="K103" i="14"/>
  <c r="H297" i="14"/>
  <c r="D103" i="8"/>
  <c r="C103" i="8" s="1"/>
  <c r="N86" i="16" l="1"/>
  <c r="L86" i="16"/>
  <c r="C86" i="16"/>
  <c r="G86" i="16" s="1"/>
  <c r="I86" i="16" s="1"/>
  <c r="H297" i="8"/>
  <c r="J103" i="14"/>
  <c r="F103" i="14"/>
  <c r="H298" i="14"/>
  <c r="K103" i="8"/>
  <c r="F103" i="8"/>
  <c r="G103" i="8" s="1"/>
  <c r="J103" i="8"/>
  <c r="J86" i="16" l="1"/>
  <c r="A87" i="16"/>
  <c r="M86" i="16"/>
  <c r="H298" i="8"/>
  <c r="B104" i="14"/>
  <c r="I104" i="14" s="1"/>
  <c r="G103" i="14"/>
  <c r="B104" i="8"/>
  <c r="I104" i="8" s="1"/>
  <c r="D104" i="14"/>
  <c r="H299" i="14"/>
  <c r="D104" i="8"/>
  <c r="E87" i="16" l="1"/>
  <c r="P86" i="16" s="1"/>
  <c r="H299" i="8"/>
  <c r="C104" i="14"/>
  <c r="K104" i="14"/>
  <c r="H300" i="14"/>
  <c r="C104" i="8"/>
  <c r="K104" i="8"/>
  <c r="F87" i="16" l="1"/>
  <c r="O87" i="16" s="1"/>
  <c r="B87" i="16"/>
  <c r="H300" i="8"/>
  <c r="J104" i="14"/>
  <c r="F104" i="14"/>
  <c r="H301" i="14"/>
  <c r="F104" i="8"/>
  <c r="G104" i="8" s="1"/>
  <c r="J104" i="8"/>
  <c r="N87" i="16" l="1"/>
  <c r="L87" i="16"/>
  <c r="C87" i="16"/>
  <c r="G87" i="16" s="1"/>
  <c r="I87" i="16" s="1"/>
  <c r="H301" i="8"/>
  <c r="B105" i="14"/>
  <c r="I105" i="14" s="1"/>
  <c r="G104" i="14"/>
  <c r="B105" i="8"/>
  <c r="D105" i="14"/>
  <c r="H302" i="14"/>
  <c r="I105" i="8"/>
  <c r="D105" i="8"/>
  <c r="M87" i="16" l="1"/>
  <c r="J87" i="16"/>
  <c r="A88" i="16"/>
  <c r="H302" i="8"/>
  <c r="C105" i="14"/>
  <c r="K105" i="14"/>
  <c r="H303" i="14"/>
  <c r="C105" i="8"/>
  <c r="K105" i="8"/>
  <c r="E88" i="16" l="1"/>
  <c r="P87" i="16" s="1"/>
  <c r="H303" i="8"/>
  <c r="J105" i="14"/>
  <c r="F105" i="14"/>
  <c r="H304" i="14"/>
  <c r="F105" i="8"/>
  <c r="G105" i="8" s="1"/>
  <c r="J105" i="8"/>
  <c r="F88" i="16" l="1"/>
  <c r="O88" i="16" s="1"/>
  <c r="B88" i="16"/>
  <c r="H304" i="8"/>
  <c r="B106" i="14"/>
  <c r="I106" i="14" s="1"/>
  <c r="G105" i="14"/>
  <c r="B106" i="8"/>
  <c r="I106" i="8" s="1"/>
  <c r="H305" i="14"/>
  <c r="D106" i="8" l="1"/>
  <c r="C106" i="8" s="1"/>
  <c r="D106" i="14"/>
  <c r="C106" i="14" s="1"/>
  <c r="N88" i="16"/>
  <c r="L88" i="16"/>
  <c r="C88" i="16"/>
  <c r="G88" i="16" s="1"/>
  <c r="I88" i="16" s="1"/>
  <c r="H305" i="8"/>
  <c r="H306" i="14"/>
  <c r="K106" i="8"/>
  <c r="K106" i="14" l="1"/>
  <c r="M88" i="16"/>
  <c r="J88" i="16"/>
  <c r="A89" i="16"/>
  <c r="H306" i="8"/>
  <c r="J106" i="14"/>
  <c r="F106" i="14"/>
  <c r="H307" i="14"/>
  <c r="F106" i="8"/>
  <c r="G106" i="8" s="1"/>
  <c r="J106" i="8"/>
  <c r="E89" i="16" l="1"/>
  <c r="P88" i="16" s="1"/>
  <c r="H307" i="8"/>
  <c r="B107" i="14"/>
  <c r="G106" i="14"/>
  <c r="B107" i="8"/>
  <c r="I107" i="14"/>
  <c r="D107" i="14"/>
  <c r="H308" i="14"/>
  <c r="I107" i="8"/>
  <c r="D107" i="8"/>
  <c r="F89" i="16" l="1"/>
  <c r="O89" i="16" s="1"/>
  <c r="B89" i="16"/>
  <c r="H308" i="8"/>
  <c r="C107" i="14"/>
  <c r="K107" i="14"/>
  <c r="H309" i="14"/>
  <c r="C107" i="8"/>
  <c r="K107" i="8"/>
  <c r="L89" i="16" l="1"/>
  <c r="N89" i="16"/>
  <c r="C89" i="16"/>
  <c r="G89" i="16" s="1"/>
  <c r="I89" i="16" s="1"/>
  <c r="H309" i="8"/>
  <c r="J107" i="14"/>
  <c r="F107" i="14"/>
  <c r="H310" i="14"/>
  <c r="F107" i="8"/>
  <c r="G107" i="8" s="1"/>
  <c r="J107" i="8"/>
  <c r="M89" i="16" l="1"/>
  <c r="J89" i="16"/>
  <c r="A90" i="16"/>
  <c r="H310" i="8"/>
  <c r="B108" i="14"/>
  <c r="I108" i="14" s="1"/>
  <c r="G107" i="14"/>
  <c r="B108" i="8"/>
  <c r="I108" i="8" s="1"/>
  <c r="D108" i="14"/>
  <c r="H311" i="14"/>
  <c r="D108" i="8"/>
  <c r="E90" i="16" l="1"/>
  <c r="P89" i="16" s="1"/>
  <c r="H311" i="8"/>
  <c r="C108" i="14"/>
  <c r="K108" i="14"/>
  <c r="H312" i="14"/>
  <c r="C108" i="8"/>
  <c r="K108" i="8"/>
  <c r="F90" i="16" l="1"/>
  <c r="O90" i="16" s="1"/>
  <c r="B90" i="16"/>
  <c r="H312" i="8"/>
  <c r="F108" i="14"/>
  <c r="J108" i="14"/>
  <c r="H313" i="14"/>
  <c r="F108" i="8"/>
  <c r="G108" i="8" s="1"/>
  <c r="J108" i="8"/>
  <c r="L90" i="16" l="1"/>
  <c r="N90" i="16"/>
  <c r="C90" i="16"/>
  <c r="G90" i="16" s="1"/>
  <c r="I90" i="16" s="1"/>
  <c r="H313" i="8"/>
  <c r="B109" i="14"/>
  <c r="I109" i="14" s="1"/>
  <c r="G108" i="14"/>
  <c r="B109" i="8"/>
  <c r="I109" i="8" s="1"/>
  <c r="D109" i="14"/>
  <c r="H314" i="14"/>
  <c r="D109" i="8"/>
  <c r="M90" i="16" l="1"/>
  <c r="J90" i="16"/>
  <c r="A91" i="16"/>
  <c r="H314" i="8"/>
  <c r="C109" i="14"/>
  <c r="K109" i="14"/>
  <c r="H315" i="14"/>
  <c r="C109" i="8"/>
  <c r="K109" i="8"/>
  <c r="E91" i="16" l="1"/>
  <c r="P90" i="16" s="1"/>
  <c r="H315" i="8"/>
  <c r="J109" i="14"/>
  <c r="F109" i="14"/>
  <c r="H316" i="14"/>
  <c r="F109" i="8"/>
  <c r="G109" i="8" s="1"/>
  <c r="J109" i="8"/>
  <c r="B91" i="16" l="1"/>
  <c r="L91" i="16" s="1"/>
  <c r="F91" i="16"/>
  <c r="O91" i="16" s="1"/>
  <c r="H316" i="8"/>
  <c r="B110" i="14"/>
  <c r="I110" i="14" s="1"/>
  <c r="G109" i="14"/>
  <c r="B110" i="8"/>
  <c r="I110" i="8" s="1"/>
  <c r="H317" i="14"/>
  <c r="D110" i="8" l="1"/>
  <c r="D110" i="14"/>
  <c r="K110" i="14" s="1"/>
  <c r="C91" i="16"/>
  <c r="G91" i="16" s="1"/>
  <c r="N91" i="16"/>
  <c r="H317" i="8"/>
  <c r="C110" i="14"/>
  <c r="H318" i="14"/>
  <c r="C110" i="8"/>
  <c r="K110" i="8"/>
  <c r="I91" i="16" l="1"/>
  <c r="M91" i="16"/>
  <c r="H318" i="8"/>
  <c r="J110" i="14"/>
  <c r="F110" i="14"/>
  <c r="H319" i="14"/>
  <c r="F110" i="8"/>
  <c r="G110" i="8" s="1"/>
  <c r="J110" i="8"/>
  <c r="J91" i="16" l="1"/>
  <c r="A92" i="16"/>
  <c r="H319" i="8"/>
  <c r="B111" i="14"/>
  <c r="I111" i="14" s="1"/>
  <c r="G110" i="14"/>
  <c r="B111" i="8"/>
  <c r="D111" i="8" s="1"/>
  <c r="H320" i="14"/>
  <c r="I111" i="8" l="1"/>
  <c r="D111" i="14"/>
  <c r="C111" i="14" s="1"/>
  <c r="E92" i="16"/>
  <c r="P91" i="16" s="1"/>
  <c r="H320" i="8"/>
  <c r="H321" i="14"/>
  <c r="C111" i="8"/>
  <c r="K111" i="8"/>
  <c r="K111" i="14" l="1"/>
  <c r="B92" i="16"/>
  <c r="L92" i="16" s="1"/>
  <c r="F92" i="16"/>
  <c r="O92" i="16" s="1"/>
  <c r="H321" i="8"/>
  <c r="J111" i="14"/>
  <c r="F111" i="14"/>
  <c r="H322" i="14"/>
  <c r="F111" i="8"/>
  <c r="G111" i="8" s="1"/>
  <c r="J111" i="8"/>
  <c r="C92" i="16" l="1"/>
  <c r="G92" i="16" s="1"/>
  <c r="N92" i="16"/>
  <c r="H322" i="8"/>
  <c r="B112" i="14"/>
  <c r="I112" i="14" s="1"/>
  <c r="G111" i="14"/>
  <c r="B112" i="8"/>
  <c r="I112" i="8" s="1"/>
  <c r="H323" i="14"/>
  <c r="D112" i="8" l="1"/>
  <c r="C112" i="8" s="1"/>
  <c r="D112" i="14"/>
  <c r="K112" i="14" s="1"/>
  <c r="I92" i="16"/>
  <c r="M92" i="16"/>
  <c r="H323" i="8"/>
  <c r="C112" i="14"/>
  <c r="H324" i="14"/>
  <c r="K112" i="8" l="1"/>
  <c r="J92" i="16"/>
  <c r="A93" i="16"/>
  <c r="H324" i="8"/>
  <c r="J112" i="14"/>
  <c r="F112" i="14"/>
  <c r="H325" i="14"/>
  <c r="F112" i="8"/>
  <c r="G112" i="8" s="1"/>
  <c r="J112" i="8"/>
  <c r="E93" i="16" l="1"/>
  <c r="P92" i="16" s="1"/>
  <c r="H325" i="8"/>
  <c r="B113" i="14"/>
  <c r="I113" i="14" s="1"/>
  <c r="G112" i="14"/>
  <c r="B113" i="8"/>
  <c r="D113" i="8" s="1"/>
  <c r="H326" i="14"/>
  <c r="F93" i="16" l="1"/>
  <c r="O93" i="16" s="1"/>
  <c r="I113" i="8"/>
  <c r="D113" i="14"/>
  <c r="C113" i="14" s="1"/>
  <c r="B93" i="16"/>
  <c r="H326" i="8"/>
  <c r="K113" i="14"/>
  <c r="H327" i="14"/>
  <c r="C113" i="8"/>
  <c r="K113" i="8"/>
  <c r="L93" i="16" l="1"/>
  <c r="N93" i="16"/>
  <c r="C93" i="16"/>
  <c r="G93" i="16" s="1"/>
  <c r="I93" i="16" s="1"/>
  <c r="H327" i="8"/>
  <c r="J113" i="14"/>
  <c r="F113" i="14"/>
  <c r="H328" i="14"/>
  <c r="F113" i="8"/>
  <c r="G113" i="8" s="1"/>
  <c r="J113" i="8"/>
  <c r="M93" i="16" l="1"/>
  <c r="J93" i="16"/>
  <c r="A94" i="16"/>
  <c r="H328" i="8"/>
  <c r="B114" i="14"/>
  <c r="G113" i="14"/>
  <c r="B114" i="8"/>
  <c r="D114" i="8" s="1"/>
  <c r="I114" i="14"/>
  <c r="D114" i="14"/>
  <c r="H329" i="14"/>
  <c r="I114" i="8"/>
  <c r="E94" i="16" l="1"/>
  <c r="P93" i="16" s="1"/>
  <c r="H329" i="8"/>
  <c r="C114" i="14"/>
  <c r="K114" i="14"/>
  <c r="H330" i="14"/>
  <c r="C114" i="8"/>
  <c r="K114" i="8"/>
  <c r="F94" i="16" l="1"/>
  <c r="O94" i="16" s="1"/>
  <c r="B94" i="16"/>
  <c r="H330" i="8"/>
  <c r="F114" i="14"/>
  <c r="G114" i="14" s="1"/>
  <c r="J114" i="14"/>
  <c r="H331" i="14"/>
  <c r="F114" i="8"/>
  <c r="G114" i="8" s="1"/>
  <c r="J114" i="8"/>
  <c r="L94" i="16" l="1"/>
  <c r="N94" i="16"/>
  <c r="C94" i="16"/>
  <c r="G94" i="16" s="1"/>
  <c r="I94" i="16" s="1"/>
  <c r="H331" i="8"/>
  <c r="B115" i="14"/>
  <c r="I115" i="14" s="1"/>
  <c r="H332" i="14"/>
  <c r="B115" i="8"/>
  <c r="I115" i="8" s="1"/>
  <c r="M94" i="16" l="1"/>
  <c r="J94" i="16"/>
  <c r="A95" i="16"/>
  <c r="H332" i="8"/>
  <c r="D115" i="14"/>
  <c r="K115" i="14" s="1"/>
  <c r="H333" i="14"/>
  <c r="D115" i="8"/>
  <c r="C115" i="8" s="1"/>
  <c r="E95" i="16" l="1"/>
  <c r="P94" i="16" s="1"/>
  <c r="H333" i="8"/>
  <c r="C115" i="14"/>
  <c r="J115" i="14"/>
  <c r="F115" i="14"/>
  <c r="H334" i="14"/>
  <c r="K115" i="8"/>
  <c r="F115" i="8"/>
  <c r="G115" i="8" s="1"/>
  <c r="J115" i="8"/>
  <c r="B95" i="16" l="1"/>
  <c r="L95" i="16" s="1"/>
  <c r="F95" i="16"/>
  <c r="O95" i="16" s="1"/>
  <c r="H334" i="8"/>
  <c r="B116" i="14"/>
  <c r="I116" i="14" s="1"/>
  <c r="G115" i="14"/>
  <c r="B116" i="8"/>
  <c r="D116" i="8" s="1"/>
  <c r="H335" i="14"/>
  <c r="I116" i="8" l="1"/>
  <c r="D116" i="14"/>
  <c r="K116" i="14" s="1"/>
  <c r="C95" i="16"/>
  <c r="G95" i="16" s="1"/>
  <c r="N95" i="16"/>
  <c r="H335" i="8"/>
  <c r="C116" i="14"/>
  <c r="H336" i="14"/>
  <c r="C116" i="8"/>
  <c r="K116" i="8"/>
  <c r="I95" i="16" l="1"/>
  <c r="M95" i="16"/>
  <c r="H336" i="8"/>
  <c r="J116" i="14"/>
  <c r="F116" i="14"/>
  <c r="H337" i="14"/>
  <c r="F116" i="8"/>
  <c r="G116" i="8" s="1"/>
  <c r="J116" i="8"/>
  <c r="A96" i="16" l="1"/>
  <c r="J95" i="16"/>
  <c r="H337" i="8"/>
  <c r="B117" i="14"/>
  <c r="I117" i="14" s="1"/>
  <c r="G116" i="14"/>
  <c r="B117" i="8"/>
  <c r="D117" i="8" s="1"/>
  <c r="H338" i="14"/>
  <c r="I117" i="8" l="1"/>
  <c r="D117" i="14"/>
  <c r="K117" i="14" s="1"/>
  <c r="E96" i="16"/>
  <c r="P95" i="16" s="1"/>
  <c r="H338" i="8"/>
  <c r="H339" i="14"/>
  <c r="C117" i="8"/>
  <c r="K117" i="8"/>
  <c r="C117" i="14" l="1"/>
  <c r="B96" i="16"/>
  <c r="L96" i="16" s="1"/>
  <c r="F96" i="16"/>
  <c r="O96" i="16" s="1"/>
  <c r="H339" i="8"/>
  <c r="F117" i="14"/>
  <c r="J117" i="14"/>
  <c r="H340" i="14"/>
  <c r="F117" i="8"/>
  <c r="G117" i="8" s="1"/>
  <c r="J117" i="8"/>
  <c r="C96" i="16" l="1"/>
  <c r="G96" i="16" s="1"/>
  <c r="N96" i="16"/>
  <c r="H340" i="8"/>
  <c r="B118" i="14"/>
  <c r="I118" i="14" s="1"/>
  <c r="G117" i="14"/>
  <c r="B118" i="8"/>
  <c r="I118" i="8" s="1"/>
  <c r="H341" i="14"/>
  <c r="D118" i="8" l="1"/>
  <c r="C118" i="8" s="1"/>
  <c r="D118" i="14"/>
  <c r="K118" i="14" s="1"/>
  <c r="I96" i="16"/>
  <c r="M96" i="16"/>
  <c r="H341" i="8"/>
  <c r="C118" i="14"/>
  <c r="H342" i="14"/>
  <c r="K118" i="8" l="1"/>
  <c r="J96" i="16"/>
  <c r="A97" i="16"/>
  <c r="H342" i="8"/>
  <c r="F118" i="14"/>
  <c r="J118" i="14"/>
  <c r="H343" i="14"/>
  <c r="F118" i="8"/>
  <c r="G118" i="8" s="1"/>
  <c r="J118" i="8"/>
  <c r="E97" i="16" l="1"/>
  <c r="P96" i="16" s="1"/>
  <c r="H343" i="8"/>
  <c r="B119" i="14"/>
  <c r="I119" i="14" s="1"/>
  <c r="G118" i="14"/>
  <c r="B119" i="8"/>
  <c r="I119" i="8" s="1"/>
  <c r="H344" i="14"/>
  <c r="F97" i="16" l="1"/>
  <c r="O97" i="16" s="1"/>
  <c r="D119" i="8"/>
  <c r="K119" i="8" s="1"/>
  <c r="D119" i="14"/>
  <c r="C119" i="14" s="1"/>
  <c r="B97" i="16"/>
  <c r="H344" i="8"/>
  <c r="K119" i="14"/>
  <c r="H345" i="14"/>
  <c r="C119" i="8"/>
  <c r="N97" i="16" l="1"/>
  <c r="L97" i="16"/>
  <c r="C97" i="16"/>
  <c r="G97" i="16" s="1"/>
  <c r="I97" i="16" s="1"/>
  <c r="H345" i="8"/>
  <c r="J119" i="14"/>
  <c r="F119" i="14"/>
  <c r="H346" i="14"/>
  <c r="F119" i="8"/>
  <c r="G119" i="8" s="1"/>
  <c r="J119" i="8"/>
  <c r="M97" i="16" l="1"/>
  <c r="J97" i="16"/>
  <c r="A98" i="16"/>
  <c r="H346" i="8"/>
  <c r="B120" i="14"/>
  <c r="G119" i="14"/>
  <c r="B120" i="8"/>
  <c r="I120" i="8" s="1"/>
  <c r="I120" i="14"/>
  <c r="D120" i="14"/>
  <c r="H347" i="14"/>
  <c r="D120" i="8"/>
  <c r="E98" i="16" l="1"/>
  <c r="P97" i="16" s="1"/>
  <c r="H347" i="8"/>
  <c r="C120" i="14"/>
  <c r="K120" i="14"/>
  <c r="H348" i="14"/>
  <c r="C120" i="8"/>
  <c r="K120" i="8"/>
  <c r="F98" i="16" l="1"/>
  <c r="O98" i="16" s="1"/>
  <c r="B98" i="16"/>
  <c r="H348" i="8"/>
  <c r="F120" i="14"/>
  <c r="J120" i="14"/>
  <c r="H349" i="14"/>
  <c r="F120" i="8"/>
  <c r="G120" i="8" s="1"/>
  <c r="J120" i="8"/>
  <c r="L98" i="16" l="1"/>
  <c r="N98" i="16"/>
  <c r="C98" i="16"/>
  <c r="G98" i="16" s="1"/>
  <c r="I98" i="16" s="1"/>
  <c r="H349" i="8"/>
  <c r="B121" i="14"/>
  <c r="I121" i="14" s="1"/>
  <c r="G120" i="14"/>
  <c r="B121" i="8"/>
  <c r="D121" i="8" s="1"/>
  <c r="D121" i="14"/>
  <c r="H350" i="14"/>
  <c r="I121" i="8"/>
  <c r="M98" i="16" l="1"/>
  <c r="J98" i="16"/>
  <c r="A99" i="16"/>
  <c r="H350" i="8"/>
  <c r="C121" i="14"/>
  <c r="K121" i="14"/>
  <c r="H351" i="14"/>
  <c r="C121" i="8"/>
  <c r="K121" i="8"/>
  <c r="E99" i="16" l="1"/>
  <c r="P98" i="16" s="1"/>
  <c r="H351" i="8"/>
  <c r="J121" i="14"/>
  <c r="F121" i="14"/>
  <c r="H352" i="14"/>
  <c r="F121" i="8"/>
  <c r="G121" i="8" s="1"/>
  <c r="J121" i="8"/>
  <c r="F99" i="16" l="1"/>
  <c r="O99" i="16" s="1"/>
  <c r="B99" i="16"/>
  <c r="H352" i="8"/>
  <c r="B122" i="14"/>
  <c r="I122" i="14" s="1"/>
  <c r="G121" i="14"/>
  <c r="B122" i="8"/>
  <c r="D122" i="8" s="1"/>
  <c r="H353" i="14"/>
  <c r="D122" i="14" l="1"/>
  <c r="I122" i="8"/>
  <c r="L99" i="16"/>
  <c r="N99" i="16"/>
  <c r="C99" i="16"/>
  <c r="G99" i="16" s="1"/>
  <c r="I99" i="16" s="1"/>
  <c r="H353" i="8"/>
  <c r="C122" i="14"/>
  <c r="K122" i="14"/>
  <c r="H354" i="14"/>
  <c r="C122" i="8"/>
  <c r="K122" i="8"/>
  <c r="M99" i="16" l="1"/>
  <c r="J99" i="16"/>
  <c r="A100" i="16"/>
  <c r="H354" i="8"/>
  <c r="J122" i="14"/>
  <c r="F122" i="14"/>
  <c r="H355" i="14"/>
  <c r="F122" i="8"/>
  <c r="G122" i="8" s="1"/>
  <c r="J122" i="8"/>
  <c r="E100" i="16" l="1"/>
  <c r="P99" i="16" s="1"/>
  <c r="H355" i="8"/>
  <c r="B123" i="14"/>
  <c r="I123" i="14" s="1"/>
  <c r="G122" i="14"/>
  <c r="B123" i="8"/>
  <c r="D123" i="8" s="1"/>
  <c r="H356" i="14"/>
  <c r="F100" i="16" l="1"/>
  <c r="O100" i="16" s="1"/>
  <c r="I123" i="8"/>
  <c r="D123" i="14"/>
  <c r="C123" i="14" s="1"/>
  <c r="B100" i="16"/>
  <c r="H356" i="8"/>
  <c r="H357" i="14"/>
  <c r="C123" i="8"/>
  <c r="K123" i="8"/>
  <c r="K123" i="14" l="1"/>
  <c r="N100" i="16"/>
  <c r="L100" i="16"/>
  <c r="C100" i="16"/>
  <c r="G100" i="16" s="1"/>
  <c r="I100" i="16" s="1"/>
  <c r="H357" i="8"/>
  <c r="J123" i="14"/>
  <c r="F123" i="14"/>
  <c r="H358" i="14"/>
  <c r="F123" i="8"/>
  <c r="G123" i="8" s="1"/>
  <c r="J123" i="8"/>
  <c r="M100" i="16" l="1"/>
  <c r="J100" i="16"/>
  <c r="A101" i="16"/>
  <c r="H358" i="8"/>
  <c r="B124" i="14"/>
  <c r="I124" i="14" s="1"/>
  <c r="G123" i="14"/>
  <c r="B124" i="8"/>
  <c r="D124" i="8" s="1"/>
  <c r="H359" i="14"/>
  <c r="I124" i="8"/>
  <c r="D124" i="14" l="1"/>
  <c r="E101" i="16"/>
  <c r="P100" i="16" s="1"/>
  <c r="H359" i="8"/>
  <c r="C124" i="14"/>
  <c r="K124" i="14"/>
  <c r="H360" i="14"/>
  <c r="C124" i="8"/>
  <c r="K124" i="8"/>
  <c r="B101" i="16" l="1"/>
  <c r="L101" i="16" s="1"/>
  <c r="F101" i="16"/>
  <c r="O101" i="16" s="1"/>
  <c r="H360" i="8"/>
  <c r="F124" i="14"/>
  <c r="J124" i="14"/>
  <c r="H361" i="14"/>
  <c r="F124" i="8"/>
  <c r="G124" i="8" s="1"/>
  <c r="J124" i="8"/>
  <c r="C101" i="16" l="1"/>
  <c r="G101" i="16" s="1"/>
  <c r="N101" i="16"/>
  <c r="H361" i="8"/>
  <c r="B125" i="14"/>
  <c r="I125" i="14" s="1"/>
  <c r="G124" i="14"/>
  <c r="B125" i="8"/>
  <c r="D125" i="8" s="1"/>
  <c r="H362" i="14"/>
  <c r="I101" i="16" l="1"/>
  <c r="M101" i="16"/>
  <c r="I125" i="8"/>
  <c r="D125" i="14"/>
  <c r="K125" i="14" s="1"/>
  <c r="H362" i="8"/>
  <c r="H363" i="14"/>
  <c r="C125" i="8"/>
  <c r="K125" i="8"/>
  <c r="J101" i="16" l="1"/>
  <c r="A102" i="16"/>
  <c r="E102" i="16" s="1"/>
  <c r="P101" i="16" s="1"/>
  <c r="C125" i="14"/>
  <c r="H363" i="8"/>
  <c r="J125" i="14"/>
  <c r="F125" i="14"/>
  <c r="H364" i="14"/>
  <c r="F125" i="8"/>
  <c r="G125" i="8" s="1"/>
  <c r="J125" i="8"/>
  <c r="F102" i="16" l="1"/>
  <c r="O102" i="16" s="1"/>
  <c r="B102" i="16"/>
  <c r="L102" i="16" s="1"/>
  <c r="C102" i="16"/>
  <c r="G102" i="16" s="1"/>
  <c r="N102" i="16"/>
  <c r="H364" i="8"/>
  <c r="B126" i="14"/>
  <c r="I126" i="14" s="1"/>
  <c r="G125" i="14"/>
  <c r="B126" i="8"/>
  <c r="D126" i="8" s="1"/>
  <c r="H365" i="14"/>
  <c r="I126" i="8" l="1"/>
  <c r="D126" i="14"/>
  <c r="K126" i="14" s="1"/>
  <c r="I102" i="16"/>
  <c r="M102" i="16"/>
  <c r="H365" i="8"/>
  <c r="C126" i="14"/>
  <c r="H366" i="14"/>
  <c r="C126" i="8"/>
  <c r="K126" i="8"/>
  <c r="J102" i="16" l="1"/>
  <c r="A103" i="16"/>
  <c r="H366" i="8"/>
  <c r="F126" i="14"/>
  <c r="G126" i="14" s="1"/>
  <c r="J126" i="14"/>
  <c r="F126" i="8"/>
  <c r="G126" i="8" s="1"/>
  <c r="J126" i="8"/>
  <c r="E103" i="16" l="1"/>
  <c r="P102" i="16" s="1"/>
  <c r="B127" i="14"/>
  <c r="I127" i="14" s="1"/>
  <c r="B127" i="8"/>
  <c r="I127" i="8" s="1"/>
  <c r="F103" i="16" l="1"/>
  <c r="O103" i="16" s="1"/>
  <c r="B103" i="16"/>
  <c r="D127" i="14"/>
  <c r="C127" i="14" s="1"/>
  <c r="K127" i="14"/>
  <c r="D127" i="8"/>
  <c r="C127" i="8" s="1"/>
  <c r="L103" i="16" l="1"/>
  <c r="N103" i="16"/>
  <c r="C103" i="16"/>
  <c r="G103" i="16" s="1"/>
  <c r="I103" i="16" s="1"/>
  <c r="J127" i="14"/>
  <c r="F127" i="14"/>
  <c r="K127" i="8"/>
  <c r="F127" i="8"/>
  <c r="G127" i="8" s="1"/>
  <c r="J127" i="8"/>
  <c r="M103" i="16" l="1"/>
  <c r="J103" i="16"/>
  <c r="A104" i="16"/>
  <c r="B128" i="14"/>
  <c r="I128" i="14" s="1"/>
  <c r="G127" i="14"/>
  <c r="B128" i="8"/>
  <c r="I128" i="8" s="1"/>
  <c r="D128" i="14" l="1"/>
  <c r="C128" i="14" s="1"/>
  <c r="E104" i="16"/>
  <c r="P103" i="16" s="1"/>
  <c r="D128" i="8"/>
  <c r="K128" i="8" s="1"/>
  <c r="K128" i="14"/>
  <c r="C128" i="8" l="1"/>
  <c r="F128" i="8" s="1"/>
  <c r="G128" i="8" s="1"/>
  <c r="F104" i="16"/>
  <c r="O104" i="16" s="1"/>
  <c r="B104" i="16"/>
  <c r="J128" i="14"/>
  <c r="F128" i="14"/>
  <c r="J128" i="8"/>
  <c r="L104" i="16" l="1"/>
  <c r="N104" i="16"/>
  <c r="C104" i="16"/>
  <c r="G104" i="16" s="1"/>
  <c r="I104" i="16" s="1"/>
  <c r="B129" i="14"/>
  <c r="I129" i="14" s="1"/>
  <c r="G128" i="14"/>
  <c r="B129" i="8"/>
  <c r="D129" i="8" s="1"/>
  <c r="D129" i="14" l="1"/>
  <c r="C129" i="14" s="1"/>
  <c r="I129" i="8"/>
  <c r="M104" i="16"/>
  <c r="A105" i="16"/>
  <c r="J104" i="16"/>
  <c r="K129" i="14"/>
  <c r="C129" i="8"/>
  <c r="K129" i="8"/>
  <c r="E105" i="16" l="1"/>
  <c r="P104" i="16" s="1"/>
  <c r="J129" i="14"/>
  <c r="F129" i="14"/>
  <c r="F129" i="8"/>
  <c r="G129" i="8" s="1"/>
  <c r="J129" i="8"/>
  <c r="F105" i="16" l="1"/>
  <c r="O105" i="16" s="1"/>
  <c r="B105" i="16"/>
  <c r="B130" i="14"/>
  <c r="I130" i="14" s="1"/>
  <c r="G129" i="14"/>
  <c r="B130" i="8"/>
  <c r="I130" i="8" s="1"/>
  <c r="D130" i="14" l="1"/>
  <c r="N105" i="16"/>
  <c r="L105" i="16"/>
  <c r="C105" i="16"/>
  <c r="G105" i="16" s="1"/>
  <c r="I105" i="16" s="1"/>
  <c r="D130" i="8"/>
  <c r="K130" i="8" s="1"/>
  <c r="C130" i="14"/>
  <c r="K130" i="14"/>
  <c r="C130" i="8" l="1"/>
  <c r="M105" i="16"/>
  <c r="J105" i="16"/>
  <c r="A106" i="16"/>
  <c r="J130" i="14"/>
  <c r="F130" i="14"/>
  <c r="F130" i="8"/>
  <c r="G130" i="8" s="1"/>
  <c r="J130" i="8"/>
  <c r="E106" i="16" l="1"/>
  <c r="P105" i="16" s="1"/>
  <c r="B131" i="14"/>
  <c r="I131" i="14" s="1"/>
  <c r="G130" i="14"/>
  <c r="B131" i="8"/>
  <c r="D131" i="8" s="1"/>
  <c r="D131" i="14" l="1"/>
  <c r="B106" i="16"/>
  <c r="C106" i="16" s="1"/>
  <c r="I131" i="8"/>
  <c r="F106" i="16"/>
  <c r="O106" i="16" s="1"/>
  <c r="C131" i="14"/>
  <c r="K131" i="14"/>
  <c r="C131" i="8"/>
  <c r="K131" i="8"/>
  <c r="L106" i="16" l="1"/>
  <c r="G106" i="16"/>
  <c r="N106" i="16"/>
  <c r="J131" i="14"/>
  <c r="F131" i="14"/>
  <c r="F131" i="8"/>
  <c r="G131" i="8" s="1"/>
  <c r="J131" i="8"/>
  <c r="I106" i="16" l="1"/>
  <c r="M106" i="16"/>
  <c r="B132" i="14"/>
  <c r="I132" i="14" s="1"/>
  <c r="G131" i="14"/>
  <c r="B132" i="8"/>
  <c r="I132" i="8" s="1"/>
  <c r="D132" i="14"/>
  <c r="A107" i="16" l="1"/>
  <c r="J106" i="16"/>
  <c r="D132" i="8"/>
  <c r="K132" i="8" s="1"/>
  <c r="C132" i="14"/>
  <c r="K132" i="14"/>
  <c r="C132" i="8" l="1"/>
  <c r="E107" i="16"/>
  <c r="P106" i="16" s="1"/>
  <c r="J132" i="14"/>
  <c r="F132" i="14"/>
  <c r="F132" i="8"/>
  <c r="G132" i="8" s="1"/>
  <c r="J132" i="8"/>
  <c r="F107" i="16" l="1"/>
  <c r="O107" i="16" s="1"/>
  <c r="B107" i="16"/>
  <c r="B133" i="14"/>
  <c r="I133" i="14" s="1"/>
  <c r="G132" i="14"/>
  <c r="B133" i="8"/>
  <c r="D133" i="8" s="1"/>
  <c r="D133" i="14" l="1"/>
  <c r="I133" i="8"/>
  <c r="N107" i="16"/>
  <c r="L107" i="16"/>
  <c r="C107" i="16"/>
  <c r="G107" i="16" s="1"/>
  <c r="I107" i="16" s="1"/>
  <c r="C133" i="14"/>
  <c r="K133" i="14"/>
  <c r="C133" i="8"/>
  <c r="K133" i="8"/>
  <c r="M107" i="16" l="1"/>
  <c r="J107" i="16"/>
  <c r="A108" i="16"/>
  <c r="J133" i="14"/>
  <c r="F133" i="14"/>
  <c r="F133" i="8"/>
  <c r="G133" i="8" s="1"/>
  <c r="J133" i="8"/>
  <c r="E108" i="16" l="1"/>
  <c r="P107" i="16" s="1"/>
  <c r="B134" i="14"/>
  <c r="G133" i="14"/>
  <c r="B134" i="8"/>
  <c r="I134" i="8" s="1"/>
  <c r="I134" i="14"/>
  <c r="D134" i="14"/>
  <c r="B108" i="16" l="1"/>
  <c r="L108" i="16" s="1"/>
  <c r="C108" i="16"/>
  <c r="F108" i="16"/>
  <c r="O108" i="16" s="1"/>
  <c r="D134" i="8"/>
  <c r="K134" i="8" s="1"/>
  <c r="C134" i="14"/>
  <c r="K134" i="14"/>
  <c r="G108" i="16" l="1"/>
  <c r="I108" i="16" s="1"/>
  <c r="J108" i="16" s="1"/>
  <c r="C134" i="8"/>
  <c r="F134" i="8" s="1"/>
  <c r="G134" i="8" s="1"/>
  <c r="M108" i="16"/>
  <c r="N108" i="16"/>
  <c r="A109" i="16"/>
  <c r="J134" i="14"/>
  <c r="F134" i="14"/>
  <c r="J134" i="8"/>
  <c r="E109" i="16" l="1"/>
  <c r="P108" i="16" s="1"/>
  <c r="B135" i="14"/>
  <c r="I135" i="14" s="1"/>
  <c r="G134" i="14"/>
  <c r="B135" i="8"/>
  <c r="D135" i="8" s="1"/>
  <c r="D135" i="14" l="1"/>
  <c r="F109" i="16"/>
  <c r="O109" i="16" s="1"/>
  <c r="I135" i="8"/>
  <c r="B109" i="16"/>
  <c r="C135" i="14"/>
  <c r="K135" i="14"/>
  <c r="C135" i="8"/>
  <c r="K135" i="8"/>
  <c r="L109" i="16" l="1"/>
  <c r="N109" i="16"/>
  <c r="C109" i="16"/>
  <c r="G109" i="16" s="1"/>
  <c r="I109" i="16" s="1"/>
  <c r="J135" i="14"/>
  <c r="F135" i="14"/>
  <c r="F135" i="8"/>
  <c r="G135" i="8" s="1"/>
  <c r="J135" i="8"/>
  <c r="M109" i="16" l="1"/>
  <c r="J109" i="16"/>
  <c r="A110" i="16"/>
  <c r="B136" i="14"/>
  <c r="I136" i="14" s="1"/>
  <c r="G135" i="14"/>
  <c r="B136" i="8"/>
  <c r="I136" i="8" s="1"/>
  <c r="D136" i="14" l="1"/>
  <c r="E110" i="16"/>
  <c r="P109" i="16" s="1"/>
  <c r="D136" i="8"/>
  <c r="C136" i="8" s="1"/>
  <c r="C136" i="14"/>
  <c r="K136" i="14"/>
  <c r="K136" i="8" l="1"/>
  <c r="B110" i="16"/>
  <c r="L110" i="16" s="1"/>
  <c r="F110" i="16"/>
  <c r="O110" i="16" s="1"/>
  <c r="F136" i="14"/>
  <c r="J136" i="14"/>
  <c r="F136" i="8"/>
  <c r="G136" i="8" s="1"/>
  <c r="J136" i="8"/>
  <c r="C110" i="16" l="1"/>
  <c r="G110" i="16" s="1"/>
  <c r="I110" i="16" s="1"/>
  <c r="A111" i="16" s="1"/>
  <c r="N110" i="16"/>
  <c r="B137" i="14"/>
  <c r="I137" i="14" s="1"/>
  <c r="G136" i="14"/>
  <c r="B137" i="8"/>
  <c r="I137" i="8" s="1"/>
  <c r="D137" i="14"/>
  <c r="J110" i="16" l="1"/>
  <c r="M110" i="16"/>
  <c r="E111" i="16"/>
  <c r="P110" i="16" s="1"/>
  <c r="D137" i="8"/>
  <c r="K137" i="8" s="1"/>
  <c r="C137" i="14"/>
  <c r="K137" i="14"/>
  <c r="F111" i="16" l="1"/>
  <c r="O111" i="16" s="1"/>
  <c r="C137" i="8"/>
  <c r="B111" i="16"/>
  <c r="J137" i="14"/>
  <c r="F137" i="14"/>
  <c r="F137" i="8"/>
  <c r="G137" i="8" s="1"/>
  <c r="J137" i="8"/>
  <c r="N111" i="16" l="1"/>
  <c r="L111" i="16"/>
  <c r="C111" i="16"/>
  <c r="G111" i="16" s="1"/>
  <c r="I111" i="16" s="1"/>
  <c r="B138" i="14"/>
  <c r="I138" i="14" s="1"/>
  <c r="G137" i="14"/>
  <c r="B138" i="8"/>
  <c r="D138" i="8" s="1"/>
  <c r="D138" i="14" l="1"/>
  <c r="C138" i="14" s="1"/>
  <c r="I138" i="8"/>
  <c r="M111" i="16"/>
  <c r="J111" i="16"/>
  <c r="A112" i="16"/>
  <c r="K138" i="14"/>
  <c r="C138" i="8"/>
  <c r="K138" i="8"/>
  <c r="E112" i="16" l="1"/>
  <c r="P111" i="16" s="1"/>
  <c r="J138" i="14"/>
  <c r="F138" i="14"/>
  <c r="G138" i="14" s="1"/>
  <c r="F138" i="8"/>
  <c r="G138" i="8" s="1"/>
  <c r="J138" i="8"/>
  <c r="B112" i="16" l="1"/>
  <c r="L112" i="16" s="1"/>
  <c r="F112" i="16"/>
  <c r="O112" i="16" s="1"/>
  <c r="B139" i="14"/>
  <c r="D139" i="14" s="1"/>
  <c r="B139" i="8"/>
  <c r="I139" i="8" s="1"/>
  <c r="C112" i="16" l="1"/>
  <c r="G112" i="16" s="1"/>
  <c r="N112" i="16"/>
  <c r="I139" i="14"/>
  <c r="C139" i="14"/>
  <c r="K139" i="14"/>
  <c r="D139" i="8"/>
  <c r="C139" i="8" s="1"/>
  <c r="I112" i="16" l="1"/>
  <c r="M112" i="16"/>
  <c r="K139" i="8"/>
  <c r="F139" i="14"/>
  <c r="J139" i="14"/>
  <c r="F139" i="8"/>
  <c r="G139" i="8" s="1"/>
  <c r="J139" i="8"/>
  <c r="A113" i="16" l="1"/>
  <c r="J112" i="16"/>
  <c r="B140" i="14"/>
  <c r="I140" i="14" s="1"/>
  <c r="G139" i="14"/>
  <c r="B140" i="8"/>
  <c r="D140" i="8" s="1"/>
  <c r="D140" i="14"/>
  <c r="I140" i="8"/>
  <c r="E113" i="16" l="1"/>
  <c r="P112" i="16" s="1"/>
  <c r="C140" i="14"/>
  <c r="K140" i="14"/>
  <c r="C140" i="8"/>
  <c r="K140" i="8"/>
  <c r="F113" i="16" l="1"/>
  <c r="O113" i="16" s="1"/>
  <c r="B113" i="16"/>
  <c r="J140" i="14"/>
  <c r="F140" i="14"/>
  <c r="F140" i="8"/>
  <c r="G140" i="8" s="1"/>
  <c r="J140" i="8"/>
  <c r="L113" i="16" l="1"/>
  <c r="N113" i="16"/>
  <c r="C113" i="16"/>
  <c r="G113" i="16" s="1"/>
  <c r="I113" i="16" s="1"/>
  <c r="B141" i="14"/>
  <c r="I141" i="14" s="1"/>
  <c r="G140" i="14"/>
  <c r="B141" i="8"/>
  <c r="D141" i="8" s="1"/>
  <c r="D141" i="14" l="1"/>
  <c r="I141" i="8"/>
  <c r="M113" i="16"/>
  <c r="J113" i="16"/>
  <c r="A114" i="16"/>
  <c r="C141" i="14"/>
  <c r="K141" i="14"/>
  <c r="C141" i="8"/>
  <c r="K141" i="8"/>
  <c r="E114" i="16" l="1"/>
  <c r="P113" i="16" s="1"/>
  <c r="J141" i="14"/>
  <c r="F141" i="14"/>
  <c r="F141" i="8"/>
  <c r="G141" i="8" s="1"/>
  <c r="J141" i="8"/>
  <c r="B114" i="16" l="1"/>
  <c r="L114" i="16" s="1"/>
  <c r="C114" i="16"/>
  <c r="F114" i="16"/>
  <c r="O114" i="16" s="1"/>
  <c r="B142" i="14"/>
  <c r="I142" i="14" s="1"/>
  <c r="G141" i="14"/>
  <c r="B142" i="8"/>
  <c r="I142" i="8" s="1"/>
  <c r="D142" i="14" l="1"/>
  <c r="K142" i="14" s="1"/>
  <c r="N114" i="16"/>
  <c r="G114" i="16"/>
  <c r="D142" i="8"/>
  <c r="K142" i="8" s="1"/>
  <c r="C142" i="14"/>
  <c r="C142" i="8" l="1"/>
  <c r="I114" i="16"/>
  <c r="M114" i="16"/>
  <c r="J142" i="14"/>
  <c r="F142" i="14"/>
  <c r="F142" i="8"/>
  <c r="G142" i="8" s="1"/>
  <c r="J142" i="8"/>
  <c r="A115" i="16" l="1"/>
  <c r="J114" i="16"/>
  <c r="B143" i="14"/>
  <c r="I143" i="14" s="1"/>
  <c r="G142" i="14"/>
  <c r="B143" i="8"/>
  <c r="D143" i="8" s="1"/>
  <c r="D143" i="14"/>
  <c r="I143" i="8" l="1"/>
  <c r="E115" i="16"/>
  <c r="P114" i="16" s="1"/>
  <c r="C143" i="14"/>
  <c r="K143" i="14"/>
  <c r="C143" i="8"/>
  <c r="K143" i="8"/>
  <c r="F115" i="16" l="1"/>
  <c r="O115" i="16" s="1"/>
  <c r="B115" i="16"/>
  <c r="J143" i="14"/>
  <c r="F143" i="14"/>
  <c r="F143" i="8"/>
  <c r="G143" i="8" s="1"/>
  <c r="J143" i="8"/>
  <c r="L115" i="16" l="1"/>
  <c r="N115" i="16"/>
  <c r="C115" i="16"/>
  <c r="G115" i="16" s="1"/>
  <c r="I115" i="16" s="1"/>
  <c r="B144" i="14"/>
  <c r="I144" i="14" s="1"/>
  <c r="G143" i="14"/>
  <c r="B144" i="8"/>
  <c r="I144" i="8" s="1"/>
  <c r="D144" i="14" l="1"/>
  <c r="C144" i="14" s="1"/>
  <c r="M115" i="16"/>
  <c r="J115" i="16"/>
  <c r="A116" i="16"/>
  <c r="D144" i="8"/>
  <c r="K144" i="8" s="1"/>
  <c r="K144" i="14"/>
  <c r="C144" i="8" l="1"/>
  <c r="E116" i="16"/>
  <c r="P115" i="16" s="1"/>
  <c r="J144" i="14"/>
  <c r="F144" i="14"/>
  <c r="F144" i="8"/>
  <c r="G144" i="8" s="1"/>
  <c r="J144" i="8"/>
  <c r="B116" i="16" l="1"/>
  <c r="L116" i="16" s="1"/>
  <c r="C116" i="16"/>
  <c r="F116" i="16"/>
  <c r="O116" i="16" s="1"/>
  <c r="B145" i="14"/>
  <c r="I145" i="14" s="1"/>
  <c r="G144" i="14"/>
  <c r="B145" i="8"/>
  <c r="D145" i="8" s="1"/>
  <c r="D145" i="14" l="1"/>
  <c r="I145" i="8"/>
  <c r="N116" i="16"/>
  <c r="G116" i="16"/>
  <c r="C145" i="14"/>
  <c r="K145" i="14"/>
  <c r="C145" i="8"/>
  <c r="K145" i="8"/>
  <c r="I116" i="16" l="1"/>
  <c r="M116" i="16"/>
  <c r="J145" i="14"/>
  <c r="F145" i="14"/>
  <c r="F145" i="8"/>
  <c r="G145" i="8" s="1"/>
  <c r="J145" i="8"/>
  <c r="A117" i="16" l="1"/>
  <c r="J116" i="16"/>
  <c r="B146" i="14"/>
  <c r="G145" i="14"/>
  <c r="B146" i="8"/>
  <c r="I146" i="8" s="1"/>
  <c r="I146" i="14"/>
  <c r="D146" i="14"/>
  <c r="E117" i="16" l="1"/>
  <c r="P116" i="16" s="1"/>
  <c r="D146" i="8"/>
  <c r="K146" i="8" s="1"/>
  <c r="C146" i="14"/>
  <c r="K146" i="14"/>
  <c r="F117" i="16" l="1"/>
  <c r="O117" i="16" s="1"/>
  <c r="C146" i="8"/>
  <c r="B117" i="16"/>
  <c r="J146" i="14"/>
  <c r="F146" i="14"/>
  <c r="F146" i="8"/>
  <c r="G146" i="8" s="1"/>
  <c r="J146" i="8"/>
  <c r="N117" i="16" l="1"/>
  <c r="L117" i="16"/>
  <c r="C117" i="16"/>
  <c r="G117" i="16" s="1"/>
  <c r="I117" i="16" s="1"/>
  <c r="B147" i="14"/>
  <c r="I147" i="14" s="1"/>
  <c r="G146" i="14"/>
  <c r="B147" i="8"/>
  <c r="D147" i="8" s="1"/>
  <c r="D147" i="14" l="1"/>
  <c r="I147" i="8"/>
  <c r="M117" i="16"/>
  <c r="J117" i="16"/>
  <c r="A118" i="16"/>
  <c r="C147" i="14"/>
  <c r="K147" i="14"/>
  <c r="C147" i="8"/>
  <c r="K147" i="8"/>
  <c r="E118" i="16" l="1"/>
  <c r="P117" i="16" s="1"/>
  <c r="J147" i="14"/>
  <c r="F147" i="14"/>
  <c r="F147" i="8"/>
  <c r="G147" i="8" s="1"/>
  <c r="J147" i="8"/>
  <c r="B118" i="16" l="1"/>
  <c r="C118" i="16" s="1"/>
  <c r="F118" i="16"/>
  <c r="O118" i="16" s="1"/>
  <c r="B148" i="14"/>
  <c r="I148" i="14" s="1"/>
  <c r="G147" i="14"/>
  <c r="B148" i="8"/>
  <c r="I148" i="8" s="1"/>
  <c r="L118" i="16" l="1"/>
  <c r="D148" i="14"/>
  <c r="K148" i="14" s="1"/>
  <c r="G118" i="16"/>
  <c r="N118" i="16"/>
  <c r="D148" i="8"/>
  <c r="K148" i="8" s="1"/>
  <c r="C148" i="14"/>
  <c r="C148" i="8" l="1"/>
  <c r="I118" i="16"/>
  <c r="M118" i="16"/>
  <c r="J148" i="14"/>
  <c r="F148" i="14"/>
  <c r="F148" i="8"/>
  <c r="G148" i="8" s="1"/>
  <c r="J148" i="8"/>
  <c r="J118" i="16" l="1"/>
  <c r="A119" i="16"/>
  <c r="B149" i="14"/>
  <c r="G148" i="14"/>
  <c r="B149" i="8"/>
  <c r="D149" i="8" s="1"/>
  <c r="I149" i="14"/>
  <c r="D149" i="14"/>
  <c r="I149" i="8" l="1"/>
  <c r="E119" i="16"/>
  <c r="P118" i="16" s="1"/>
  <c r="C149" i="14"/>
  <c r="K149" i="14"/>
  <c r="C149" i="8"/>
  <c r="K149" i="8"/>
  <c r="B119" i="16" l="1"/>
  <c r="L119" i="16" s="1"/>
  <c r="C119" i="16"/>
  <c r="F119" i="16"/>
  <c r="O119" i="16" s="1"/>
  <c r="J149" i="14"/>
  <c r="F149" i="14"/>
  <c r="F149" i="8"/>
  <c r="G149" i="8" s="1"/>
  <c r="J149" i="8"/>
  <c r="G119" i="16" l="1"/>
  <c r="I119" i="16" s="1"/>
  <c r="J119" i="16" s="1"/>
  <c r="N119" i="16"/>
  <c r="A120" i="16"/>
  <c r="B150" i="14"/>
  <c r="I150" i="14" s="1"/>
  <c r="G149" i="14"/>
  <c r="B150" i="8"/>
  <c r="I150" i="8" s="1"/>
  <c r="D150" i="14" l="1"/>
  <c r="D150" i="8"/>
  <c r="M119" i="16"/>
  <c r="E120" i="16"/>
  <c r="P119" i="16" s="1"/>
  <c r="C150" i="14"/>
  <c r="K150" i="14"/>
  <c r="C150" i="8"/>
  <c r="K150" i="8"/>
  <c r="F120" i="16" l="1"/>
  <c r="O120" i="16" s="1"/>
  <c r="B120" i="16"/>
  <c r="J150" i="14"/>
  <c r="F150" i="14"/>
  <c r="G150" i="14" s="1"/>
  <c r="F150" i="8"/>
  <c r="G150" i="8" s="1"/>
  <c r="J150" i="8"/>
  <c r="L120" i="16" l="1"/>
  <c r="N120" i="16"/>
  <c r="C120" i="16"/>
  <c r="G120" i="16" s="1"/>
  <c r="I120" i="16" s="1"/>
  <c r="B151" i="14"/>
  <c r="I151" i="14" s="1"/>
  <c r="B151" i="8"/>
  <c r="I151" i="8" s="1"/>
  <c r="M120" i="16" l="1"/>
  <c r="J120" i="16"/>
  <c r="A121" i="16"/>
  <c r="D151" i="14"/>
  <c r="C151" i="14" s="1"/>
  <c r="D151" i="8"/>
  <c r="C151" i="8" s="1"/>
  <c r="K151" i="14" l="1"/>
  <c r="E121" i="16"/>
  <c r="P120" i="16" s="1"/>
  <c r="J151" i="14"/>
  <c r="F151" i="14"/>
  <c r="K151" i="8"/>
  <c r="F151" i="8"/>
  <c r="G151" i="8" s="1"/>
  <c r="J151" i="8"/>
  <c r="F121" i="16" l="1"/>
  <c r="O121" i="16" s="1"/>
  <c r="B121" i="16"/>
  <c r="B152" i="14"/>
  <c r="I152" i="14" s="1"/>
  <c r="G151" i="14"/>
  <c r="B152" i="8"/>
  <c r="I152" i="8" s="1"/>
  <c r="D152" i="14" l="1"/>
  <c r="L121" i="16"/>
  <c r="N121" i="16"/>
  <c r="C121" i="16"/>
  <c r="G121" i="16" s="1"/>
  <c r="I121" i="16" s="1"/>
  <c r="D152" i="8"/>
  <c r="K152" i="8" s="1"/>
  <c r="C152" i="14"/>
  <c r="K152" i="14"/>
  <c r="C152" i="8" l="1"/>
  <c r="M121" i="16"/>
  <c r="J121" i="16"/>
  <c r="A122" i="16"/>
  <c r="J152" i="14"/>
  <c r="F152" i="14"/>
  <c r="F152" i="8"/>
  <c r="G152" i="8" s="1"/>
  <c r="J152" i="8"/>
  <c r="E122" i="16" l="1"/>
  <c r="P121" i="16" s="1"/>
  <c r="B153" i="14"/>
  <c r="I153" i="14" s="1"/>
  <c r="G152" i="14"/>
  <c r="B153" i="8"/>
  <c r="I153" i="8" s="1"/>
  <c r="D153" i="14"/>
  <c r="F122" i="16" l="1"/>
  <c r="O122" i="16" s="1"/>
  <c r="B122" i="16"/>
  <c r="D153" i="8"/>
  <c r="K153" i="8" s="1"/>
  <c r="C153" i="14"/>
  <c r="K153" i="14"/>
  <c r="C153" i="8" l="1"/>
  <c r="L122" i="16"/>
  <c r="N122" i="16"/>
  <c r="C122" i="16"/>
  <c r="G122" i="16" s="1"/>
  <c r="I122" i="16" s="1"/>
  <c r="J153" i="14"/>
  <c r="F153" i="14"/>
  <c r="F153" i="8"/>
  <c r="G153" i="8" s="1"/>
  <c r="J153" i="8"/>
  <c r="M122" i="16" l="1"/>
  <c r="A123" i="16"/>
  <c r="J122" i="16"/>
  <c r="B154" i="14"/>
  <c r="I154" i="14" s="1"/>
  <c r="G153" i="14"/>
  <c r="B154" i="8"/>
  <c r="I154" i="8" s="1"/>
  <c r="D154" i="14" l="1"/>
  <c r="D154" i="8"/>
  <c r="K154" i="8" s="1"/>
  <c r="E123" i="16"/>
  <c r="P122" i="16" s="1"/>
  <c r="C154" i="14"/>
  <c r="K154" i="14"/>
  <c r="C154" i="8"/>
  <c r="B123" i="16" l="1"/>
  <c r="L123" i="16" s="1"/>
  <c r="F123" i="16"/>
  <c r="O123" i="16" s="1"/>
  <c r="F154" i="14"/>
  <c r="J154" i="14"/>
  <c r="F154" i="8"/>
  <c r="G154" i="8" s="1"/>
  <c r="J154" i="8"/>
  <c r="C123" i="16" l="1"/>
  <c r="G123" i="16" s="1"/>
  <c r="N123" i="16"/>
  <c r="B155" i="14"/>
  <c r="G154" i="14"/>
  <c r="B155" i="8"/>
  <c r="I155" i="8" s="1"/>
  <c r="I155" i="14"/>
  <c r="D155" i="14"/>
  <c r="D155" i="8" l="1"/>
  <c r="C155" i="8" s="1"/>
  <c r="I123" i="16"/>
  <c r="M123" i="16"/>
  <c r="C155" i="14"/>
  <c r="K155" i="14"/>
  <c r="K155" i="8" l="1"/>
  <c r="J123" i="16"/>
  <c r="A124" i="16"/>
  <c r="J155" i="14"/>
  <c r="F155" i="14"/>
  <c r="F155" i="8"/>
  <c r="G155" i="8" s="1"/>
  <c r="J155" i="8"/>
  <c r="E124" i="16" l="1"/>
  <c r="P123" i="16" s="1"/>
  <c r="B156" i="14"/>
  <c r="G155" i="14"/>
  <c r="B156" i="8"/>
  <c r="D156" i="8" s="1"/>
  <c r="I156" i="14"/>
  <c r="D156" i="14"/>
  <c r="B124" i="16" l="1"/>
  <c r="C124" i="16" s="1"/>
  <c r="I156" i="8"/>
  <c r="L124" i="16"/>
  <c r="F124" i="16"/>
  <c r="O124" i="16" s="1"/>
  <c r="C156" i="14"/>
  <c r="K156" i="14"/>
  <c r="C156" i="8"/>
  <c r="K156" i="8"/>
  <c r="G124" i="16" l="1"/>
  <c r="I124" i="16" s="1"/>
  <c r="J124" i="16" s="1"/>
  <c r="N124" i="16"/>
  <c r="J156" i="14"/>
  <c r="F156" i="14"/>
  <c r="F156" i="8"/>
  <c r="G156" i="8" s="1"/>
  <c r="J156" i="8"/>
  <c r="A125" i="16" l="1"/>
  <c r="M124" i="16"/>
  <c r="E125" i="16"/>
  <c r="P124" i="16" s="1"/>
  <c r="B157" i="14"/>
  <c r="I157" i="14" s="1"/>
  <c r="G156" i="14"/>
  <c r="B157" i="8"/>
  <c r="I157" i="8" s="1"/>
  <c r="D157" i="14" l="1"/>
  <c r="F125" i="16"/>
  <c r="O125" i="16" s="1"/>
  <c r="D157" i="8"/>
  <c r="K157" i="8" s="1"/>
  <c r="B125" i="16"/>
  <c r="C157" i="14"/>
  <c r="K157" i="14"/>
  <c r="C157" i="8"/>
  <c r="L125" i="16" l="1"/>
  <c r="N125" i="16"/>
  <c r="C125" i="16"/>
  <c r="G125" i="16" s="1"/>
  <c r="I125" i="16" s="1"/>
  <c r="J157" i="14"/>
  <c r="F157" i="14"/>
  <c r="F157" i="8"/>
  <c r="G157" i="8" s="1"/>
  <c r="J157" i="8"/>
  <c r="M125" i="16" l="1"/>
  <c r="J125" i="16"/>
  <c r="A126" i="16"/>
  <c r="B158" i="14"/>
  <c r="I158" i="14" s="1"/>
  <c r="G157" i="14"/>
  <c r="B158" i="8"/>
  <c r="I158" i="8" s="1"/>
  <c r="D158" i="14" l="1"/>
  <c r="C158" i="14" s="1"/>
  <c r="E126" i="16"/>
  <c r="P125" i="16" s="1"/>
  <c r="D158" i="8"/>
  <c r="K158" i="8" s="1"/>
  <c r="K158" i="14"/>
  <c r="C158" i="8" l="1"/>
  <c r="J158" i="8" s="1"/>
  <c r="B126" i="16"/>
  <c r="L126" i="16" s="1"/>
  <c r="F126" i="16"/>
  <c r="O126" i="16" s="1"/>
  <c r="J158" i="14"/>
  <c r="F158" i="14"/>
  <c r="F158" i="8"/>
  <c r="G158" i="8" s="1"/>
  <c r="C126" i="16" l="1"/>
  <c r="G126" i="16" s="1"/>
  <c r="N126" i="16"/>
  <c r="B159" i="14"/>
  <c r="I159" i="14" s="1"/>
  <c r="G158" i="14"/>
  <c r="B159" i="8"/>
  <c r="D159" i="8" s="1"/>
  <c r="D159" i="14"/>
  <c r="I159" i="8" l="1"/>
  <c r="I126" i="16"/>
  <c r="M126" i="16"/>
  <c r="C159" i="14"/>
  <c r="K159" i="14"/>
  <c r="C159" i="8"/>
  <c r="K159" i="8"/>
  <c r="A127" i="16" l="1"/>
  <c r="J126" i="16"/>
  <c r="J159" i="14"/>
  <c r="F159" i="14"/>
  <c r="F159" i="8"/>
  <c r="G159" i="8" s="1"/>
  <c r="J159" i="8"/>
  <c r="E127" i="16" l="1"/>
  <c r="P126" i="16" s="1"/>
  <c r="B160" i="14"/>
  <c r="I160" i="14" s="1"/>
  <c r="G159" i="14"/>
  <c r="B160" i="8"/>
  <c r="D160" i="8" s="1"/>
  <c r="D160" i="14" l="1"/>
  <c r="F127" i="16"/>
  <c r="O127" i="16" s="1"/>
  <c r="I160" i="8"/>
  <c r="B127" i="16"/>
  <c r="C160" i="14"/>
  <c r="K160" i="14"/>
  <c r="C160" i="8"/>
  <c r="K160" i="8"/>
  <c r="N127" i="16" l="1"/>
  <c r="L127" i="16"/>
  <c r="C127" i="16"/>
  <c r="G127" i="16" s="1"/>
  <c r="I127" i="16" s="1"/>
  <c r="F160" i="14"/>
  <c r="J160" i="14"/>
  <c r="F160" i="8"/>
  <c r="G160" i="8" s="1"/>
  <c r="J160" i="8"/>
  <c r="M127" i="16" l="1"/>
  <c r="J127" i="16"/>
  <c r="A128" i="16"/>
  <c r="B161" i="14"/>
  <c r="I161" i="14" s="1"/>
  <c r="G160" i="14"/>
  <c r="B161" i="8"/>
  <c r="D161" i="8" s="1"/>
  <c r="D161" i="14" l="1"/>
  <c r="C161" i="14" s="1"/>
  <c r="I161" i="8"/>
  <c r="E128" i="16"/>
  <c r="P127" i="16" s="1"/>
  <c r="K161" i="14"/>
  <c r="C161" i="8"/>
  <c r="K161" i="8"/>
  <c r="B128" i="16" l="1"/>
  <c r="L128" i="16" s="1"/>
  <c r="F128" i="16"/>
  <c r="O128" i="16" s="1"/>
  <c r="J161" i="14"/>
  <c r="F161" i="14"/>
  <c r="F161" i="8"/>
  <c r="G161" i="8" s="1"/>
  <c r="J161" i="8"/>
  <c r="C128" i="16" l="1"/>
  <c r="N128" i="16"/>
  <c r="G128" i="16"/>
  <c r="B162" i="14"/>
  <c r="I162" i="14" s="1"/>
  <c r="G161" i="14"/>
  <c r="B162" i="8"/>
  <c r="I162" i="8" s="1"/>
  <c r="D162" i="14"/>
  <c r="D162" i="8" l="1"/>
  <c r="C162" i="8" s="1"/>
  <c r="I128" i="16"/>
  <c r="M128" i="16"/>
  <c r="C162" i="14"/>
  <c r="K162" i="14"/>
  <c r="K162" i="8"/>
  <c r="A129" i="16" l="1"/>
  <c r="J128" i="16"/>
  <c r="J162" i="14"/>
  <c r="F162" i="14"/>
  <c r="G162" i="14" s="1"/>
  <c r="F162" i="8"/>
  <c r="G162" i="8" s="1"/>
  <c r="J162" i="8"/>
  <c r="E129" i="16" l="1"/>
  <c r="P128" i="16" s="1"/>
  <c r="B163" i="14"/>
  <c r="I163" i="14" s="1"/>
  <c r="B163" i="8"/>
  <c r="D163" i="8" s="1"/>
  <c r="B129" i="16" l="1"/>
  <c r="L129" i="16" s="1"/>
  <c r="F129" i="16"/>
  <c r="O129" i="16" s="1"/>
  <c r="D163" i="14"/>
  <c r="C163" i="14" s="1"/>
  <c r="I163" i="8"/>
  <c r="C163" i="8"/>
  <c r="K163" i="8"/>
  <c r="K163" i="14" l="1"/>
  <c r="C129" i="16"/>
  <c r="G129" i="16" s="1"/>
  <c r="N129" i="16"/>
  <c r="J163" i="14"/>
  <c r="F163" i="14"/>
  <c r="F163" i="8"/>
  <c r="G163" i="8" s="1"/>
  <c r="J163" i="8"/>
  <c r="I129" i="16" l="1"/>
  <c r="M129" i="16"/>
  <c r="B164" i="14"/>
  <c r="I164" i="14" s="1"/>
  <c r="G163" i="14"/>
  <c r="B164" i="8"/>
  <c r="I164" i="8" s="1"/>
  <c r="D164" i="14" l="1"/>
  <c r="D164" i="8"/>
  <c r="C164" i="8" s="1"/>
  <c r="A130" i="16"/>
  <c r="J129" i="16"/>
  <c r="C164" i="14"/>
  <c r="K164" i="14"/>
  <c r="K164" i="8" l="1"/>
  <c r="E130" i="16"/>
  <c r="J164" i="14"/>
  <c r="F164" i="14"/>
  <c r="F164" i="8"/>
  <c r="G164" i="8" s="1"/>
  <c r="J164" i="8"/>
  <c r="P129" i="16" l="1"/>
  <c r="B130" i="16"/>
  <c r="F130" i="16"/>
  <c r="O130" i="16" s="1"/>
  <c r="B165" i="14"/>
  <c r="I165" i="14" s="1"/>
  <c r="G164" i="14"/>
  <c r="B165" i="8"/>
  <c r="D165" i="8" s="1"/>
  <c r="D165" i="14" l="1"/>
  <c r="C165" i="14" s="1"/>
  <c r="I165" i="8"/>
  <c r="L130" i="16"/>
  <c r="C130" i="16"/>
  <c r="G130" i="16" s="1"/>
  <c r="N130" i="16"/>
  <c r="K165" i="14"/>
  <c r="C165" i="8"/>
  <c r="K165" i="8"/>
  <c r="I130" i="16" l="1"/>
  <c r="M130" i="16"/>
  <c r="J165" i="14"/>
  <c r="F165" i="14"/>
  <c r="F165" i="8"/>
  <c r="G165" i="8" s="1"/>
  <c r="J165" i="8"/>
  <c r="A131" i="16" l="1"/>
  <c r="J130" i="16"/>
  <c r="B166" i="14"/>
  <c r="I166" i="14" s="1"/>
  <c r="G165" i="14"/>
  <c r="B166" i="8"/>
  <c r="I166" i="8" s="1"/>
  <c r="D166" i="14" l="1"/>
  <c r="E131" i="16"/>
  <c r="P130" i="16" s="1"/>
  <c r="D166" i="8"/>
  <c r="K166" i="8" s="1"/>
  <c r="C166" i="14"/>
  <c r="K166" i="14"/>
  <c r="F131" i="16" l="1"/>
  <c r="O131" i="16" s="1"/>
  <c r="B131" i="16"/>
  <c r="C131" i="16" s="1"/>
  <c r="C166" i="8"/>
  <c r="J166" i="8" s="1"/>
  <c r="J166" i="14"/>
  <c r="F166" i="14"/>
  <c r="F166" i="8"/>
  <c r="G166" i="8" s="1"/>
  <c r="L131" i="16" l="1"/>
  <c r="N131" i="16"/>
  <c r="G131" i="16"/>
  <c r="I131" i="16" s="1"/>
  <c r="B167" i="14"/>
  <c r="I167" i="14" s="1"/>
  <c r="G166" i="14"/>
  <c r="B167" i="8"/>
  <c r="I167" i="8" s="1"/>
  <c r="D167" i="14" l="1"/>
  <c r="M131" i="16"/>
  <c r="J131" i="16"/>
  <c r="A132" i="16"/>
  <c r="D167" i="8"/>
  <c r="K167" i="8" s="1"/>
  <c r="C167" i="14"/>
  <c r="K167" i="14"/>
  <c r="C167" i="8" l="1"/>
  <c r="J167" i="8" s="1"/>
  <c r="E132" i="16"/>
  <c r="P131" i="16" s="1"/>
  <c r="J167" i="14"/>
  <c r="F167" i="14"/>
  <c r="F167" i="8"/>
  <c r="G167" i="8" s="1"/>
  <c r="B132" i="16" l="1"/>
  <c r="F132" i="16"/>
  <c r="O132" i="16" s="1"/>
  <c r="B168" i="14"/>
  <c r="I168" i="14" s="1"/>
  <c r="G167" i="14"/>
  <c r="B168" i="8"/>
  <c r="D168" i="8" s="1"/>
  <c r="D168" i="14"/>
  <c r="I168" i="8" l="1"/>
  <c r="N132" i="16"/>
  <c r="L132" i="16"/>
  <c r="C132" i="16"/>
  <c r="G132" i="16" s="1"/>
  <c r="I132" i="16" s="1"/>
  <c r="C168" i="14"/>
  <c r="K168" i="14"/>
  <c r="C168" i="8"/>
  <c r="K168" i="8"/>
  <c r="J132" i="16" l="1"/>
  <c r="A133" i="16"/>
  <c r="M132" i="16"/>
  <c r="J168" i="14"/>
  <c r="F168" i="14"/>
  <c r="F168" i="8"/>
  <c r="G168" i="8" s="1"/>
  <c r="J168" i="8"/>
  <c r="E133" i="16" l="1"/>
  <c r="P132" i="16" s="1"/>
  <c r="B169" i="14"/>
  <c r="I169" i="14" s="1"/>
  <c r="G168" i="14"/>
  <c r="B169" i="8"/>
  <c r="D169" i="8" s="1"/>
  <c r="D169" i="14" l="1"/>
  <c r="F133" i="16"/>
  <c r="O133" i="16" s="1"/>
  <c r="B133" i="16"/>
  <c r="C133" i="16" s="1"/>
  <c r="I169" i="8"/>
  <c r="C169" i="14"/>
  <c r="K169" i="14"/>
  <c r="C169" i="8"/>
  <c r="K169" i="8"/>
  <c r="L133" i="16" l="1"/>
  <c r="G133" i="16"/>
  <c r="N133" i="16"/>
  <c r="J169" i="14"/>
  <c r="F169" i="14"/>
  <c r="F169" i="8"/>
  <c r="G169" i="8" s="1"/>
  <c r="J169" i="8"/>
  <c r="I133" i="16" l="1"/>
  <c r="M133" i="16"/>
  <c r="B170" i="14"/>
  <c r="I170" i="14" s="1"/>
  <c r="G169" i="14"/>
  <c r="B170" i="8"/>
  <c r="D170" i="8" s="1"/>
  <c r="A134" i="16" l="1"/>
  <c r="J133" i="16"/>
  <c r="D170" i="14"/>
  <c r="C170" i="14" s="1"/>
  <c r="I170" i="8"/>
  <c r="K170" i="14"/>
  <c r="C170" i="8"/>
  <c r="K170" i="8"/>
  <c r="E134" i="16" l="1"/>
  <c r="P133" i="16" s="1"/>
  <c r="B134" i="16"/>
  <c r="J170" i="14"/>
  <c r="F170" i="14"/>
  <c r="F170" i="8"/>
  <c r="G170" i="8" s="1"/>
  <c r="J170" i="8"/>
  <c r="F134" i="16" l="1"/>
  <c r="O134" i="16" s="1"/>
  <c r="L134" i="16"/>
  <c r="N134" i="16"/>
  <c r="C134" i="16"/>
  <c r="B171" i="14"/>
  <c r="I171" i="14" s="1"/>
  <c r="G170" i="14"/>
  <c r="B171" i="8"/>
  <c r="D171" i="8" s="1"/>
  <c r="D171" i="14"/>
  <c r="G134" i="16" l="1"/>
  <c r="I134" i="16" s="1"/>
  <c r="A135" i="16" s="1"/>
  <c r="I171" i="8"/>
  <c r="C171" i="14"/>
  <c r="K171" i="14"/>
  <c r="C171" i="8"/>
  <c r="K171" i="8"/>
  <c r="J134" i="16" l="1"/>
  <c r="E135" i="16"/>
  <c r="P134" i="16" s="1"/>
  <c r="M134" i="16"/>
  <c r="J171" i="14"/>
  <c r="F171" i="14"/>
  <c r="F171" i="8"/>
  <c r="G171" i="8" s="1"/>
  <c r="J171" i="8"/>
  <c r="B135" i="16" l="1"/>
  <c r="C135" i="16"/>
  <c r="L135" i="16"/>
  <c r="F135" i="16"/>
  <c r="O135" i="16" s="1"/>
  <c r="B172" i="14"/>
  <c r="I172" i="14" s="1"/>
  <c r="G171" i="14"/>
  <c r="B172" i="8"/>
  <c r="D172" i="8" s="1"/>
  <c r="N135" i="16" l="1"/>
  <c r="G135" i="16"/>
  <c r="D172" i="14"/>
  <c r="K172" i="14" s="1"/>
  <c r="I172" i="8"/>
  <c r="C172" i="14"/>
  <c r="C172" i="8"/>
  <c r="K172" i="8"/>
  <c r="I135" i="16" l="1"/>
  <c r="M135" i="16"/>
  <c r="J172" i="14"/>
  <c r="F172" i="14"/>
  <c r="F172" i="8"/>
  <c r="G172" i="8" s="1"/>
  <c r="J172" i="8"/>
  <c r="A136" i="16" l="1"/>
  <c r="J135" i="16"/>
  <c r="B173" i="14"/>
  <c r="I173" i="14" s="1"/>
  <c r="G172" i="14"/>
  <c r="B173" i="8"/>
  <c r="D173" i="8" s="1"/>
  <c r="E136" i="16" l="1"/>
  <c r="P135" i="16" s="1"/>
  <c r="F136" i="16"/>
  <c r="O136" i="16" s="1"/>
  <c r="B136" i="16"/>
  <c r="C136" i="16" s="1"/>
  <c r="G136" i="16" s="1"/>
  <c r="I136" i="16" s="1"/>
  <c r="D173" i="14"/>
  <c r="C173" i="14" s="1"/>
  <c r="I173" i="8"/>
  <c r="C173" i="8"/>
  <c r="K173" i="8"/>
  <c r="K173" i="14" l="1"/>
  <c r="J136" i="16"/>
  <c r="A137" i="16"/>
  <c r="E137" i="16" s="1"/>
  <c r="P136" i="16" s="1"/>
  <c r="L136" i="16"/>
  <c r="N136" i="16"/>
  <c r="M136" i="16"/>
  <c r="F137" i="16"/>
  <c r="O137" i="16" s="1"/>
  <c r="B137" i="16"/>
  <c r="J173" i="14"/>
  <c r="F173" i="14"/>
  <c r="F173" i="8"/>
  <c r="G173" i="8" s="1"/>
  <c r="J173" i="8"/>
  <c r="L137" i="16" l="1"/>
  <c r="N137" i="16"/>
  <c r="C137" i="16"/>
  <c r="G137" i="16" s="1"/>
  <c r="I137" i="16" s="1"/>
  <c r="B174" i="14"/>
  <c r="I174" i="14" s="1"/>
  <c r="G173" i="14"/>
  <c r="B174" i="8"/>
  <c r="D174" i="8" s="1"/>
  <c r="D174" i="14" l="1"/>
  <c r="I174" i="8"/>
  <c r="M137" i="16"/>
  <c r="J137" i="16"/>
  <c r="A138" i="16"/>
  <c r="C174" i="14"/>
  <c r="K174" i="14"/>
  <c r="C174" i="8"/>
  <c r="K174" i="8"/>
  <c r="E138" i="16" l="1"/>
  <c r="P137" i="16" s="1"/>
  <c r="J174" i="14"/>
  <c r="F174" i="14"/>
  <c r="G174" i="14" s="1"/>
  <c r="F174" i="8"/>
  <c r="G174" i="8" s="1"/>
  <c r="J174" i="8"/>
  <c r="F138" i="16" l="1"/>
  <c r="O138" i="16" s="1"/>
  <c r="B138" i="16"/>
  <c r="B175" i="14"/>
  <c r="I175" i="14" s="1"/>
  <c r="B175" i="8"/>
  <c r="D175" i="8" s="1"/>
  <c r="L138" i="16" l="1"/>
  <c r="N138" i="16"/>
  <c r="C138" i="16"/>
  <c r="G138" i="16" s="1"/>
  <c r="I138" i="16" s="1"/>
  <c r="D175" i="14"/>
  <c r="C175" i="14" s="1"/>
  <c r="I175" i="8"/>
  <c r="C175" i="8"/>
  <c r="K175" i="8"/>
  <c r="K175" i="14" l="1"/>
  <c r="M138" i="16"/>
  <c r="J138" i="16"/>
  <c r="A139" i="16"/>
  <c r="J175" i="14"/>
  <c r="F175" i="14"/>
  <c r="F175" i="8"/>
  <c r="G175" i="8" s="1"/>
  <c r="J175" i="8"/>
  <c r="E139" i="16" l="1"/>
  <c r="P138" i="16" s="1"/>
  <c r="B176" i="14"/>
  <c r="I176" i="14" s="1"/>
  <c r="G175" i="14"/>
  <c r="B176" i="8"/>
  <c r="D176" i="8" s="1"/>
  <c r="D176" i="14" l="1"/>
  <c r="I176" i="8"/>
  <c r="F139" i="16"/>
  <c r="O139" i="16" s="1"/>
  <c r="B139" i="16"/>
  <c r="C176" i="14"/>
  <c r="K176" i="14"/>
  <c r="C176" i="8"/>
  <c r="K176" i="8"/>
  <c r="L139" i="16" l="1"/>
  <c r="N139" i="16"/>
  <c r="C139" i="16"/>
  <c r="G139" i="16" s="1"/>
  <c r="I139" i="16" s="1"/>
  <c r="J176" i="14"/>
  <c r="F176" i="14"/>
  <c r="F176" i="8"/>
  <c r="G176" i="8" s="1"/>
  <c r="J176" i="8"/>
  <c r="M139" i="16" l="1"/>
  <c r="J139" i="16"/>
  <c r="A140" i="16"/>
  <c r="B177" i="14"/>
  <c r="I177" i="14" s="1"/>
  <c r="G176" i="14"/>
  <c r="B177" i="8"/>
  <c r="I177" i="8" s="1"/>
  <c r="D177" i="14" l="1"/>
  <c r="C177" i="14" s="1"/>
  <c r="D177" i="8"/>
  <c r="K177" i="8" s="1"/>
  <c r="E140" i="16"/>
  <c r="P139" i="16" s="1"/>
  <c r="K177" i="14"/>
  <c r="C177" i="8" l="1"/>
  <c r="B140" i="16"/>
  <c r="F140" i="16"/>
  <c r="O140" i="16" s="1"/>
  <c r="J177" i="14"/>
  <c r="F177" i="14"/>
  <c r="F177" i="8"/>
  <c r="G177" i="8" s="1"/>
  <c r="J177" i="8"/>
  <c r="L140" i="16" l="1"/>
  <c r="N140" i="16"/>
  <c r="C140" i="16"/>
  <c r="G140" i="16" s="1"/>
  <c r="I140" i="16" s="1"/>
  <c r="B178" i="14"/>
  <c r="I178" i="14" s="1"/>
  <c r="G177" i="14"/>
  <c r="B178" i="8"/>
  <c r="D178" i="8" s="1"/>
  <c r="D178" i="14" l="1"/>
  <c r="I178" i="8"/>
  <c r="M140" i="16"/>
  <c r="J140" i="16"/>
  <c r="A141" i="16"/>
  <c r="C178" i="14"/>
  <c r="K178" i="14"/>
  <c r="C178" i="8"/>
  <c r="K178" i="8"/>
  <c r="E141" i="16" l="1"/>
  <c r="P140" i="16" s="1"/>
  <c r="F178" i="14"/>
  <c r="J178" i="14"/>
  <c r="F178" i="8"/>
  <c r="G178" i="8" s="1"/>
  <c r="J178" i="8"/>
  <c r="B141" i="16" l="1"/>
  <c r="L141" i="16" s="1"/>
  <c r="F141" i="16"/>
  <c r="O141" i="16" s="1"/>
  <c r="B179" i="14"/>
  <c r="I179" i="14" s="1"/>
  <c r="G178" i="14"/>
  <c r="B179" i="8"/>
  <c r="I179" i="8" s="1"/>
  <c r="D179" i="14"/>
  <c r="C141" i="16" l="1"/>
  <c r="D179" i="8"/>
  <c r="K179" i="8" s="1"/>
  <c r="G141" i="16"/>
  <c r="I141" i="16" s="1"/>
  <c r="A142" i="16" s="1"/>
  <c r="N141" i="16"/>
  <c r="C179" i="14"/>
  <c r="K179" i="14"/>
  <c r="C179" i="8" l="1"/>
  <c r="J141" i="16"/>
  <c r="M141" i="16"/>
  <c r="E142" i="16"/>
  <c r="P141" i="16" s="1"/>
  <c r="J179" i="14"/>
  <c r="F179" i="14"/>
  <c r="F179" i="8"/>
  <c r="G179" i="8" s="1"/>
  <c r="J179" i="8"/>
  <c r="B142" i="16" l="1"/>
  <c r="L142" i="16" s="1"/>
  <c r="C142" i="16"/>
  <c r="F142" i="16"/>
  <c r="O142" i="16" s="1"/>
  <c r="B180" i="14"/>
  <c r="I180" i="14" s="1"/>
  <c r="G179" i="14"/>
  <c r="B180" i="8"/>
  <c r="D180" i="8" s="1"/>
  <c r="D180" i="14" l="1"/>
  <c r="I180" i="8"/>
  <c r="G142" i="16"/>
  <c r="I142" i="16" s="1"/>
  <c r="A143" i="16" s="1"/>
  <c r="N142" i="16"/>
  <c r="C180" i="14"/>
  <c r="K180" i="14"/>
  <c r="C180" i="8"/>
  <c r="K180" i="8"/>
  <c r="J142" i="16" l="1"/>
  <c r="M142" i="16"/>
  <c r="E143" i="16"/>
  <c r="P142" i="16" s="1"/>
  <c r="J180" i="14"/>
  <c r="F180" i="14"/>
  <c r="F180" i="8"/>
  <c r="G180" i="8" s="1"/>
  <c r="J180" i="8"/>
  <c r="B143" i="16" l="1"/>
  <c r="L143" i="16" s="1"/>
  <c r="C143" i="16"/>
  <c r="F143" i="16"/>
  <c r="O143" i="16" s="1"/>
  <c r="B181" i="14"/>
  <c r="I181" i="14" s="1"/>
  <c r="G180" i="14"/>
  <c r="B181" i="8"/>
  <c r="I181" i="8" s="1"/>
  <c r="D181" i="14" l="1"/>
  <c r="D181" i="8"/>
  <c r="C181" i="8" s="1"/>
  <c r="G143" i="16"/>
  <c r="N143" i="16"/>
  <c r="C181" i="14"/>
  <c r="K181" i="14"/>
  <c r="K181" i="8" l="1"/>
  <c r="I143" i="16"/>
  <c r="M143" i="16"/>
  <c r="F181" i="14"/>
  <c r="J181" i="14"/>
  <c r="F181" i="8"/>
  <c r="G181" i="8" s="1"/>
  <c r="J181" i="8"/>
  <c r="A144" i="16" l="1"/>
  <c r="J143" i="16"/>
  <c r="B182" i="14"/>
  <c r="I182" i="14" s="1"/>
  <c r="G181" i="14"/>
  <c r="B182" i="8"/>
  <c r="D182" i="8" s="1"/>
  <c r="D182" i="14"/>
  <c r="I182" i="8" l="1"/>
  <c r="E144" i="16"/>
  <c r="P143" i="16" s="1"/>
  <c r="C182" i="14"/>
  <c r="K182" i="14"/>
  <c r="C182" i="8"/>
  <c r="K182" i="8"/>
  <c r="B144" i="16" l="1"/>
  <c r="L144" i="16" s="1"/>
  <c r="C144" i="16"/>
  <c r="F144" i="16"/>
  <c r="O144" i="16" s="1"/>
  <c r="J182" i="14"/>
  <c r="F182" i="14"/>
  <c r="F182" i="8"/>
  <c r="G182" i="8" s="1"/>
  <c r="J182" i="8"/>
  <c r="N144" i="16" l="1"/>
  <c r="G144" i="16"/>
  <c r="B183" i="14"/>
  <c r="I183" i="14" s="1"/>
  <c r="G182" i="14"/>
  <c r="B183" i="8"/>
  <c r="D183" i="8" s="1"/>
  <c r="D183" i="14"/>
  <c r="I183" i="8" l="1"/>
  <c r="I144" i="16"/>
  <c r="M144" i="16"/>
  <c r="C183" i="14"/>
  <c r="K183" i="14"/>
  <c r="C183" i="8"/>
  <c r="K183" i="8"/>
  <c r="J144" i="16" l="1"/>
  <c r="A145" i="16"/>
  <c r="F183" i="14"/>
  <c r="J183" i="14"/>
  <c r="F183" i="8"/>
  <c r="G183" i="8" s="1"/>
  <c r="J183" i="8"/>
  <c r="E145" i="16" l="1"/>
  <c r="P144" i="16" s="1"/>
  <c r="B184" i="14"/>
  <c r="I184" i="14" s="1"/>
  <c r="G183" i="14"/>
  <c r="B184" i="8"/>
  <c r="I184" i="8" s="1"/>
  <c r="D184" i="14" l="1"/>
  <c r="F145" i="16"/>
  <c r="O145" i="16" s="1"/>
  <c r="D184" i="8"/>
  <c r="K184" i="8" s="1"/>
  <c r="B145" i="16"/>
  <c r="C184" i="14"/>
  <c r="K184" i="14"/>
  <c r="C184" i="8"/>
  <c r="N145" i="16" l="1"/>
  <c r="L145" i="16"/>
  <c r="C145" i="16"/>
  <c r="G145" i="16" s="1"/>
  <c r="I145" i="16" s="1"/>
  <c r="J184" i="14"/>
  <c r="F184" i="14"/>
  <c r="F184" i="8"/>
  <c r="G184" i="8" s="1"/>
  <c r="J184" i="8"/>
  <c r="M145" i="16" l="1"/>
  <c r="J145" i="16"/>
  <c r="A146" i="16"/>
  <c r="B185" i="14"/>
  <c r="I185" i="14" s="1"/>
  <c r="G184" i="14"/>
  <c r="B185" i="8"/>
  <c r="D185" i="8" s="1"/>
  <c r="D185" i="14" l="1"/>
  <c r="C185" i="14" s="1"/>
  <c r="I185" i="8"/>
  <c r="E146" i="16"/>
  <c r="P145" i="16" s="1"/>
  <c r="K185" i="14"/>
  <c r="C185" i="8"/>
  <c r="K185" i="8"/>
  <c r="F146" i="16" l="1"/>
  <c r="O146" i="16" s="1"/>
  <c r="B146" i="16"/>
  <c r="J185" i="14"/>
  <c r="F185" i="14"/>
  <c r="F185" i="8"/>
  <c r="G185" i="8" s="1"/>
  <c r="J185" i="8"/>
  <c r="N146" i="16" l="1"/>
  <c r="L146" i="16"/>
  <c r="C146" i="16"/>
  <c r="G146" i="16" s="1"/>
  <c r="I146" i="16" s="1"/>
  <c r="B186" i="14"/>
  <c r="I186" i="14" s="1"/>
  <c r="G185" i="14"/>
  <c r="B186" i="8"/>
  <c r="D186" i="8" s="1"/>
  <c r="D186" i="14" l="1"/>
  <c r="I186" i="8"/>
  <c r="M146" i="16"/>
  <c r="J146" i="16"/>
  <c r="A147" i="16"/>
  <c r="C186" i="14"/>
  <c r="K186" i="14"/>
  <c r="C186" i="8"/>
  <c r="K186" i="8"/>
  <c r="E147" i="16" l="1"/>
  <c r="P146" i="16" s="1"/>
  <c r="J186" i="14"/>
  <c r="F186" i="14"/>
  <c r="G186" i="14" s="1"/>
  <c r="F186" i="8"/>
  <c r="G186" i="8" s="1"/>
  <c r="J186" i="8"/>
  <c r="B147" i="16" l="1"/>
  <c r="L147" i="16" s="1"/>
  <c r="F147" i="16"/>
  <c r="O147" i="16" s="1"/>
  <c r="B187" i="14"/>
  <c r="I187" i="14" s="1"/>
  <c r="B187" i="8"/>
  <c r="D187" i="8" s="1"/>
  <c r="C147" i="16" l="1"/>
  <c r="G147" i="16" s="1"/>
  <c r="N147" i="16"/>
  <c r="D187" i="14"/>
  <c r="C187" i="14" s="1"/>
  <c r="I187" i="8"/>
  <c r="C187" i="8"/>
  <c r="K187" i="8"/>
  <c r="K187" i="14" l="1"/>
  <c r="I147" i="16"/>
  <c r="M147" i="16"/>
  <c r="J187" i="14"/>
  <c r="F187" i="14"/>
  <c r="F187" i="8"/>
  <c r="G187" i="8" s="1"/>
  <c r="J187" i="8"/>
  <c r="J147" i="16" l="1"/>
  <c r="A148" i="16"/>
  <c r="B188" i="14"/>
  <c r="G187" i="14"/>
  <c r="B188" i="8"/>
  <c r="D188" i="8" s="1"/>
  <c r="I188" i="14"/>
  <c r="D188" i="14"/>
  <c r="I188" i="8" l="1"/>
  <c r="E148" i="16"/>
  <c r="P147" i="16" s="1"/>
  <c r="C188" i="14"/>
  <c r="K188" i="14"/>
  <c r="C188" i="8"/>
  <c r="K188" i="8"/>
  <c r="B148" i="16" l="1"/>
  <c r="L148" i="16" s="1"/>
  <c r="C148" i="16"/>
  <c r="F148" i="16"/>
  <c r="O148" i="16" s="1"/>
  <c r="J188" i="14"/>
  <c r="F188" i="14"/>
  <c r="F188" i="8"/>
  <c r="G188" i="8" s="1"/>
  <c r="J188" i="8"/>
  <c r="G148" i="16" l="1"/>
  <c r="I148" i="16" s="1"/>
  <c r="J148" i="16" s="1"/>
  <c r="N148" i="16"/>
  <c r="B189" i="14"/>
  <c r="I189" i="14" s="1"/>
  <c r="G188" i="14"/>
  <c r="B189" i="8"/>
  <c r="D189" i="8" s="1"/>
  <c r="A149" i="16" l="1"/>
  <c r="D189" i="14"/>
  <c r="K189" i="14" s="1"/>
  <c r="I189" i="8"/>
  <c r="M148" i="16"/>
  <c r="E149" i="16"/>
  <c r="P148" i="16" s="1"/>
  <c r="C189" i="14"/>
  <c r="C189" i="8"/>
  <c r="K189" i="8"/>
  <c r="B149" i="16" l="1"/>
  <c r="L149" i="16" s="1"/>
  <c r="F149" i="16"/>
  <c r="O149" i="16" s="1"/>
  <c r="C149" i="16"/>
  <c r="J189" i="14"/>
  <c r="F189" i="14"/>
  <c r="F189" i="8"/>
  <c r="G189" i="8" s="1"/>
  <c r="J189" i="8"/>
  <c r="N149" i="16" l="1"/>
  <c r="G149" i="16"/>
  <c r="I149" i="16" s="1"/>
  <c r="A150" i="16" s="1"/>
  <c r="B190" i="14"/>
  <c r="I190" i="14" s="1"/>
  <c r="G189" i="14"/>
  <c r="B190" i="8"/>
  <c r="D190" i="8" s="1"/>
  <c r="D190" i="14" l="1"/>
  <c r="I190" i="8"/>
  <c r="J149" i="16"/>
  <c r="M149" i="16"/>
  <c r="E150" i="16"/>
  <c r="P149" i="16" s="1"/>
  <c r="C190" i="14"/>
  <c r="K190" i="14"/>
  <c r="C190" i="8"/>
  <c r="K190" i="8"/>
  <c r="B150" i="16" l="1"/>
  <c r="L150" i="16" s="1"/>
  <c r="F150" i="16"/>
  <c r="O150" i="16" s="1"/>
  <c r="J190" i="14"/>
  <c r="F190" i="14"/>
  <c r="F190" i="8"/>
  <c r="G190" i="8" s="1"/>
  <c r="J190" i="8"/>
  <c r="C150" i="16" l="1"/>
  <c r="G150" i="16" s="1"/>
  <c r="N150" i="16"/>
  <c r="B191" i="14"/>
  <c r="I191" i="14" s="1"/>
  <c r="G190" i="14"/>
  <c r="B191" i="8"/>
  <c r="D191" i="8" s="1"/>
  <c r="D191" i="14"/>
  <c r="I191" i="8" l="1"/>
  <c r="I150" i="16"/>
  <c r="M150" i="16"/>
  <c r="C191" i="14"/>
  <c r="K191" i="14"/>
  <c r="C191" i="8"/>
  <c r="K191" i="8"/>
  <c r="A151" i="16" l="1"/>
  <c r="J150" i="16"/>
  <c r="J191" i="14"/>
  <c r="F191" i="14"/>
  <c r="F191" i="8"/>
  <c r="G191" i="8" s="1"/>
  <c r="J191" i="8"/>
  <c r="E151" i="16" l="1"/>
  <c r="P150" i="16" s="1"/>
  <c r="B192" i="14"/>
  <c r="I192" i="14" s="1"/>
  <c r="G191" i="14"/>
  <c r="B192" i="8"/>
  <c r="D192" i="8" s="1"/>
  <c r="D192" i="14" l="1"/>
  <c r="I192" i="8"/>
  <c r="B151" i="16"/>
  <c r="L151" i="16" s="1"/>
  <c r="F151" i="16"/>
  <c r="O151" i="16" s="1"/>
  <c r="C192" i="14"/>
  <c r="K192" i="14"/>
  <c r="C192" i="8"/>
  <c r="K192" i="8"/>
  <c r="C151" i="16" l="1"/>
  <c r="G151" i="16" s="1"/>
  <c r="N151" i="16"/>
  <c r="J192" i="14"/>
  <c r="F192" i="14"/>
  <c r="F192" i="8"/>
  <c r="G192" i="8" s="1"/>
  <c r="J192" i="8"/>
  <c r="I151" i="16" l="1"/>
  <c r="M151" i="16"/>
  <c r="B193" i="14"/>
  <c r="G192" i="14"/>
  <c r="B193" i="8"/>
  <c r="D193" i="8" s="1"/>
  <c r="I193" i="14"/>
  <c r="D193" i="14"/>
  <c r="I193" i="8" l="1"/>
  <c r="J151" i="16"/>
  <c r="A152" i="16"/>
  <c r="C193" i="14"/>
  <c r="K193" i="14"/>
  <c r="C193" i="8"/>
  <c r="K193" i="8"/>
  <c r="E152" i="16" l="1"/>
  <c r="P151" i="16" s="1"/>
  <c r="J193" i="14"/>
  <c r="F193" i="14"/>
  <c r="F193" i="8"/>
  <c r="G193" i="8" s="1"/>
  <c r="J193" i="8"/>
  <c r="B152" i="16" l="1"/>
  <c r="F152" i="16"/>
  <c r="O152" i="16" s="1"/>
  <c r="B194" i="14"/>
  <c r="I194" i="14" s="1"/>
  <c r="G193" i="14"/>
  <c r="B194" i="8"/>
  <c r="D194" i="8" s="1"/>
  <c r="D194" i="14"/>
  <c r="I194" i="8" l="1"/>
  <c r="L152" i="16"/>
  <c r="N152" i="16"/>
  <c r="C152" i="16"/>
  <c r="G152" i="16" s="1"/>
  <c r="I152" i="16" s="1"/>
  <c r="C194" i="14"/>
  <c r="K194" i="14"/>
  <c r="C194" i="8"/>
  <c r="K194" i="8"/>
  <c r="M152" i="16" l="1"/>
  <c r="J152" i="16"/>
  <c r="A153" i="16"/>
  <c r="J194" i="14"/>
  <c r="F194" i="14"/>
  <c r="F194" i="8"/>
  <c r="G194" i="8" s="1"/>
  <c r="J194" i="8"/>
  <c r="E153" i="16" l="1"/>
  <c r="P152" i="16" s="1"/>
  <c r="B195" i="14"/>
  <c r="I195" i="14" s="1"/>
  <c r="G194" i="14"/>
  <c r="B195" i="8"/>
  <c r="D195" i="8" s="1"/>
  <c r="D195" i="14" l="1"/>
  <c r="B153" i="16"/>
  <c r="C153" i="16" s="1"/>
  <c r="I195" i="8"/>
  <c r="F153" i="16"/>
  <c r="O153" i="16" s="1"/>
  <c r="C195" i="14"/>
  <c r="K195" i="14"/>
  <c r="C195" i="8"/>
  <c r="K195" i="8"/>
  <c r="L153" i="16" l="1"/>
  <c r="N153" i="16"/>
  <c r="G153" i="16"/>
  <c r="J195" i="14"/>
  <c r="F195" i="14"/>
  <c r="F195" i="8"/>
  <c r="G195" i="8" s="1"/>
  <c r="J195" i="8"/>
  <c r="I153" i="16" l="1"/>
  <c r="M153" i="16"/>
  <c r="B196" i="14"/>
  <c r="G195" i="14"/>
  <c r="B196" i="8"/>
  <c r="D196" i="8" s="1"/>
  <c r="I196" i="14"/>
  <c r="D196" i="14"/>
  <c r="I196" i="8" l="1"/>
  <c r="A154" i="16"/>
  <c r="J153" i="16"/>
  <c r="C196" i="14"/>
  <c r="K196" i="14"/>
  <c r="C196" i="8"/>
  <c r="K196" i="8"/>
  <c r="E154" i="16" l="1"/>
  <c r="P153" i="16" s="1"/>
  <c r="J196" i="14"/>
  <c r="F196" i="14"/>
  <c r="F196" i="8"/>
  <c r="G196" i="8" s="1"/>
  <c r="J196" i="8"/>
  <c r="B154" i="16" l="1"/>
  <c r="L154" i="16" s="1"/>
  <c r="F154" i="16"/>
  <c r="O154" i="16" s="1"/>
  <c r="B197" i="14"/>
  <c r="I197" i="14" s="1"/>
  <c r="G196" i="14"/>
  <c r="B197" i="8"/>
  <c r="D197" i="8" s="1"/>
  <c r="C154" i="16" l="1"/>
  <c r="G154" i="16" s="1"/>
  <c r="D197" i="14"/>
  <c r="C197" i="14" s="1"/>
  <c r="I197" i="8"/>
  <c r="N154" i="16"/>
  <c r="C197" i="8"/>
  <c r="K197" i="8"/>
  <c r="K197" i="14" l="1"/>
  <c r="I154" i="16"/>
  <c r="M154" i="16"/>
  <c r="J197" i="14"/>
  <c r="F197" i="14"/>
  <c r="F197" i="8"/>
  <c r="G197" i="8" s="1"/>
  <c r="J197" i="8"/>
  <c r="J154" i="16" l="1"/>
  <c r="A155" i="16"/>
  <c r="B198" i="14"/>
  <c r="G197" i="14"/>
  <c r="B198" i="8"/>
  <c r="D198" i="8" s="1"/>
  <c r="I198" i="14"/>
  <c r="D198" i="14"/>
  <c r="I198" i="8" l="1"/>
  <c r="E155" i="16"/>
  <c r="P154" i="16" s="1"/>
  <c r="C198" i="14"/>
  <c r="K198" i="14"/>
  <c r="C198" i="8"/>
  <c r="K198" i="8"/>
  <c r="F155" i="16" l="1"/>
  <c r="O155" i="16" s="1"/>
  <c r="B155" i="16"/>
  <c r="J198" i="14"/>
  <c r="F198" i="14"/>
  <c r="G198" i="14" s="1"/>
  <c r="F198" i="8"/>
  <c r="G198" i="8" s="1"/>
  <c r="J198" i="8"/>
  <c r="L155" i="16" l="1"/>
  <c r="N155" i="16"/>
  <c r="C155" i="16"/>
  <c r="G155" i="16" s="1"/>
  <c r="I155" i="16" s="1"/>
  <c r="B199" i="14"/>
  <c r="I199" i="14" s="1"/>
  <c r="B199" i="8"/>
  <c r="D199" i="8" s="1"/>
  <c r="M155" i="16" l="1"/>
  <c r="J155" i="16"/>
  <c r="A156" i="16"/>
  <c r="D199" i="14"/>
  <c r="C199" i="14" s="1"/>
  <c r="I199" i="8"/>
  <c r="C199" i="8"/>
  <c r="K199" i="8"/>
  <c r="K199" i="14" l="1"/>
  <c r="E156" i="16"/>
  <c r="P155" i="16" s="1"/>
  <c r="J199" i="14"/>
  <c r="F199" i="14"/>
  <c r="F199" i="8"/>
  <c r="G199" i="8" s="1"/>
  <c r="J199" i="8"/>
  <c r="F156" i="16" l="1"/>
  <c r="O156" i="16" s="1"/>
  <c r="B156" i="16"/>
  <c r="B200" i="14"/>
  <c r="I200" i="14" s="1"/>
  <c r="G199" i="14"/>
  <c r="B200" i="8"/>
  <c r="I200" i="8" s="1"/>
  <c r="D200" i="14" l="1"/>
  <c r="L156" i="16"/>
  <c r="N156" i="16"/>
  <c r="C156" i="16"/>
  <c r="G156" i="16" s="1"/>
  <c r="I156" i="16" s="1"/>
  <c r="D200" i="8"/>
  <c r="K200" i="8" s="1"/>
  <c r="C200" i="14"/>
  <c r="K200" i="14"/>
  <c r="C200" i="8" l="1"/>
  <c r="M156" i="16"/>
  <c r="J156" i="16"/>
  <c r="A157" i="16"/>
  <c r="J200" i="14"/>
  <c r="F200" i="14"/>
  <c r="F200" i="8"/>
  <c r="G200" i="8" s="1"/>
  <c r="J200" i="8"/>
  <c r="E157" i="16" l="1"/>
  <c r="P156" i="16" s="1"/>
  <c r="B201" i="14"/>
  <c r="I201" i="14" s="1"/>
  <c r="G200" i="14"/>
  <c r="B201" i="8"/>
  <c r="D201" i="8" s="1"/>
  <c r="D201" i="14" l="1"/>
  <c r="I201" i="8"/>
  <c r="F157" i="16"/>
  <c r="O157" i="16" s="1"/>
  <c r="B157" i="16"/>
  <c r="C201" i="14"/>
  <c r="K201" i="14"/>
  <c r="C201" i="8"/>
  <c r="K201" i="8"/>
  <c r="N157" i="16" l="1"/>
  <c r="L157" i="16"/>
  <c r="C157" i="16"/>
  <c r="G157" i="16" s="1"/>
  <c r="I157" i="16" s="1"/>
  <c r="J201" i="14"/>
  <c r="F201" i="14"/>
  <c r="F201" i="8"/>
  <c r="G201" i="8" s="1"/>
  <c r="J201" i="8"/>
  <c r="M157" i="16" l="1"/>
  <c r="J157" i="16"/>
  <c r="A158" i="16"/>
  <c r="B202" i="14"/>
  <c r="I202" i="14" s="1"/>
  <c r="G201" i="14"/>
  <c r="B202" i="8"/>
  <c r="I202" i="8" s="1"/>
  <c r="D202" i="14" l="1"/>
  <c r="E158" i="16"/>
  <c r="P157" i="16" s="1"/>
  <c r="D202" i="8"/>
  <c r="K202" i="8" s="1"/>
  <c r="C202" i="14"/>
  <c r="K202" i="14"/>
  <c r="C202" i="8" l="1"/>
  <c r="B158" i="16"/>
  <c r="L158" i="16" s="1"/>
  <c r="F158" i="16"/>
  <c r="O158" i="16" s="1"/>
  <c r="J202" i="14"/>
  <c r="F202" i="14"/>
  <c r="F202" i="8"/>
  <c r="G202" i="8" s="1"/>
  <c r="J202" i="8"/>
  <c r="C158" i="16" l="1"/>
  <c r="G158" i="16" s="1"/>
  <c r="N158" i="16"/>
  <c r="B203" i="14"/>
  <c r="I203" i="14" s="1"/>
  <c r="G202" i="14"/>
  <c r="B203" i="8"/>
  <c r="D203" i="8" s="1"/>
  <c r="D203" i="14" l="1"/>
  <c r="K203" i="14" s="1"/>
  <c r="I203" i="8"/>
  <c r="I158" i="16"/>
  <c r="M158" i="16"/>
  <c r="C203" i="8"/>
  <c r="K203" i="8"/>
  <c r="C203" i="14" l="1"/>
  <c r="J158" i="16"/>
  <c r="A159" i="16"/>
  <c r="J203" i="14"/>
  <c r="F203" i="14"/>
  <c r="F203" i="8"/>
  <c r="G203" i="8" s="1"/>
  <c r="J203" i="8"/>
  <c r="E159" i="16" l="1"/>
  <c r="P158" i="16" s="1"/>
  <c r="B204" i="14"/>
  <c r="I204" i="14" s="1"/>
  <c r="G203" i="14"/>
  <c r="B204" i="8"/>
  <c r="I204" i="8" s="1"/>
  <c r="D204" i="14" l="1"/>
  <c r="B159" i="16"/>
  <c r="C159" i="16" s="1"/>
  <c r="D204" i="8"/>
  <c r="K204" i="8" s="1"/>
  <c r="F159" i="16"/>
  <c r="O159" i="16" s="1"/>
  <c r="C204" i="14"/>
  <c r="K204" i="14"/>
  <c r="C204" i="8"/>
  <c r="L159" i="16" l="1"/>
  <c r="N159" i="16"/>
  <c r="G159" i="16"/>
  <c r="J204" i="14"/>
  <c r="F204" i="14"/>
  <c r="F204" i="8"/>
  <c r="G204" i="8" s="1"/>
  <c r="J204" i="8"/>
  <c r="I159" i="16" l="1"/>
  <c r="M159" i="16"/>
  <c r="B205" i="14"/>
  <c r="G204" i="14"/>
  <c r="B205" i="8"/>
  <c r="D205" i="8" s="1"/>
  <c r="I205" i="14"/>
  <c r="D205" i="14"/>
  <c r="I205" i="8"/>
  <c r="J159" i="16" l="1"/>
  <c r="A160" i="16"/>
  <c r="C205" i="14"/>
  <c r="K205" i="14"/>
  <c r="C205" i="8"/>
  <c r="K205" i="8"/>
  <c r="E160" i="16" l="1"/>
  <c r="P159" i="16" s="1"/>
  <c r="J205" i="14"/>
  <c r="F205" i="14"/>
  <c r="F205" i="8"/>
  <c r="G205" i="8" s="1"/>
  <c r="J205" i="8"/>
  <c r="B160" i="16" l="1"/>
  <c r="L160" i="16" s="1"/>
  <c r="F160" i="16"/>
  <c r="O160" i="16" s="1"/>
  <c r="B206" i="14"/>
  <c r="I206" i="14" s="1"/>
  <c r="G205" i="14"/>
  <c r="B206" i="8"/>
  <c r="I206" i="8" s="1"/>
  <c r="C160" i="16" l="1"/>
  <c r="G160" i="16" s="1"/>
  <c r="D206" i="14"/>
  <c r="C206" i="14" s="1"/>
  <c r="D206" i="8"/>
  <c r="C206" i="8" s="1"/>
  <c r="N160" i="16"/>
  <c r="K206" i="14"/>
  <c r="K206" i="8" l="1"/>
  <c r="I160" i="16"/>
  <c r="M160" i="16"/>
  <c r="J206" i="14"/>
  <c r="F206" i="14"/>
  <c r="F206" i="8"/>
  <c r="G206" i="8" s="1"/>
  <c r="J206" i="8"/>
  <c r="J160" i="16" l="1"/>
  <c r="A161" i="16"/>
  <c r="B207" i="14"/>
  <c r="G206" i="14"/>
  <c r="B207" i="8"/>
  <c r="D207" i="8" s="1"/>
  <c r="I207" i="14"/>
  <c r="D207" i="14"/>
  <c r="I207" i="8"/>
  <c r="E161" i="16" l="1"/>
  <c r="P160" i="16" s="1"/>
  <c r="C207" i="14"/>
  <c r="K207" i="14"/>
  <c r="C207" i="8"/>
  <c r="K207" i="8"/>
  <c r="B161" i="16" l="1"/>
  <c r="C161" i="16" s="1"/>
  <c r="F161" i="16"/>
  <c r="O161" i="16" s="1"/>
  <c r="J207" i="14"/>
  <c r="F207" i="14"/>
  <c r="F207" i="8"/>
  <c r="G207" i="8" s="1"/>
  <c r="J207" i="8"/>
  <c r="L161" i="16" l="1"/>
  <c r="G161" i="16"/>
  <c r="N161" i="16"/>
  <c r="B208" i="14"/>
  <c r="I208" i="14" s="1"/>
  <c r="G207" i="14"/>
  <c r="B208" i="8"/>
  <c r="I208" i="8" s="1"/>
  <c r="D208" i="14"/>
  <c r="D208" i="8" l="1"/>
  <c r="I161" i="16"/>
  <c r="M161" i="16"/>
  <c r="C208" i="14"/>
  <c r="K208" i="14"/>
  <c r="C208" i="8"/>
  <c r="K208" i="8"/>
  <c r="J161" i="16" l="1"/>
  <c r="A162" i="16"/>
  <c r="J208" i="14"/>
  <c r="F208" i="14"/>
  <c r="F208" i="8"/>
  <c r="G208" i="8" s="1"/>
  <c r="J208" i="8"/>
  <c r="E162" i="16" l="1"/>
  <c r="P161" i="16" s="1"/>
  <c r="B209" i="14"/>
  <c r="I209" i="14" s="1"/>
  <c r="G208" i="14"/>
  <c r="B209" i="8"/>
  <c r="D209" i="8" s="1"/>
  <c r="D209" i="14"/>
  <c r="I209" i="8" l="1"/>
  <c r="B162" i="16"/>
  <c r="L162" i="16" s="1"/>
  <c r="F162" i="16"/>
  <c r="O162" i="16" s="1"/>
  <c r="C209" i="14"/>
  <c r="K209" i="14"/>
  <c r="C209" i="8"/>
  <c r="K209" i="8"/>
  <c r="C162" i="16" l="1"/>
  <c r="G162" i="16" s="1"/>
  <c r="I162" i="16" s="1"/>
  <c r="J162" i="16" s="1"/>
  <c r="N162" i="16"/>
  <c r="J209" i="14"/>
  <c r="F209" i="14"/>
  <c r="F209" i="8"/>
  <c r="G209" i="8" s="1"/>
  <c r="J209" i="8"/>
  <c r="A163" i="16" l="1"/>
  <c r="M162" i="16"/>
  <c r="E163" i="16"/>
  <c r="P162" i="16" s="1"/>
  <c r="B210" i="14"/>
  <c r="I210" i="14" s="1"/>
  <c r="G209" i="14"/>
  <c r="B210" i="8"/>
  <c r="I210" i="8" s="1"/>
  <c r="D210" i="14"/>
  <c r="D210" i="8" l="1"/>
  <c r="B163" i="16"/>
  <c r="L163" i="16" s="1"/>
  <c r="F163" i="16"/>
  <c r="O163" i="16" s="1"/>
  <c r="C210" i="14"/>
  <c r="K210" i="14"/>
  <c r="C210" i="8"/>
  <c r="K210" i="8"/>
  <c r="C163" i="16" l="1"/>
  <c r="G163" i="16" s="1"/>
  <c r="N163" i="16"/>
  <c r="J210" i="14"/>
  <c r="F210" i="14"/>
  <c r="G210" i="14" s="1"/>
  <c r="F210" i="8"/>
  <c r="G210" i="8" s="1"/>
  <c r="J210" i="8"/>
  <c r="I163" i="16" l="1"/>
  <c r="M163" i="16"/>
  <c r="B211" i="14"/>
  <c r="I211" i="14" s="1"/>
  <c r="B211" i="8"/>
  <c r="D211" i="8" s="1"/>
  <c r="D211" i="14" l="1"/>
  <c r="C211" i="14" s="1"/>
  <c r="J163" i="16"/>
  <c r="A164" i="16"/>
  <c r="K211" i="14"/>
  <c r="I211" i="8"/>
  <c r="C211" i="8"/>
  <c r="K211" i="8"/>
  <c r="E164" i="16" l="1"/>
  <c r="P163" i="16" s="1"/>
  <c r="J211" i="14"/>
  <c r="F211" i="14"/>
  <c r="F211" i="8"/>
  <c r="G211" i="8" s="1"/>
  <c r="J211" i="8"/>
  <c r="F164" i="16" l="1"/>
  <c r="O164" i="16" s="1"/>
  <c r="B164" i="16"/>
  <c r="B212" i="14"/>
  <c r="I212" i="14" s="1"/>
  <c r="G211" i="14"/>
  <c r="B212" i="8"/>
  <c r="I212" i="8" s="1"/>
  <c r="D212" i="14"/>
  <c r="N164" i="16" l="1"/>
  <c r="L164" i="16"/>
  <c r="C164" i="16"/>
  <c r="G164" i="16" s="1"/>
  <c r="I164" i="16" s="1"/>
  <c r="D212" i="8"/>
  <c r="C212" i="8" s="1"/>
  <c r="C212" i="14"/>
  <c r="K212" i="14"/>
  <c r="K212" i="8" l="1"/>
  <c r="M164" i="16"/>
  <c r="J164" i="16"/>
  <c r="A165" i="16"/>
  <c r="F212" i="14"/>
  <c r="J212" i="14"/>
  <c r="F212" i="8"/>
  <c r="G212" i="8" s="1"/>
  <c r="J212" i="8"/>
  <c r="E165" i="16" l="1"/>
  <c r="P164" i="16" s="1"/>
  <c r="B213" i="14"/>
  <c r="I213" i="14" s="1"/>
  <c r="G212" i="14"/>
  <c r="B213" i="8"/>
  <c r="D213" i="8" s="1"/>
  <c r="D213" i="14" l="1"/>
  <c r="I213" i="8"/>
  <c r="F165" i="16"/>
  <c r="O165" i="16" s="1"/>
  <c r="B165" i="16"/>
  <c r="C213" i="14"/>
  <c r="K213" i="14"/>
  <c r="C213" i="8"/>
  <c r="K213" i="8"/>
  <c r="L165" i="16" l="1"/>
  <c r="N165" i="16"/>
  <c r="C165" i="16"/>
  <c r="G165" i="16" s="1"/>
  <c r="I165" i="16" s="1"/>
  <c r="J213" i="14"/>
  <c r="F213" i="14"/>
  <c r="F213" i="8"/>
  <c r="G213" i="8" s="1"/>
  <c r="J213" i="8"/>
  <c r="M165" i="16" l="1"/>
  <c r="J165" i="16"/>
  <c r="A166" i="16"/>
  <c r="B214" i="14"/>
  <c r="I214" i="14" s="1"/>
  <c r="G213" i="14"/>
  <c r="B214" i="8"/>
  <c r="D214" i="8" s="1"/>
  <c r="D214" i="14" l="1"/>
  <c r="I214" i="8"/>
  <c r="E166" i="16"/>
  <c r="P165" i="16" s="1"/>
  <c r="C214" i="14"/>
  <c r="K214" i="14"/>
  <c r="C214" i="8"/>
  <c r="K214" i="8"/>
  <c r="F166" i="16" l="1"/>
  <c r="O166" i="16" s="1"/>
  <c r="B166" i="16"/>
  <c r="J214" i="14"/>
  <c r="F214" i="14"/>
  <c r="F214" i="8"/>
  <c r="G214" i="8" s="1"/>
  <c r="J214" i="8"/>
  <c r="L166" i="16" l="1"/>
  <c r="N166" i="16"/>
  <c r="C166" i="16"/>
  <c r="G166" i="16" s="1"/>
  <c r="I166" i="16" s="1"/>
  <c r="B215" i="14"/>
  <c r="I215" i="14" s="1"/>
  <c r="G214" i="14"/>
  <c r="B215" i="8"/>
  <c r="D215" i="8" s="1"/>
  <c r="D215" i="14" l="1"/>
  <c r="C215" i="14" s="1"/>
  <c r="I215" i="8"/>
  <c r="M166" i="16"/>
  <c r="J166" i="16"/>
  <c r="A167" i="16"/>
  <c r="C215" i="8"/>
  <c r="K215" i="8"/>
  <c r="K215" i="14" l="1"/>
  <c r="E167" i="16"/>
  <c r="P166" i="16" s="1"/>
  <c r="F215" i="14"/>
  <c r="J215" i="14"/>
  <c r="F215" i="8"/>
  <c r="G215" i="8" s="1"/>
  <c r="J215" i="8"/>
  <c r="B167" i="16" l="1"/>
  <c r="L167" i="16" s="1"/>
  <c r="C167" i="16"/>
  <c r="F167" i="16"/>
  <c r="O167" i="16" s="1"/>
  <c r="B216" i="14"/>
  <c r="I216" i="14" s="1"/>
  <c r="G215" i="14"/>
  <c r="B216" i="8"/>
  <c r="D216" i="8" s="1"/>
  <c r="D216" i="14" l="1"/>
  <c r="K216" i="14" s="1"/>
  <c r="I216" i="8"/>
  <c r="N167" i="16"/>
  <c r="G167" i="16"/>
  <c r="C216" i="8"/>
  <c r="K216" i="8"/>
  <c r="C216" i="14" l="1"/>
  <c r="I167" i="16"/>
  <c r="M167" i="16"/>
  <c r="F216" i="14"/>
  <c r="J216" i="14"/>
  <c r="F216" i="8"/>
  <c r="G216" i="8" s="1"/>
  <c r="J216" i="8"/>
  <c r="A168" i="16" l="1"/>
  <c r="J167" i="16"/>
  <c r="B217" i="14"/>
  <c r="G216" i="14"/>
  <c r="B217" i="8"/>
  <c r="I217" i="8" s="1"/>
  <c r="I217" i="14"/>
  <c r="D217" i="14"/>
  <c r="D217" i="8"/>
  <c r="E168" i="16" l="1"/>
  <c r="P167" i="16" s="1"/>
  <c r="C217" i="14"/>
  <c r="K217" i="14"/>
  <c r="C217" i="8"/>
  <c r="K217" i="8"/>
  <c r="F168" i="16" l="1"/>
  <c r="O168" i="16" s="1"/>
  <c r="B168" i="16"/>
  <c r="J217" i="14"/>
  <c r="F217" i="14"/>
  <c r="F217" i="8"/>
  <c r="G217" i="8" s="1"/>
  <c r="J217" i="8"/>
  <c r="N168" i="16" l="1"/>
  <c r="L168" i="16"/>
  <c r="C168" i="16"/>
  <c r="G168" i="16" s="1"/>
  <c r="I168" i="16" s="1"/>
  <c r="B218" i="14"/>
  <c r="I218" i="14" s="1"/>
  <c r="G217" i="14"/>
  <c r="B218" i="8"/>
  <c r="D218" i="8" s="1"/>
  <c r="D218" i="14" l="1"/>
  <c r="I218" i="8"/>
  <c r="M168" i="16"/>
  <c r="J168" i="16"/>
  <c r="A169" i="16"/>
  <c r="C218" i="14"/>
  <c r="K218" i="14"/>
  <c r="C218" i="8"/>
  <c r="K218" i="8"/>
  <c r="E169" i="16" l="1"/>
  <c r="P168" i="16" s="1"/>
  <c r="J218" i="14"/>
  <c r="F218" i="14"/>
  <c r="F218" i="8"/>
  <c r="G218" i="8" s="1"/>
  <c r="J218" i="8"/>
  <c r="B169" i="16" l="1"/>
  <c r="L169" i="16" s="1"/>
  <c r="F169" i="16"/>
  <c r="O169" i="16" s="1"/>
  <c r="B219" i="14"/>
  <c r="I219" i="14" s="1"/>
  <c r="G218" i="14"/>
  <c r="B219" i="8"/>
  <c r="D219" i="8" s="1"/>
  <c r="C169" i="16" l="1"/>
  <c r="G169" i="16" s="1"/>
  <c r="D219" i="14"/>
  <c r="C219" i="14" s="1"/>
  <c r="I219" i="8"/>
  <c r="N169" i="16"/>
  <c r="K219" i="14"/>
  <c r="C219" i="8"/>
  <c r="K219" i="8"/>
  <c r="I169" i="16" l="1"/>
  <c r="M169" i="16"/>
  <c r="F219" i="14"/>
  <c r="J219" i="14"/>
  <c r="F219" i="8"/>
  <c r="G219" i="8" s="1"/>
  <c r="J219" i="8"/>
  <c r="J169" i="16" l="1"/>
  <c r="A170" i="16"/>
  <c r="B220" i="14"/>
  <c r="G219" i="14"/>
  <c r="B220" i="8"/>
  <c r="D220" i="8" s="1"/>
  <c r="I220" i="14"/>
  <c r="D220" i="14"/>
  <c r="I220" i="8"/>
  <c r="E170" i="16" l="1"/>
  <c r="P169" i="16" s="1"/>
  <c r="C220" i="14"/>
  <c r="K220" i="14"/>
  <c r="C220" i="8"/>
  <c r="K220" i="8"/>
  <c r="F170" i="16" l="1"/>
  <c r="O170" i="16" s="1"/>
  <c r="B170" i="16"/>
  <c r="J220" i="14"/>
  <c r="F220" i="14"/>
  <c r="F220" i="8"/>
  <c r="G220" i="8" s="1"/>
  <c r="J220" i="8"/>
  <c r="N170" i="16" l="1"/>
  <c r="L170" i="16"/>
  <c r="C170" i="16"/>
  <c r="G170" i="16" s="1"/>
  <c r="I170" i="16" s="1"/>
  <c r="B221" i="14"/>
  <c r="I221" i="14" s="1"/>
  <c r="G220" i="14"/>
  <c r="B221" i="8"/>
  <c r="I221" i="8" s="1"/>
  <c r="D221" i="14" l="1"/>
  <c r="D221" i="8"/>
  <c r="K221" i="8" s="1"/>
  <c r="M170" i="16"/>
  <c r="J170" i="16"/>
  <c r="A171" i="16"/>
  <c r="C221" i="14"/>
  <c r="K221" i="14"/>
  <c r="C221" i="8"/>
  <c r="E171" i="16" l="1"/>
  <c r="P170" i="16" s="1"/>
  <c r="J221" i="14"/>
  <c r="F221" i="14"/>
  <c r="F221" i="8"/>
  <c r="G221" i="8" s="1"/>
  <c r="J221" i="8"/>
  <c r="F171" i="16" l="1"/>
  <c r="O171" i="16" s="1"/>
  <c r="B171" i="16"/>
  <c r="B222" i="14"/>
  <c r="I222" i="14" s="1"/>
  <c r="G221" i="14"/>
  <c r="B222" i="8"/>
  <c r="D222" i="8" s="1"/>
  <c r="D222" i="14" l="1"/>
  <c r="I222" i="8"/>
  <c r="L171" i="16"/>
  <c r="N171" i="16"/>
  <c r="C171" i="16"/>
  <c r="G171" i="16" s="1"/>
  <c r="I171" i="16" s="1"/>
  <c r="C222" i="14"/>
  <c r="K222" i="14"/>
  <c r="C222" i="8"/>
  <c r="K222" i="8"/>
  <c r="M171" i="16" l="1"/>
  <c r="A172" i="16"/>
  <c r="J171" i="16"/>
  <c r="F222" i="14"/>
  <c r="G222" i="14" s="1"/>
  <c r="J222" i="14"/>
  <c r="F222" i="8"/>
  <c r="G222" i="8" s="1"/>
  <c r="J222" i="8"/>
  <c r="E172" i="16" l="1"/>
  <c r="P171" i="16" s="1"/>
  <c r="B223" i="14"/>
  <c r="I223" i="14" s="1"/>
  <c r="B223" i="8"/>
  <c r="D223" i="8" s="1"/>
  <c r="B172" i="16" l="1"/>
  <c r="L172" i="16" s="1"/>
  <c r="F172" i="16"/>
  <c r="O172" i="16" s="1"/>
  <c r="D223" i="14"/>
  <c r="K223" i="14" s="1"/>
  <c r="I223" i="8"/>
  <c r="C223" i="8"/>
  <c r="K223" i="8"/>
  <c r="C172" i="16" l="1"/>
  <c r="C223" i="14"/>
  <c r="G172" i="16"/>
  <c r="N172" i="16"/>
  <c r="J223" i="14"/>
  <c r="F223" i="14"/>
  <c r="F223" i="8"/>
  <c r="G223" i="8" s="1"/>
  <c r="J223" i="8"/>
  <c r="I172" i="16" l="1"/>
  <c r="M172" i="16"/>
  <c r="B224" i="14"/>
  <c r="G223" i="14"/>
  <c r="B224" i="8"/>
  <c r="D224" i="8" s="1"/>
  <c r="I224" i="14"/>
  <c r="D224" i="14"/>
  <c r="I224" i="8" l="1"/>
  <c r="J172" i="16"/>
  <c r="A173" i="16"/>
  <c r="C224" i="14"/>
  <c r="K224" i="14"/>
  <c r="C224" i="8"/>
  <c r="K224" i="8"/>
  <c r="E173" i="16" l="1"/>
  <c r="P172" i="16" s="1"/>
  <c r="F224" i="14"/>
  <c r="J224" i="14"/>
  <c r="F224" i="8"/>
  <c r="G224" i="8" s="1"/>
  <c r="J224" i="8"/>
  <c r="F173" i="16" l="1"/>
  <c r="O173" i="16" s="1"/>
  <c r="B173" i="16"/>
  <c r="B225" i="14"/>
  <c r="I225" i="14" s="1"/>
  <c r="G224" i="14"/>
  <c r="B225" i="8"/>
  <c r="I225" i="8" s="1"/>
  <c r="D225" i="8" l="1"/>
  <c r="D225" i="14"/>
  <c r="K225" i="14" s="1"/>
  <c r="L173" i="16"/>
  <c r="N173" i="16"/>
  <c r="C173" i="16"/>
  <c r="G173" i="16" s="1"/>
  <c r="I173" i="16" s="1"/>
  <c r="C225" i="14"/>
  <c r="C225" i="8"/>
  <c r="K225" i="8"/>
  <c r="M173" i="16" l="1"/>
  <c r="J173" i="16"/>
  <c r="A174" i="16"/>
  <c r="J225" i="14"/>
  <c r="F225" i="14"/>
  <c r="F225" i="8"/>
  <c r="G225" i="8" s="1"/>
  <c r="J225" i="8"/>
  <c r="E174" i="16" l="1"/>
  <c r="P173" i="16" s="1"/>
  <c r="B226" i="14"/>
  <c r="I226" i="14" s="1"/>
  <c r="G225" i="14"/>
  <c r="B226" i="8"/>
  <c r="I226" i="8" s="1"/>
  <c r="D226" i="8" l="1"/>
  <c r="D226" i="14"/>
  <c r="F174" i="16"/>
  <c r="O174" i="16" s="1"/>
  <c r="B174" i="16"/>
  <c r="C226" i="14"/>
  <c r="K226" i="14"/>
  <c r="C226" i="8"/>
  <c r="K226" i="8"/>
  <c r="L174" i="16" l="1"/>
  <c r="N174" i="16"/>
  <c r="C174" i="16"/>
  <c r="G174" i="16" s="1"/>
  <c r="I174" i="16" s="1"/>
  <c r="J226" i="14"/>
  <c r="F226" i="14"/>
  <c r="F226" i="8"/>
  <c r="G226" i="8" s="1"/>
  <c r="J226" i="8"/>
  <c r="M174" i="16" l="1"/>
  <c r="J174" i="16"/>
  <c r="A175" i="16"/>
  <c r="B227" i="14"/>
  <c r="I227" i="14" s="1"/>
  <c r="G226" i="14"/>
  <c r="B227" i="8"/>
  <c r="I227" i="8" s="1"/>
  <c r="D227" i="8" l="1"/>
  <c r="K227" i="8" s="1"/>
  <c r="D227" i="14"/>
  <c r="K227" i="14" s="1"/>
  <c r="E175" i="16"/>
  <c r="P174" i="16" s="1"/>
  <c r="C227" i="14"/>
  <c r="C227" i="8"/>
  <c r="F175" i="16" l="1"/>
  <c r="O175" i="16" s="1"/>
  <c r="B175" i="16"/>
  <c r="J227" i="14"/>
  <c r="F227" i="14"/>
  <c r="F227" i="8"/>
  <c r="G227" i="8" s="1"/>
  <c r="J227" i="8"/>
  <c r="L175" i="16" l="1"/>
  <c r="N175" i="16"/>
  <c r="C175" i="16"/>
  <c r="G175" i="16" s="1"/>
  <c r="I175" i="16" s="1"/>
  <c r="B228" i="14"/>
  <c r="I228" i="14" s="1"/>
  <c r="G227" i="14"/>
  <c r="B228" i="8"/>
  <c r="I228" i="8" s="1"/>
  <c r="D228" i="8" l="1"/>
  <c r="D228" i="14"/>
  <c r="K228" i="14" s="1"/>
  <c r="M175" i="16"/>
  <c r="J175" i="16"/>
  <c r="A176" i="16"/>
  <c r="C228" i="14"/>
  <c r="C228" i="8"/>
  <c r="K228" i="8"/>
  <c r="E176" i="16" l="1"/>
  <c r="P175" i="16" s="1"/>
  <c r="J228" i="14"/>
  <c r="F228" i="14"/>
  <c r="F228" i="8"/>
  <c r="G228" i="8" s="1"/>
  <c r="J228" i="8"/>
  <c r="F176" i="16" l="1"/>
  <c r="O176" i="16" s="1"/>
  <c r="B176" i="16"/>
  <c r="B229" i="14"/>
  <c r="I229" i="14" s="1"/>
  <c r="G228" i="14"/>
  <c r="B229" i="8"/>
  <c r="I229" i="8" s="1"/>
  <c r="D229" i="14" l="1"/>
  <c r="C229" i="14" s="1"/>
  <c r="D229" i="8"/>
  <c r="K229" i="8" s="1"/>
  <c r="N176" i="16"/>
  <c r="L176" i="16"/>
  <c r="C176" i="16"/>
  <c r="G176" i="16" s="1"/>
  <c r="I176" i="16" s="1"/>
  <c r="K229" i="14"/>
  <c r="C229" i="8" l="1"/>
  <c r="M176" i="16"/>
  <c r="J176" i="16"/>
  <c r="A177" i="16"/>
  <c r="J229" i="14"/>
  <c r="F229" i="14"/>
  <c r="F229" i="8"/>
  <c r="G229" i="8" s="1"/>
  <c r="J229" i="8"/>
  <c r="E177" i="16" l="1"/>
  <c r="P176" i="16" s="1"/>
  <c r="B230" i="14"/>
  <c r="I230" i="14" s="1"/>
  <c r="G229" i="14"/>
  <c r="B230" i="8"/>
  <c r="I230" i="8" s="1"/>
  <c r="D230" i="8" l="1"/>
  <c r="D230" i="14"/>
  <c r="C230" i="14" s="1"/>
  <c r="B177" i="16"/>
  <c r="F177" i="16"/>
  <c r="O177" i="16" s="1"/>
  <c r="C230" i="8"/>
  <c r="K230" i="8"/>
  <c r="K230" i="14" l="1"/>
  <c r="L177" i="16"/>
  <c r="N177" i="16"/>
  <c r="C177" i="16"/>
  <c r="G177" i="16" s="1"/>
  <c r="I177" i="16" s="1"/>
  <c r="J230" i="14"/>
  <c r="F230" i="14"/>
  <c r="F230" i="8"/>
  <c r="G230" i="8" s="1"/>
  <c r="J230" i="8"/>
  <c r="M177" i="16" l="1"/>
  <c r="J177" i="16"/>
  <c r="A178" i="16"/>
  <c r="B231" i="14"/>
  <c r="I231" i="14" s="1"/>
  <c r="G230" i="14"/>
  <c r="B231" i="8"/>
  <c r="I231" i="8" s="1"/>
  <c r="D231" i="8" l="1"/>
  <c r="D231" i="14"/>
  <c r="K231" i="14" s="1"/>
  <c r="E178" i="16"/>
  <c r="P177" i="16" s="1"/>
  <c r="C231" i="14"/>
  <c r="C231" i="8"/>
  <c r="K231" i="8"/>
  <c r="F178" i="16" l="1"/>
  <c r="O178" i="16" s="1"/>
  <c r="B178" i="16"/>
  <c r="F231" i="14"/>
  <c r="J231" i="14"/>
  <c r="F231" i="8"/>
  <c r="G231" i="8" s="1"/>
  <c r="J231" i="8"/>
  <c r="N178" i="16" l="1"/>
  <c r="L178" i="16"/>
  <c r="C178" i="16"/>
  <c r="G178" i="16" s="1"/>
  <c r="I178" i="16" s="1"/>
  <c r="B232" i="14"/>
  <c r="I232" i="14" s="1"/>
  <c r="G231" i="14"/>
  <c r="B232" i="8"/>
  <c r="I232" i="8" s="1"/>
  <c r="D232" i="8" l="1"/>
  <c r="D232" i="14"/>
  <c r="K232" i="14" s="1"/>
  <c r="M178" i="16"/>
  <c r="J178" i="16"/>
  <c r="A179" i="16"/>
  <c r="C232" i="14"/>
  <c r="C232" i="8"/>
  <c r="K232" i="8"/>
  <c r="E179" i="16" l="1"/>
  <c r="P178" i="16" s="1"/>
  <c r="J232" i="14"/>
  <c r="F232" i="14"/>
  <c r="F232" i="8"/>
  <c r="G232" i="8" s="1"/>
  <c r="J232" i="8"/>
  <c r="F179" i="16" l="1"/>
  <c r="O179" i="16" s="1"/>
  <c r="B179" i="16"/>
  <c r="B233" i="14"/>
  <c r="I233" i="14" s="1"/>
  <c r="G232" i="14"/>
  <c r="B233" i="8"/>
  <c r="I233" i="8" s="1"/>
  <c r="D233" i="8"/>
  <c r="D233" i="14" l="1"/>
  <c r="N179" i="16"/>
  <c r="L179" i="16"/>
  <c r="C179" i="16"/>
  <c r="G179" i="16" s="1"/>
  <c r="I179" i="16" s="1"/>
  <c r="C233" i="14"/>
  <c r="K233" i="14"/>
  <c r="C233" i="8"/>
  <c r="K233" i="8"/>
  <c r="M179" i="16" l="1"/>
  <c r="J179" i="16"/>
  <c r="A180" i="16"/>
  <c r="J233" i="14"/>
  <c r="F233" i="14"/>
  <c r="F233" i="8"/>
  <c r="G233" i="8" s="1"/>
  <c r="J233" i="8"/>
  <c r="E180" i="16" l="1"/>
  <c r="P179" i="16" s="1"/>
  <c r="B234" i="14"/>
  <c r="I234" i="14" s="1"/>
  <c r="G233" i="14"/>
  <c r="B234" i="8"/>
  <c r="I234" i="8" s="1"/>
  <c r="D234" i="8" l="1"/>
  <c r="D234" i="14"/>
  <c r="C234" i="14" s="1"/>
  <c r="F180" i="16"/>
  <c r="O180" i="16" s="1"/>
  <c r="B180" i="16"/>
  <c r="K234" i="14"/>
  <c r="C234" i="8"/>
  <c r="K234" i="8"/>
  <c r="L180" i="16" l="1"/>
  <c r="N180" i="16"/>
  <c r="C180" i="16"/>
  <c r="G180" i="16" s="1"/>
  <c r="I180" i="16" s="1"/>
  <c r="J234" i="14"/>
  <c r="F234" i="14"/>
  <c r="G234" i="14" s="1"/>
  <c r="F234" i="8"/>
  <c r="G234" i="8" s="1"/>
  <c r="J234" i="8"/>
  <c r="M180" i="16" l="1"/>
  <c r="J180" i="16"/>
  <c r="A181" i="16"/>
  <c r="B235" i="14"/>
  <c r="I235" i="14" s="1"/>
  <c r="B235" i="8"/>
  <c r="D235" i="8" s="1"/>
  <c r="E181" i="16" l="1"/>
  <c r="P180" i="16" s="1"/>
  <c r="D235" i="14"/>
  <c r="C235" i="14" s="1"/>
  <c r="I235" i="8"/>
  <c r="C235" i="8"/>
  <c r="K235" i="8"/>
  <c r="K235" i="14" l="1"/>
  <c r="B181" i="16"/>
  <c r="L181" i="16" s="1"/>
  <c r="F181" i="16"/>
  <c r="O181" i="16" s="1"/>
  <c r="J235" i="14"/>
  <c r="F235" i="14"/>
  <c r="F235" i="8"/>
  <c r="G235" i="8" s="1"/>
  <c r="J235" i="8"/>
  <c r="C181" i="16" l="1"/>
  <c r="G181" i="16" s="1"/>
  <c r="N181" i="16"/>
  <c r="B236" i="14"/>
  <c r="I236" i="14" s="1"/>
  <c r="G235" i="14"/>
  <c r="B236" i="8"/>
  <c r="D236" i="8" s="1"/>
  <c r="D236" i="14" l="1"/>
  <c r="I236" i="8"/>
  <c r="I181" i="16"/>
  <c r="M181" i="16"/>
  <c r="C236" i="14"/>
  <c r="K236" i="14"/>
  <c r="C236" i="8"/>
  <c r="K236" i="8"/>
  <c r="J181" i="16" l="1"/>
  <c r="A182" i="16"/>
  <c r="F236" i="14"/>
  <c r="J236" i="14"/>
  <c r="F236" i="8"/>
  <c r="G236" i="8" s="1"/>
  <c r="J236" i="8"/>
  <c r="E182" i="16" l="1"/>
  <c r="P181" i="16" s="1"/>
  <c r="B237" i="14"/>
  <c r="I237" i="14" s="1"/>
  <c r="G236" i="14"/>
  <c r="B237" i="8"/>
  <c r="D237" i="8" s="1"/>
  <c r="D237" i="14" l="1"/>
  <c r="I237" i="8"/>
  <c r="B182" i="16"/>
  <c r="C182" i="16" s="1"/>
  <c r="F182" i="16"/>
  <c r="O182" i="16" s="1"/>
  <c r="C237" i="14"/>
  <c r="K237" i="14"/>
  <c r="C237" i="8"/>
  <c r="K237" i="8"/>
  <c r="L182" i="16" l="1"/>
  <c r="N182" i="16"/>
  <c r="G182" i="16"/>
  <c r="J237" i="14"/>
  <c r="F237" i="14"/>
  <c r="F237" i="8"/>
  <c r="G237" i="8" s="1"/>
  <c r="J237" i="8"/>
  <c r="I182" i="16" l="1"/>
  <c r="M182" i="16"/>
  <c r="B238" i="14"/>
  <c r="I238" i="14" s="1"/>
  <c r="G237" i="14"/>
  <c r="B238" i="8"/>
  <c r="D238" i="8" s="1"/>
  <c r="D238" i="14"/>
  <c r="I238" i="8" l="1"/>
  <c r="J182" i="16"/>
  <c r="A183" i="16"/>
  <c r="C238" i="14"/>
  <c r="K238" i="14"/>
  <c r="C238" i="8"/>
  <c r="K238" i="8"/>
  <c r="E183" i="16" l="1"/>
  <c r="P182" i="16" s="1"/>
  <c r="J238" i="14"/>
  <c r="F238" i="14"/>
  <c r="F238" i="8"/>
  <c r="G238" i="8" s="1"/>
  <c r="J238" i="8"/>
  <c r="B183" i="16" l="1"/>
  <c r="L183" i="16" s="1"/>
  <c r="F183" i="16"/>
  <c r="O183" i="16" s="1"/>
  <c r="B239" i="14"/>
  <c r="I239" i="14" s="1"/>
  <c r="G238" i="14"/>
  <c r="B239" i="8"/>
  <c r="D239" i="8" s="1"/>
  <c r="C183" i="16" l="1"/>
  <c r="G183" i="16" s="1"/>
  <c r="D239" i="14"/>
  <c r="C239" i="14" s="1"/>
  <c r="I239" i="8"/>
  <c r="N183" i="16"/>
  <c r="K239" i="14"/>
  <c r="C239" i="8"/>
  <c r="K239" i="8"/>
  <c r="I183" i="16" l="1"/>
  <c r="M183" i="16"/>
  <c r="F239" i="14"/>
  <c r="J239" i="14"/>
  <c r="F239" i="8"/>
  <c r="G239" i="8" s="1"/>
  <c r="J239" i="8"/>
  <c r="A184" i="16" l="1"/>
  <c r="J183" i="16"/>
  <c r="B240" i="14"/>
  <c r="I240" i="14" s="1"/>
  <c r="G239" i="14"/>
  <c r="B240" i="8"/>
  <c r="D240" i="8" s="1"/>
  <c r="D240" i="14"/>
  <c r="I240" i="8" l="1"/>
  <c r="E184" i="16"/>
  <c r="P183" i="16" s="1"/>
  <c r="C240" i="14"/>
  <c r="K240" i="14"/>
  <c r="C240" i="8"/>
  <c r="K240" i="8"/>
  <c r="F184" i="16" l="1"/>
  <c r="O184" i="16" s="1"/>
  <c r="B184" i="16"/>
  <c r="J240" i="14"/>
  <c r="F240" i="14"/>
  <c r="F240" i="8"/>
  <c r="G240" i="8" s="1"/>
  <c r="J240" i="8"/>
  <c r="N184" i="16" l="1"/>
  <c r="L184" i="16"/>
  <c r="C184" i="16"/>
  <c r="G184" i="16" s="1"/>
  <c r="I184" i="16" s="1"/>
  <c r="B241" i="14"/>
  <c r="I241" i="14" s="1"/>
  <c r="G240" i="14"/>
  <c r="B241" i="8"/>
  <c r="I241" i="8" s="1"/>
  <c r="D241" i="14" l="1"/>
  <c r="D241" i="8"/>
  <c r="K241" i="8" s="1"/>
  <c r="M184" i="16"/>
  <c r="J184" i="16"/>
  <c r="A185" i="16"/>
  <c r="C241" i="14"/>
  <c r="K241" i="14"/>
  <c r="C241" i="8"/>
  <c r="E185" i="16" l="1"/>
  <c r="P184" i="16" s="1"/>
  <c r="J241" i="14"/>
  <c r="F241" i="14"/>
  <c r="F241" i="8"/>
  <c r="G241" i="8" s="1"/>
  <c r="J241" i="8"/>
  <c r="F185" i="16" l="1"/>
  <c r="O185" i="16" s="1"/>
  <c r="B185" i="16"/>
  <c r="B242" i="14"/>
  <c r="I242" i="14" s="1"/>
  <c r="G241" i="14"/>
  <c r="B242" i="8"/>
  <c r="D242" i="8" s="1"/>
  <c r="D242" i="14" l="1"/>
  <c r="I242" i="8"/>
  <c r="L185" i="16"/>
  <c r="N185" i="16"/>
  <c r="C185" i="16"/>
  <c r="G185" i="16" s="1"/>
  <c r="I185" i="16" s="1"/>
  <c r="C242" i="14"/>
  <c r="K242" i="14"/>
  <c r="C242" i="8"/>
  <c r="K242" i="8"/>
  <c r="M185" i="16" l="1"/>
  <c r="J185" i="16"/>
  <c r="A186" i="16"/>
  <c r="F242" i="14"/>
  <c r="J242" i="14"/>
  <c r="F242" i="8"/>
  <c r="G242" i="8" s="1"/>
  <c r="J242" i="8"/>
  <c r="E186" i="16" l="1"/>
  <c r="P185" i="16" s="1"/>
  <c r="B243" i="14"/>
  <c r="I243" i="14" s="1"/>
  <c r="G242" i="14"/>
  <c r="B243" i="8"/>
  <c r="I243" i="8" s="1"/>
  <c r="D243" i="14"/>
  <c r="D243" i="8" l="1"/>
  <c r="F186" i="16"/>
  <c r="O186" i="16" s="1"/>
  <c r="B186" i="16"/>
  <c r="C243" i="14"/>
  <c r="K243" i="14"/>
  <c r="C243" i="8"/>
  <c r="K243" i="8"/>
  <c r="L186" i="16" l="1"/>
  <c r="N186" i="16"/>
  <c r="C186" i="16"/>
  <c r="G186" i="16" s="1"/>
  <c r="I186" i="16" s="1"/>
  <c r="F243" i="14"/>
  <c r="J243" i="14"/>
  <c r="F243" i="8"/>
  <c r="G243" i="8" s="1"/>
  <c r="J243" i="8"/>
  <c r="M186" i="16" l="1"/>
  <c r="J186" i="16"/>
  <c r="A187" i="16"/>
  <c r="B244" i="14"/>
  <c r="I244" i="14" s="1"/>
  <c r="G243" i="14"/>
  <c r="B244" i="8"/>
  <c r="D244" i="8" s="1"/>
  <c r="D244" i="14" l="1"/>
  <c r="C244" i="14" s="1"/>
  <c r="I244" i="8"/>
  <c r="E187" i="16"/>
  <c r="P186" i="16" s="1"/>
  <c r="K244" i="14"/>
  <c r="C244" i="8"/>
  <c r="K244" i="8"/>
  <c r="F187" i="16" l="1"/>
  <c r="O187" i="16" s="1"/>
  <c r="B187" i="16"/>
  <c r="J244" i="14"/>
  <c r="F244" i="14"/>
  <c r="F244" i="8"/>
  <c r="G244" i="8" s="1"/>
  <c r="J244" i="8"/>
  <c r="L187" i="16" l="1"/>
  <c r="N187" i="16"/>
  <c r="C187" i="16"/>
  <c r="G187" i="16" s="1"/>
  <c r="I187" i="16" s="1"/>
  <c r="B245" i="14"/>
  <c r="I245" i="14" s="1"/>
  <c r="G244" i="14"/>
  <c r="B245" i="8"/>
  <c r="I245" i="8" s="1"/>
  <c r="D245" i="14" l="1"/>
  <c r="D245" i="8"/>
  <c r="K245" i="8" s="1"/>
  <c r="M187" i="16"/>
  <c r="A188" i="16"/>
  <c r="J187" i="16"/>
  <c r="C245" i="14"/>
  <c r="K245" i="14"/>
  <c r="C245" i="8"/>
  <c r="E188" i="16" l="1"/>
  <c r="P187" i="16" s="1"/>
  <c r="J245" i="14"/>
  <c r="F245" i="14"/>
  <c r="F245" i="8"/>
  <c r="G245" i="8" s="1"/>
  <c r="J245" i="8"/>
  <c r="F188" i="16" l="1"/>
  <c r="O188" i="16" s="1"/>
  <c r="B188" i="16"/>
  <c r="B246" i="14"/>
  <c r="I246" i="14" s="1"/>
  <c r="G245" i="14"/>
  <c r="B246" i="8"/>
  <c r="D246" i="8" s="1"/>
  <c r="D246" i="14" l="1"/>
  <c r="I246" i="8"/>
  <c r="L188" i="16"/>
  <c r="N188" i="16"/>
  <c r="C188" i="16"/>
  <c r="G188" i="16" s="1"/>
  <c r="I188" i="16" s="1"/>
  <c r="C246" i="14"/>
  <c r="K246" i="14"/>
  <c r="C246" i="8"/>
  <c r="K246" i="8"/>
  <c r="M188" i="16" l="1"/>
  <c r="J188" i="16"/>
  <c r="A189" i="16"/>
  <c r="J246" i="14"/>
  <c r="F246" i="14"/>
  <c r="G246" i="14" s="1"/>
  <c r="F246" i="8"/>
  <c r="G246" i="8" s="1"/>
  <c r="J246" i="8"/>
  <c r="E189" i="16" l="1"/>
  <c r="P188" i="16" s="1"/>
  <c r="B247" i="14"/>
  <c r="I247" i="14" s="1"/>
  <c r="B247" i="8"/>
  <c r="D247" i="8" s="1"/>
  <c r="D247" i="14" l="1"/>
  <c r="B189" i="16"/>
  <c r="L189" i="16" s="1"/>
  <c r="F189" i="16"/>
  <c r="O189" i="16" s="1"/>
  <c r="C247" i="14"/>
  <c r="K247" i="14"/>
  <c r="I247" i="8"/>
  <c r="C247" i="8"/>
  <c r="K247" i="8"/>
  <c r="C189" i="16" l="1"/>
  <c r="G189" i="16" s="1"/>
  <c r="N189" i="16"/>
  <c r="J247" i="14"/>
  <c r="F247" i="14"/>
  <c r="F247" i="8"/>
  <c r="G247" i="8" s="1"/>
  <c r="J247" i="8"/>
  <c r="I189" i="16" l="1"/>
  <c r="M189" i="16"/>
  <c r="B248" i="14"/>
  <c r="G247" i="14"/>
  <c r="I248" i="14"/>
  <c r="D248" i="14"/>
  <c r="B248" i="8"/>
  <c r="D248" i="8" s="1"/>
  <c r="I248" i="8"/>
  <c r="J189" i="16" l="1"/>
  <c r="A190" i="16"/>
  <c r="K248" i="14"/>
  <c r="C248" i="14"/>
  <c r="C248" i="8"/>
  <c r="K248" i="8"/>
  <c r="E190" i="16" l="1"/>
  <c r="P189" i="16" s="1"/>
  <c r="J248" i="14"/>
  <c r="F248" i="14"/>
  <c r="F248" i="8"/>
  <c r="G248" i="8" s="1"/>
  <c r="J248" i="8"/>
  <c r="B190" i="16" l="1"/>
  <c r="C190" i="16" s="1"/>
  <c r="F190" i="16"/>
  <c r="O190" i="16" s="1"/>
  <c r="B249" i="14"/>
  <c r="G248" i="14"/>
  <c r="I249" i="14"/>
  <c r="D249" i="14"/>
  <c r="B249" i="8"/>
  <c r="I249" i="8" s="1"/>
  <c r="L190" i="16" l="1"/>
  <c r="N190" i="16"/>
  <c r="G190" i="16"/>
  <c r="D249" i="8"/>
  <c r="K249" i="8" s="1"/>
  <c r="C249" i="14"/>
  <c r="K249" i="14"/>
  <c r="C249" i="8" l="1"/>
  <c r="I190" i="16"/>
  <c r="M190" i="16"/>
  <c r="J249" i="14"/>
  <c r="F249" i="14"/>
  <c r="F249" i="8"/>
  <c r="G249" i="8" s="1"/>
  <c r="J249" i="8"/>
  <c r="J190" i="16" l="1"/>
  <c r="A191" i="16"/>
  <c r="B250" i="14"/>
  <c r="G249" i="14"/>
  <c r="I250" i="14"/>
  <c r="D250" i="14"/>
  <c r="B250" i="8"/>
  <c r="D250" i="8" s="1"/>
  <c r="I250" i="8"/>
  <c r="E191" i="16" l="1"/>
  <c r="P190" i="16" s="1"/>
  <c r="C250" i="14"/>
  <c r="K250" i="14"/>
  <c r="C250" i="8"/>
  <c r="K250" i="8"/>
  <c r="F191" i="16" l="1"/>
  <c r="O191" i="16" s="1"/>
  <c r="B191" i="16"/>
  <c r="J250" i="14"/>
  <c r="F250" i="14"/>
  <c r="F250" i="8"/>
  <c r="G250" i="8" s="1"/>
  <c r="J250" i="8"/>
  <c r="L191" i="16" l="1"/>
  <c r="N191" i="16"/>
  <c r="C191" i="16"/>
  <c r="G191" i="16" s="1"/>
  <c r="I191" i="16" s="1"/>
  <c r="B251" i="14"/>
  <c r="D251" i="14" s="1"/>
  <c r="G250" i="14"/>
  <c r="I251" i="14"/>
  <c r="B251" i="8"/>
  <c r="I251" i="8" s="1"/>
  <c r="M191" i="16" l="1"/>
  <c r="J191" i="16"/>
  <c r="A192" i="16"/>
  <c r="D251" i="8"/>
  <c r="K251" i="8" s="1"/>
  <c r="C251" i="14"/>
  <c r="K251" i="14"/>
  <c r="C251" i="8" l="1"/>
  <c r="E192" i="16"/>
  <c r="P191" i="16" s="1"/>
  <c r="J251" i="14"/>
  <c r="F251" i="14"/>
  <c r="F251" i="8"/>
  <c r="G251" i="8" s="1"/>
  <c r="J251" i="8"/>
  <c r="F192" i="16" l="1"/>
  <c r="O192" i="16" s="1"/>
  <c r="B192" i="16"/>
  <c r="B252" i="14"/>
  <c r="D252" i="14" s="1"/>
  <c r="G251" i="14"/>
  <c r="I252" i="14"/>
  <c r="B252" i="8"/>
  <c r="I252" i="8" s="1"/>
  <c r="D252" i="8" l="1"/>
  <c r="K252" i="8" s="1"/>
  <c r="N192" i="16"/>
  <c r="L192" i="16"/>
  <c r="C192" i="16"/>
  <c r="G192" i="16" s="1"/>
  <c r="I192" i="16" s="1"/>
  <c r="K252" i="14"/>
  <c r="C252" i="14"/>
  <c r="C252" i="8"/>
  <c r="M192" i="16" l="1"/>
  <c r="J192" i="16"/>
  <c r="A193" i="16"/>
  <c r="J252" i="14"/>
  <c r="F252" i="14"/>
  <c r="F252" i="8"/>
  <c r="G252" i="8" s="1"/>
  <c r="J252" i="8"/>
  <c r="E193" i="16" l="1"/>
  <c r="P192" i="16" s="1"/>
  <c r="F193" i="16"/>
  <c r="O193" i="16" s="1"/>
  <c r="B253" i="14"/>
  <c r="D253" i="14" s="1"/>
  <c r="G252" i="14"/>
  <c r="I253" i="14"/>
  <c r="B253" i="8"/>
  <c r="D253" i="8" s="1"/>
  <c r="B193" i="16" l="1"/>
  <c r="C193" i="16" s="1"/>
  <c r="G193" i="16" s="1"/>
  <c r="I193" i="16" s="1"/>
  <c r="J193" i="16" s="1"/>
  <c r="I253" i="8"/>
  <c r="K253" i="14"/>
  <c r="C253" i="14"/>
  <c r="C253" i="8"/>
  <c r="K253" i="8"/>
  <c r="N193" i="16" l="1"/>
  <c r="M193" i="16"/>
  <c r="L193" i="16"/>
  <c r="A194" i="16"/>
  <c r="E194" i="16"/>
  <c r="P193" i="16" s="1"/>
  <c r="F194" i="16"/>
  <c r="O194" i="16" s="1"/>
  <c r="B194" i="16"/>
  <c r="C194" i="16" s="1"/>
  <c r="G194" i="16" s="1"/>
  <c r="I194" i="16" s="1"/>
  <c r="J253" i="14"/>
  <c r="F253" i="14"/>
  <c r="F253" i="8"/>
  <c r="G253" i="8" s="1"/>
  <c r="J253" i="8"/>
  <c r="N194" i="16" l="1"/>
  <c r="L194" i="16"/>
  <c r="M194" i="16"/>
  <c r="A195" i="16"/>
  <c r="J194" i="16"/>
  <c r="B254" i="14"/>
  <c r="I254" i="14" s="1"/>
  <c r="G253" i="14"/>
  <c r="D254" i="14"/>
  <c r="B254" i="8"/>
  <c r="I254" i="8" s="1"/>
  <c r="D254" i="8" l="1"/>
  <c r="C254" i="8" s="1"/>
  <c r="E195" i="16"/>
  <c r="P194" i="16" s="1"/>
  <c r="B195" i="16"/>
  <c r="K254" i="14"/>
  <c r="C254" i="14"/>
  <c r="K254" i="8"/>
  <c r="C195" i="16" l="1"/>
  <c r="F195" i="16"/>
  <c r="O195" i="16" s="1"/>
  <c r="N195" i="16"/>
  <c r="M195" i="16"/>
  <c r="L195" i="16"/>
  <c r="F254" i="14"/>
  <c r="J254" i="14"/>
  <c r="F254" i="8"/>
  <c r="G254" i="8" s="1"/>
  <c r="J254" i="8"/>
  <c r="G195" i="16" l="1"/>
  <c r="I195" i="16" s="1"/>
  <c r="B255" i="14"/>
  <c r="D255" i="14" s="1"/>
  <c r="G254" i="14"/>
  <c r="I255" i="14"/>
  <c r="B255" i="8"/>
  <c r="I255" i="8" s="1"/>
  <c r="A196" i="16" l="1"/>
  <c r="J195" i="16"/>
  <c r="D255" i="8"/>
  <c r="K255" i="8" s="1"/>
  <c r="C255" i="14"/>
  <c r="K255" i="14"/>
  <c r="E196" i="16" l="1"/>
  <c r="P195" i="16" s="1"/>
  <c r="B196" i="16"/>
  <c r="C255" i="8"/>
  <c r="F255" i="14"/>
  <c r="J255" i="14"/>
  <c r="F255" i="8"/>
  <c r="G255" i="8" s="1"/>
  <c r="J255" i="8"/>
  <c r="N196" i="16" l="1"/>
  <c r="M196" i="16"/>
  <c r="L196" i="16"/>
  <c r="C196" i="16"/>
  <c r="F196" i="16"/>
  <c r="O196" i="16" s="1"/>
  <c r="B256" i="14"/>
  <c r="D256" i="14" s="1"/>
  <c r="G255" i="14"/>
  <c r="I256" i="14"/>
  <c r="B256" i="8"/>
  <c r="D256" i="8" s="1"/>
  <c r="G196" i="16" l="1"/>
  <c r="I196" i="16" s="1"/>
  <c r="A197" i="16" s="1"/>
  <c r="I256" i="8"/>
  <c r="C256" i="14"/>
  <c r="K256" i="14"/>
  <c r="C256" i="8"/>
  <c r="K256" i="8"/>
  <c r="J196" i="16" l="1"/>
  <c r="E197" i="16"/>
  <c r="P196" i="16" s="1"/>
  <c r="F197" i="16"/>
  <c r="O197" i="16" s="1"/>
  <c r="J256" i="14"/>
  <c r="F256" i="14"/>
  <c r="F256" i="8"/>
  <c r="G256" i="8" s="1"/>
  <c r="J256" i="8"/>
  <c r="B197" i="16" l="1"/>
  <c r="B257" i="14"/>
  <c r="D257" i="14" s="1"/>
  <c r="G256" i="14"/>
  <c r="I257" i="14"/>
  <c r="B257" i="8"/>
  <c r="I257" i="8" s="1"/>
  <c r="L197" i="16" l="1"/>
  <c r="N197" i="16"/>
  <c r="M197" i="16"/>
  <c r="C197" i="16"/>
  <c r="G197" i="16" s="1"/>
  <c r="I197" i="16" s="1"/>
  <c r="D257" i="8"/>
  <c r="K257" i="8" s="1"/>
  <c r="K257" i="14"/>
  <c r="C257" i="14"/>
  <c r="C257" i="8"/>
  <c r="A198" i="16" l="1"/>
  <c r="J197" i="16"/>
  <c r="J257" i="14"/>
  <c r="F257" i="14"/>
  <c r="F257" i="8"/>
  <c r="G257" i="8" s="1"/>
  <c r="J257" i="8"/>
  <c r="E198" i="16" l="1"/>
  <c r="P197" i="16" s="1"/>
  <c r="F198" i="16"/>
  <c r="O198" i="16" s="1"/>
  <c r="B258" i="14"/>
  <c r="D258" i="14" s="1"/>
  <c r="G257" i="14"/>
  <c r="I258" i="14"/>
  <c r="B258" i="8"/>
  <c r="I258" i="8" s="1"/>
  <c r="B198" i="16" l="1"/>
  <c r="D258" i="8"/>
  <c r="C258" i="8" s="1"/>
  <c r="C258" i="14"/>
  <c r="K258" i="14"/>
  <c r="N198" i="16" l="1"/>
  <c r="M198" i="16"/>
  <c r="L198" i="16"/>
  <c r="C198" i="16"/>
  <c r="G198" i="16" s="1"/>
  <c r="I198" i="16" s="1"/>
  <c r="K258" i="8"/>
  <c r="J258" i="14"/>
  <c r="F258" i="14"/>
  <c r="F258" i="8"/>
  <c r="G258" i="8" s="1"/>
  <c r="J258" i="8"/>
  <c r="J198" i="16" l="1"/>
  <c r="A199" i="16"/>
  <c r="B259" i="14"/>
  <c r="D259" i="14" s="1"/>
  <c r="G258" i="14"/>
  <c r="I259" i="14"/>
  <c r="B259" i="8"/>
  <c r="I259" i="8" s="1"/>
  <c r="E199" i="16" l="1"/>
  <c r="P198" i="16" s="1"/>
  <c r="F199" i="16"/>
  <c r="O199" i="16" s="1"/>
  <c r="C259" i="14"/>
  <c r="K259" i="14"/>
  <c r="D259" i="8"/>
  <c r="C259" i="8" s="1"/>
  <c r="B199" i="16" l="1"/>
  <c r="F259" i="14"/>
  <c r="J259" i="14"/>
  <c r="K259" i="8"/>
  <c r="F259" i="8"/>
  <c r="G259" i="8" s="1"/>
  <c r="J259" i="8"/>
  <c r="L199" i="16" l="1"/>
  <c r="N199" i="16"/>
  <c r="M199" i="16"/>
  <c r="C199" i="16"/>
  <c r="G199" i="16" s="1"/>
  <c r="I199" i="16" s="1"/>
  <c r="B260" i="14"/>
  <c r="D260" i="14" s="1"/>
  <c r="G259" i="14"/>
  <c r="I260" i="14"/>
  <c r="B260" i="8"/>
  <c r="D260" i="8" s="1"/>
  <c r="A200" i="16" l="1"/>
  <c r="J199" i="16"/>
  <c r="I260" i="8"/>
  <c r="C260" i="14"/>
  <c r="K260" i="14"/>
  <c r="C260" i="8"/>
  <c r="K260" i="8"/>
  <c r="E200" i="16" l="1"/>
  <c r="P199" i="16" s="1"/>
  <c r="F200" i="16"/>
  <c r="O200" i="16" s="1"/>
  <c r="B200" i="16"/>
  <c r="C200" i="16"/>
  <c r="G200" i="16" s="1"/>
  <c r="I200" i="16" s="1"/>
  <c r="F260" i="14"/>
  <c r="J260" i="14"/>
  <c r="F260" i="8"/>
  <c r="G260" i="8" s="1"/>
  <c r="J260" i="8"/>
  <c r="J200" i="16" l="1"/>
  <c r="A201" i="16"/>
  <c r="N200" i="16"/>
  <c r="M200" i="16"/>
  <c r="L200" i="16"/>
  <c r="B261" i="14"/>
  <c r="D261" i="14" s="1"/>
  <c r="G260" i="14"/>
  <c r="I261" i="14"/>
  <c r="B261" i="8"/>
  <c r="I261" i="8" s="1"/>
  <c r="E201" i="16" l="1"/>
  <c r="P200" i="16" s="1"/>
  <c r="F201" i="16"/>
  <c r="O201" i="16" s="1"/>
  <c r="B201" i="16"/>
  <c r="D261" i="8"/>
  <c r="K261" i="8" s="1"/>
  <c r="C261" i="14"/>
  <c r="K261" i="14"/>
  <c r="C261" i="8" l="1"/>
  <c r="M201" i="16"/>
  <c r="N201" i="16"/>
  <c r="L201" i="16"/>
  <c r="C201" i="16"/>
  <c r="G201" i="16" s="1"/>
  <c r="I201" i="16" s="1"/>
  <c r="F261" i="14"/>
  <c r="J261" i="14"/>
  <c r="F261" i="8"/>
  <c r="G261" i="8" s="1"/>
  <c r="J261" i="8"/>
  <c r="A202" i="16" l="1"/>
  <c r="J201" i="16"/>
  <c r="B262" i="14"/>
  <c r="D262" i="14" s="1"/>
  <c r="G261" i="14"/>
  <c r="I262" i="14"/>
  <c r="B262" i="8"/>
  <c r="D262" i="8" s="1"/>
  <c r="E202" i="16" l="1"/>
  <c r="P201" i="16" s="1"/>
  <c r="F202" i="16"/>
  <c r="O202" i="16" s="1"/>
  <c r="B202" i="16"/>
  <c r="C202" i="16"/>
  <c r="G202" i="16" s="1"/>
  <c r="I202" i="16" s="1"/>
  <c r="I262" i="8"/>
  <c r="C262" i="14"/>
  <c r="K262" i="14"/>
  <c r="C262" i="8"/>
  <c r="K262" i="8"/>
  <c r="A203" i="16" l="1"/>
  <c r="J202" i="16"/>
  <c r="N202" i="16"/>
  <c r="M202" i="16"/>
  <c r="L202" i="16"/>
  <c r="J262" i="14"/>
  <c r="F262" i="14"/>
  <c r="F262" i="8"/>
  <c r="G262" i="8" s="1"/>
  <c r="J262" i="8"/>
  <c r="E203" i="16" l="1"/>
  <c r="P202" i="16" s="1"/>
  <c r="B263" i="14"/>
  <c r="D263" i="14" s="1"/>
  <c r="G262" i="14"/>
  <c r="I263" i="14"/>
  <c r="B263" i="8"/>
  <c r="I263" i="8" s="1"/>
  <c r="B203" i="16" l="1"/>
  <c r="C203" i="16" s="1"/>
  <c r="N203" i="16"/>
  <c r="M203" i="16"/>
  <c r="L203" i="16"/>
  <c r="F203" i="16"/>
  <c r="O203" i="16" s="1"/>
  <c r="D263" i="8"/>
  <c r="K263" i="8" s="1"/>
  <c r="K263" i="14"/>
  <c r="C263" i="14"/>
  <c r="G203" i="16" l="1"/>
  <c r="I203" i="16" s="1"/>
  <c r="J203" i="16" s="1"/>
  <c r="C263" i="8"/>
  <c r="J263" i="14"/>
  <c r="F263" i="14"/>
  <c r="F263" i="8"/>
  <c r="G263" i="8" s="1"/>
  <c r="J263" i="8"/>
  <c r="A204" i="16" l="1"/>
  <c r="E204" i="16"/>
  <c r="P203" i="16" s="1"/>
  <c r="B264" i="14"/>
  <c r="D264" i="14" s="1"/>
  <c r="G263" i="14"/>
  <c r="I264" i="14"/>
  <c r="B264" i="8"/>
  <c r="I264" i="8" s="1"/>
  <c r="B204" i="16" l="1"/>
  <c r="N204" i="16" s="1"/>
  <c r="L204" i="16"/>
  <c r="M204" i="16"/>
  <c r="C204" i="16"/>
  <c r="F204" i="16"/>
  <c r="O204" i="16" s="1"/>
  <c r="D264" i="8"/>
  <c r="C264" i="8" s="1"/>
  <c r="C264" i="14"/>
  <c r="K264" i="14"/>
  <c r="G204" i="16" l="1"/>
  <c r="I204" i="16" s="1"/>
  <c r="J204" i="16" s="1"/>
  <c r="K264" i="8"/>
  <c r="J264" i="14"/>
  <c r="F264" i="14"/>
  <c r="F264" i="8"/>
  <c r="G264" i="8" s="1"/>
  <c r="J264" i="8"/>
  <c r="A205" i="16" l="1"/>
  <c r="E205" i="16"/>
  <c r="P204" i="16" s="1"/>
  <c r="B265" i="14"/>
  <c r="D265" i="14" s="1"/>
  <c r="G264" i="14"/>
  <c r="I265" i="14"/>
  <c r="B265" i="8"/>
  <c r="D265" i="8" s="1"/>
  <c r="B205" i="16" l="1"/>
  <c r="N205" i="16"/>
  <c r="L205" i="16"/>
  <c r="M205" i="16"/>
  <c r="C205" i="16"/>
  <c r="F205" i="16"/>
  <c r="O205" i="16" s="1"/>
  <c r="I265" i="8"/>
  <c r="K265" i="14"/>
  <c r="C265" i="14"/>
  <c r="C265" i="8"/>
  <c r="K265" i="8"/>
  <c r="G205" i="16" l="1"/>
  <c r="I205" i="16" s="1"/>
  <c r="J205" i="16" s="1"/>
  <c r="J265" i="14"/>
  <c r="F265" i="14"/>
  <c r="F265" i="8"/>
  <c r="G265" i="8" s="1"/>
  <c r="J265" i="8"/>
  <c r="A206" i="16" l="1"/>
  <c r="E206" i="16"/>
  <c r="P205" i="16" s="1"/>
  <c r="B266" i="14"/>
  <c r="D266" i="14" s="1"/>
  <c r="G265" i="14"/>
  <c r="I266" i="14"/>
  <c r="B266" i="8"/>
  <c r="I266" i="8" s="1"/>
  <c r="B206" i="16" l="1"/>
  <c r="C206" i="16" s="1"/>
  <c r="F206" i="16"/>
  <c r="O206" i="16" s="1"/>
  <c r="M206" i="16"/>
  <c r="L206" i="16"/>
  <c r="D266" i="8"/>
  <c r="C266" i="8" s="1"/>
  <c r="C266" i="14"/>
  <c r="K266" i="14"/>
  <c r="N206" i="16" l="1"/>
  <c r="G206" i="16"/>
  <c r="I206" i="16" s="1"/>
  <c r="K266" i="8"/>
  <c r="F266" i="14"/>
  <c r="J266" i="14"/>
  <c r="F266" i="8"/>
  <c r="G266" i="8" s="1"/>
  <c r="J266" i="8"/>
  <c r="J206" i="16" l="1"/>
  <c r="A207" i="16"/>
  <c r="B267" i="14"/>
  <c r="D267" i="14" s="1"/>
  <c r="G266" i="14"/>
  <c r="I267" i="14"/>
  <c r="B267" i="8"/>
  <c r="D267" i="8" s="1"/>
  <c r="E207" i="16" l="1"/>
  <c r="F207" i="16"/>
  <c r="O207" i="16" s="1"/>
  <c r="I267" i="8"/>
  <c r="C267" i="14"/>
  <c r="K267" i="14"/>
  <c r="C267" i="8"/>
  <c r="K267" i="8"/>
  <c r="P206" i="16" l="1"/>
  <c r="B207" i="16"/>
  <c r="J267" i="14"/>
  <c r="F267" i="14"/>
  <c r="F267" i="8"/>
  <c r="G267" i="8" s="1"/>
  <c r="J267" i="8"/>
  <c r="N207" i="16" l="1"/>
  <c r="L207" i="16"/>
  <c r="M207" i="16"/>
  <c r="C207" i="16"/>
  <c r="G207" i="16" s="1"/>
  <c r="I207" i="16" s="1"/>
  <c r="B268" i="14"/>
  <c r="D268" i="14" s="1"/>
  <c r="G267" i="14"/>
  <c r="I268" i="14"/>
  <c r="B268" i="8"/>
  <c r="I268" i="8" s="1"/>
  <c r="J207" i="16" l="1"/>
  <c r="A208" i="16"/>
  <c r="D268" i="8"/>
  <c r="C268" i="8" s="1"/>
  <c r="K268" i="14"/>
  <c r="C268" i="14"/>
  <c r="E208" i="16" l="1"/>
  <c r="P207" i="16" s="1"/>
  <c r="C208" i="16" s="1"/>
  <c r="G208" i="16" s="1"/>
  <c r="I208" i="16" s="1"/>
  <c r="B208" i="16"/>
  <c r="F208" i="16"/>
  <c r="O208" i="16" s="1"/>
  <c r="K268" i="8"/>
  <c r="J268" i="14"/>
  <c r="F268" i="14"/>
  <c r="F268" i="8"/>
  <c r="G268" i="8" s="1"/>
  <c r="J268" i="8"/>
  <c r="A209" i="16" l="1"/>
  <c r="J208" i="16"/>
  <c r="N208" i="16"/>
  <c r="L208" i="16"/>
  <c r="M208" i="16"/>
  <c r="B269" i="14"/>
  <c r="I269" i="14" s="1"/>
  <c r="G268" i="14"/>
  <c r="D269" i="14"/>
  <c r="B269" i="8"/>
  <c r="D269" i="8" s="1"/>
  <c r="E209" i="16" l="1"/>
  <c r="P208" i="16" s="1"/>
  <c r="I269" i="8"/>
  <c r="K269" i="14"/>
  <c r="C269" i="14"/>
  <c r="C269" i="8"/>
  <c r="K269" i="8"/>
  <c r="F209" i="16" l="1"/>
  <c r="O209" i="16" s="1"/>
  <c r="B209" i="16"/>
  <c r="F269" i="14"/>
  <c r="J269" i="14"/>
  <c r="F269" i="8"/>
  <c r="G269" i="8" s="1"/>
  <c r="J269" i="8"/>
  <c r="N209" i="16" l="1"/>
  <c r="L209" i="16"/>
  <c r="M209" i="16"/>
  <c r="C209" i="16"/>
  <c r="G209" i="16" s="1"/>
  <c r="I209" i="16" s="1"/>
  <c r="B270" i="14"/>
  <c r="D270" i="14" s="1"/>
  <c r="G269" i="14"/>
  <c r="I270" i="14"/>
  <c r="B270" i="8"/>
  <c r="I270" i="8" s="1"/>
  <c r="J209" i="16" l="1"/>
  <c r="A210" i="16"/>
  <c r="D270" i="8"/>
  <c r="C270" i="8" s="1"/>
  <c r="C270" i="14"/>
  <c r="K270" i="14"/>
  <c r="E210" i="16" l="1"/>
  <c r="P209" i="16" s="1"/>
  <c r="F210" i="16"/>
  <c r="O210" i="16" s="1"/>
  <c r="B210" i="16"/>
  <c r="K270" i="8"/>
  <c r="J270" i="14"/>
  <c r="F270" i="14"/>
  <c r="F270" i="8"/>
  <c r="G270" i="8" s="1"/>
  <c r="J270" i="8"/>
  <c r="L210" i="16" l="1"/>
  <c r="M210" i="16"/>
  <c r="N210" i="16"/>
  <c r="C210" i="16"/>
  <c r="G210" i="16" s="1"/>
  <c r="I210" i="16" s="1"/>
  <c r="B271" i="14"/>
  <c r="D271" i="14" s="1"/>
  <c r="G270" i="14"/>
  <c r="I271" i="14"/>
  <c r="B271" i="8"/>
  <c r="D271" i="8" s="1"/>
  <c r="J210" i="16" l="1"/>
  <c r="A211" i="16"/>
  <c r="C271" i="14"/>
  <c r="K271" i="14"/>
  <c r="I271" i="8"/>
  <c r="C271" i="8"/>
  <c r="K271" i="8"/>
  <c r="E211" i="16" l="1"/>
  <c r="P210" i="16" s="1"/>
  <c r="F211" i="16"/>
  <c r="O211" i="16" s="1"/>
  <c r="B211" i="16"/>
  <c r="J271" i="14"/>
  <c r="F271" i="14"/>
  <c r="F271" i="8"/>
  <c r="G271" i="8" s="1"/>
  <c r="J271" i="8"/>
  <c r="L211" i="16" l="1"/>
  <c r="M211" i="16"/>
  <c r="N211" i="16"/>
  <c r="C211" i="16"/>
  <c r="G211" i="16" s="1"/>
  <c r="I211" i="16" s="1"/>
  <c r="B272" i="14"/>
  <c r="D272" i="14" s="1"/>
  <c r="G271" i="14"/>
  <c r="I272" i="14"/>
  <c r="B272" i="8"/>
  <c r="I272" i="8" s="1"/>
  <c r="J211" i="16" l="1"/>
  <c r="A212" i="16"/>
  <c r="D272" i="8"/>
  <c r="C272" i="8" s="1"/>
  <c r="C272" i="14"/>
  <c r="K272" i="14"/>
  <c r="E212" i="16" l="1"/>
  <c r="P211" i="16" s="1"/>
  <c r="K272" i="8"/>
  <c r="F272" i="14"/>
  <c r="J272" i="14"/>
  <c r="F272" i="8"/>
  <c r="G272" i="8" s="1"/>
  <c r="J272" i="8"/>
  <c r="F212" i="16" l="1"/>
  <c r="O212" i="16" s="1"/>
  <c r="B212" i="16"/>
  <c r="B273" i="14"/>
  <c r="D273" i="14" s="1"/>
  <c r="G272" i="14"/>
  <c r="I273" i="14"/>
  <c r="B273" i="8"/>
  <c r="D273" i="8" s="1"/>
  <c r="L212" i="16" l="1"/>
  <c r="M212" i="16"/>
  <c r="N212" i="16"/>
  <c r="C212" i="16"/>
  <c r="G212" i="16" s="1"/>
  <c r="I212" i="16" s="1"/>
  <c r="I273" i="8"/>
  <c r="C273" i="14"/>
  <c r="K273" i="14"/>
  <c r="C273" i="8"/>
  <c r="K273" i="8"/>
  <c r="J212" i="16" l="1"/>
  <c r="A213" i="16"/>
  <c r="F273" i="14"/>
  <c r="J273" i="14"/>
  <c r="F273" i="8"/>
  <c r="G273" i="8" s="1"/>
  <c r="J273" i="8"/>
  <c r="E213" i="16" l="1"/>
  <c r="P212" i="16" s="1"/>
  <c r="B274" i="14"/>
  <c r="D274" i="14" s="1"/>
  <c r="G273" i="14"/>
  <c r="I274" i="14"/>
  <c r="B274" i="8"/>
  <c r="I274" i="8" s="1"/>
  <c r="F213" i="16" l="1"/>
  <c r="O213" i="16" s="1"/>
  <c r="B213" i="16"/>
  <c r="D274" i="8"/>
  <c r="C274" i="8" s="1"/>
  <c r="K274" i="14"/>
  <c r="C274" i="14"/>
  <c r="K274" i="8"/>
  <c r="M213" i="16" l="1"/>
  <c r="N213" i="16"/>
  <c r="L213" i="16"/>
  <c r="C213" i="16"/>
  <c r="G213" i="16" s="1"/>
  <c r="I213" i="16" s="1"/>
  <c r="F274" i="14"/>
  <c r="J274" i="14"/>
  <c r="F274" i="8"/>
  <c r="G274" i="8" s="1"/>
  <c r="J274" i="8"/>
  <c r="J213" i="16" l="1"/>
  <c r="A214" i="16"/>
  <c r="B275" i="14"/>
  <c r="D275" i="14" s="1"/>
  <c r="G274" i="14"/>
  <c r="I275" i="14"/>
  <c r="B275" i="8"/>
  <c r="D275" i="8" s="1"/>
  <c r="E214" i="16" l="1"/>
  <c r="P213" i="16" s="1"/>
  <c r="F214" i="16"/>
  <c r="O214" i="16" s="1"/>
  <c r="B214" i="16"/>
  <c r="C214" i="16"/>
  <c r="G214" i="16" s="1"/>
  <c r="I214" i="16" s="1"/>
  <c r="I275" i="8"/>
  <c r="K275" i="14"/>
  <c r="C275" i="14"/>
  <c r="C275" i="8"/>
  <c r="K275" i="8"/>
  <c r="A215" i="16" l="1"/>
  <c r="J214" i="16"/>
  <c r="N214" i="16"/>
  <c r="M214" i="16"/>
  <c r="L214" i="16"/>
  <c r="J275" i="14"/>
  <c r="F275" i="14"/>
  <c r="F275" i="8"/>
  <c r="G275" i="8" s="1"/>
  <c r="J275" i="8"/>
  <c r="E215" i="16" l="1"/>
  <c r="P214" i="16" s="1"/>
  <c r="F215" i="16"/>
  <c r="O215" i="16" s="1"/>
  <c r="B215" i="16"/>
  <c r="B276" i="14"/>
  <c r="I276" i="14" s="1"/>
  <c r="G275" i="14"/>
  <c r="D276" i="14"/>
  <c r="B276" i="8"/>
  <c r="I276" i="8" s="1"/>
  <c r="N215" i="16" l="1"/>
  <c r="M215" i="16"/>
  <c r="L215" i="16"/>
  <c r="C215" i="16"/>
  <c r="G215" i="16" s="1"/>
  <c r="I215" i="16" s="1"/>
  <c r="D276" i="8"/>
  <c r="C276" i="8" s="1"/>
  <c r="K276" i="14"/>
  <c r="C276" i="14"/>
  <c r="J215" i="16" l="1"/>
  <c r="A216" i="16"/>
  <c r="K276" i="8"/>
  <c r="J276" i="14"/>
  <c r="F276" i="14"/>
  <c r="F276" i="8"/>
  <c r="G276" i="8" s="1"/>
  <c r="J276" i="8"/>
  <c r="E216" i="16" l="1"/>
  <c r="P215" i="16" s="1"/>
  <c r="C216" i="16" s="1"/>
  <c r="G216" i="16" s="1"/>
  <c r="I216" i="16" s="1"/>
  <c r="B216" i="16"/>
  <c r="F216" i="16"/>
  <c r="O216" i="16" s="1"/>
  <c r="B277" i="14"/>
  <c r="D277" i="14" s="1"/>
  <c r="G276" i="14"/>
  <c r="I277" i="14"/>
  <c r="B277" i="8"/>
  <c r="D277" i="8" s="1"/>
  <c r="A217" i="16" l="1"/>
  <c r="J216" i="16"/>
  <c r="M216" i="16"/>
  <c r="L216" i="16"/>
  <c r="N216" i="16"/>
  <c r="I277" i="8"/>
  <c r="K277" i="14"/>
  <c r="C277" i="14"/>
  <c r="C277" i="8"/>
  <c r="K277" i="8"/>
  <c r="E217" i="16" l="1"/>
  <c r="P216" i="16" s="1"/>
  <c r="F277" i="14"/>
  <c r="J277" i="14"/>
  <c r="F277" i="8"/>
  <c r="G277" i="8" s="1"/>
  <c r="J277" i="8"/>
  <c r="B217" i="16" l="1"/>
  <c r="F217" i="16"/>
  <c r="O217" i="16" s="1"/>
  <c r="B278" i="14"/>
  <c r="D278" i="14" s="1"/>
  <c r="G277" i="14"/>
  <c r="I278" i="14"/>
  <c r="B278" i="8"/>
  <c r="D278" i="8" s="1"/>
  <c r="N217" i="16" l="1"/>
  <c r="L217" i="16"/>
  <c r="M217" i="16"/>
  <c r="C217" i="16"/>
  <c r="G217" i="16" s="1"/>
  <c r="I217" i="16" s="1"/>
  <c r="I278" i="8"/>
  <c r="K278" i="14"/>
  <c r="C278" i="14"/>
  <c r="C278" i="8"/>
  <c r="K278" i="8"/>
  <c r="J217" i="16" l="1"/>
  <c r="A218" i="16"/>
  <c r="F278" i="14"/>
  <c r="J278" i="14"/>
  <c r="F278" i="8"/>
  <c r="G278" i="8" s="1"/>
  <c r="J278" i="8"/>
  <c r="E218" i="16" l="1"/>
  <c r="P217" i="16" s="1"/>
  <c r="B279" i="14"/>
  <c r="G278" i="14"/>
  <c r="I279" i="14"/>
  <c r="D279" i="14"/>
  <c r="B279" i="8"/>
  <c r="I279" i="8" s="1"/>
  <c r="B218" i="16" l="1"/>
  <c r="F218" i="16"/>
  <c r="O218" i="16" s="1"/>
  <c r="D279" i="8"/>
  <c r="K279" i="8" s="1"/>
  <c r="K279" i="14"/>
  <c r="C279" i="14"/>
  <c r="N218" i="16" l="1"/>
  <c r="M218" i="16"/>
  <c r="L218" i="16"/>
  <c r="C218" i="16"/>
  <c r="G218" i="16" s="1"/>
  <c r="I218" i="16" s="1"/>
  <c r="C279" i="8"/>
  <c r="F279" i="14"/>
  <c r="J279" i="14"/>
  <c r="F279" i="8"/>
  <c r="G279" i="8" s="1"/>
  <c r="J279" i="8"/>
  <c r="J218" i="16" l="1"/>
  <c r="A219" i="16"/>
  <c r="B280" i="14"/>
  <c r="G279" i="14"/>
  <c r="I280" i="14"/>
  <c r="D280" i="14"/>
  <c r="B280" i="8"/>
  <c r="D280" i="8" s="1"/>
  <c r="E219" i="16" l="1"/>
  <c r="P218" i="16" s="1"/>
  <c r="I280" i="8"/>
  <c r="C280" i="14"/>
  <c r="K280" i="14"/>
  <c r="C280" i="8"/>
  <c r="K280" i="8"/>
  <c r="F219" i="16" l="1"/>
  <c r="O219" i="16" s="1"/>
  <c r="B219" i="16"/>
  <c r="F280" i="14"/>
  <c r="J280" i="14"/>
  <c r="F280" i="8"/>
  <c r="G280" i="8" s="1"/>
  <c r="J280" i="8"/>
  <c r="N219" i="16" l="1"/>
  <c r="L219" i="16"/>
  <c r="M219" i="16"/>
  <c r="C219" i="16"/>
  <c r="G219" i="16" s="1"/>
  <c r="I219" i="16" s="1"/>
  <c r="B281" i="14"/>
  <c r="D281" i="14" s="1"/>
  <c r="G280" i="14"/>
  <c r="I281" i="14"/>
  <c r="B281" i="8"/>
  <c r="I281" i="8" s="1"/>
  <c r="A220" i="16" l="1"/>
  <c r="J219" i="16"/>
  <c r="D281" i="8"/>
  <c r="C281" i="8" s="1"/>
  <c r="K281" i="14"/>
  <c r="C281" i="14"/>
  <c r="K281" i="8"/>
  <c r="E220" i="16" l="1"/>
  <c r="P219" i="16" s="1"/>
  <c r="F220" i="16"/>
  <c r="O220" i="16" s="1"/>
  <c r="B220" i="16"/>
  <c r="C220" i="16"/>
  <c r="G220" i="16" s="1"/>
  <c r="I220" i="16" s="1"/>
  <c r="F281" i="14"/>
  <c r="J281" i="14"/>
  <c r="F281" i="8"/>
  <c r="G281" i="8" s="1"/>
  <c r="J281" i="8"/>
  <c r="J220" i="16" l="1"/>
  <c r="A221" i="16"/>
  <c r="M220" i="16"/>
  <c r="N220" i="16"/>
  <c r="L220" i="16"/>
  <c r="B282" i="14"/>
  <c r="D282" i="14" s="1"/>
  <c r="G281" i="14"/>
  <c r="I282" i="14"/>
  <c r="B282" i="8"/>
  <c r="I282" i="8" s="1"/>
  <c r="E221" i="16" l="1"/>
  <c r="P220" i="16" s="1"/>
  <c r="C221" i="16" s="1"/>
  <c r="B221" i="16"/>
  <c r="D282" i="8"/>
  <c r="K282" i="8" s="1"/>
  <c r="K282" i="14"/>
  <c r="C282" i="14"/>
  <c r="C282" i="8"/>
  <c r="L221" i="16" l="1"/>
  <c r="M221" i="16"/>
  <c r="N221" i="16"/>
  <c r="F221" i="16"/>
  <c r="O221" i="16" s="1"/>
  <c r="F282" i="14"/>
  <c r="J282" i="14"/>
  <c r="F282" i="8"/>
  <c r="G282" i="8" s="1"/>
  <c r="J282" i="8"/>
  <c r="G221" i="16" l="1"/>
  <c r="I221" i="16" s="1"/>
  <c r="B283" i="14"/>
  <c r="G282" i="14"/>
  <c r="D283" i="14"/>
  <c r="I283" i="14"/>
  <c r="B283" i="8"/>
  <c r="D283" i="8" s="1"/>
  <c r="J221" i="16" l="1"/>
  <c r="A222" i="16"/>
  <c r="C283" i="14"/>
  <c r="K283" i="14"/>
  <c r="I283" i="8"/>
  <c r="C283" i="8"/>
  <c r="K283" i="8"/>
  <c r="E222" i="16" l="1"/>
  <c r="P221" i="16" s="1"/>
  <c r="F283" i="14"/>
  <c r="J283" i="14"/>
  <c r="F283" i="8"/>
  <c r="G283" i="8" s="1"/>
  <c r="J283" i="8"/>
  <c r="F222" i="16" l="1"/>
  <c r="O222" i="16" s="1"/>
  <c r="B222" i="16"/>
  <c r="B284" i="14"/>
  <c r="D284" i="14" s="1"/>
  <c r="G283" i="14"/>
  <c r="I284" i="14"/>
  <c r="B284" i="8"/>
  <c r="I284" i="8" s="1"/>
  <c r="M222" i="16" l="1"/>
  <c r="L222" i="16"/>
  <c r="N222" i="16"/>
  <c r="C222" i="16"/>
  <c r="G222" i="16" s="1"/>
  <c r="I222" i="16" s="1"/>
  <c r="D284" i="8"/>
  <c r="K284" i="8" s="1"/>
  <c r="C284" i="14"/>
  <c r="K284" i="14"/>
  <c r="A223" i="16" l="1"/>
  <c r="J222" i="16"/>
  <c r="C284" i="8"/>
  <c r="J284" i="14"/>
  <c r="F284" i="14"/>
  <c r="F284" i="8"/>
  <c r="G284" i="8" s="1"/>
  <c r="J284" i="8"/>
  <c r="E223" i="16" l="1"/>
  <c r="P222" i="16" s="1"/>
  <c r="F223" i="16"/>
  <c r="O223" i="16" s="1"/>
  <c r="B223" i="16"/>
  <c r="C223" i="16"/>
  <c r="G223" i="16" s="1"/>
  <c r="I223" i="16" s="1"/>
  <c r="B285" i="14"/>
  <c r="D285" i="14" s="1"/>
  <c r="G284" i="14"/>
  <c r="I285" i="14"/>
  <c r="B285" i="8"/>
  <c r="D285" i="8" s="1"/>
  <c r="J223" i="16" l="1"/>
  <c r="A224" i="16"/>
  <c r="N223" i="16"/>
  <c r="M223" i="16"/>
  <c r="L223" i="16"/>
  <c r="I285" i="8"/>
  <c r="C285" i="14"/>
  <c r="K285" i="14"/>
  <c r="C285" i="8"/>
  <c r="K285" i="8"/>
  <c r="E224" i="16" l="1"/>
  <c r="P223" i="16" s="1"/>
  <c r="B224" i="16"/>
  <c r="F224" i="16"/>
  <c r="O224" i="16" s="1"/>
  <c r="C224" i="16"/>
  <c r="G224" i="16" s="1"/>
  <c r="I224" i="16" s="1"/>
  <c r="F285" i="14"/>
  <c r="J285" i="14"/>
  <c r="F285" i="8"/>
  <c r="G285" i="8" s="1"/>
  <c r="J285" i="8"/>
  <c r="A225" i="16" l="1"/>
  <c r="J224" i="16"/>
  <c r="M224" i="16"/>
  <c r="N224" i="16"/>
  <c r="L224" i="16"/>
  <c r="B286" i="14"/>
  <c r="G285" i="14"/>
  <c r="I286" i="14"/>
  <c r="D286" i="14"/>
  <c r="B286" i="8"/>
  <c r="I286" i="8" s="1"/>
  <c r="E225" i="16" l="1"/>
  <c r="P224" i="16" s="1"/>
  <c r="F225" i="16"/>
  <c r="O225" i="16" s="1"/>
  <c r="B225" i="16"/>
  <c r="C225" i="16"/>
  <c r="G225" i="16" s="1"/>
  <c r="I225" i="16" s="1"/>
  <c r="D286" i="8"/>
  <c r="K286" i="8" s="1"/>
  <c r="C286" i="14"/>
  <c r="K286" i="14"/>
  <c r="A226" i="16" l="1"/>
  <c r="J225" i="16"/>
  <c r="N225" i="16"/>
  <c r="M225" i="16"/>
  <c r="L225" i="16"/>
  <c r="C286" i="8"/>
  <c r="F286" i="14"/>
  <c r="J286" i="14"/>
  <c r="F286" i="8"/>
  <c r="G286" i="8" s="1"/>
  <c r="J286" i="8"/>
  <c r="E226" i="16" l="1"/>
  <c r="P225" i="16" s="1"/>
  <c r="C226" i="16" s="1"/>
  <c r="G226" i="16" s="1"/>
  <c r="I226" i="16" s="1"/>
  <c r="B226" i="16"/>
  <c r="F226" i="16"/>
  <c r="O226" i="16" s="1"/>
  <c r="B287" i="14"/>
  <c r="D287" i="14" s="1"/>
  <c r="G286" i="14"/>
  <c r="I287" i="14"/>
  <c r="B287" i="8"/>
  <c r="I287" i="8" s="1"/>
  <c r="J226" i="16" l="1"/>
  <c r="A227" i="16"/>
  <c r="M226" i="16"/>
  <c r="N226" i="16"/>
  <c r="L226" i="16"/>
  <c r="D287" i="8"/>
  <c r="K287" i="14"/>
  <c r="C287" i="14"/>
  <c r="C287" i="8"/>
  <c r="K287" i="8"/>
  <c r="E227" i="16" l="1"/>
  <c r="P226" i="16" s="1"/>
  <c r="B227" i="16"/>
  <c r="F227" i="16"/>
  <c r="O227" i="16" s="1"/>
  <c r="C227" i="16"/>
  <c r="F287" i="14"/>
  <c r="J287" i="14"/>
  <c r="F287" i="8"/>
  <c r="G287" i="8" s="1"/>
  <c r="J287" i="8"/>
  <c r="L227" i="16" l="1"/>
  <c r="N227" i="16"/>
  <c r="M227" i="16"/>
  <c r="G227" i="16"/>
  <c r="I227" i="16" s="1"/>
  <c r="B288" i="14"/>
  <c r="I288" i="14" s="1"/>
  <c r="G287" i="14"/>
  <c r="D288" i="14"/>
  <c r="B288" i="8"/>
  <c r="D288" i="8" s="1"/>
  <c r="J227" i="16" l="1"/>
  <c r="A228" i="16"/>
  <c r="I288" i="8"/>
  <c r="K288" i="14"/>
  <c r="C288" i="14"/>
  <c r="C288" i="8"/>
  <c r="K288" i="8"/>
  <c r="E228" i="16" l="1"/>
  <c r="P227" i="16" s="1"/>
  <c r="F288" i="14"/>
  <c r="J288" i="14"/>
  <c r="F288" i="8"/>
  <c r="G288" i="8" s="1"/>
  <c r="J288" i="8"/>
  <c r="B228" i="16" l="1"/>
  <c r="F228" i="16"/>
  <c r="O228" i="16" s="1"/>
  <c r="B289" i="14"/>
  <c r="D289" i="14" s="1"/>
  <c r="G288" i="14"/>
  <c r="I289" i="14"/>
  <c r="B289" i="8"/>
  <c r="I289" i="8" s="1"/>
  <c r="M228" i="16" l="1"/>
  <c r="C228" i="16"/>
  <c r="G228" i="16" s="1"/>
  <c r="I228" i="16" s="1"/>
  <c r="L228" i="16"/>
  <c r="N228" i="16"/>
  <c r="D289" i="8"/>
  <c r="C289" i="14"/>
  <c r="K289" i="14"/>
  <c r="C289" i="8"/>
  <c r="K289" i="8"/>
  <c r="A229" i="16" l="1"/>
  <c r="J228" i="16"/>
  <c r="F289" i="14"/>
  <c r="J289" i="14"/>
  <c r="F289" i="8"/>
  <c r="G289" i="8" s="1"/>
  <c r="J289" i="8"/>
  <c r="E229" i="16" l="1"/>
  <c r="P228" i="16" s="1"/>
  <c r="B229" i="16"/>
  <c r="F229" i="16"/>
  <c r="O229" i="16" s="1"/>
  <c r="B290" i="14"/>
  <c r="D290" i="14" s="1"/>
  <c r="G289" i="14"/>
  <c r="I290" i="14"/>
  <c r="B290" i="8"/>
  <c r="I290" i="8" s="1"/>
  <c r="M229" i="16" l="1"/>
  <c r="L229" i="16"/>
  <c r="N229" i="16"/>
  <c r="C229" i="16"/>
  <c r="G229" i="16" s="1"/>
  <c r="I229" i="16" s="1"/>
  <c r="D290" i="8"/>
  <c r="C290" i="14"/>
  <c r="K290" i="14"/>
  <c r="C290" i="8"/>
  <c r="K290" i="8"/>
  <c r="J229" i="16" l="1"/>
  <c r="A230" i="16"/>
  <c r="F290" i="14"/>
  <c r="J290" i="14"/>
  <c r="F290" i="8"/>
  <c r="G290" i="8" s="1"/>
  <c r="J290" i="8"/>
  <c r="E230" i="16" l="1"/>
  <c r="P229" i="16" s="1"/>
  <c r="B291" i="14"/>
  <c r="D291" i="14" s="1"/>
  <c r="G290" i="14"/>
  <c r="I291" i="14"/>
  <c r="B291" i="8"/>
  <c r="I291" i="8" s="1"/>
  <c r="F230" i="16" l="1"/>
  <c r="O230" i="16" s="1"/>
  <c r="B230" i="16"/>
  <c r="D291" i="8"/>
  <c r="C291" i="8" s="1"/>
  <c r="C291" i="14"/>
  <c r="K291" i="14"/>
  <c r="N230" i="16" l="1"/>
  <c r="M230" i="16"/>
  <c r="L230" i="16"/>
  <c r="C230" i="16"/>
  <c r="G230" i="16" s="1"/>
  <c r="I230" i="16" s="1"/>
  <c r="K291" i="8"/>
  <c r="F291" i="14"/>
  <c r="J291" i="14"/>
  <c r="F291" i="8"/>
  <c r="G291" i="8" s="1"/>
  <c r="J291" i="8"/>
  <c r="J230" i="16" l="1"/>
  <c r="A231" i="16"/>
  <c r="B292" i="14"/>
  <c r="I292" i="14" s="1"/>
  <c r="G291" i="14"/>
  <c r="D292" i="14"/>
  <c r="B292" i="8"/>
  <c r="D292" i="8" s="1"/>
  <c r="E231" i="16" l="1"/>
  <c r="P230" i="16" s="1"/>
  <c r="I292" i="8"/>
  <c r="C292" i="14"/>
  <c r="K292" i="14"/>
  <c r="C292" i="8"/>
  <c r="K292" i="8"/>
  <c r="F231" i="16" l="1"/>
  <c r="O231" i="16" s="1"/>
  <c r="B231" i="16"/>
  <c r="F292" i="14"/>
  <c r="J292" i="14"/>
  <c r="F292" i="8"/>
  <c r="G292" i="8" s="1"/>
  <c r="J292" i="8"/>
  <c r="M231" i="16" l="1"/>
  <c r="L231" i="16"/>
  <c r="N231" i="16"/>
  <c r="C231" i="16"/>
  <c r="G231" i="16" s="1"/>
  <c r="I231" i="16" s="1"/>
  <c r="B293" i="14"/>
  <c r="D293" i="14" s="1"/>
  <c r="G292" i="14"/>
  <c r="I293" i="14"/>
  <c r="B293" i="8"/>
  <c r="D293" i="8" s="1"/>
  <c r="A232" i="16" l="1"/>
  <c r="J231" i="16"/>
  <c r="I293" i="8"/>
  <c r="C293" i="14"/>
  <c r="K293" i="14"/>
  <c r="C293" i="8"/>
  <c r="K293" i="8"/>
  <c r="E232" i="16" l="1"/>
  <c r="P231" i="16" s="1"/>
  <c r="B232" i="16"/>
  <c r="F232" i="16"/>
  <c r="O232" i="16" s="1"/>
  <c r="F293" i="14"/>
  <c r="J293" i="14"/>
  <c r="F293" i="8"/>
  <c r="G293" i="8" s="1"/>
  <c r="J293" i="8"/>
  <c r="N232" i="16" l="1"/>
  <c r="M232" i="16"/>
  <c r="L232" i="16"/>
  <c r="C232" i="16"/>
  <c r="G232" i="16" s="1"/>
  <c r="I232" i="16" s="1"/>
  <c r="B294" i="14"/>
  <c r="D294" i="14" s="1"/>
  <c r="G293" i="14"/>
  <c r="I294" i="14"/>
  <c r="B294" i="8"/>
  <c r="I294" i="8" s="1"/>
  <c r="A233" i="16" l="1"/>
  <c r="J232" i="16"/>
  <c r="D294" i="8"/>
  <c r="C294" i="14"/>
  <c r="K294" i="14"/>
  <c r="C294" i="8"/>
  <c r="K294" i="8"/>
  <c r="E233" i="16" l="1"/>
  <c r="P232" i="16" s="1"/>
  <c r="F233" i="16"/>
  <c r="O233" i="16" s="1"/>
  <c r="F294" i="14"/>
  <c r="J294" i="14"/>
  <c r="F294" i="8"/>
  <c r="G294" i="8" s="1"/>
  <c r="J294" i="8"/>
  <c r="B233" i="16" l="1"/>
  <c r="B295" i="14"/>
  <c r="D295" i="14" s="1"/>
  <c r="G294" i="14"/>
  <c r="I295" i="14"/>
  <c r="B295" i="8"/>
  <c r="D295" i="8" s="1"/>
  <c r="N233" i="16" l="1"/>
  <c r="M233" i="16"/>
  <c r="L233" i="16"/>
  <c r="C233" i="16"/>
  <c r="G233" i="16" s="1"/>
  <c r="I233" i="16" s="1"/>
  <c r="C295" i="14"/>
  <c r="K295" i="14"/>
  <c r="I295" i="8"/>
  <c r="C295" i="8"/>
  <c r="K295" i="8"/>
  <c r="A234" i="16" l="1"/>
  <c r="J233" i="16"/>
  <c r="J295" i="14"/>
  <c r="F295" i="14"/>
  <c r="F295" i="8"/>
  <c r="G295" i="8" s="1"/>
  <c r="J295" i="8"/>
  <c r="E234" i="16" l="1"/>
  <c r="P233" i="16" s="1"/>
  <c r="F234" i="16"/>
  <c r="O234" i="16" s="1"/>
  <c r="B234" i="16"/>
  <c r="C234" i="16" s="1"/>
  <c r="G234" i="16" s="1"/>
  <c r="I234" i="16" s="1"/>
  <c r="B296" i="14"/>
  <c r="I296" i="14" s="1"/>
  <c r="G295" i="14"/>
  <c r="D296" i="14"/>
  <c r="B296" i="8"/>
  <c r="I296" i="8" s="1"/>
  <c r="J234" i="16" l="1"/>
  <c r="A235" i="16"/>
  <c r="L234" i="16"/>
  <c r="N234" i="16"/>
  <c r="M234" i="16"/>
  <c r="D296" i="8"/>
  <c r="K296" i="8" s="1"/>
  <c r="K296" i="14"/>
  <c r="C296" i="14"/>
  <c r="E235" i="16" l="1"/>
  <c r="P234" i="16" s="1"/>
  <c r="C296" i="8"/>
  <c r="F296" i="14"/>
  <c r="J296" i="14"/>
  <c r="F296" i="8"/>
  <c r="G296" i="8" s="1"/>
  <c r="J296" i="8"/>
  <c r="B235" i="16" l="1"/>
  <c r="F235" i="16"/>
  <c r="O235" i="16" s="1"/>
  <c r="B297" i="14"/>
  <c r="D297" i="14" s="1"/>
  <c r="G296" i="14"/>
  <c r="I297" i="14"/>
  <c r="B297" i="8"/>
  <c r="I297" i="8" s="1"/>
  <c r="L235" i="16" l="1"/>
  <c r="M235" i="16"/>
  <c r="N235" i="16"/>
  <c r="C235" i="16"/>
  <c r="G235" i="16" s="1"/>
  <c r="I235" i="16" s="1"/>
  <c r="D297" i="8"/>
  <c r="C297" i="8" s="1"/>
  <c r="K297" i="14"/>
  <c r="C297" i="14"/>
  <c r="J235" i="16" l="1"/>
  <c r="A236" i="16"/>
  <c r="K297" i="8"/>
  <c r="F297" i="14"/>
  <c r="J297" i="14"/>
  <c r="F297" i="8"/>
  <c r="G297" i="8" s="1"/>
  <c r="J297" i="8"/>
  <c r="E236" i="16" l="1"/>
  <c r="P235" i="16" s="1"/>
  <c r="F236" i="16"/>
  <c r="O236" i="16" s="1"/>
  <c r="B298" i="14"/>
  <c r="I298" i="14" s="1"/>
  <c r="G297" i="14"/>
  <c r="D298" i="14"/>
  <c r="B298" i="8"/>
  <c r="I298" i="8" s="1"/>
  <c r="B236" i="16" l="1"/>
  <c r="D298" i="8"/>
  <c r="K298" i="8" s="1"/>
  <c r="C298" i="14"/>
  <c r="K298" i="14"/>
  <c r="N236" i="16" l="1"/>
  <c r="L236" i="16"/>
  <c r="M236" i="16"/>
  <c r="C236" i="16"/>
  <c r="G236" i="16" s="1"/>
  <c r="I236" i="16" s="1"/>
  <c r="C298" i="8"/>
  <c r="F298" i="14"/>
  <c r="J298" i="14"/>
  <c r="F298" i="8"/>
  <c r="G298" i="8" s="1"/>
  <c r="J298" i="8"/>
  <c r="A237" i="16" l="1"/>
  <c r="J236" i="16"/>
  <c r="B299" i="14"/>
  <c r="I299" i="14" s="1"/>
  <c r="G298" i="14"/>
  <c r="D299" i="14"/>
  <c r="B299" i="8"/>
  <c r="D299" i="8" s="1"/>
  <c r="E237" i="16" l="1"/>
  <c r="P236" i="16" s="1"/>
  <c r="I299" i="8"/>
  <c r="C299" i="14"/>
  <c r="K299" i="14"/>
  <c r="C299" i="8"/>
  <c r="K299" i="8"/>
  <c r="B237" i="16" l="1"/>
  <c r="F237" i="16"/>
  <c r="O237" i="16" s="1"/>
  <c r="J299" i="14"/>
  <c r="F299" i="14"/>
  <c r="F299" i="8"/>
  <c r="G299" i="8" s="1"/>
  <c r="J299" i="8"/>
  <c r="L237" i="16" l="1"/>
  <c r="N237" i="16"/>
  <c r="M237" i="16"/>
  <c r="C237" i="16"/>
  <c r="G237" i="16" s="1"/>
  <c r="I237" i="16" s="1"/>
  <c r="B300" i="14"/>
  <c r="D300" i="14" s="1"/>
  <c r="G299" i="14"/>
  <c r="I300" i="14"/>
  <c r="B300" i="8"/>
  <c r="I300" i="8" s="1"/>
  <c r="A238" i="16" l="1"/>
  <c r="J237" i="16"/>
  <c r="D300" i="8"/>
  <c r="C300" i="8" s="1"/>
  <c r="C300" i="14"/>
  <c r="K300" i="14"/>
  <c r="E238" i="16" l="1"/>
  <c r="P237" i="16" s="1"/>
  <c r="K300" i="8"/>
  <c r="J300" i="14"/>
  <c r="F300" i="14"/>
  <c r="F300" i="8"/>
  <c r="G300" i="8" s="1"/>
  <c r="J300" i="8"/>
  <c r="F238" i="16" l="1"/>
  <c r="O238" i="16" s="1"/>
  <c r="B238" i="16"/>
  <c r="B301" i="14"/>
  <c r="D301" i="14" s="1"/>
  <c r="G300" i="14"/>
  <c r="I301" i="14"/>
  <c r="B301" i="8"/>
  <c r="D301" i="8" s="1"/>
  <c r="L238" i="16" l="1"/>
  <c r="N238" i="16"/>
  <c r="M238" i="16"/>
  <c r="C238" i="16"/>
  <c r="G238" i="16" s="1"/>
  <c r="I238" i="16" s="1"/>
  <c r="I301" i="8"/>
  <c r="C301" i="14"/>
  <c r="K301" i="14"/>
  <c r="C301" i="8"/>
  <c r="K301" i="8"/>
  <c r="J238" i="16" l="1"/>
  <c r="A239" i="16"/>
  <c r="F301" i="14"/>
  <c r="J301" i="14"/>
  <c r="F301" i="8"/>
  <c r="G301" i="8" s="1"/>
  <c r="J301" i="8"/>
  <c r="E239" i="16" l="1"/>
  <c r="P238" i="16" s="1"/>
  <c r="B239" i="16"/>
  <c r="B302" i="14"/>
  <c r="I302" i="14" s="1"/>
  <c r="G301" i="14"/>
  <c r="D302" i="14"/>
  <c r="B302" i="8"/>
  <c r="I302" i="8" s="1"/>
  <c r="L239" i="16" l="1"/>
  <c r="N239" i="16"/>
  <c r="M239" i="16"/>
  <c r="C239" i="16"/>
  <c r="F239" i="16"/>
  <c r="O239" i="16" s="1"/>
  <c r="D302" i="8"/>
  <c r="K302" i="8" s="1"/>
  <c r="C302" i="14"/>
  <c r="K302" i="14"/>
  <c r="G239" i="16" l="1"/>
  <c r="I239" i="16" s="1"/>
  <c r="C302" i="8"/>
  <c r="J302" i="14"/>
  <c r="F302" i="14"/>
  <c r="F302" i="8"/>
  <c r="G302" i="8" s="1"/>
  <c r="J302" i="8"/>
  <c r="A240" i="16" l="1"/>
  <c r="J239" i="16"/>
  <c r="B303" i="14"/>
  <c r="D303" i="14" s="1"/>
  <c r="G302" i="14"/>
  <c r="I303" i="14"/>
  <c r="B303" i="8"/>
  <c r="I303" i="8" s="1"/>
  <c r="E240" i="16" l="1"/>
  <c r="P239" i="16" s="1"/>
  <c r="D303" i="8"/>
  <c r="K303" i="8" s="1"/>
  <c r="K303" i="14"/>
  <c r="C303" i="14"/>
  <c r="C303" i="8"/>
  <c r="B240" i="16" l="1"/>
  <c r="F240" i="16"/>
  <c r="O240" i="16" s="1"/>
  <c r="F303" i="14"/>
  <c r="J303" i="14"/>
  <c r="F303" i="8"/>
  <c r="G303" i="8" s="1"/>
  <c r="J303" i="8"/>
  <c r="N240" i="16" l="1"/>
  <c r="L240" i="16"/>
  <c r="M240" i="16"/>
  <c r="C240" i="16"/>
  <c r="G240" i="16" s="1"/>
  <c r="I240" i="16" s="1"/>
  <c r="B304" i="14"/>
  <c r="I304" i="14" s="1"/>
  <c r="G303" i="14"/>
  <c r="D304" i="14"/>
  <c r="B304" i="8"/>
  <c r="I304" i="8" s="1"/>
  <c r="A241" i="16" l="1"/>
  <c r="J240" i="16"/>
  <c r="D304" i="8"/>
  <c r="C304" i="8" s="1"/>
  <c r="C304" i="14"/>
  <c r="K304" i="14"/>
  <c r="E241" i="16" l="1"/>
  <c r="P240" i="16" s="1"/>
  <c r="F241" i="16"/>
  <c r="O241" i="16" s="1"/>
  <c r="B241" i="16"/>
  <c r="C241" i="16" s="1"/>
  <c r="G241" i="16" s="1"/>
  <c r="I241" i="16" s="1"/>
  <c r="K304" i="8"/>
  <c r="F304" i="14"/>
  <c r="J304" i="14"/>
  <c r="F304" i="8"/>
  <c r="G304" i="8" s="1"/>
  <c r="J304" i="8"/>
  <c r="A242" i="16" l="1"/>
  <c r="J241" i="16"/>
  <c r="L241" i="16"/>
  <c r="N241" i="16"/>
  <c r="M241" i="16"/>
  <c r="B305" i="14"/>
  <c r="D305" i="14" s="1"/>
  <c r="G304" i="14"/>
  <c r="I305" i="14"/>
  <c r="B305" i="8"/>
  <c r="I305" i="8" s="1"/>
  <c r="E242" i="16" l="1"/>
  <c r="P241" i="16" s="1"/>
  <c r="D305" i="8"/>
  <c r="K305" i="8" s="1"/>
  <c r="K305" i="14"/>
  <c r="C305" i="14"/>
  <c r="C305" i="8"/>
  <c r="B242" i="16" l="1"/>
  <c r="F242" i="16"/>
  <c r="O242" i="16" s="1"/>
  <c r="F305" i="14"/>
  <c r="J305" i="14"/>
  <c r="F305" i="8"/>
  <c r="G305" i="8" s="1"/>
  <c r="J305" i="8"/>
  <c r="N242" i="16" l="1"/>
  <c r="L242" i="16"/>
  <c r="M242" i="16"/>
  <c r="C242" i="16"/>
  <c r="G242" i="16" s="1"/>
  <c r="I242" i="16" s="1"/>
  <c r="B306" i="14"/>
  <c r="G305" i="14"/>
  <c r="I306" i="14"/>
  <c r="D306" i="14"/>
  <c r="B306" i="8"/>
  <c r="D306" i="8" s="1"/>
  <c r="A243" i="16" l="1"/>
  <c r="J242" i="16"/>
  <c r="I306" i="8"/>
  <c r="C306" i="14"/>
  <c r="K306" i="14"/>
  <c r="C306" i="8"/>
  <c r="K306" i="8"/>
  <c r="E243" i="16" l="1"/>
  <c r="P242" i="16" s="1"/>
  <c r="B243" i="16"/>
  <c r="C243" i="16" s="1"/>
  <c r="J306" i="14"/>
  <c r="F306" i="14"/>
  <c r="F306" i="8"/>
  <c r="G306" i="8" s="1"/>
  <c r="J306" i="8"/>
  <c r="N243" i="16" l="1"/>
  <c r="M243" i="16"/>
  <c r="L243" i="16"/>
  <c r="F243" i="16"/>
  <c r="O243" i="16" s="1"/>
  <c r="B307" i="14"/>
  <c r="D307" i="14" s="1"/>
  <c r="G306" i="14"/>
  <c r="I307" i="14"/>
  <c r="B307" i="8"/>
  <c r="I307" i="8" s="1"/>
  <c r="G243" i="16" l="1"/>
  <c r="I243" i="16" s="1"/>
  <c r="C307" i="14"/>
  <c r="K307" i="14"/>
  <c r="D307" i="8"/>
  <c r="C307" i="8" s="1"/>
  <c r="A244" i="16" l="1"/>
  <c r="J243" i="16"/>
  <c r="J307" i="14"/>
  <c r="F307" i="14"/>
  <c r="K307" i="8"/>
  <c r="F307" i="8"/>
  <c r="G307" i="8" s="1"/>
  <c r="J307" i="8"/>
  <c r="E244" i="16" l="1"/>
  <c r="P243" i="16" s="1"/>
  <c r="F244" i="16"/>
  <c r="O244" i="16" s="1"/>
  <c r="B308" i="14"/>
  <c r="D308" i="14" s="1"/>
  <c r="G307" i="14"/>
  <c r="I308" i="14"/>
  <c r="B308" i="8"/>
  <c r="D308" i="8" s="1"/>
  <c r="B244" i="16" l="1"/>
  <c r="I308" i="8"/>
  <c r="K308" i="14"/>
  <c r="C308" i="14"/>
  <c r="C308" i="8"/>
  <c r="K308" i="8"/>
  <c r="L244" i="16" l="1"/>
  <c r="M244" i="16"/>
  <c r="N244" i="16"/>
  <c r="C244" i="16"/>
  <c r="G244" i="16" s="1"/>
  <c r="I244" i="16" s="1"/>
  <c r="J308" i="14"/>
  <c r="F308" i="14"/>
  <c r="F308" i="8"/>
  <c r="G308" i="8" s="1"/>
  <c r="J308" i="8"/>
  <c r="A245" i="16" l="1"/>
  <c r="J244" i="16"/>
  <c r="B309" i="14"/>
  <c r="D309" i="14" s="1"/>
  <c r="G308" i="14"/>
  <c r="I309" i="14"/>
  <c r="B309" i="8"/>
  <c r="I309" i="8" s="1"/>
  <c r="E245" i="16" l="1"/>
  <c r="P244" i="16" s="1"/>
  <c r="D309" i="8"/>
  <c r="K309" i="14"/>
  <c r="C309" i="14"/>
  <c r="C309" i="8"/>
  <c r="K309" i="8"/>
  <c r="F245" i="16" l="1"/>
  <c r="O245" i="16" s="1"/>
  <c r="B245" i="16"/>
  <c r="J309" i="14"/>
  <c r="F309" i="14"/>
  <c r="F309" i="8"/>
  <c r="G309" i="8" s="1"/>
  <c r="J309" i="8"/>
  <c r="N245" i="16" l="1"/>
  <c r="L245" i="16"/>
  <c r="M245" i="16"/>
  <c r="C245" i="16"/>
  <c r="G245" i="16" s="1"/>
  <c r="I245" i="16" s="1"/>
  <c r="B310" i="14"/>
  <c r="D310" i="14" s="1"/>
  <c r="G309" i="14"/>
  <c r="I310" i="14"/>
  <c r="B310" i="8"/>
  <c r="I310" i="8" s="1"/>
  <c r="A246" i="16" l="1"/>
  <c r="J245" i="16"/>
  <c r="D310" i="8"/>
  <c r="K310" i="14"/>
  <c r="C310" i="14"/>
  <c r="C310" i="8"/>
  <c r="K310" i="8"/>
  <c r="E246" i="16" l="1"/>
  <c r="P245" i="16" s="1"/>
  <c r="J310" i="14"/>
  <c r="F310" i="14"/>
  <c r="F310" i="8"/>
  <c r="G310" i="8" s="1"/>
  <c r="J310" i="8"/>
  <c r="F246" i="16" l="1"/>
  <c r="O246" i="16" s="1"/>
  <c r="B246" i="16"/>
  <c r="B311" i="14"/>
  <c r="D311" i="14" s="1"/>
  <c r="G310" i="14"/>
  <c r="I311" i="14"/>
  <c r="B311" i="8"/>
  <c r="I311" i="8" s="1"/>
  <c r="N246" i="16" l="1"/>
  <c r="L246" i="16"/>
  <c r="M246" i="16"/>
  <c r="C246" i="16"/>
  <c r="G246" i="16" s="1"/>
  <c r="I246" i="16" s="1"/>
  <c r="D311" i="8"/>
  <c r="K311" i="14"/>
  <c r="C311" i="14"/>
  <c r="C311" i="8"/>
  <c r="K311" i="8"/>
  <c r="A247" i="16" l="1"/>
  <c r="J246" i="16"/>
  <c r="J311" i="14"/>
  <c r="F311" i="14"/>
  <c r="F311" i="8"/>
  <c r="G311" i="8" s="1"/>
  <c r="J311" i="8"/>
  <c r="E247" i="16" l="1"/>
  <c r="P246" i="16" s="1"/>
  <c r="F247" i="16"/>
  <c r="O247" i="16" s="1"/>
  <c r="B312" i="14"/>
  <c r="G311" i="14"/>
  <c r="I312" i="14"/>
  <c r="D312" i="14"/>
  <c r="B312" i="8"/>
  <c r="I312" i="8" s="1"/>
  <c r="D312" i="8"/>
  <c r="B247" i="16" l="1"/>
  <c r="C312" i="14"/>
  <c r="K312" i="14"/>
  <c r="C312" i="8"/>
  <c r="K312" i="8"/>
  <c r="M247" i="16" l="1"/>
  <c r="L247" i="16"/>
  <c r="N247" i="16"/>
  <c r="C247" i="16"/>
  <c r="G247" i="16" s="1"/>
  <c r="I247" i="16" s="1"/>
  <c r="F312" i="14"/>
  <c r="J312" i="14"/>
  <c r="F312" i="8"/>
  <c r="G312" i="8" s="1"/>
  <c r="J312" i="8"/>
  <c r="J247" i="16" l="1"/>
  <c r="A248" i="16"/>
  <c r="B313" i="14"/>
  <c r="D313" i="14" s="1"/>
  <c r="G312" i="14"/>
  <c r="I313" i="14"/>
  <c r="B313" i="8"/>
  <c r="I313" i="8" s="1"/>
  <c r="E248" i="16" l="1"/>
  <c r="P247" i="16" s="1"/>
  <c r="B248" i="16"/>
  <c r="F248" i="16"/>
  <c r="O248" i="16" s="1"/>
  <c r="C248" i="16"/>
  <c r="G248" i="16" s="1"/>
  <c r="I248" i="16" s="1"/>
  <c r="D313" i="8"/>
  <c r="C313" i="14"/>
  <c r="K313" i="14"/>
  <c r="C313" i="8"/>
  <c r="K313" i="8"/>
  <c r="A249" i="16" l="1"/>
  <c r="J248" i="16"/>
  <c r="N248" i="16"/>
  <c r="M248" i="16"/>
  <c r="L248" i="16"/>
  <c r="J313" i="14"/>
  <c r="F313" i="14"/>
  <c r="F313" i="8"/>
  <c r="G313" i="8" s="1"/>
  <c r="J313" i="8"/>
  <c r="E249" i="16" l="1"/>
  <c r="P248" i="16" s="1"/>
  <c r="B249" i="16"/>
  <c r="C249" i="16"/>
  <c r="G249" i="16" s="1"/>
  <c r="I249" i="16" s="1"/>
  <c r="F249" i="16"/>
  <c r="O249" i="16" s="1"/>
  <c r="B314" i="14"/>
  <c r="D314" i="14" s="1"/>
  <c r="G313" i="14"/>
  <c r="I314" i="14"/>
  <c r="B314" i="8"/>
  <c r="I314" i="8" s="1"/>
  <c r="J249" i="16" l="1"/>
  <c r="A250" i="16"/>
  <c r="M249" i="16"/>
  <c r="L249" i="16"/>
  <c r="N249" i="16"/>
  <c r="D314" i="8"/>
  <c r="K314" i="14"/>
  <c r="C314" i="14"/>
  <c r="C314" i="8"/>
  <c r="K314" i="8"/>
  <c r="E250" i="16" l="1"/>
  <c r="P249" i="16" s="1"/>
  <c r="F250" i="16"/>
  <c r="O250" i="16" s="1"/>
  <c r="B250" i="16"/>
  <c r="J314" i="14"/>
  <c r="F314" i="14"/>
  <c r="F314" i="8"/>
  <c r="G314" i="8" s="1"/>
  <c r="J314" i="8"/>
  <c r="M250" i="16" l="1"/>
  <c r="N250" i="16"/>
  <c r="L250" i="16"/>
  <c r="C250" i="16"/>
  <c r="G250" i="16" s="1"/>
  <c r="I250" i="16" s="1"/>
  <c r="B315" i="14"/>
  <c r="I315" i="14" s="1"/>
  <c r="G314" i="14"/>
  <c r="B315" i="8"/>
  <c r="I315" i="8" s="1"/>
  <c r="A251" i="16" l="1"/>
  <c r="J250" i="16"/>
  <c r="D315" i="14"/>
  <c r="D315" i="8"/>
  <c r="K315" i="14"/>
  <c r="C315" i="14"/>
  <c r="C315" i="8"/>
  <c r="K315" i="8"/>
  <c r="E251" i="16" l="1"/>
  <c r="P250" i="16" s="1"/>
  <c r="F251" i="16"/>
  <c r="O251" i="16" s="1"/>
  <c r="B251" i="16"/>
  <c r="C251" i="16"/>
  <c r="G251" i="16" s="1"/>
  <c r="I251" i="16" s="1"/>
  <c r="J315" i="14"/>
  <c r="F315" i="14"/>
  <c r="F315" i="8"/>
  <c r="G315" i="8" s="1"/>
  <c r="J315" i="8"/>
  <c r="A252" i="16" l="1"/>
  <c r="J251" i="16"/>
  <c r="L251" i="16"/>
  <c r="N251" i="16"/>
  <c r="M251" i="16"/>
  <c r="B316" i="14"/>
  <c r="D316" i="14" s="1"/>
  <c r="G315" i="14"/>
  <c r="I316" i="14"/>
  <c r="B316" i="8"/>
  <c r="D316" i="8" s="1"/>
  <c r="E252" i="16" l="1"/>
  <c r="P251" i="16" s="1"/>
  <c r="I316" i="8"/>
  <c r="K316" i="14"/>
  <c r="C316" i="14"/>
  <c r="C316" i="8"/>
  <c r="K316" i="8"/>
  <c r="B252" i="16" l="1"/>
  <c r="F252" i="16"/>
  <c r="O252" i="16" s="1"/>
  <c r="J316" i="14"/>
  <c r="F316" i="14"/>
  <c r="F316" i="8"/>
  <c r="G316" i="8" s="1"/>
  <c r="J316" i="8"/>
  <c r="N252" i="16" l="1"/>
  <c r="M252" i="16"/>
  <c r="L252" i="16"/>
  <c r="C252" i="16"/>
  <c r="G252" i="16" s="1"/>
  <c r="I252" i="16" s="1"/>
  <c r="B317" i="14"/>
  <c r="D317" i="14" s="1"/>
  <c r="G316" i="14"/>
  <c r="I317" i="14"/>
  <c r="B317" i="8"/>
  <c r="I317" i="8" s="1"/>
  <c r="A253" i="16" l="1"/>
  <c r="J252" i="16"/>
  <c r="D317" i="8"/>
  <c r="C317" i="8" s="1"/>
  <c r="K317" i="14"/>
  <c r="C317" i="14"/>
  <c r="K317" i="8"/>
  <c r="E253" i="16" l="1"/>
  <c r="P252" i="16" s="1"/>
  <c r="F253" i="16"/>
  <c r="O253" i="16" s="1"/>
  <c r="B253" i="16"/>
  <c r="J317" i="14"/>
  <c r="F317" i="14"/>
  <c r="F317" i="8"/>
  <c r="G317" i="8" s="1"/>
  <c r="J317" i="8"/>
  <c r="L253" i="16" l="1"/>
  <c r="N253" i="16"/>
  <c r="M253" i="16"/>
  <c r="C253" i="16"/>
  <c r="G253" i="16" s="1"/>
  <c r="I253" i="16" s="1"/>
  <c r="B318" i="14"/>
  <c r="I318" i="14" s="1"/>
  <c r="G317" i="14"/>
  <c r="D318" i="14"/>
  <c r="B318" i="8"/>
  <c r="I318" i="8" s="1"/>
  <c r="D318" i="8"/>
  <c r="J253" i="16" l="1"/>
  <c r="A254" i="16"/>
  <c r="C318" i="14"/>
  <c r="K318" i="14"/>
  <c r="C318" i="8"/>
  <c r="K318" i="8"/>
  <c r="E254" i="16" l="1"/>
  <c r="P253" i="16" s="1"/>
  <c r="B254" i="16"/>
  <c r="J318" i="14"/>
  <c r="F318" i="14"/>
  <c r="F318" i="8"/>
  <c r="G318" i="8" s="1"/>
  <c r="J318" i="8"/>
  <c r="L254" i="16" l="1"/>
  <c r="N254" i="16"/>
  <c r="M254" i="16"/>
  <c r="C254" i="16"/>
  <c r="F254" i="16"/>
  <c r="O254" i="16" s="1"/>
  <c r="B319" i="14"/>
  <c r="I319" i="14" s="1"/>
  <c r="G318" i="14"/>
  <c r="D319" i="14"/>
  <c r="B319" i="8"/>
  <c r="I319" i="8" s="1"/>
  <c r="G254" i="16" l="1"/>
  <c r="I254" i="16" s="1"/>
  <c r="C319" i="14"/>
  <c r="K319" i="14"/>
  <c r="D319" i="8"/>
  <c r="C319" i="8" s="1"/>
  <c r="A255" i="16" l="1"/>
  <c r="J254" i="16"/>
  <c r="J319" i="14"/>
  <c r="F319" i="14"/>
  <c r="K319" i="8"/>
  <c r="F319" i="8"/>
  <c r="G319" i="8" s="1"/>
  <c r="J319" i="8"/>
  <c r="E255" i="16" l="1"/>
  <c r="P254" i="16" s="1"/>
  <c r="B255" i="16"/>
  <c r="B320" i="14"/>
  <c r="D320" i="14" s="1"/>
  <c r="G319" i="14"/>
  <c r="I320" i="14"/>
  <c r="B320" i="8"/>
  <c r="D320" i="8" s="1"/>
  <c r="L255" i="16" l="1"/>
  <c r="N255" i="16"/>
  <c r="M255" i="16"/>
  <c r="C255" i="16"/>
  <c r="F255" i="16"/>
  <c r="O255" i="16" s="1"/>
  <c r="I320" i="8"/>
  <c r="K320" i="14"/>
  <c r="C320" i="14"/>
  <c r="C320" i="8"/>
  <c r="K320" i="8"/>
  <c r="G255" i="16" l="1"/>
  <c r="I255" i="16" s="1"/>
  <c r="J320" i="14"/>
  <c r="F320" i="14"/>
  <c r="F320" i="8"/>
  <c r="G320" i="8" s="1"/>
  <c r="J320" i="8"/>
  <c r="J255" i="16" l="1"/>
  <c r="A256" i="16"/>
  <c r="B321" i="14"/>
  <c r="D321" i="14" s="1"/>
  <c r="G320" i="14"/>
  <c r="I321" i="14"/>
  <c r="B321" i="8"/>
  <c r="I321" i="8" s="1"/>
  <c r="E256" i="16" l="1"/>
  <c r="P255" i="16" s="1"/>
  <c r="D321" i="8"/>
  <c r="K321" i="14"/>
  <c r="C321" i="14"/>
  <c r="C321" i="8"/>
  <c r="K321" i="8"/>
  <c r="B256" i="16" l="1"/>
  <c r="F256" i="16"/>
  <c r="O256" i="16" s="1"/>
  <c r="F321" i="14"/>
  <c r="J321" i="14"/>
  <c r="F321" i="8"/>
  <c r="G321" i="8" s="1"/>
  <c r="J321" i="8"/>
  <c r="L256" i="16" l="1"/>
  <c r="M256" i="16"/>
  <c r="N256" i="16"/>
  <c r="C256" i="16"/>
  <c r="G256" i="16" s="1"/>
  <c r="I256" i="16" s="1"/>
  <c r="B322" i="14"/>
  <c r="I322" i="14" s="1"/>
  <c r="G321" i="14"/>
  <c r="D322" i="14"/>
  <c r="B322" i="8"/>
  <c r="D322" i="8" s="1"/>
  <c r="A257" i="16" l="1"/>
  <c r="J256" i="16"/>
  <c r="I322" i="8"/>
  <c r="K322" i="14"/>
  <c r="C322" i="14"/>
  <c r="C322" i="8"/>
  <c r="K322" i="8"/>
  <c r="E257" i="16" l="1"/>
  <c r="P256" i="16" s="1"/>
  <c r="F257" i="16"/>
  <c r="O257" i="16" s="1"/>
  <c r="F322" i="14"/>
  <c r="J322" i="14"/>
  <c r="F322" i="8"/>
  <c r="G322" i="8" s="1"/>
  <c r="J322" i="8"/>
  <c r="B257" i="16" l="1"/>
  <c r="B323" i="14"/>
  <c r="I323" i="14" s="1"/>
  <c r="G322" i="14"/>
  <c r="D323" i="14"/>
  <c r="B323" i="8"/>
  <c r="I323" i="8" s="1"/>
  <c r="N257" i="16" l="1"/>
  <c r="M257" i="16"/>
  <c r="L257" i="16"/>
  <c r="C257" i="16"/>
  <c r="G257" i="16" s="1"/>
  <c r="I257" i="16" s="1"/>
  <c r="D323" i="8"/>
  <c r="C323" i="8" s="1"/>
  <c r="C323" i="14"/>
  <c r="K323" i="14"/>
  <c r="K323" i="8"/>
  <c r="J257" i="16" l="1"/>
  <c r="A258" i="16"/>
  <c r="J323" i="14"/>
  <c r="F323" i="14"/>
  <c r="F323" i="8"/>
  <c r="G323" i="8" s="1"/>
  <c r="J323" i="8"/>
  <c r="E258" i="16" l="1"/>
  <c r="P257" i="16" s="1"/>
  <c r="B324" i="14"/>
  <c r="G323" i="14"/>
  <c r="I324" i="14"/>
  <c r="D324" i="14"/>
  <c r="B324" i="8"/>
  <c r="I324" i="8"/>
  <c r="D324" i="8"/>
  <c r="B258" i="16" l="1"/>
  <c r="F258" i="16"/>
  <c r="O258" i="16" s="1"/>
  <c r="C324" i="14"/>
  <c r="K324" i="14"/>
  <c r="C324" i="8"/>
  <c r="K324" i="8"/>
  <c r="M258" i="16" l="1"/>
  <c r="N258" i="16"/>
  <c r="L258" i="16"/>
  <c r="C258" i="16"/>
  <c r="G258" i="16" s="1"/>
  <c r="I258" i="16" s="1"/>
  <c r="J324" i="14"/>
  <c r="F324" i="14"/>
  <c r="F324" i="8"/>
  <c r="G324" i="8" s="1"/>
  <c r="J324" i="8"/>
  <c r="A259" i="16" l="1"/>
  <c r="J258" i="16"/>
  <c r="B325" i="14"/>
  <c r="D325" i="14" s="1"/>
  <c r="G324" i="14"/>
  <c r="I325" i="14"/>
  <c r="B325" i="8"/>
  <c r="I325" i="8" s="1"/>
  <c r="E259" i="16" l="1"/>
  <c r="P258" i="16" s="1"/>
  <c r="F259" i="16"/>
  <c r="O259" i="16" s="1"/>
  <c r="B259" i="16"/>
  <c r="D325" i="8"/>
  <c r="C325" i="14"/>
  <c r="K325" i="14"/>
  <c r="C325" i="8"/>
  <c r="K325" i="8"/>
  <c r="N259" i="16" l="1"/>
  <c r="L259" i="16"/>
  <c r="M259" i="16"/>
  <c r="C259" i="16"/>
  <c r="G259" i="16" s="1"/>
  <c r="I259" i="16" s="1"/>
  <c r="J325" i="14"/>
  <c r="F325" i="14"/>
  <c r="F325" i="8"/>
  <c r="G325" i="8" s="1"/>
  <c r="J325" i="8"/>
  <c r="A260" i="16" l="1"/>
  <c r="J259" i="16"/>
  <c r="B326" i="14"/>
  <c r="D326" i="14" s="1"/>
  <c r="G325" i="14"/>
  <c r="I326" i="14"/>
  <c r="B326" i="8"/>
  <c r="I326" i="8" s="1"/>
  <c r="E260" i="16" l="1"/>
  <c r="P259" i="16" s="1"/>
  <c r="D326" i="8"/>
  <c r="K326" i="8" s="1"/>
  <c r="C326" i="14"/>
  <c r="K326" i="14"/>
  <c r="C326" i="8"/>
  <c r="B260" i="16" l="1"/>
  <c r="F260" i="16"/>
  <c r="O260" i="16" s="1"/>
  <c r="J326" i="14"/>
  <c r="F326" i="14"/>
  <c r="F326" i="8"/>
  <c r="G326" i="8" s="1"/>
  <c r="J326" i="8"/>
  <c r="L260" i="16" l="1"/>
  <c r="M260" i="16"/>
  <c r="N260" i="16"/>
  <c r="C260" i="16"/>
  <c r="G260" i="16" s="1"/>
  <c r="I260" i="16" s="1"/>
  <c r="B327" i="14"/>
  <c r="D327" i="14" s="1"/>
  <c r="G326" i="14"/>
  <c r="I327" i="14"/>
  <c r="B327" i="8"/>
  <c r="I327" i="8" s="1"/>
  <c r="J260" i="16" l="1"/>
  <c r="A261" i="16"/>
  <c r="D327" i="8"/>
  <c r="C327" i="8" s="1"/>
  <c r="K327" i="14"/>
  <c r="C327" i="14"/>
  <c r="E261" i="16" l="1"/>
  <c r="P260" i="16" s="1"/>
  <c r="F261" i="16"/>
  <c r="O261" i="16" s="1"/>
  <c r="K327" i="8"/>
  <c r="F327" i="14"/>
  <c r="J327" i="14"/>
  <c r="F327" i="8"/>
  <c r="G327" i="8" s="1"/>
  <c r="J327" i="8"/>
  <c r="B261" i="16" l="1"/>
  <c r="B328" i="14"/>
  <c r="I328" i="14" s="1"/>
  <c r="G327" i="14"/>
  <c r="D328" i="14"/>
  <c r="B328" i="8"/>
  <c r="I328" i="8" s="1"/>
  <c r="N261" i="16" l="1"/>
  <c r="L261" i="16"/>
  <c r="M261" i="16"/>
  <c r="C261" i="16"/>
  <c r="G261" i="16" s="1"/>
  <c r="I261" i="16" s="1"/>
  <c r="D328" i="8"/>
  <c r="K328" i="8" s="1"/>
  <c r="K328" i="14"/>
  <c r="C328" i="14"/>
  <c r="J261" i="16" l="1"/>
  <c r="A262" i="16"/>
  <c r="C328" i="8"/>
  <c r="J328" i="14"/>
  <c r="F328" i="14"/>
  <c r="F328" i="8"/>
  <c r="G328" i="8" s="1"/>
  <c r="J328" i="8"/>
  <c r="E262" i="16" l="1"/>
  <c r="P261" i="16" s="1"/>
  <c r="C262" i="16" s="1"/>
  <c r="G262" i="16" s="1"/>
  <c r="I262" i="16" s="1"/>
  <c r="F262" i="16"/>
  <c r="O262" i="16" s="1"/>
  <c r="B262" i="16"/>
  <c r="B329" i="14"/>
  <c r="D329" i="14" s="1"/>
  <c r="G328" i="14"/>
  <c r="I329" i="14"/>
  <c r="B329" i="8"/>
  <c r="I329" i="8" s="1"/>
  <c r="J262" i="16" l="1"/>
  <c r="A263" i="16"/>
  <c r="M262" i="16"/>
  <c r="L262" i="16"/>
  <c r="N262" i="16"/>
  <c r="D329" i="8"/>
  <c r="C329" i="8" s="1"/>
  <c r="C329" i="14"/>
  <c r="K329" i="14"/>
  <c r="K329" i="8"/>
  <c r="E263" i="16" l="1"/>
  <c r="P262" i="16" s="1"/>
  <c r="B263" i="16"/>
  <c r="J329" i="14"/>
  <c r="F329" i="14"/>
  <c r="F329" i="8"/>
  <c r="G329" i="8" s="1"/>
  <c r="J329" i="8"/>
  <c r="L263" i="16" l="1"/>
  <c r="M263" i="16"/>
  <c r="N263" i="16"/>
  <c r="C263" i="16"/>
  <c r="F263" i="16"/>
  <c r="O263" i="16" s="1"/>
  <c r="B330" i="14"/>
  <c r="D330" i="14" s="1"/>
  <c r="G329" i="14"/>
  <c r="I330" i="14"/>
  <c r="B330" i="8"/>
  <c r="I330" i="8" s="1"/>
  <c r="G263" i="16" l="1"/>
  <c r="I263" i="16" s="1"/>
  <c r="D330" i="8"/>
  <c r="K330" i="14"/>
  <c r="C330" i="14"/>
  <c r="C330" i="8"/>
  <c r="K330" i="8"/>
  <c r="A264" i="16" l="1"/>
  <c r="J263" i="16"/>
  <c r="J330" i="14"/>
  <c r="F330" i="14"/>
  <c r="F330" i="8"/>
  <c r="G330" i="8" s="1"/>
  <c r="J330" i="8"/>
  <c r="E264" i="16" l="1"/>
  <c r="P263" i="16" s="1"/>
  <c r="B264" i="16"/>
  <c r="F264" i="16"/>
  <c r="O264" i="16" s="1"/>
  <c r="C264" i="16"/>
  <c r="G264" i="16" s="1"/>
  <c r="I264" i="16" s="1"/>
  <c r="B331" i="14"/>
  <c r="D331" i="14" s="1"/>
  <c r="G330" i="14"/>
  <c r="I331" i="14"/>
  <c r="B331" i="8"/>
  <c r="I331" i="8" s="1"/>
  <c r="A265" i="16" l="1"/>
  <c r="J264" i="16"/>
  <c r="M264" i="16"/>
  <c r="L264" i="16"/>
  <c r="N264" i="16"/>
  <c r="K331" i="14"/>
  <c r="C331" i="14"/>
  <c r="D331" i="8"/>
  <c r="C331" i="8" s="1"/>
  <c r="E265" i="16" l="1"/>
  <c r="P264" i="16" s="1"/>
  <c r="C265" i="16" s="1"/>
  <c r="G265" i="16" s="1"/>
  <c r="I265" i="16" s="1"/>
  <c r="B265" i="16"/>
  <c r="F265" i="16"/>
  <c r="O265" i="16" s="1"/>
  <c r="J331" i="14"/>
  <c r="F331" i="14"/>
  <c r="K331" i="8"/>
  <c r="F331" i="8"/>
  <c r="G331" i="8" s="1"/>
  <c r="J331" i="8"/>
  <c r="J265" i="16" l="1"/>
  <c r="A266" i="16"/>
  <c r="N265" i="16"/>
  <c r="L265" i="16"/>
  <c r="M265" i="16"/>
  <c r="B332" i="14"/>
  <c r="D332" i="14" s="1"/>
  <c r="G331" i="14"/>
  <c r="I332" i="14"/>
  <c r="B332" i="8"/>
  <c r="I332" i="8" s="1"/>
  <c r="E266" i="16" l="1"/>
  <c r="P265" i="16" s="1"/>
  <c r="F266" i="16"/>
  <c r="O266" i="16" s="1"/>
  <c r="B266" i="16"/>
  <c r="C266" i="16"/>
  <c r="G266" i="16" s="1"/>
  <c r="I266" i="16" s="1"/>
  <c r="D332" i="8"/>
  <c r="K332" i="8" s="1"/>
  <c r="K332" i="14"/>
  <c r="C332" i="14"/>
  <c r="J266" i="16" l="1"/>
  <c r="A267" i="16"/>
  <c r="N266" i="16"/>
  <c r="M266" i="16"/>
  <c r="L266" i="16"/>
  <c r="C332" i="8"/>
  <c r="J332" i="14"/>
  <c r="F332" i="14"/>
  <c r="F332" i="8"/>
  <c r="G332" i="8" s="1"/>
  <c r="J332" i="8"/>
  <c r="E267" i="16" l="1"/>
  <c r="P266" i="16" s="1"/>
  <c r="F267" i="16"/>
  <c r="O267" i="16" s="1"/>
  <c r="B267" i="16"/>
  <c r="C267" i="16"/>
  <c r="G267" i="16" s="1"/>
  <c r="I267" i="16" s="1"/>
  <c r="B333" i="14"/>
  <c r="D333" i="14" s="1"/>
  <c r="G332" i="14"/>
  <c r="I333" i="14"/>
  <c r="B333" i="8"/>
  <c r="D333" i="8" s="1"/>
  <c r="A268" i="16" l="1"/>
  <c r="J267" i="16"/>
  <c r="N267" i="16"/>
  <c r="L267" i="16"/>
  <c r="M267" i="16"/>
  <c r="I333" i="8"/>
  <c r="K333" i="14"/>
  <c r="C333" i="14"/>
  <c r="C333" i="8"/>
  <c r="K333" i="8"/>
  <c r="E268" i="16" l="1"/>
  <c r="P267" i="16" s="1"/>
  <c r="F268" i="16"/>
  <c r="O268" i="16" s="1"/>
  <c r="J333" i="14"/>
  <c r="F333" i="14"/>
  <c r="F333" i="8"/>
  <c r="G333" i="8" s="1"/>
  <c r="J333" i="8"/>
  <c r="B268" i="16" l="1"/>
  <c r="B334" i="14"/>
  <c r="D334" i="14" s="1"/>
  <c r="G333" i="14"/>
  <c r="I334" i="14"/>
  <c r="B334" i="8"/>
  <c r="I334" i="8" s="1"/>
  <c r="N268" i="16" l="1"/>
  <c r="L268" i="16"/>
  <c r="M268" i="16"/>
  <c r="C268" i="16"/>
  <c r="G268" i="16" s="1"/>
  <c r="I268" i="16" s="1"/>
  <c r="D334" i="8"/>
  <c r="K334" i="14"/>
  <c r="C334" i="14"/>
  <c r="C334" i="8"/>
  <c r="K334" i="8"/>
  <c r="J268" i="16" l="1"/>
  <c r="A269" i="16"/>
  <c r="J334" i="14"/>
  <c r="F334" i="14"/>
  <c r="F334" i="8"/>
  <c r="G334" i="8" s="1"/>
  <c r="J334" i="8"/>
  <c r="E269" i="16" l="1"/>
  <c r="P268" i="16" s="1"/>
  <c r="B335" i="14"/>
  <c r="D335" i="14" s="1"/>
  <c r="G334" i="14"/>
  <c r="I335" i="14"/>
  <c r="B335" i="8"/>
  <c r="D335" i="8" s="1"/>
  <c r="F269" i="16" l="1"/>
  <c r="O269" i="16" s="1"/>
  <c r="B269" i="16"/>
  <c r="I335" i="8"/>
  <c r="C335" i="14"/>
  <c r="K335" i="14"/>
  <c r="C335" i="8"/>
  <c r="K335" i="8"/>
  <c r="M269" i="16" l="1"/>
  <c r="N269" i="16"/>
  <c r="L269" i="16"/>
  <c r="C269" i="16"/>
  <c r="G269" i="16" s="1"/>
  <c r="I269" i="16" s="1"/>
  <c r="J335" i="14"/>
  <c r="F335" i="14"/>
  <c r="F335" i="8"/>
  <c r="G335" i="8" s="1"/>
  <c r="J335" i="8"/>
  <c r="A270" i="16" l="1"/>
  <c r="J269" i="16"/>
  <c r="B336" i="14"/>
  <c r="G335" i="14"/>
  <c r="I336" i="14"/>
  <c r="D336" i="14"/>
  <c r="B336" i="8"/>
  <c r="D336" i="8" s="1"/>
  <c r="E270" i="16" l="1"/>
  <c r="P269" i="16" s="1"/>
  <c r="I336" i="8"/>
  <c r="C336" i="14"/>
  <c r="K336" i="14"/>
  <c r="C336" i="8"/>
  <c r="K336" i="8"/>
  <c r="B270" i="16" l="1"/>
  <c r="F270" i="16"/>
  <c r="O270" i="16" s="1"/>
  <c r="J336" i="14"/>
  <c r="F336" i="14"/>
  <c r="F336" i="8"/>
  <c r="G336" i="8" s="1"/>
  <c r="J336" i="8"/>
  <c r="L270" i="16" l="1"/>
  <c r="N270" i="16"/>
  <c r="M270" i="16"/>
  <c r="C270" i="16"/>
  <c r="G270" i="16" s="1"/>
  <c r="I270" i="16" s="1"/>
  <c r="B337" i="14"/>
  <c r="D337" i="14" s="1"/>
  <c r="G336" i="14"/>
  <c r="I337" i="14"/>
  <c r="B337" i="8"/>
  <c r="D337" i="8" s="1"/>
  <c r="A271" i="16" l="1"/>
  <c r="J270" i="16"/>
  <c r="I337" i="8"/>
  <c r="C337" i="14"/>
  <c r="K337" i="14"/>
  <c r="C337" i="8"/>
  <c r="K337" i="8"/>
  <c r="E271" i="16" l="1"/>
  <c r="P270" i="16" s="1"/>
  <c r="J337" i="14"/>
  <c r="F337" i="14"/>
  <c r="F337" i="8"/>
  <c r="G337" i="8" s="1"/>
  <c r="J337" i="8"/>
  <c r="B271" i="16" l="1"/>
  <c r="F271" i="16"/>
  <c r="O271" i="16" s="1"/>
  <c r="B338" i="14"/>
  <c r="D338" i="14" s="1"/>
  <c r="G337" i="14"/>
  <c r="I338" i="14"/>
  <c r="B338" i="8"/>
  <c r="I338" i="8" s="1"/>
  <c r="M271" i="16" l="1"/>
  <c r="L271" i="16"/>
  <c r="N271" i="16"/>
  <c r="C271" i="16"/>
  <c r="G271" i="16" s="1"/>
  <c r="I271" i="16" s="1"/>
  <c r="D338" i="8"/>
  <c r="C338" i="14"/>
  <c r="K338" i="14"/>
  <c r="C338" i="8"/>
  <c r="K338" i="8"/>
  <c r="J271" i="16" l="1"/>
  <c r="A272" i="16"/>
  <c r="J338" i="14"/>
  <c r="F338" i="14"/>
  <c r="F338" i="8"/>
  <c r="G338" i="8" s="1"/>
  <c r="J338" i="8"/>
  <c r="E272" i="16" l="1"/>
  <c r="P271" i="16" s="1"/>
  <c r="F272" i="16"/>
  <c r="O272" i="16" s="1"/>
  <c r="B339" i="14"/>
  <c r="D339" i="14" s="1"/>
  <c r="G338" i="14"/>
  <c r="I339" i="14"/>
  <c r="B339" i="8"/>
  <c r="D339" i="8" s="1"/>
  <c r="B272" i="16" l="1"/>
  <c r="I339" i="8"/>
  <c r="C339" i="14"/>
  <c r="K339" i="14"/>
  <c r="C339" i="8"/>
  <c r="K339" i="8"/>
  <c r="N272" i="16" l="1"/>
  <c r="M272" i="16"/>
  <c r="L272" i="16"/>
  <c r="C272" i="16"/>
  <c r="G272" i="16" s="1"/>
  <c r="I272" i="16" s="1"/>
  <c r="J339" i="14"/>
  <c r="F339" i="14"/>
  <c r="F339" i="8"/>
  <c r="G339" i="8" s="1"/>
  <c r="J339" i="8"/>
  <c r="A273" i="16" l="1"/>
  <c r="J272" i="16"/>
  <c r="B340" i="14"/>
  <c r="I340" i="14" s="1"/>
  <c r="G339" i="14"/>
  <c r="D340" i="14"/>
  <c r="B340" i="8"/>
  <c r="I340" i="8" s="1"/>
  <c r="E273" i="16" l="1"/>
  <c r="P272" i="16" s="1"/>
  <c r="C273" i="16" s="1"/>
  <c r="G273" i="16" s="1"/>
  <c r="I273" i="16" s="1"/>
  <c r="B273" i="16"/>
  <c r="F273" i="16"/>
  <c r="O273" i="16" s="1"/>
  <c r="D340" i="8"/>
  <c r="C340" i="14"/>
  <c r="K340" i="14"/>
  <c r="C340" i="8"/>
  <c r="K340" i="8"/>
  <c r="J273" i="16" l="1"/>
  <c r="A274" i="16"/>
  <c r="L273" i="16"/>
  <c r="N273" i="16"/>
  <c r="M273" i="16"/>
  <c r="F340" i="14"/>
  <c r="J340" i="14"/>
  <c r="F340" i="8"/>
  <c r="G340" i="8" s="1"/>
  <c r="J340" i="8"/>
  <c r="E274" i="16" l="1"/>
  <c r="P273" i="16" s="1"/>
  <c r="B274" i="16"/>
  <c r="F274" i="16"/>
  <c r="O274" i="16" s="1"/>
  <c r="C274" i="16"/>
  <c r="B341" i="14"/>
  <c r="D341" i="14" s="1"/>
  <c r="G340" i="14"/>
  <c r="I341" i="14"/>
  <c r="B341" i="8"/>
  <c r="D341" i="8" s="1"/>
  <c r="G274" i="16" l="1"/>
  <c r="I274" i="16" s="1"/>
  <c r="N274" i="16"/>
  <c r="M274" i="16"/>
  <c r="L274" i="16"/>
  <c r="I341" i="8"/>
  <c r="K341" i="14"/>
  <c r="C341" i="14"/>
  <c r="C341" i="8"/>
  <c r="K341" i="8"/>
  <c r="J274" i="16" l="1"/>
  <c r="A275" i="16"/>
  <c r="J341" i="14"/>
  <c r="F341" i="14"/>
  <c r="F341" i="8"/>
  <c r="G341" i="8" s="1"/>
  <c r="J341" i="8"/>
  <c r="E275" i="16" l="1"/>
  <c r="P274" i="16" s="1"/>
  <c r="B342" i="14"/>
  <c r="D342" i="14" s="1"/>
  <c r="G341" i="14"/>
  <c r="I342" i="14"/>
  <c r="B342" i="8"/>
  <c r="I342" i="8" s="1"/>
  <c r="F275" i="16" l="1"/>
  <c r="O275" i="16" s="1"/>
  <c r="B275" i="16"/>
  <c r="D342" i="8"/>
  <c r="C342" i="14"/>
  <c r="K342" i="14"/>
  <c r="C342" i="8"/>
  <c r="K342" i="8"/>
  <c r="M275" i="16" l="1"/>
  <c r="N275" i="16"/>
  <c r="L275" i="16"/>
  <c r="C275" i="16"/>
  <c r="G275" i="16" s="1"/>
  <c r="I275" i="16" s="1"/>
  <c r="J342" i="14"/>
  <c r="F342" i="14"/>
  <c r="F342" i="8"/>
  <c r="G342" i="8" s="1"/>
  <c r="J342" i="8"/>
  <c r="J275" i="16" l="1"/>
  <c r="A276" i="16"/>
  <c r="B343" i="14"/>
  <c r="I343" i="14" s="1"/>
  <c r="G342" i="14"/>
  <c r="D343" i="14"/>
  <c r="B343" i="8"/>
  <c r="I343" i="8" s="1"/>
  <c r="E276" i="16" l="1"/>
  <c r="P275" i="16" s="1"/>
  <c r="B276" i="16"/>
  <c r="C343" i="14"/>
  <c r="K343" i="14"/>
  <c r="D343" i="8"/>
  <c r="C343" i="8" s="1"/>
  <c r="L276" i="16" l="1"/>
  <c r="M276" i="16"/>
  <c r="N276" i="16"/>
  <c r="C276" i="16"/>
  <c r="F276" i="16"/>
  <c r="O276" i="16" s="1"/>
  <c r="J343" i="14"/>
  <c r="F343" i="14"/>
  <c r="K343" i="8"/>
  <c r="F343" i="8"/>
  <c r="G343" i="8" s="1"/>
  <c r="J343" i="8"/>
  <c r="G276" i="16" l="1"/>
  <c r="I276" i="16" s="1"/>
  <c r="B344" i="14"/>
  <c r="D344" i="14" s="1"/>
  <c r="G343" i="14"/>
  <c r="I344" i="14"/>
  <c r="B344" i="8"/>
  <c r="I344" i="8" s="1"/>
  <c r="J276" i="16" l="1"/>
  <c r="A277" i="16"/>
  <c r="D344" i="8"/>
  <c r="K344" i="14"/>
  <c r="C344" i="14"/>
  <c r="C344" i="8"/>
  <c r="K344" i="8"/>
  <c r="E277" i="16" l="1"/>
  <c r="P276" i="16" s="1"/>
  <c r="J344" i="14"/>
  <c r="F344" i="14"/>
  <c r="F344" i="8"/>
  <c r="G344" i="8" s="1"/>
  <c r="J344" i="8"/>
  <c r="F277" i="16" l="1"/>
  <c r="O277" i="16" s="1"/>
  <c r="B277" i="16"/>
  <c r="B345" i="14"/>
  <c r="I345" i="14" s="1"/>
  <c r="G344" i="14"/>
  <c r="D345" i="14"/>
  <c r="B345" i="8"/>
  <c r="D345" i="8" s="1"/>
  <c r="N277" i="16" l="1"/>
  <c r="L277" i="16"/>
  <c r="M277" i="16"/>
  <c r="C277" i="16"/>
  <c r="G277" i="16" s="1"/>
  <c r="I277" i="16" s="1"/>
  <c r="I345" i="8"/>
  <c r="C345" i="14"/>
  <c r="K345" i="14"/>
  <c r="C345" i="8"/>
  <c r="K345" i="8"/>
  <c r="A278" i="16" l="1"/>
  <c r="J277" i="16"/>
  <c r="J345" i="14"/>
  <c r="F345" i="14"/>
  <c r="F345" i="8"/>
  <c r="G345" i="8" s="1"/>
  <c r="J345" i="8"/>
  <c r="E278" i="16" l="1"/>
  <c r="P277" i="16" s="1"/>
  <c r="F278" i="16"/>
  <c r="O278" i="16" s="1"/>
  <c r="B278" i="16"/>
  <c r="C278" i="16"/>
  <c r="G278" i="16" s="1"/>
  <c r="I278" i="16" s="1"/>
  <c r="B346" i="14"/>
  <c r="D346" i="14" s="1"/>
  <c r="G345" i="14"/>
  <c r="I346" i="14"/>
  <c r="B346" i="8"/>
  <c r="I346" i="8" s="1"/>
  <c r="J278" i="16" l="1"/>
  <c r="A279" i="16"/>
  <c r="N278" i="16"/>
  <c r="M278" i="16"/>
  <c r="L278" i="16"/>
  <c r="D346" i="8"/>
  <c r="C346" i="8" s="1"/>
  <c r="C346" i="14"/>
  <c r="K346" i="14"/>
  <c r="K346" i="8"/>
  <c r="E279" i="16" l="1"/>
  <c r="P278" i="16" s="1"/>
  <c r="F279" i="16"/>
  <c r="O279" i="16" s="1"/>
  <c r="B279" i="16"/>
  <c r="J346" i="14"/>
  <c r="F346" i="14"/>
  <c r="F346" i="8"/>
  <c r="G346" i="8" s="1"/>
  <c r="J346" i="8"/>
  <c r="L279" i="16" l="1"/>
  <c r="M279" i="16"/>
  <c r="N279" i="16"/>
  <c r="C279" i="16"/>
  <c r="G279" i="16" s="1"/>
  <c r="I279" i="16" s="1"/>
  <c r="B347" i="14"/>
  <c r="D347" i="14" s="1"/>
  <c r="G346" i="14"/>
  <c r="B347" i="8"/>
  <c r="I347" i="8" s="1"/>
  <c r="A280" i="16" l="1"/>
  <c r="J279" i="16"/>
  <c r="I347" i="14"/>
  <c r="D347" i="8"/>
  <c r="K347" i="14"/>
  <c r="C347" i="14"/>
  <c r="C347" i="8"/>
  <c r="K347" i="8"/>
  <c r="E280" i="16" l="1"/>
  <c r="P279" i="16" s="1"/>
  <c r="J347" i="14"/>
  <c r="F347" i="14"/>
  <c r="F347" i="8"/>
  <c r="G347" i="8" s="1"/>
  <c r="J347" i="8"/>
  <c r="F280" i="16" l="1"/>
  <c r="O280" i="16" s="1"/>
  <c r="B280" i="16"/>
  <c r="B348" i="14"/>
  <c r="G347" i="14"/>
  <c r="I348" i="14"/>
  <c r="D348" i="14"/>
  <c r="B348" i="8"/>
  <c r="I348" i="8" s="1"/>
  <c r="N280" i="16" l="1"/>
  <c r="L280" i="16"/>
  <c r="M280" i="16"/>
  <c r="C280" i="16"/>
  <c r="G280" i="16" s="1"/>
  <c r="I280" i="16" s="1"/>
  <c r="D348" i="8"/>
  <c r="K348" i="14"/>
  <c r="C348" i="14"/>
  <c r="C348" i="8"/>
  <c r="K348" i="8"/>
  <c r="A281" i="16" l="1"/>
  <c r="J280" i="16"/>
  <c r="J348" i="14"/>
  <c r="F348" i="14"/>
  <c r="F348" i="8"/>
  <c r="G348" i="8" s="1"/>
  <c r="J348" i="8"/>
  <c r="E281" i="16" l="1"/>
  <c r="P280" i="16" s="1"/>
  <c r="B281" i="16"/>
  <c r="F281" i="16"/>
  <c r="O281" i="16" s="1"/>
  <c r="B349" i="14"/>
  <c r="D349" i="14" s="1"/>
  <c r="G348" i="14"/>
  <c r="I349" i="14"/>
  <c r="B349" i="8"/>
  <c r="D349" i="8" s="1"/>
  <c r="L281" i="16" l="1"/>
  <c r="M281" i="16"/>
  <c r="N281" i="16"/>
  <c r="C281" i="16"/>
  <c r="G281" i="16" s="1"/>
  <c r="I281" i="16" s="1"/>
  <c r="I349" i="8"/>
  <c r="C349" i="14"/>
  <c r="K349" i="14"/>
  <c r="C349" i="8"/>
  <c r="K349" i="8"/>
  <c r="A282" i="16" l="1"/>
  <c r="J281" i="16"/>
  <c r="J349" i="14"/>
  <c r="F349" i="14"/>
  <c r="F349" i="8"/>
  <c r="G349" i="8" s="1"/>
  <c r="J349" i="8"/>
  <c r="E282" i="16" l="1"/>
  <c r="P281" i="16" s="1"/>
  <c r="F282" i="16"/>
  <c r="O282" i="16" s="1"/>
  <c r="B282" i="16"/>
  <c r="C282" i="16"/>
  <c r="G282" i="16" s="1"/>
  <c r="I282" i="16" s="1"/>
  <c r="B350" i="14"/>
  <c r="G349" i="14"/>
  <c r="D350" i="14"/>
  <c r="I350" i="14"/>
  <c r="B350" i="8"/>
  <c r="I350" i="8" s="1"/>
  <c r="D350" i="8"/>
  <c r="A283" i="16" l="1"/>
  <c r="J282" i="16"/>
  <c r="L282" i="16"/>
  <c r="N282" i="16"/>
  <c r="M282" i="16"/>
  <c r="K350" i="14"/>
  <c r="C350" i="14"/>
  <c r="C350" i="8"/>
  <c r="K350" i="8"/>
  <c r="E283" i="16" l="1"/>
  <c r="P282" i="16" s="1"/>
  <c r="F350" i="14"/>
  <c r="J350" i="14"/>
  <c r="F350" i="8"/>
  <c r="G350" i="8" s="1"/>
  <c r="J350" i="8"/>
  <c r="B283" i="16" l="1"/>
  <c r="F283" i="16"/>
  <c r="O283" i="16" s="1"/>
  <c r="B351" i="14"/>
  <c r="D351" i="14" s="1"/>
  <c r="G350" i="14"/>
  <c r="I351" i="14"/>
  <c r="B351" i="8"/>
  <c r="I351" i="8" s="1"/>
  <c r="N283" i="16" l="1"/>
  <c r="L283" i="16"/>
  <c r="M283" i="16"/>
  <c r="C283" i="16"/>
  <c r="G283" i="16" s="1"/>
  <c r="I283" i="16" s="1"/>
  <c r="D351" i="8"/>
  <c r="K351" i="14"/>
  <c r="C351" i="14"/>
  <c r="C351" i="8"/>
  <c r="K351" i="8"/>
  <c r="J283" i="16" l="1"/>
  <c r="A284" i="16"/>
  <c r="F351" i="14"/>
  <c r="J351" i="14"/>
  <c r="F351" i="8"/>
  <c r="G351" i="8" s="1"/>
  <c r="J351" i="8"/>
  <c r="E284" i="16" l="1"/>
  <c r="P283" i="16" s="1"/>
  <c r="F284" i="16"/>
  <c r="O284" i="16" s="1"/>
  <c r="B352" i="14"/>
  <c r="D352" i="14" s="1"/>
  <c r="G351" i="14"/>
  <c r="B352" i="8"/>
  <c r="I352" i="8" s="1"/>
  <c r="B284" i="16" l="1"/>
  <c r="I352" i="14"/>
  <c r="D352" i="8"/>
  <c r="K352" i="14"/>
  <c r="C352" i="14"/>
  <c r="C352" i="8"/>
  <c r="K352" i="8"/>
  <c r="N284" i="16" l="1"/>
  <c r="L284" i="16"/>
  <c r="M284" i="16"/>
  <c r="C284" i="16"/>
  <c r="G284" i="16" s="1"/>
  <c r="I284" i="16" s="1"/>
  <c r="F352" i="14"/>
  <c r="J352" i="14"/>
  <c r="F352" i="8"/>
  <c r="G352" i="8" s="1"/>
  <c r="J352" i="8"/>
  <c r="J284" i="16" l="1"/>
  <c r="A285" i="16"/>
  <c r="B353" i="14"/>
  <c r="D353" i="14" s="1"/>
  <c r="G352" i="14"/>
  <c r="I353" i="14"/>
  <c r="B353" i="8"/>
  <c r="D353" i="8" s="1"/>
  <c r="E285" i="16" l="1"/>
  <c r="P284" i="16" s="1"/>
  <c r="I353" i="8"/>
  <c r="C353" i="14"/>
  <c r="K353" i="14"/>
  <c r="C353" i="8"/>
  <c r="K353" i="8"/>
  <c r="B285" i="16" l="1"/>
  <c r="F285" i="16"/>
  <c r="O285" i="16" s="1"/>
  <c r="F353" i="14"/>
  <c r="J353" i="14"/>
  <c r="F353" i="8"/>
  <c r="G353" i="8" s="1"/>
  <c r="J353" i="8"/>
  <c r="L285" i="16" l="1"/>
  <c r="M285" i="16"/>
  <c r="N285" i="16"/>
  <c r="C285" i="16"/>
  <c r="G285" i="16" s="1"/>
  <c r="I285" i="16" s="1"/>
  <c r="B354" i="14"/>
  <c r="D354" i="14" s="1"/>
  <c r="G353" i="14"/>
  <c r="I354" i="14"/>
  <c r="B354" i="8"/>
  <c r="I354" i="8" s="1"/>
  <c r="A286" i="16" l="1"/>
  <c r="J285" i="16"/>
  <c r="D354" i="8"/>
  <c r="C354" i="14"/>
  <c r="K354" i="14"/>
  <c r="C354" i="8"/>
  <c r="K354" i="8"/>
  <c r="E286" i="16" l="1"/>
  <c r="P285" i="16" s="1"/>
  <c r="F354" i="14"/>
  <c r="J354" i="14"/>
  <c r="F354" i="8"/>
  <c r="G354" i="8" s="1"/>
  <c r="J354" i="8"/>
  <c r="F286" i="16" l="1"/>
  <c r="O286" i="16" s="1"/>
  <c r="B286" i="16"/>
  <c r="B355" i="14"/>
  <c r="D355" i="14" s="1"/>
  <c r="G354" i="14"/>
  <c r="I355" i="14"/>
  <c r="B355" i="8"/>
  <c r="I355" i="8" s="1"/>
  <c r="N286" i="16" l="1"/>
  <c r="L286" i="16"/>
  <c r="M286" i="16"/>
  <c r="C286" i="16"/>
  <c r="G286" i="16" s="1"/>
  <c r="I286" i="16" s="1"/>
  <c r="K355" i="14"/>
  <c r="C355" i="14"/>
  <c r="D355" i="8"/>
  <c r="C355" i="8" s="1"/>
  <c r="A287" i="16" l="1"/>
  <c r="J286" i="16"/>
  <c r="F355" i="14"/>
  <c r="J355" i="14"/>
  <c r="K355" i="8"/>
  <c r="F355" i="8"/>
  <c r="G355" i="8" s="1"/>
  <c r="J355" i="8"/>
  <c r="E287" i="16" l="1"/>
  <c r="P286" i="16" s="1"/>
  <c r="B356" i="14"/>
  <c r="D356" i="14" s="1"/>
  <c r="G355" i="14"/>
  <c r="I356" i="14"/>
  <c r="B356" i="8"/>
  <c r="D356" i="8" s="1"/>
  <c r="F287" i="16" l="1"/>
  <c r="O287" i="16" s="1"/>
  <c r="B287" i="16"/>
  <c r="I356" i="8"/>
  <c r="K356" i="14"/>
  <c r="C356" i="14"/>
  <c r="C356" i="8"/>
  <c r="K356" i="8"/>
  <c r="N287" i="16" l="1"/>
  <c r="M287" i="16"/>
  <c r="L287" i="16"/>
  <c r="C287" i="16"/>
  <c r="G287" i="16" s="1"/>
  <c r="I287" i="16" s="1"/>
  <c r="F356" i="14"/>
  <c r="J356" i="14"/>
  <c r="F356" i="8"/>
  <c r="G356" i="8" s="1"/>
  <c r="J356" i="8"/>
  <c r="J287" i="16" l="1"/>
  <c r="A288" i="16"/>
  <c r="B357" i="14"/>
  <c r="D357" i="14" s="1"/>
  <c r="G356" i="14"/>
  <c r="I357" i="14"/>
  <c r="B357" i="8"/>
  <c r="D357" i="8" s="1"/>
  <c r="E288" i="16" l="1"/>
  <c r="P287" i="16" s="1"/>
  <c r="C288" i="16" s="1"/>
  <c r="G288" i="16" s="1"/>
  <c r="I288" i="16" s="1"/>
  <c r="B288" i="16"/>
  <c r="F288" i="16"/>
  <c r="O288" i="16" s="1"/>
  <c r="I357" i="8"/>
  <c r="K357" i="14"/>
  <c r="C357" i="14"/>
  <c r="C357" i="8"/>
  <c r="K357" i="8"/>
  <c r="J288" i="16" l="1"/>
  <c r="A289" i="16"/>
  <c r="N288" i="16"/>
  <c r="L288" i="16"/>
  <c r="M288" i="16"/>
  <c r="F357" i="14"/>
  <c r="J357" i="14"/>
  <c r="F357" i="8"/>
  <c r="G357" i="8" s="1"/>
  <c r="J357" i="8"/>
  <c r="E289" i="16" l="1"/>
  <c r="P288" i="16" s="1"/>
  <c r="C289" i="16" s="1"/>
  <c r="G289" i="16" s="1"/>
  <c r="I289" i="16" s="1"/>
  <c r="B289" i="16"/>
  <c r="F289" i="16"/>
  <c r="O289" i="16" s="1"/>
  <c r="B358" i="14"/>
  <c r="D358" i="14" s="1"/>
  <c r="G357" i="14"/>
  <c r="I358" i="14"/>
  <c r="B358" i="8"/>
  <c r="I358" i="8" s="1"/>
  <c r="A290" i="16" l="1"/>
  <c r="J289" i="16"/>
  <c r="N289" i="16"/>
  <c r="L289" i="16"/>
  <c r="M289" i="16"/>
  <c r="D358" i="8"/>
  <c r="K358" i="14"/>
  <c r="C358" i="14"/>
  <c r="C358" i="8"/>
  <c r="K358" i="8"/>
  <c r="E290" i="16" l="1"/>
  <c r="P289" i="16" s="1"/>
  <c r="F290" i="16"/>
  <c r="O290" i="16" s="1"/>
  <c r="B290" i="16"/>
  <c r="C290" i="16"/>
  <c r="G290" i="16" s="1"/>
  <c r="I290" i="16" s="1"/>
  <c r="F358" i="14"/>
  <c r="J358" i="14"/>
  <c r="F358" i="8"/>
  <c r="G358" i="8" s="1"/>
  <c r="J358" i="8"/>
  <c r="J290" i="16" l="1"/>
  <c r="A291" i="16"/>
  <c r="L290" i="16"/>
  <c r="N290" i="16"/>
  <c r="M290" i="16"/>
  <c r="B359" i="14"/>
  <c r="D359" i="14" s="1"/>
  <c r="G358" i="14"/>
  <c r="I359" i="14"/>
  <c r="B359" i="8"/>
  <c r="D359" i="8" s="1"/>
  <c r="E291" i="16" l="1"/>
  <c r="P290" i="16" s="1"/>
  <c r="C291" i="16" s="1"/>
  <c r="G291" i="16" s="1"/>
  <c r="I291" i="16" s="1"/>
  <c r="B291" i="16"/>
  <c r="F291" i="16"/>
  <c r="O291" i="16" s="1"/>
  <c r="I359" i="8"/>
  <c r="C359" i="14"/>
  <c r="K359" i="14"/>
  <c r="C359" i="8"/>
  <c r="K359" i="8"/>
  <c r="A292" i="16" l="1"/>
  <c r="J291" i="16"/>
  <c r="L291" i="16"/>
  <c r="M291" i="16"/>
  <c r="N291" i="16"/>
  <c r="F359" i="14"/>
  <c r="J359" i="14"/>
  <c r="F359" i="8"/>
  <c r="G359" i="8" s="1"/>
  <c r="J359" i="8"/>
  <c r="E292" i="16" l="1"/>
  <c r="P291" i="16" s="1"/>
  <c r="C292" i="16" s="1"/>
  <c r="G292" i="16" s="1"/>
  <c r="I292" i="16" s="1"/>
  <c r="B292" i="16"/>
  <c r="F292" i="16"/>
  <c r="O292" i="16" s="1"/>
  <c r="B360" i="14"/>
  <c r="D360" i="14" s="1"/>
  <c r="G359" i="14"/>
  <c r="I360" i="14"/>
  <c r="B360" i="8"/>
  <c r="I360" i="8" s="1"/>
  <c r="D360" i="8"/>
  <c r="A293" i="16" l="1"/>
  <c r="J292" i="16"/>
  <c r="L292" i="16"/>
  <c r="M292" i="16"/>
  <c r="N292" i="16"/>
  <c r="C360" i="14"/>
  <c r="K360" i="14"/>
  <c r="C360" i="8"/>
  <c r="K360" i="8"/>
  <c r="E293" i="16" l="1"/>
  <c r="P292" i="16" s="1"/>
  <c r="F293" i="16"/>
  <c r="O293" i="16" s="1"/>
  <c r="B293" i="16"/>
  <c r="C293" i="16"/>
  <c r="G293" i="16" s="1"/>
  <c r="I293" i="16" s="1"/>
  <c r="F360" i="14"/>
  <c r="J360" i="14"/>
  <c r="F360" i="8"/>
  <c r="G360" i="8" s="1"/>
  <c r="J360" i="8"/>
  <c r="A294" i="16" l="1"/>
  <c r="J293" i="16"/>
  <c r="M293" i="16"/>
  <c r="L293" i="16"/>
  <c r="N293" i="16"/>
  <c r="B361" i="14"/>
  <c r="D361" i="14" s="1"/>
  <c r="G360" i="14"/>
  <c r="I361" i="14"/>
  <c r="B361" i="8"/>
  <c r="D361" i="8" s="1"/>
  <c r="E294" i="16" l="1"/>
  <c r="P293" i="16" s="1"/>
  <c r="F294" i="16"/>
  <c r="O294" i="16" s="1"/>
  <c r="I361" i="8"/>
  <c r="C361" i="14"/>
  <c r="K361" i="14"/>
  <c r="C361" i="8"/>
  <c r="K361" i="8"/>
  <c r="B294" i="16" l="1"/>
  <c r="F361" i="14"/>
  <c r="J361" i="14"/>
  <c r="F361" i="8"/>
  <c r="G361" i="8" s="1"/>
  <c r="J361" i="8"/>
  <c r="N294" i="16" l="1"/>
  <c r="L294" i="16"/>
  <c r="M294" i="16"/>
  <c r="C294" i="16"/>
  <c r="G294" i="16" s="1"/>
  <c r="I294" i="16" s="1"/>
  <c r="B362" i="14"/>
  <c r="D362" i="14" s="1"/>
  <c r="G361" i="14"/>
  <c r="B362" i="8"/>
  <c r="D362" i="8" s="1"/>
  <c r="A295" i="16" l="1"/>
  <c r="J294" i="16"/>
  <c r="I362" i="14"/>
  <c r="I362" i="8"/>
  <c r="K362" i="14"/>
  <c r="C362" i="14"/>
  <c r="C362" i="8"/>
  <c r="K362" i="8"/>
  <c r="E295" i="16" l="1"/>
  <c r="P294" i="16" s="1"/>
  <c r="F295" i="16"/>
  <c r="O295" i="16" s="1"/>
  <c r="B295" i="16"/>
  <c r="C295" i="16" s="1"/>
  <c r="G295" i="16" s="1"/>
  <c r="I295" i="16" s="1"/>
  <c r="F362" i="14"/>
  <c r="J362" i="14"/>
  <c r="F362" i="8"/>
  <c r="G362" i="8" s="1"/>
  <c r="J362" i="8"/>
  <c r="A296" i="16" l="1"/>
  <c r="J295" i="16"/>
  <c r="L295" i="16"/>
  <c r="M295" i="16"/>
  <c r="N295" i="16"/>
  <c r="B363" i="14"/>
  <c r="D363" i="14" s="1"/>
  <c r="G362" i="14"/>
  <c r="I363" i="14"/>
  <c r="B363" i="8"/>
  <c r="I363" i="8" s="1"/>
  <c r="E296" i="16" l="1"/>
  <c r="P295" i="16" s="1"/>
  <c r="C296" i="16" s="1"/>
  <c r="B296" i="16"/>
  <c r="D363" i="8"/>
  <c r="K363" i="14"/>
  <c r="C363" i="14"/>
  <c r="C363" i="8"/>
  <c r="K363" i="8"/>
  <c r="M296" i="16" l="1"/>
  <c r="N296" i="16"/>
  <c r="L296" i="16"/>
  <c r="F296" i="16"/>
  <c r="O296" i="16" s="1"/>
  <c r="J363" i="14"/>
  <c r="F363" i="14"/>
  <c r="F363" i="8"/>
  <c r="G363" i="8" s="1"/>
  <c r="J363" i="8"/>
  <c r="G296" i="16" l="1"/>
  <c r="I296" i="16" s="1"/>
  <c r="B364" i="14"/>
  <c r="D364" i="14" s="1"/>
  <c r="G363" i="14"/>
  <c r="I364" i="14"/>
  <c r="B364" i="8"/>
  <c r="D364" i="8" s="1"/>
  <c r="J296" i="16" l="1"/>
  <c r="A297" i="16"/>
  <c r="I364" i="8"/>
  <c r="K364" i="14"/>
  <c r="C364" i="14"/>
  <c r="C364" i="8"/>
  <c r="K364" i="8"/>
  <c r="E297" i="16" l="1"/>
  <c r="P296" i="16" s="1"/>
  <c r="F297" i="16"/>
  <c r="O297" i="16" s="1"/>
  <c r="F364" i="14"/>
  <c r="J364" i="14"/>
  <c r="F364" i="8"/>
  <c r="G364" i="8" s="1"/>
  <c r="J364" i="8"/>
  <c r="B297" i="16" l="1"/>
  <c r="B365" i="14"/>
  <c r="D365" i="14" s="1"/>
  <c r="G364" i="14"/>
  <c r="I365" i="14"/>
  <c r="B365" i="8"/>
  <c r="D365" i="8" s="1"/>
  <c r="L297" i="16" l="1"/>
  <c r="M297" i="16"/>
  <c r="N297" i="16"/>
  <c r="C297" i="16"/>
  <c r="G297" i="16" s="1"/>
  <c r="I297" i="16" s="1"/>
  <c r="I365" i="8"/>
  <c r="C365" i="14"/>
  <c r="K365" i="14"/>
  <c r="C365" i="8"/>
  <c r="K365" i="8"/>
  <c r="J297" i="16" l="1"/>
  <c r="A298" i="16"/>
  <c r="F365" i="14"/>
  <c r="J365" i="14"/>
  <c r="F365" i="8"/>
  <c r="G365" i="8" s="1"/>
  <c r="J365" i="8"/>
  <c r="E298" i="16" l="1"/>
  <c r="P297" i="16" s="1"/>
  <c r="B366" i="14"/>
  <c r="D366" i="14" s="1"/>
  <c r="G365" i="14"/>
  <c r="I366" i="14"/>
  <c r="B366" i="8"/>
  <c r="I366" i="8" s="1"/>
  <c r="B298" i="16" l="1"/>
  <c r="F298" i="16"/>
  <c r="O298" i="16" s="1"/>
  <c r="D366" i="8"/>
  <c r="D367" i="8" s="1"/>
  <c r="C366" i="14"/>
  <c r="K366" i="14"/>
  <c r="K3" i="14" s="1"/>
  <c r="L9" i="1" s="1"/>
  <c r="D367" i="14"/>
  <c r="K1" i="14"/>
  <c r="I9" i="1" s="1"/>
  <c r="I367" i="14"/>
  <c r="K1" i="8"/>
  <c r="I5" i="1" s="1"/>
  <c r="I367" i="8"/>
  <c r="C366" i="8"/>
  <c r="N298" i="16" l="1"/>
  <c r="M298" i="16"/>
  <c r="L298" i="16"/>
  <c r="C298" i="16"/>
  <c r="G298" i="16" s="1"/>
  <c r="I298" i="16" s="1"/>
  <c r="K366" i="8"/>
  <c r="K3" i="8" s="1"/>
  <c r="L5" i="1" s="1"/>
  <c r="K2" i="14"/>
  <c r="J9" i="1" s="1"/>
  <c r="B5" i="14"/>
  <c r="C367" i="14"/>
  <c r="F366" i="14"/>
  <c r="G366" i="14" s="1"/>
  <c r="J366" i="14"/>
  <c r="K4" i="14" s="1"/>
  <c r="M9" i="1" s="1"/>
  <c r="K2" i="8"/>
  <c r="J5" i="1" s="1"/>
  <c r="H5" i="1"/>
  <c r="B5" i="8"/>
  <c r="F366" i="8"/>
  <c r="G366" i="8" s="1"/>
  <c r="J366" i="8"/>
  <c r="K4" i="8" s="1"/>
  <c r="C367" i="8"/>
  <c r="J298" i="16" l="1"/>
  <c r="A299" i="16"/>
  <c r="M5" i="1"/>
  <c r="C5" i="13"/>
  <c r="B4" i="13"/>
  <c r="E299" i="16" l="1"/>
  <c r="P298" i="16" s="1"/>
  <c r="F299" i="16"/>
  <c r="O299" i="16" s="1"/>
  <c r="B299" i="16"/>
  <c r="C299" i="16"/>
  <c r="G299" i="16" s="1"/>
  <c r="I299" i="16" s="1"/>
  <c r="E4" i="13"/>
  <c r="I4" i="13"/>
  <c r="C6" i="13"/>
  <c r="B5" i="13"/>
  <c r="C7" i="13"/>
  <c r="B6" i="13"/>
  <c r="B10" i="1"/>
  <c r="J3" i="13" s="1"/>
  <c r="A300" i="16" l="1"/>
  <c r="J299" i="16"/>
  <c r="N299" i="16"/>
  <c r="L299" i="16"/>
  <c r="M299" i="16"/>
  <c r="E5" i="13"/>
  <c r="I5" i="13"/>
  <c r="E6" i="13"/>
  <c r="I6" i="13"/>
  <c r="B7" i="13"/>
  <c r="C8" i="13"/>
  <c r="E3" i="7"/>
  <c r="Q5" i="1"/>
  <c r="Q6" i="1" s="1"/>
  <c r="Q7" i="1" s="1"/>
  <c r="Q8" i="1" s="1"/>
  <c r="E300" i="16" l="1"/>
  <c r="P299" i="16" s="1"/>
  <c r="E7" i="13"/>
  <c r="I7" i="13"/>
  <c r="Q9" i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C9" i="13"/>
  <c r="B8" i="13"/>
  <c r="B3" i="11"/>
  <c r="C4" i="11"/>
  <c r="B4" i="11" s="1"/>
  <c r="F300" i="16" l="1"/>
  <c r="O300" i="16" s="1"/>
  <c r="B300" i="16"/>
  <c r="I3" i="11"/>
  <c r="E3" i="11"/>
  <c r="H3" i="11"/>
  <c r="I4" i="11"/>
  <c r="E4" i="11"/>
  <c r="H4" i="11"/>
  <c r="I8" i="13"/>
  <c r="E8" i="13"/>
  <c r="C10" i="13"/>
  <c r="B9" i="13"/>
  <c r="C5" i="11"/>
  <c r="S7" i="1"/>
  <c r="S8" i="1"/>
  <c r="S6" i="1"/>
  <c r="N300" i="16" l="1"/>
  <c r="M300" i="16"/>
  <c r="L300" i="16"/>
  <c r="C300" i="16"/>
  <c r="G300" i="16" s="1"/>
  <c r="I300" i="16" s="1"/>
  <c r="E9" i="13"/>
  <c r="I9" i="13"/>
  <c r="C11" i="13"/>
  <c r="B10" i="13"/>
  <c r="C6" i="11"/>
  <c r="B5" i="11"/>
  <c r="J300" i="16" l="1"/>
  <c r="A301" i="16"/>
  <c r="E5" i="11"/>
  <c r="I5" i="11"/>
  <c r="E10" i="13"/>
  <c r="I10" i="13"/>
  <c r="B11" i="13"/>
  <c r="C12" i="13"/>
  <c r="C7" i="11"/>
  <c r="B6" i="11"/>
  <c r="E301" i="16" l="1"/>
  <c r="P300" i="16" s="1"/>
  <c r="F301" i="16"/>
  <c r="O301" i="16" s="1"/>
  <c r="B301" i="16"/>
  <c r="C301" i="16"/>
  <c r="G301" i="16" s="1"/>
  <c r="I301" i="16" s="1"/>
  <c r="I6" i="11"/>
  <c r="E6" i="11"/>
  <c r="I11" i="13"/>
  <c r="E11" i="13"/>
  <c r="C13" i="13"/>
  <c r="B12" i="13"/>
  <c r="C8" i="11"/>
  <c r="B7" i="11"/>
  <c r="C4" i="7"/>
  <c r="C5" i="7"/>
  <c r="C3" i="7"/>
  <c r="E3" i="5"/>
  <c r="C5" i="5"/>
  <c r="C4" i="5"/>
  <c r="C3" i="5"/>
  <c r="D13" i="5" s="1"/>
  <c r="C5" i="6"/>
  <c r="C4" i="6"/>
  <c r="C3" i="6"/>
  <c r="J301" i="16" l="1"/>
  <c r="A302" i="16"/>
  <c r="L301" i="16"/>
  <c r="N301" i="16"/>
  <c r="M301" i="16"/>
  <c r="E7" i="11"/>
  <c r="I7" i="11"/>
  <c r="I12" i="13"/>
  <c r="E12" i="13"/>
  <c r="F3" i="5"/>
  <c r="C14" i="13"/>
  <c r="B13" i="13"/>
  <c r="C9" i="11"/>
  <c r="B8" i="11"/>
  <c r="C9" i="7"/>
  <c r="C9" i="6"/>
  <c r="C9" i="5"/>
  <c r="E302" i="16" l="1"/>
  <c r="P301" i="16" s="1"/>
  <c r="E8" i="11"/>
  <c r="I8" i="11"/>
  <c r="E13" i="13"/>
  <c r="I13" i="13"/>
  <c r="D25" i="5"/>
  <c r="D37" i="5" s="1"/>
  <c r="D49" i="5" s="1"/>
  <c r="C15" i="13"/>
  <c r="B14" i="13"/>
  <c r="C10" i="11"/>
  <c r="B9" i="11"/>
  <c r="D13" i="6"/>
  <c r="B302" i="16" l="1"/>
  <c r="F302" i="16"/>
  <c r="O302" i="16" s="1"/>
  <c r="I9" i="11"/>
  <c r="E9" i="11"/>
  <c r="E14" i="13"/>
  <c r="I14" i="13"/>
  <c r="D61" i="5"/>
  <c r="D73" i="5" s="1"/>
  <c r="B15" i="13"/>
  <c r="C16" i="13"/>
  <c r="C11" i="11"/>
  <c r="B10" i="11"/>
  <c r="M302" i="16" l="1"/>
  <c r="N302" i="16"/>
  <c r="L302" i="16"/>
  <c r="C302" i="16"/>
  <c r="G302" i="16" s="1"/>
  <c r="I302" i="16" s="1"/>
  <c r="I10" i="11"/>
  <c r="E10" i="11"/>
  <c r="I15" i="13"/>
  <c r="E15" i="13"/>
  <c r="D85" i="5"/>
  <c r="C17" i="13"/>
  <c r="B16" i="13"/>
  <c r="C12" i="11"/>
  <c r="B11" i="11"/>
  <c r="J302" i="16" l="1"/>
  <c r="A303" i="16"/>
  <c r="E11" i="11"/>
  <c r="I11" i="11"/>
  <c r="I16" i="13"/>
  <c r="E16" i="13"/>
  <c r="D97" i="5"/>
  <c r="C18" i="13"/>
  <c r="B17" i="13"/>
  <c r="C13" i="11"/>
  <c r="B12" i="11"/>
  <c r="E303" i="16" l="1"/>
  <c r="P302" i="16" s="1"/>
  <c r="I12" i="11"/>
  <c r="E12" i="11"/>
  <c r="E17" i="13"/>
  <c r="I17" i="13"/>
  <c r="D109" i="5"/>
  <c r="C19" i="13"/>
  <c r="B18" i="13"/>
  <c r="C14" i="11"/>
  <c r="B13" i="11"/>
  <c r="B303" i="16" l="1"/>
  <c r="F303" i="16"/>
  <c r="O303" i="16" s="1"/>
  <c r="I13" i="11"/>
  <c r="E13" i="11"/>
  <c r="E18" i="13"/>
  <c r="I18" i="13"/>
  <c r="D121" i="5"/>
  <c r="B19" i="13"/>
  <c r="C20" i="13"/>
  <c r="C15" i="11"/>
  <c r="B14" i="11"/>
  <c r="L303" i="16" l="1"/>
  <c r="M303" i="16"/>
  <c r="N303" i="16"/>
  <c r="C303" i="16"/>
  <c r="G303" i="16" s="1"/>
  <c r="I303" i="16" s="1"/>
  <c r="E14" i="11"/>
  <c r="I14" i="11"/>
  <c r="E19" i="13"/>
  <c r="I19" i="13"/>
  <c r="D133" i="5"/>
  <c r="C21" i="13"/>
  <c r="B20" i="13"/>
  <c r="C16" i="11"/>
  <c r="B15" i="11"/>
  <c r="A304" i="16" l="1"/>
  <c r="J303" i="16"/>
  <c r="E15" i="11"/>
  <c r="I15" i="11"/>
  <c r="I20" i="13"/>
  <c r="E20" i="13"/>
  <c r="D145" i="5"/>
  <c r="D157" i="5" s="1"/>
  <c r="D169" i="5" s="1"/>
  <c r="D181" i="5" s="1"/>
  <c r="D193" i="5" s="1"/>
  <c r="D205" i="5" s="1"/>
  <c r="D217" i="5" s="1"/>
  <c r="D229" i="5" s="1"/>
  <c r="D241" i="5" s="1"/>
  <c r="D253" i="5" s="1"/>
  <c r="D265" i="5" s="1"/>
  <c r="D277" i="5" s="1"/>
  <c r="D289" i="5" s="1"/>
  <c r="D301" i="5" s="1"/>
  <c r="D313" i="5" s="1"/>
  <c r="D325" i="5" s="1"/>
  <c r="D337" i="5" s="1"/>
  <c r="D349" i="5" s="1"/>
  <c r="D361" i="5" s="1"/>
  <c r="C22" i="13"/>
  <c r="B21" i="13"/>
  <c r="C17" i="11"/>
  <c r="B16" i="11"/>
  <c r="E304" i="16" l="1"/>
  <c r="P303" i="16" s="1"/>
  <c r="I16" i="11"/>
  <c r="E16" i="11"/>
  <c r="E21" i="13"/>
  <c r="I21" i="13"/>
  <c r="C23" i="13"/>
  <c r="B22" i="13"/>
  <c r="C18" i="11"/>
  <c r="B17" i="11"/>
  <c r="F304" i="16" l="1"/>
  <c r="O304" i="16" s="1"/>
  <c r="B304" i="16"/>
  <c r="I17" i="11"/>
  <c r="E17" i="11"/>
  <c r="E22" i="13"/>
  <c r="I22" i="13"/>
  <c r="B23" i="13"/>
  <c r="C24" i="13"/>
  <c r="C19" i="11"/>
  <c r="B18" i="11"/>
  <c r="N304" i="16" l="1"/>
  <c r="L304" i="16"/>
  <c r="M304" i="16"/>
  <c r="C304" i="16"/>
  <c r="G304" i="16" s="1"/>
  <c r="I304" i="16" s="1"/>
  <c r="I18" i="11"/>
  <c r="E18" i="11"/>
  <c r="E23" i="13"/>
  <c r="I23" i="13"/>
  <c r="C25" i="13"/>
  <c r="B24" i="13"/>
  <c r="C20" i="11"/>
  <c r="B19" i="11"/>
  <c r="J304" i="16" l="1"/>
  <c r="A305" i="16"/>
  <c r="E19" i="11"/>
  <c r="I19" i="11"/>
  <c r="E24" i="13"/>
  <c r="I24" i="13"/>
  <c r="C26" i="13"/>
  <c r="B25" i="13"/>
  <c r="C21" i="11"/>
  <c r="B20" i="11"/>
  <c r="E305" i="16" l="1"/>
  <c r="P304" i="16" s="1"/>
  <c r="I20" i="11"/>
  <c r="E20" i="11"/>
  <c r="E25" i="13"/>
  <c r="I25" i="13"/>
  <c r="C27" i="13"/>
  <c r="B26" i="13"/>
  <c r="C22" i="11"/>
  <c r="B21" i="11"/>
  <c r="F305" i="16" l="1"/>
  <c r="O305" i="16" s="1"/>
  <c r="B305" i="16"/>
  <c r="E21" i="11"/>
  <c r="I21" i="11"/>
  <c r="E26" i="13"/>
  <c r="I26" i="13"/>
  <c r="B27" i="13"/>
  <c r="C28" i="13"/>
  <c r="C23" i="11"/>
  <c r="B22" i="11"/>
  <c r="N305" i="16" l="1"/>
  <c r="L305" i="16"/>
  <c r="M305" i="16"/>
  <c r="C305" i="16"/>
  <c r="G305" i="16" s="1"/>
  <c r="I305" i="16" s="1"/>
  <c r="I22" i="11"/>
  <c r="E22" i="11"/>
  <c r="E27" i="13"/>
  <c r="I27" i="13"/>
  <c r="C29" i="13"/>
  <c r="B28" i="13"/>
  <c r="C24" i="11"/>
  <c r="B23" i="11"/>
  <c r="A306" i="16" l="1"/>
  <c r="J305" i="16"/>
  <c r="I23" i="11"/>
  <c r="E23" i="11"/>
  <c r="E28" i="13"/>
  <c r="I28" i="13"/>
  <c r="C30" i="13"/>
  <c r="B29" i="13"/>
  <c r="C25" i="11"/>
  <c r="B24" i="11"/>
  <c r="E306" i="16" l="1"/>
  <c r="P305" i="16" s="1"/>
  <c r="F306" i="16"/>
  <c r="O306" i="16" s="1"/>
  <c r="B306" i="16"/>
  <c r="C306" i="16"/>
  <c r="G306" i="16" s="1"/>
  <c r="I306" i="16" s="1"/>
  <c r="E24" i="11"/>
  <c r="I24" i="11"/>
  <c r="E29" i="13"/>
  <c r="I29" i="13"/>
  <c r="C31" i="13"/>
  <c r="B30" i="13"/>
  <c r="C26" i="11"/>
  <c r="B25" i="11"/>
  <c r="J306" i="16" l="1"/>
  <c r="A307" i="16"/>
  <c r="N306" i="16"/>
  <c r="L306" i="16"/>
  <c r="M306" i="16"/>
  <c r="I25" i="11"/>
  <c r="E25" i="11"/>
  <c r="E30" i="13"/>
  <c r="I30" i="13"/>
  <c r="B31" i="13"/>
  <c r="C32" i="13"/>
  <c r="C27" i="11"/>
  <c r="B26" i="11"/>
  <c r="E307" i="16" l="1"/>
  <c r="P306" i="16" s="1"/>
  <c r="E26" i="11"/>
  <c r="I26" i="11"/>
  <c r="E31" i="13"/>
  <c r="I31" i="13"/>
  <c r="C33" i="13"/>
  <c r="B33" i="13" s="1"/>
  <c r="B32" i="13"/>
  <c r="C28" i="11"/>
  <c r="B27" i="11"/>
  <c r="B307" i="16" l="1"/>
  <c r="F307" i="16"/>
  <c r="O307" i="16" s="1"/>
  <c r="I27" i="11"/>
  <c r="E27" i="11"/>
  <c r="E32" i="13"/>
  <c r="I32" i="13"/>
  <c r="E33" i="13"/>
  <c r="I33" i="13"/>
  <c r="C29" i="11"/>
  <c r="B28" i="11"/>
  <c r="N307" i="16" l="1"/>
  <c r="L307" i="16"/>
  <c r="M307" i="16"/>
  <c r="C307" i="16"/>
  <c r="G307" i="16" s="1"/>
  <c r="I307" i="16" s="1"/>
  <c r="I28" i="11"/>
  <c r="E28" i="11"/>
  <c r="N4" i="13"/>
  <c r="F5" i="1" s="1"/>
  <c r="M4" i="13"/>
  <c r="F4" i="1" s="1"/>
  <c r="Q4" i="13"/>
  <c r="R4" i="13"/>
  <c r="F9" i="1" s="1"/>
  <c r="O4" i="13"/>
  <c r="P4" i="13"/>
  <c r="C30" i="11"/>
  <c r="B29" i="11"/>
  <c r="A308" i="16" l="1"/>
  <c r="J307" i="16"/>
  <c r="E29" i="11"/>
  <c r="I29" i="11"/>
  <c r="B30" i="11"/>
  <c r="C31" i="11"/>
  <c r="E308" i="16" l="1"/>
  <c r="P307" i="16" s="1"/>
  <c r="I30" i="11"/>
  <c r="E30" i="11"/>
  <c r="C32" i="11"/>
  <c r="B32" i="11" s="1"/>
  <c r="B31" i="11"/>
  <c r="B308" i="16" l="1"/>
  <c r="F308" i="16"/>
  <c r="O308" i="16" s="1"/>
  <c r="E31" i="11"/>
  <c r="I31" i="11"/>
  <c r="E32" i="11"/>
  <c r="I32" i="11"/>
  <c r="O9" i="1"/>
  <c r="N308" i="16" l="1"/>
  <c r="L308" i="16"/>
  <c r="M308" i="16"/>
  <c r="C308" i="16"/>
  <c r="G308" i="16" s="1"/>
  <c r="I308" i="16" s="1"/>
  <c r="D313" i="7"/>
  <c r="D253" i="7"/>
  <c r="D193" i="7"/>
  <c r="D133" i="7"/>
  <c r="D73" i="7"/>
  <c r="A14" i="7"/>
  <c r="F13" i="7"/>
  <c r="J13" i="7" s="1"/>
  <c r="D13" i="7"/>
  <c r="E13" i="7" s="1"/>
  <c r="A14" i="6"/>
  <c r="F13" i="6"/>
  <c r="J13" i="6" s="1"/>
  <c r="E13" i="6"/>
  <c r="J308" i="16" l="1"/>
  <c r="A309" i="16"/>
  <c r="D9" i="7"/>
  <c r="B13" i="7" s="1"/>
  <c r="H7" i="1"/>
  <c r="D9" i="6"/>
  <c r="B13" i="6" s="1"/>
  <c r="C13" i="6" s="1"/>
  <c r="G13" i="6" s="1"/>
  <c r="I13" i="6" s="1"/>
  <c r="H4" i="1"/>
  <c r="E13" i="5"/>
  <c r="A14" i="5"/>
  <c r="E309" i="16" l="1"/>
  <c r="P308" i="16" s="1"/>
  <c r="C309" i="16" s="1"/>
  <c r="G309" i="16" s="1"/>
  <c r="I309" i="16" s="1"/>
  <c r="B309" i="16"/>
  <c r="F309" i="16"/>
  <c r="O309" i="16" s="1"/>
  <c r="J4" i="1"/>
  <c r="C13" i="7"/>
  <c r="G13" i="7" s="1"/>
  <c r="I13" i="7" s="1"/>
  <c r="E14" i="7" s="1"/>
  <c r="B14" i="7" s="1"/>
  <c r="I4" i="1"/>
  <c r="E14" i="6"/>
  <c r="B14" i="6" s="1"/>
  <c r="C14" i="6" s="1"/>
  <c r="J309" i="16" l="1"/>
  <c r="A310" i="16"/>
  <c r="L309" i="16"/>
  <c r="N309" i="16"/>
  <c r="M309" i="16"/>
  <c r="C14" i="7"/>
  <c r="F14" i="7"/>
  <c r="J14" i="7" s="1"/>
  <c r="F14" i="6"/>
  <c r="F13" i="5"/>
  <c r="J13" i="5" s="1"/>
  <c r="E310" i="16" l="1"/>
  <c r="P309" i="16" s="1"/>
  <c r="B310" i="16"/>
  <c r="F310" i="16"/>
  <c r="O310" i="16" s="1"/>
  <c r="C310" i="16"/>
  <c r="J14" i="6"/>
  <c r="D9" i="5"/>
  <c r="B13" i="5" s="1"/>
  <c r="H6" i="1"/>
  <c r="H10" i="1" s="1"/>
  <c r="G14" i="7"/>
  <c r="I14" i="7" s="1"/>
  <c r="G14" i="6"/>
  <c r="I14" i="6" s="1"/>
  <c r="A15" i="6" s="1"/>
  <c r="G310" i="16" l="1"/>
  <c r="I310" i="16" s="1"/>
  <c r="L310" i="16"/>
  <c r="M310" i="16"/>
  <c r="N310" i="16"/>
  <c r="E15" i="6"/>
  <c r="K14" i="6" s="1"/>
  <c r="C13" i="5"/>
  <c r="G13" i="5" s="1"/>
  <c r="I13" i="5" s="1"/>
  <c r="E14" i="5" s="1"/>
  <c r="B14" i="5" s="1"/>
  <c r="C14" i="5" s="1"/>
  <c r="A15" i="7"/>
  <c r="A311" i="16" l="1"/>
  <c r="J310" i="16"/>
  <c r="F15" i="6"/>
  <c r="J15" i="6" s="1"/>
  <c r="B15" i="6"/>
  <c r="C15" i="6" s="1"/>
  <c r="G15" i="6" s="1"/>
  <c r="I15" i="6" s="1"/>
  <c r="F14" i="5"/>
  <c r="J14" i="5" s="1"/>
  <c r="E15" i="7"/>
  <c r="K14" i="7" s="1"/>
  <c r="E311" i="16" l="1"/>
  <c r="P310" i="16" s="1"/>
  <c r="F311" i="16"/>
  <c r="O311" i="16" s="1"/>
  <c r="B311" i="16"/>
  <c r="G14" i="5"/>
  <c r="I14" i="5" s="1"/>
  <c r="A15" i="5" s="1"/>
  <c r="B15" i="7"/>
  <c r="F15" i="7"/>
  <c r="J15" i="7" s="1"/>
  <c r="A16" i="6"/>
  <c r="L311" i="16" l="1"/>
  <c r="M311" i="16"/>
  <c r="N311" i="16"/>
  <c r="C311" i="16"/>
  <c r="G311" i="16" s="1"/>
  <c r="I311" i="16" s="1"/>
  <c r="E15" i="5"/>
  <c r="K14" i="5" s="1"/>
  <c r="C15" i="7"/>
  <c r="G15" i="7" s="1"/>
  <c r="I15" i="7" s="1"/>
  <c r="E16" i="6"/>
  <c r="K15" i="6" s="1"/>
  <c r="J311" i="16" l="1"/>
  <c r="A312" i="16"/>
  <c r="F15" i="5"/>
  <c r="J15" i="5" s="1"/>
  <c r="B15" i="5"/>
  <c r="C15" i="5" s="1"/>
  <c r="A16" i="7"/>
  <c r="F16" i="6"/>
  <c r="B16" i="6"/>
  <c r="E312" i="16" l="1"/>
  <c r="P311" i="16" s="1"/>
  <c r="C312" i="16" s="1"/>
  <c r="G312" i="16" s="1"/>
  <c r="I312" i="16" s="1"/>
  <c r="B312" i="16"/>
  <c r="F312" i="16"/>
  <c r="O312" i="16" s="1"/>
  <c r="G15" i="5"/>
  <c r="I15" i="5" s="1"/>
  <c r="A16" i="5" s="1"/>
  <c r="E16" i="5" s="1"/>
  <c r="K15" i="5" s="1"/>
  <c r="J16" i="6"/>
  <c r="E16" i="7"/>
  <c r="K15" i="7" s="1"/>
  <c r="C16" i="6"/>
  <c r="G16" i="6" s="1"/>
  <c r="I16" i="6" s="1"/>
  <c r="J312" i="16" l="1"/>
  <c r="A313" i="16"/>
  <c r="M312" i="16"/>
  <c r="L312" i="16"/>
  <c r="N312" i="16"/>
  <c r="B16" i="5"/>
  <c r="C16" i="5" s="1"/>
  <c r="F16" i="5"/>
  <c r="J16" i="5" s="1"/>
  <c r="F16" i="7"/>
  <c r="J16" i="7" s="1"/>
  <c r="B16" i="7"/>
  <c r="A17" i="6"/>
  <c r="E313" i="16" l="1"/>
  <c r="P312" i="16" s="1"/>
  <c r="F313" i="16"/>
  <c r="O313" i="16" s="1"/>
  <c r="G16" i="5"/>
  <c r="I16" i="5" s="1"/>
  <c r="A17" i="5" s="1"/>
  <c r="E17" i="5" s="1"/>
  <c r="K16" i="5" s="1"/>
  <c r="C16" i="7"/>
  <c r="G16" i="7" s="1"/>
  <c r="I16" i="7" s="1"/>
  <c r="E17" i="6"/>
  <c r="K16" i="6" s="1"/>
  <c r="B313" i="16" l="1"/>
  <c r="B17" i="5"/>
  <c r="C17" i="5" s="1"/>
  <c r="F17" i="5"/>
  <c r="J17" i="5" s="1"/>
  <c r="A17" i="7"/>
  <c r="B17" i="6"/>
  <c r="C17" i="6" s="1"/>
  <c r="F17" i="6"/>
  <c r="J17" i="6" s="1"/>
  <c r="N313" i="16" l="1"/>
  <c r="M313" i="16"/>
  <c r="L313" i="16"/>
  <c r="C313" i="16"/>
  <c r="G313" i="16" s="1"/>
  <c r="I313" i="16" s="1"/>
  <c r="G17" i="5"/>
  <c r="I17" i="5" s="1"/>
  <c r="A18" i="5" s="1"/>
  <c r="G17" i="6"/>
  <c r="I17" i="6" s="1"/>
  <c r="A18" i="6" s="1"/>
  <c r="E17" i="7"/>
  <c r="K16" i="7" s="1"/>
  <c r="J313" i="16" l="1"/>
  <c r="A314" i="16"/>
  <c r="E18" i="6"/>
  <c r="K17" i="6" s="1"/>
  <c r="B17" i="7"/>
  <c r="F17" i="7"/>
  <c r="J17" i="7" s="1"/>
  <c r="E18" i="5"/>
  <c r="K17" i="5" s="1"/>
  <c r="E314" i="16" l="1"/>
  <c r="P313" i="16" s="1"/>
  <c r="B18" i="6"/>
  <c r="C18" i="6" s="1"/>
  <c r="F18" i="6"/>
  <c r="J18" i="6" s="1"/>
  <c r="C17" i="7"/>
  <c r="G17" i="7" s="1"/>
  <c r="I17" i="7" s="1"/>
  <c r="F18" i="5"/>
  <c r="J18" i="5" s="1"/>
  <c r="B18" i="5"/>
  <c r="B314" i="16" l="1"/>
  <c r="F314" i="16"/>
  <c r="O314" i="16" s="1"/>
  <c r="G18" i="6"/>
  <c r="I18" i="6" s="1"/>
  <c r="A19" i="6" s="1"/>
  <c r="C18" i="5"/>
  <c r="G18" i="5" s="1"/>
  <c r="I18" i="5" s="1"/>
  <c r="A19" i="5" s="1"/>
  <c r="A18" i="7"/>
  <c r="L314" i="16" l="1"/>
  <c r="M314" i="16"/>
  <c r="N314" i="16"/>
  <c r="C314" i="16"/>
  <c r="G314" i="16" s="1"/>
  <c r="I314" i="16" s="1"/>
  <c r="E19" i="5"/>
  <c r="K18" i="5" s="1"/>
  <c r="E18" i="7"/>
  <c r="K17" i="7" s="1"/>
  <c r="E19" i="6"/>
  <c r="K18" i="6" s="1"/>
  <c r="J314" i="16" l="1"/>
  <c r="A315" i="16"/>
  <c r="F19" i="5"/>
  <c r="J19" i="5" s="1"/>
  <c r="B19" i="5"/>
  <c r="C19" i="5" s="1"/>
  <c r="F18" i="7"/>
  <c r="J18" i="7" s="1"/>
  <c r="B18" i="7"/>
  <c r="F19" i="6"/>
  <c r="J19" i="6" s="1"/>
  <c r="B19" i="6"/>
  <c r="C19" i="6" s="1"/>
  <c r="E315" i="16" l="1"/>
  <c r="P314" i="16" s="1"/>
  <c r="B315" i="16"/>
  <c r="F315" i="16"/>
  <c r="O315" i="16" s="1"/>
  <c r="G19" i="5"/>
  <c r="I19" i="5" s="1"/>
  <c r="C18" i="7"/>
  <c r="G18" i="7" s="1"/>
  <c r="G19" i="6"/>
  <c r="I19" i="6" s="1"/>
  <c r="A20" i="6" s="1"/>
  <c r="A20" i="5"/>
  <c r="M315" i="16" l="1"/>
  <c r="N315" i="16"/>
  <c r="L315" i="16"/>
  <c r="C315" i="16"/>
  <c r="G315" i="16" s="1"/>
  <c r="I315" i="16" s="1"/>
  <c r="I18" i="7"/>
  <c r="E20" i="6"/>
  <c r="K19" i="6" s="1"/>
  <c r="E20" i="5"/>
  <c r="K19" i="5" s="1"/>
  <c r="J315" i="16" l="1"/>
  <c r="A316" i="16"/>
  <c r="A19" i="7"/>
  <c r="F20" i="6"/>
  <c r="J20" i="6" s="1"/>
  <c r="B20" i="6"/>
  <c r="C20" i="6" s="1"/>
  <c r="F20" i="5"/>
  <c r="J20" i="5" s="1"/>
  <c r="B20" i="5"/>
  <c r="E316" i="16" l="1"/>
  <c r="P315" i="16" s="1"/>
  <c r="E19" i="7"/>
  <c r="K18" i="7" s="1"/>
  <c r="C20" i="5"/>
  <c r="G20" i="5" s="1"/>
  <c r="I20" i="5" s="1"/>
  <c r="A21" i="5" s="1"/>
  <c r="E21" i="5" s="1"/>
  <c r="K20" i="5" s="1"/>
  <c r="G20" i="6"/>
  <c r="I20" i="6" s="1"/>
  <c r="A21" i="6" s="1"/>
  <c r="F316" i="16" l="1"/>
  <c r="O316" i="16" s="1"/>
  <c r="B316" i="16"/>
  <c r="B19" i="7"/>
  <c r="C19" i="7" s="1"/>
  <c r="F19" i="7"/>
  <c r="J19" i="7" s="1"/>
  <c r="E21" i="6"/>
  <c r="K20" i="6" s="1"/>
  <c r="B21" i="5"/>
  <c r="F21" i="5"/>
  <c r="J21" i="5" s="1"/>
  <c r="M316" i="16" l="1"/>
  <c r="L316" i="16"/>
  <c r="N316" i="16"/>
  <c r="C316" i="16"/>
  <c r="G316" i="16" s="1"/>
  <c r="I316" i="16" s="1"/>
  <c r="G19" i="7"/>
  <c r="I19" i="7" s="1"/>
  <c r="A20" i="7" s="1"/>
  <c r="E20" i="7" s="1"/>
  <c r="K19" i="7" s="1"/>
  <c r="C21" i="5"/>
  <c r="G21" i="5" s="1"/>
  <c r="I21" i="5" s="1"/>
  <c r="B21" i="6"/>
  <c r="C21" i="6" s="1"/>
  <c r="F21" i="6"/>
  <c r="J21" i="6" s="1"/>
  <c r="A317" i="16" l="1"/>
  <c r="J316" i="16"/>
  <c r="F20" i="7"/>
  <c r="J20" i="7" s="1"/>
  <c r="B20" i="7"/>
  <c r="G21" i="6"/>
  <c r="I21" i="6" s="1"/>
  <c r="A22" i="6" s="1"/>
  <c r="E22" i="6" s="1"/>
  <c r="K21" i="6" s="1"/>
  <c r="A22" i="5"/>
  <c r="E317" i="16" l="1"/>
  <c r="P316" i="16" s="1"/>
  <c r="F317" i="16"/>
  <c r="O317" i="16" s="1"/>
  <c r="B317" i="16"/>
  <c r="C20" i="7"/>
  <c r="G20" i="7" s="1"/>
  <c r="F22" i="6"/>
  <c r="J22" i="6" s="1"/>
  <c r="B22" i="6"/>
  <c r="C22" i="6" s="1"/>
  <c r="E22" i="5"/>
  <c r="K21" i="5" s="1"/>
  <c r="N317" i="16" l="1"/>
  <c r="M317" i="16"/>
  <c r="L317" i="16"/>
  <c r="C317" i="16"/>
  <c r="G317" i="16" s="1"/>
  <c r="I317" i="16" s="1"/>
  <c r="I20" i="7"/>
  <c r="G22" i="6"/>
  <c r="I22" i="6" s="1"/>
  <c r="A23" i="6" s="1"/>
  <c r="F22" i="5"/>
  <c r="J22" i="5" s="1"/>
  <c r="B22" i="5"/>
  <c r="J317" i="16" l="1"/>
  <c r="A318" i="16"/>
  <c r="A21" i="7"/>
  <c r="E21" i="7" s="1"/>
  <c r="K20" i="7" s="1"/>
  <c r="C22" i="5"/>
  <c r="G22" i="5" s="1"/>
  <c r="I22" i="5" s="1"/>
  <c r="A23" i="5" s="1"/>
  <c r="E23" i="5" s="1"/>
  <c r="K22" i="5" s="1"/>
  <c r="E23" i="6"/>
  <c r="K22" i="6" s="1"/>
  <c r="E318" i="16" l="1"/>
  <c r="P317" i="16" s="1"/>
  <c r="B21" i="7"/>
  <c r="C21" i="7" s="1"/>
  <c r="F21" i="7"/>
  <c r="J21" i="7" s="1"/>
  <c r="B23" i="6"/>
  <c r="C23" i="6" s="1"/>
  <c r="F23" i="6"/>
  <c r="J23" i="6" s="1"/>
  <c r="B23" i="5"/>
  <c r="F23" i="5"/>
  <c r="J23" i="5" s="1"/>
  <c r="F318" i="16" l="1"/>
  <c r="O318" i="16" s="1"/>
  <c r="B318" i="16"/>
  <c r="G21" i="7"/>
  <c r="C23" i="5"/>
  <c r="G23" i="5" s="1"/>
  <c r="I23" i="5" s="1"/>
  <c r="G23" i="6"/>
  <c r="I23" i="6" s="1"/>
  <c r="A24" i="6" s="1"/>
  <c r="L318" i="16" l="1"/>
  <c r="N318" i="16"/>
  <c r="M318" i="16"/>
  <c r="C318" i="16"/>
  <c r="G318" i="16" s="1"/>
  <c r="I318" i="16" s="1"/>
  <c r="I21" i="7"/>
  <c r="E24" i="6"/>
  <c r="K23" i="6" s="1"/>
  <c r="A24" i="5"/>
  <c r="J318" i="16" l="1"/>
  <c r="A319" i="16"/>
  <c r="A22" i="7"/>
  <c r="F24" i="6"/>
  <c r="J24" i="6" s="1"/>
  <c r="B24" i="6"/>
  <c r="C24" i="6" s="1"/>
  <c r="E24" i="5"/>
  <c r="K23" i="5" s="1"/>
  <c r="E319" i="16" l="1"/>
  <c r="P318" i="16" s="1"/>
  <c r="B319" i="16"/>
  <c r="F319" i="16"/>
  <c r="O319" i="16" s="1"/>
  <c r="C319" i="16"/>
  <c r="E22" i="7"/>
  <c r="K21" i="7" s="1"/>
  <c r="G24" i="6"/>
  <c r="I24" i="6" s="1"/>
  <c r="A25" i="6" s="1"/>
  <c r="F24" i="5"/>
  <c r="J24" i="5" s="1"/>
  <c r="B24" i="5"/>
  <c r="G319" i="16" l="1"/>
  <c r="I319" i="16" s="1"/>
  <c r="L319" i="16"/>
  <c r="M319" i="16"/>
  <c r="N319" i="16"/>
  <c r="F22" i="7"/>
  <c r="J22" i="7" s="1"/>
  <c r="B22" i="7"/>
  <c r="C22" i="7" s="1"/>
  <c r="C24" i="5"/>
  <c r="G24" i="5" s="1"/>
  <c r="I24" i="5" s="1"/>
  <c r="A25" i="5" s="1"/>
  <c r="E25" i="5" s="1"/>
  <c r="K24" i="5" s="1"/>
  <c r="E25" i="6"/>
  <c r="K24" i="6" s="1"/>
  <c r="J319" i="16" l="1"/>
  <c r="A320" i="16"/>
  <c r="G22" i="7"/>
  <c r="I22" i="7" s="1"/>
  <c r="B25" i="6"/>
  <c r="C25" i="6" s="1"/>
  <c r="F25" i="6"/>
  <c r="J25" i="6" s="1"/>
  <c r="B25" i="5"/>
  <c r="F25" i="5"/>
  <c r="E320" i="16" l="1"/>
  <c r="P319" i="16" s="1"/>
  <c r="J25" i="5"/>
  <c r="A23" i="7"/>
  <c r="G25" i="6"/>
  <c r="I25" i="6" s="1"/>
  <c r="A26" i="6" s="1"/>
  <c r="C25" i="5"/>
  <c r="G25" i="5" s="1"/>
  <c r="I25" i="5" s="1"/>
  <c r="B320" i="16" l="1"/>
  <c r="F320" i="16"/>
  <c r="O320" i="16" s="1"/>
  <c r="E23" i="7"/>
  <c r="K22" i="7" s="1"/>
  <c r="E26" i="6"/>
  <c r="K25" i="6" s="1"/>
  <c r="A26" i="5"/>
  <c r="L320" i="16" l="1"/>
  <c r="N320" i="16"/>
  <c r="M320" i="16"/>
  <c r="C320" i="16"/>
  <c r="G320" i="16" s="1"/>
  <c r="I320" i="16" s="1"/>
  <c r="B23" i="7"/>
  <c r="C23" i="7" s="1"/>
  <c r="F23" i="7"/>
  <c r="J23" i="7" s="1"/>
  <c r="B26" i="6"/>
  <c r="C26" i="6" s="1"/>
  <c r="F26" i="6"/>
  <c r="J26" i="6" s="1"/>
  <c r="E26" i="5"/>
  <c r="K25" i="5" s="1"/>
  <c r="J320" i="16" l="1"/>
  <c r="A321" i="16"/>
  <c r="G23" i="7"/>
  <c r="G26" i="6"/>
  <c r="I26" i="6" s="1"/>
  <c r="A27" i="6" s="1"/>
  <c r="F26" i="5"/>
  <c r="B26" i="5"/>
  <c r="E321" i="16" l="1"/>
  <c r="P320" i="16" s="1"/>
  <c r="F321" i="16"/>
  <c r="O321" i="16" s="1"/>
  <c r="B321" i="16"/>
  <c r="J26" i="5"/>
  <c r="I23" i="7"/>
  <c r="E27" i="6"/>
  <c r="K26" i="6" s="1"/>
  <c r="C26" i="5"/>
  <c r="G26" i="5" s="1"/>
  <c r="I26" i="5" s="1"/>
  <c r="A27" i="5" s="1"/>
  <c r="E27" i="5" s="1"/>
  <c r="K26" i="5" s="1"/>
  <c r="L321" i="16" l="1"/>
  <c r="M321" i="16"/>
  <c r="N321" i="16"/>
  <c r="C321" i="16"/>
  <c r="G321" i="16" s="1"/>
  <c r="I321" i="16" s="1"/>
  <c r="A24" i="7"/>
  <c r="F27" i="6"/>
  <c r="J27" i="6" s="1"/>
  <c r="B27" i="6"/>
  <c r="C27" i="6" s="1"/>
  <c r="B27" i="5"/>
  <c r="F27" i="5"/>
  <c r="J321" i="16" l="1"/>
  <c r="A322" i="16"/>
  <c r="J27" i="5"/>
  <c r="E24" i="7"/>
  <c r="K23" i="7" s="1"/>
  <c r="G27" i="6"/>
  <c r="I27" i="6" s="1"/>
  <c r="A28" i="6" s="1"/>
  <c r="C27" i="5"/>
  <c r="G27" i="5" s="1"/>
  <c r="I27" i="5" s="1"/>
  <c r="E322" i="16" l="1"/>
  <c r="P321" i="16" s="1"/>
  <c r="C322" i="16" s="1"/>
  <c r="G322" i="16" s="1"/>
  <c r="I322" i="16" s="1"/>
  <c r="B322" i="16"/>
  <c r="F322" i="16"/>
  <c r="O322" i="16" s="1"/>
  <c r="B24" i="7"/>
  <c r="C24" i="7" s="1"/>
  <c r="F24" i="7"/>
  <c r="J24" i="7" s="1"/>
  <c r="E28" i="6"/>
  <c r="K27" i="6" s="1"/>
  <c r="A28" i="5"/>
  <c r="A323" i="16" l="1"/>
  <c r="J322" i="16"/>
  <c r="L322" i="16"/>
  <c r="M322" i="16"/>
  <c r="N322" i="16"/>
  <c r="G24" i="7"/>
  <c r="B28" i="6"/>
  <c r="C28" i="6" s="1"/>
  <c r="F28" i="6"/>
  <c r="J28" i="6" s="1"/>
  <c r="E28" i="5"/>
  <c r="K27" i="5" s="1"/>
  <c r="E323" i="16" l="1"/>
  <c r="P322" i="16" s="1"/>
  <c r="F323" i="16"/>
  <c r="O323" i="16" s="1"/>
  <c r="B323" i="16"/>
  <c r="C323" i="16"/>
  <c r="G323" i="16" s="1"/>
  <c r="I323" i="16" s="1"/>
  <c r="I24" i="7"/>
  <c r="G28" i="6"/>
  <c r="I28" i="6" s="1"/>
  <c r="F28" i="5"/>
  <c r="B28" i="5"/>
  <c r="A324" i="16" l="1"/>
  <c r="J323" i="16"/>
  <c r="M323" i="16"/>
  <c r="N323" i="16"/>
  <c r="L323" i="16"/>
  <c r="J28" i="5"/>
  <c r="A25" i="7"/>
  <c r="A29" i="6"/>
  <c r="C28" i="5"/>
  <c r="G28" i="5" s="1"/>
  <c r="I28" i="5" s="1"/>
  <c r="A29" i="5" s="1"/>
  <c r="E29" i="5" s="1"/>
  <c r="K28" i="5" s="1"/>
  <c r="E324" i="16" l="1"/>
  <c r="P323" i="16" s="1"/>
  <c r="F324" i="16"/>
  <c r="O324" i="16" s="1"/>
  <c r="B324" i="16"/>
  <c r="E25" i="7"/>
  <c r="K24" i="7" s="1"/>
  <c r="E29" i="6"/>
  <c r="K28" i="6" s="1"/>
  <c r="B29" i="5"/>
  <c r="F29" i="5"/>
  <c r="N324" i="16" l="1"/>
  <c r="M324" i="16"/>
  <c r="L324" i="16"/>
  <c r="C324" i="16"/>
  <c r="G324" i="16" s="1"/>
  <c r="I324" i="16" s="1"/>
  <c r="H9" i="11"/>
  <c r="H7" i="11"/>
  <c r="H12" i="11"/>
  <c r="H14" i="11"/>
  <c r="H17" i="11"/>
  <c r="H16" i="11"/>
  <c r="H15" i="11"/>
  <c r="H8" i="11"/>
  <c r="H6" i="11"/>
  <c r="H11" i="11"/>
  <c r="H10" i="11"/>
  <c r="H5" i="11"/>
  <c r="H13" i="11"/>
  <c r="H18" i="13"/>
  <c r="H15" i="13"/>
  <c r="H14" i="13"/>
  <c r="H11" i="13"/>
  <c r="H16" i="13"/>
  <c r="H9" i="13"/>
  <c r="H8" i="13"/>
  <c r="H12" i="13"/>
  <c r="H7" i="13"/>
  <c r="H10" i="13"/>
  <c r="H4" i="13"/>
  <c r="H6" i="13"/>
  <c r="H13" i="13"/>
  <c r="H17" i="13"/>
  <c r="F8" i="1" s="1"/>
  <c r="H5" i="13"/>
  <c r="B25" i="7"/>
  <c r="C25" i="7" s="1"/>
  <c r="J29" i="5"/>
  <c r="F25" i="7"/>
  <c r="J25" i="7" s="1"/>
  <c r="F29" i="6"/>
  <c r="J29" i="6" s="1"/>
  <c r="B29" i="6"/>
  <c r="C29" i="6" s="1"/>
  <c r="C29" i="5"/>
  <c r="G29" i="5" s="1"/>
  <c r="I29" i="5" s="1"/>
  <c r="J324" i="16" l="1"/>
  <c r="A325" i="16"/>
  <c r="G25" i="7"/>
  <c r="G29" i="6"/>
  <c r="I29" i="6" s="1"/>
  <c r="A30" i="6" s="1"/>
  <c r="A30" i="5"/>
  <c r="E325" i="16" l="1"/>
  <c r="P324" i="16" s="1"/>
  <c r="B325" i="16"/>
  <c r="F325" i="16"/>
  <c r="O325" i="16" s="1"/>
  <c r="I25" i="7"/>
  <c r="E30" i="6"/>
  <c r="K29" i="6" s="1"/>
  <c r="E30" i="5"/>
  <c r="K29" i="5" s="1"/>
  <c r="N325" i="16" l="1"/>
  <c r="L325" i="16"/>
  <c r="M325" i="16"/>
  <c r="C325" i="16"/>
  <c r="G325" i="16" s="1"/>
  <c r="I325" i="16" s="1"/>
  <c r="A26" i="7"/>
  <c r="B30" i="6"/>
  <c r="C30" i="6" s="1"/>
  <c r="F30" i="6"/>
  <c r="J30" i="6" s="1"/>
  <c r="F30" i="5"/>
  <c r="J30" i="5" s="1"/>
  <c r="B30" i="5"/>
  <c r="J325" i="16" l="1"/>
  <c r="A326" i="16"/>
  <c r="E26" i="7"/>
  <c r="K25" i="7" s="1"/>
  <c r="C30" i="5"/>
  <c r="G30" i="5" s="1"/>
  <c r="I30" i="5" s="1"/>
  <c r="A31" i="5" s="1"/>
  <c r="E31" i="5" s="1"/>
  <c r="K30" i="5" s="1"/>
  <c r="G30" i="6"/>
  <c r="I30" i="6" s="1"/>
  <c r="A31" i="6" s="1"/>
  <c r="E326" i="16" l="1"/>
  <c r="P325" i="16" s="1"/>
  <c r="B26" i="7"/>
  <c r="C26" i="7" s="1"/>
  <c r="F26" i="7"/>
  <c r="J26" i="7" s="1"/>
  <c r="E31" i="6"/>
  <c r="K30" i="6" s="1"/>
  <c r="B31" i="5"/>
  <c r="F31" i="5"/>
  <c r="J31" i="5" s="1"/>
  <c r="B326" i="16" l="1"/>
  <c r="F326" i="16"/>
  <c r="O326" i="16" s="1"/>
  <c r="G26" i="7"/>
  <c r="I26" i="7" s="1"/>
  <c r="A27" i="7" s="1"/>
  <c r="C31" i="5"/>
  <c r="G31" i="5" s="1"/>
  <c r="I31" i="5" s="1"/>
  <c r="F31" i="6"/>
  <c r="J31" i="6" s="1"/>
  <c r="B31" i="6"/>
  <c r="C31" i="6" s="1"/>
  <c r="N326" i="16" l="1"/>
  <c r="M326" i="16"/>
  <c r="L326" i="16"/>
  <c r="C326" i="16"/>
  <c r="G326" i="16" s="1"/>
  <c r="I326" i="16" s="1"/>
  <c r="E27" i="7"/>
  <c r="K26" i="7" s="1"/>
  <c r="G31" i="6"/>
  <c r="I31" i="6" s="1"/>
  <c r="A32" i="6" s="1"/>
  <c r="A32" i="5"/>
  <c r="J326" i="16" l="1"/>
  <c r="A327" i="16"/>
  <c r="B27" i="7"/>
  <c r="C27" i="7" s="1"/>
  <c r="F27" i="7"/>
  <c r="J27" i="7" s="1"/>
  <c r="E32" i="6"/>
  <c r="K31" i="6" s="1"/>
  <c r="E32" i="5"/>
  <c r="K31" i="5" s="1"/>
  <c r="E327" i="16" l="1"/>
  <c r="P326" i="16" s="1"/>
  <c r="G27" i="7"/>
  <c r="B32" i="6"/>
  <c r="C32" i="6" s="1"/>
  <c r="F32" i="6"/>
  <c r="J32" i="6" s="1"/>
  <c r="F32" i="5"/>
  <c r="J32" i="5" s="1"/>
  <c r="B32" i="5"/>
  <c r="B327" i="16" l="1"/>
  <c r="F327" i="16"/>
  <c r="O327" i="16" s="1"/>
  <c r="I27" i="7"/>
  <c r="C32" i="5"/>
  <c r="G32" i="5" s="1"/>
  <c r="I32" i="5" s="1"/>
  <c r="A33" i="5" s="1"/>
  <c r="E33" i="5" s="1"/>
  <c r="K32" i="5" s="1"/>
  <c r="G32" i="6"/>
  <c r="I32" i="6" s="1"/>
  <c r="N327" i="16" l="1"/>
  <c r="M327" i="16"/>
  <c r="L327" i="16"/>
  <c r="C327" i="16"/>
  <c r="G327" i="16" s="1"/>
  <c r="I327" i="16" s="1"/>
  <c r="A28" i="7"/>
  <c r="A33" i="6"/>
  <c r="B33" i="5"/>
  <c r="F33" i="5"/>
  <c r="J33" i="5" s="1"/>
  <c r="J327" i="16" l="1"/>
  <c r="A328" i="16"/>
  <c r="E28" i="7"/>
  <c r="K27" i="7" s="1"/>
  <c r="C33" i="5"/>
  <c r="G33" i="5" s="1"/>
  <c r="I33" i="5" s="1"/>
  <c r="E33" i="6"/>
  <c r="K32" i="6" s="1"/>
  <c r="E328" i="16" l="1"/>
  <c r="P327" i="16" s="1"/>
  <c r="F328" i="16"/>
  <c r="O328" i="16" s="1"/>
  <c r="B328" i="16"/>
  <c r="B28" i="7"/>
  <c r="C28" i="7" s="1"/>
  <c r="F28" i="7"/>
  <c r="J28" i="7" s="1"/>
  <c r="F33" i="6"/>
  <c r="J33" i="6" s="1"/>
  <c r="B33" i="6"/>
  <c r="C33" i="6" s="1"/>
  <c r="A34" i="5"/>
  <c r="L328" i="16" l="1"/>
  <c r="N328" i="16"/>
  <c r="M328" i="16"/>
  <c r="C328" i="16"/>
  <c r="G328" i="16" s="1"/>
  <c r="I328" i="16" s="1"/>
  <c r="G28" i="7"/>
  <c r="G33" i="6"/>
  <c r="I33" i="6" s="1"/>
  <c r="A34" i="6" s="1"/>
  <c r="E34" i="5"/>
  <c r="K33" i="5" s="1"/>
  <c r="A329" i="16" l="1"/>
  <c r="J328" i="16"/>
  <c r="I28" i="7"/>
  <c r="E34" i="6"/>
  <c r="K33" i="6" s="1"/>
  <c r="F34" i="5"/>
  <c r="J34" i="5" s="1"/>
  <c r="B34" i="5"/>
  <c r="E329" i="16" l="1"/>
  <c r="P328" i="16" s="1"/>
  <c r="F329" i="16"/>
  <c r="O329" i="16" s="1"/>
  <c r="B329" i="16"/>
  <c r="A29" i="7"/>
  <c r="C34" i="5"/>
  <c r="G34" i="5" s="1"/>
  <c r="I34" i="5" s="1"/>
  <c r="A35" i="5" s="1"/>
  <c r="E35" i="5" s="1"/>
  <c r="K34" i="5" s="1"/>
  <c r="B34" i="6"/>
  <c r="C34" i="6" s="1"/>
  <c r="F34" i="6"/>
  <c r="J34" i="6" s="1"/>
  <c r="N329" i="16" l="1"/>
  <c r="M329" i="16"/>
  <c r="L329" i="16"/>
  <c r="C329" i="16"/>
  <c r="G329" i="16" s="1"/>
  <c r="I329" i="16" s="1"/>
  <c r="E29" i="7"/>
  <c r="K28" i="7" s="1"/>
  <c r="G34" i="6"/>
  <c r="I34" i="6" s="1"/>
  <c r="A35" i="6" s="1"/>
  <c r="B35" i="5"/>
  <c r="F35" i="5"/>
  <c r="J35" i="5" s="1"/>
  <c r="A330" i="16" l="1"/>
  <c r="J329" i="16"/>
  <c r="F29" i="7"/>
  <c r="J29" i="7" s="1"/>
  <c r="B29" i="7"/>
  <c r="C29" i="7" s="1"/>
  <c r="C35" i="5"/>
  <c r="G35" i="5" s="1"/>
  <c r="I35" i="5" s="1"/>
  <c r="E35" i="6"/>
  <c r="K34" i="6" s="1"/>
  <c r="E330" i="16" l="1"/>
  <c r="P329" i="16" s="1"/>
  <c r="B330" i="16"/>
  <c r="F330" i="16"/>
  <c r="O330" i="16" s="1"/>
  <c r="C330" i="16"/>
  <c r="G29" i="7"/>
  <c r="I29" i="7" s="1"/>
  <c r="A30" i="7" s="1"/>
  <c r="F35" i="6"/>
  <c r="J35" i="6" s="1"/>
  <c r="B35" i="6"/>
  <c r="C35" i="6" s="1"/>
  <c r="A36" i="5"/>
  <c r="G330" i="16" l="1"/>
  <c r="I330" i="16" s="1"/>
  <c r="N330" i="16"/>
  <c r="L330" i="16"/>
  <c r="M330" i="16"/>
  <c r="E30" i="7"/>
  <c r="K29" i="7" s="1"/>
  <c r="G35" i="6"/>
  <c r="I35" i="6" s="1"/>
  <c r="A36" i="6" s="1"/>
  <c r="E36" i="5"/>
  <c r="K35" i="5" s="1"/>
  <c r="A331" i="16" l="1"/>
  <c r="J330" i="16"/>
  <c r="F30" i="7"/>
  <c r="J30" i="7" s="1"/>
  <c r="B30" i="7"/>
  <c r="C30" i="7" s="1"/>
  <c r="E36" i="6"/>
  <c r="K35" i="6" s="1"/>
  <c r="F36" i="5"/>
  <c r="J36" i="5" s="1"/>
  <c r="B36" i="5"/>
  <c r="E331" i="16" l="1"/>
  <c r="P330" i="16" s="1"/>
  <c r="F331" i="16"/>
  <c r="O331" i="16" s="1"/>
  <c r="G30" i="7"/>
  <c r="I30" i="7" s="1"/>
  <c r="A31" i="7" s="1"/>
  <c r="C36" i="5"/>
  <c r="G36" i="5" s="1"/>
  <c r="I36" i="5" s="1"/>
  <c r="A37" i="5" s="1"/>
  <c r="E37" i="5" s="1"/>
  <c r="K36" i="5" s="1"/>
  <c r="B36" i="6"/>
  <c r="C36" i="6" s="1"/>
  <c r="F36" i="6"/>
  <c r="J36" i="6" s="1"/>
  <c r="B331" i="16" l="1"/>
  <c r="E31" i="7"/>
  <c r="K30" i="7" s="1"/>
  <c r="G36" i="6"/>
  <c r="I36" i="6" s="1"/>
  <c r="B37" i="5"/>
  <c r="F37" i="5"/>
  <c r="J37" i="5" s="1"/>
  <c r="L331" i="16" l="1"/>
  <c r="M331" i="16"/>
  <c r="N331" i="16"/>
  <c r="C331" i="16"/>
  <c r="G331" i="16" s="1"/>
  <c r="I331" i="16" s="1"/>
  <c r="B31" i="7"/>
  <c r="C31" i="7" s="1"/>
  <c r="F31" i="7"/>
  <c r="J31" i="7" s="1"/>
  <c r="C37" i="5"/>
  <c r="G37" i="5" s="1"/>
  <c r="I37" i="5" s="1"/>
  <c r="A37" i="6"/>
  <c r="J331" i="16" l="1"/>
  <c r="A332" i="16"/>
  <c r="G31" i="7"/>
  <c r="I31" i="7" s="1"/>
  <c r="A32" i="7" s="1"/>
  <c r="E37" i="6"/>
  <c r="K36" i="6" s="1"/>
  <c r="A38" i="5"/>
  <c r="E332" i="16" l="1"/>
  <c r="P331" i="16" s="1"/>
  <c r="F332" i="16"/>
  <c r="O332" i="16" s="1"/>
  <c r="B332" i="16"/>
  <c r="E32" i="7"/>
  <c r="K31" i="7" s="1"/>
  <c r="B37" i="6"/>
  <c r="C37" i="6" s="1"/>
  <c r="F37" i="6"/>
  <c r="J37" i="6" s="1"/>
  <c r="E38" i="5"/>
  <c r="K37" i="5" s="1"/>
  <c r="N332" i="16" l="1"/>
  <c r="L332" i="16"/>
  <c r="M332" i="16"/>
  <c r="C332" i="16"/>
  <c r="G332" i="16" s="1"/>
  <c r="I332" i="16" s="1"/>
  <c r="B32" i="7"/>
  <c r="C32" i="7" s="1"/>
  <c r="F32" i="7"/>
  <c r="J32" i="7" s="1"/>
  <c r="G37" i="6"/>
  <c r="I37" i="6" s="1"/>
  <c r="A38" i="6" s="1"/>
  <c r="F38" i="5"/>
  <c r="J38" i="5" s="1"/>
  <c r="B38" i="5"/>
  <c r="A333" i="16" l="1"/>
  <c r="J332" i="16"/>
  <c r="G32" i="7"/>
  <c r="I32" i="7" s="1"/>
  <c r="A33" i="7" s="1"/>
  <c r="C38" i="5"/>
  <c r="G38" i="5" s="1"/>
  <c r="I38" i="5" s="1"/>
  <c r="A39" i="5" s="1"/>
  <c r="E39" i="5" s="1"/>
  <c r="E38" i="6"/>
  <c r="K37" i="6" s="1"/>
  <c r="E333" i="16" l="1"/>
  <c r="P332" i="16" s="1"/>
  <c r="F333" i="16"/>
  <c r="O333" i="16" s="1"/>
  <c r="B333" i="16"/>
  <c r="C333" i="16"/>
  <c r="G333" i="16" s="1"/>
  <c r="I333" i="16" s="1"/>
  <c r="K38" i="5"/>
  <c r="E33" i="7"/>
  <c r="K32" i="7" s="1"/>
  <c r="F38" i="6"/>
  <c r="J38" i="6" s="1"/>
  <c r="B38" i="6"/>
  <c r="C38" i="6" s="1"/>
  <c r="B39" i="5"/>
  <c r="F39" i="5"/>
  <c r="J39" i="5" s="1"/>
  <c r="J333" i="16" l="1"/>
  <c r="A334" i="16"/>
  <c r="N333" i="16"/>
  <c r="M333" i="16"/>
  <c r="L333" i="16"/>
  <c r="F33" i="7"/>
  <c r="J33" i="7" s="1"/>
  <c r="B33" i="7"/>
  <c r="C33" i="7" s="1"/>
  <c r="C39" i="5"/>
  <c r="G39" i="5" s="1"/>
  <c r="I39" i="5" s="1"/>
  <c r="G38" i="6"/>
  <c r="I38" i="6" s="1"/>
  <c r="A39" i="6" s="1"/>
  <c r="E334" i="16" l="1"/>
  <c r="P333" i="16" s="1"/>
  <c r="F334" i="16"/>
  <c r="O334" i="16" s="1"/>
  <c r="B334" i="16"/>
  <c r="G33" i="7"/>
  <c r="I33" i="7" s="1"/>
  <c r="A34" i="7" s="1"/>
  <c r="E39" i="6"/>
  <c r="K38" i="6" s="1"/>
  <c r="A40" i="5"/>
  <c r="L334" i="16" l="1"/>
  <c r="N334" i="16"/>
  <c r="M334" i="16"/>
  <c r="C334" i="16"/>
  <c r="G334" i="16" s="1"/>
  <c r="I334" i="16" s="1"/>
  <c r="E34" i="7"/>
  <c r="K33" i="7" s="1"/>
  <c r="B39" i="6"/>
  <c r="C39" i="6" s="1"/>
  <c r="F39" i="6"/>
  <c r="J39" i="6" s="1"/>
  <c r="E40" i="5"/>
  <c r="K39" i="5" s="1"/>
  <c r="J334" i="16" l="1"/>
  <c r="A335" i="16"/>
  <c r="B34" i="7"/>
  <c r="C34" i="7" s="1"/>
  <c r="F34" i="7"/>
  <c r="J34" i="7" s="1"/>
  <c r="G39" i="6"/>
  <c r="I39" i="6" s="1"/>
  <c r="F40" i="5"/>
  <c r="J40" i="5" s="1"/>
  <c r="B40" i="5"/>
  <c r="E335" i="16" l="1"/>
  <c r="P334" i="16" s="1"/>
  <c r="G34" i="7"/>
  <c r="I34" i="7" s="1"/>
  <c r="A35" i="7" s="1"/>
  <c r="C40" i="5"/>
  <c r="G40" i="5" s="1"/>
  <c r="I40" i="5" s="1"/>
  <c r="A41" i="5" s="1"/>
  <c r="E41" i="5" s="1"/>
  <c r="K40" i="5" s="1"/>
  <c r="A40" i="6"/>
  <c r="F335" i="16" l="1"/>
  <c r="O335" i="16" s="1"/>
  <c r="B335" i="16"/>
  <c r="E35" i="7"/>
  <c r="K34" i="7" s="1"/>
  <c r="E40" i="6"/>
  <c r="K39" i="6" s="1"/>
  <c r="B41" i="5"/>
  <c r="F41" i="5"/>
  <c r="J41" i="5" s="1"/>
  <c r="M335" i="16" l="1"/>
  <c r="L335" i="16"/>
  <c r="N335" i="16"/>
  <c r="C335" i="16"/>
  <c r="G335" i="16" s="1"/>
  <c r="I335" i="16" s="1"/>
  <c r="F35" i="7"/>
  <c r="J35" i="7" s="1"/>
  <c r="B35" i="7"/>
  <c r="C35" i="7" s="1"/>
  <c r="C41" i="5"/>
  <c r="G41" i="5" s="1"/>
  <c r="I41" i="5" s="1"/>
  <c r="F40" i="6"/>
  <c r="J40" i="6" s="1"/>
  <c r="B40" i="6"/>
  <c r="C40" i="6" s="1"/>
  <c r="A336" i="16" l="1"/>
  <c r="J335" i="16"/>
  <c r="G35" i="7"/>
  <c r="I35" i="7" s="1"/>
  <c r="A36" i="7" s="1"/>
  <c r="G40" i="6"/>
  <c r="I40" i="6" s="1"/>
  <c r="A41" i="6" s="1"/>
  <c r="A42" i="5"/>
  <c r="E336" i="16" l="1"/>
  <c r="P335" i="16" s="1"/>
  <c r="B336" i="16"/>
  <c r="F336" i="16"/>
  <c r="O336" i="16" s="1"/>
  <c r="C336" i="16"/>
  <c r="E36" i="7"/>
  <c r="K35" i="7" s="1"/>
  <c r="E41" i="6"/>
  <c r="K40" i="6" s="1"/>
  <c r="E42" i="5"/>
  <c r="K41" i="5" s="1"/>
  <c r="G336" i="16" l="1"/>
  <c r="I336" i="16" s="1"/>
  <c r="N336" i="16"/>
  <c r="L336" i="16"/>
  <c r="M336" i="16"/>
  <c r="F36" i="7"/>
  <c r="J36" i="7" s="1"/>
  <c r="B36" i="7"/>
  <c r="C36" i="7" s="1"/>
  <c r="B41" i="6"/>
  <c r="C41" i="6" s="1"/>
  <c r="F41" i="6"/>
  <c r="J41" i="6" s="1"/>
  <c r="F42" i="5"/>
  <c r="J42" i="5" s="1"/>
  <c r="B42" i="5"/>
  <c r="J336" i="16" l="1"/>
  <c r="A337" i="16"/>
  <c r="G36" i="7"/>
  <c r="I36" i="7" s="1"/>
  <c r="A37" i="7" s="1"/>
  <c r="C42" i="5"/>
  <c r="G42" i="5" s="1"/>
  <c r="I42" i="5" s="1"/>
  <c r="A43" i="5" s="1"/>
  <c r="E43" i="5" s="1"/>
  <c r="K42" i="5" s="1"/>
  <c r="G41" i="6"/>
  <c r="I41" i="6" s="1"/>
  <c r="A42" i="6" s="1"/>
  <c r="E337" i="16" l="1"/>
  <c r="P336" i="16" s="1"/>
  <c r="B337" i="16"/>
  <c r="C337" i="16" s="1"/>
  <c r="E37" i="7"/>
  <c r="K36" i="7" s="1"/>
  <c r="E42" i="6"/>
  <c r="K41" i="6" s="1"/>
  <c r="B43" i="5"/>
  <c r="F43" i="5"/>
  <c r="J43" i="5" s="1"/>
  <c r="N337" i="16" l="1"/>
  <c r="L337" i="16"/>
  <c r="M337" i="16"/>
  <c r="F337" i="16"/>
  <c r="O337" i="16" s="1"/>
  <c r="B37" i="7"/>
  <c r="C37" i="7" s="1"/>
  <c r="F37" i="7"/>
  <c r="J37" i="7" s="1"/>
  <c r="C43" i="5"/>
  <c r="G43" i="5" s="1"/>
  <c r="I43" i="5" s="1"/>
  <c r="F42" i="6"/>
  <c r="J42" i="6" s="1"/>
  <c r="B42" i="6"/>
  <c r="C42" i="6" s="1"/>
  <c r="G337" i="16" l="1"/>
  <c r="I337" i="16" s="1"/>
  <c r="G37" i="7"/>
  <c r="I37" i="7" s="1"/>
  <c r="A38" i="7" s="1"/>
  <c r="G42" i="6"/>
  <c r="I42" i="6" s="1"/>
  <c r="A43" i="6" s="1"/>
  <c r="A44" i="5"/>
  <c r="A338" i="16" l="1"/>
  <c r="J337" i="16"/>
  <c r="E38" i="7"/>
  <c r="K37" i="7" s="1"/>
  <c r="E43" i="6"/>
  <c r="K42" i="6" s="1"/>
  <c r="E44" i="5"/>
  <c r="K43" i="5" s="1"/>
  <c r="E338" i="16" l="1"/>
  <c r="P337" i="16" s="1"/>
  <c r="F38" i="7"/>
  <c r="J38" i="7" s="1"/>
  <c r="B38" i="7"/>
  <c r="C38" i="7" s="1"/>
  <c r="B43" i="6"/>
  <c r="C43" i="6" s="1"/>
  <c r="F43" i="6"/>
  <c r="J43" i="6" s="1"/>
  <c r="F44" i="5"/>
  <c r="J44" i="5" s="1"/>
  <c r="B44" i="5"/>
  <c r="F338" i="16" l="1"/>
  <c r="O338" i="16" s="1"/>
  <c r="B338" i="16"/>
  <c r="G38" i="7"/>
  <c r="I38" i="7" s="1"/>
  <c r="A39" i="7" s="1"/>
  <c r="C44" i="5"/>
  <c r="G44" i="5" s="1"/>
  <c r="I44" i="5" s="1"/>
  <c r="A45" i="5" s="1"/>
  <c r="E45" i="5" s="1"/>
  <c r="K44" i="5" s="1"/>
  <c r="G43" i="6"/>
  <c r="I43" i="6" s="1"/>
  <c r="L338" i="16" l="1"/>
  <c r="M338" i="16"/>
  <c r="N338" i="16"/>
  <c r="C338" i="16"/>
  <c r="G338" i="16" s="1"/>
  <c r="I338" i="16" s="1"/>
  <c r="E39" i="7"/>
  <c r="K38" i="7" s="1"/>
  <c r="A44" i="6"/>
  <c r="B45" i="5"/>
  <c r="F45" i="5"/>
  <c r="J45" i="5" s="1"/>
  <c r="J338" i="16" l="1"/>
  <c r="A339" i="16"/>
  <c r="B39" i="7"/>
  <c r="C39" i="7" s="1"/>
  <c r="F39" i="7"/>
  <c r="J39" i="7" s="1"/>
  <c r="C45" i="5"/>
  <c r="G45" i="5" s="1"/>
  <c r="I45" i="5" s="1"/>
  <c r="E44" i="6"/>
  <c r="K43" i="6" s="1"/>
  <c r="E339" i="16" l="1"/>
  <c r="P338" i="16" s="1"/>
  <c r="C339" i="16" s="1"/>
  <c r="G339" i="16" s="1"/>
  <c r="I339" i="16" s="1"/>
  <c r="B339" i="16"/>
  <c r="F339" i="16"/>
  <c r="O339" i="16" s="1"/>
  <c r="G39" i="7"/>
  <c r="I39" i="7" s="1"/>
  <c r="A40" i="7" s="1"/>
  <c r="F44" i="6"/>
  <c r="J44" i="6" s="1"/>
  <c r="B44" i="6"/>
  <c r="C44" i="6" s="1"/>
  <c r="A46" i="5"/>
  <c r="A340" i="16" l="1"/>
  <c r="J339" i="16"/>
  <c r="N339" i="16"/>
  <c r="L339" i="16"/>
  <c r="M339" i="16"/>
  <c r="E40" i="7"/>
  <c r="K39" i="7" s="1"/>
  <c r="G44" i="6"/>
  <c r="I44" i="6" s="1"/>
  <c r="A45" i="6" s="1"/>
  <c r="E46" i="5"/>
  <c r="K45" i="5" s="1"/>
  <c r="E340" i="16" l="1"/>
  <c r="P339" i="16" s="1"/>
  <c r="F340" i="16"/>
  <c r="O340" i="16" s="1"/>
  <c r="B340" i="16"/>
  <c r="C340" i="16" s="1"/>
  <c r="G340" i="16" s="1"/>
  <c r="I340" i="16" s="1"/>
  <c r="F40" i="7"/>
  <c r="J40" i="7" s="1"/>
  <c r="B40" i="7"/>
  <c r="C40" i="7" s="1"/>
  <c r="E45" i="6"/>
  <c r="K44" i="6" s="1"/>
  <c r="F46" i="5"/>
  <c r="J46" i="5" s="1"/>
  <c r="B46" i="5"/>
  <c r="J340" i="16" l="1"/>
  <c r="A341" i="16"/>
  <c r="L340" i="16"/>
  <c r="M340" i="16"/>
  <c r="N340" i="16"/>
  <c r="G40" i="7"/>
  <c r="I40" i="7" s="1"/>
  <c r="A41" i="7" s="1"/>
  <c r="C46" i="5"/>
  <c r="G46" i="5" s="1"/>
  <c r="I46" i="5" s="1"/>
  <c r="A47" i="5" s="1"/>
  <c r="E47" i="5" s="1"/>
  <c r="K46" i="5" s="1"/>
  <c r="B45" i="6"/>
  <c r="C45" i="6" s="1"/>
  <c r="F45" i="6"/>
  <c r="J45" i="6" s="1"/>
  <c r="E341" i="16" l="1"/>
  <c r="P340" i="16" s="1"/>
  <c r="B341" i="16"/>
  <c r="F341" i="16"/>
  <c r="O341" i="16" s="1"/>
  <c r="E41" i="7"/>
  <c r="K40" i="7" s="1"/>
  <c r="G45" i="6"/>
  <c r="I45" i="6" s="1"/>
  <c r="A46" i="6" s="1"/>
  <c r="B47" i="5"/>
  <c r="F47" i="5"/>
  <c r="J47" i="5" s="1"/>
  <c r="N341" i="16" l="1"/>
  <c r="L341" i="16"/>
  <c r="M341" i="16"/>
  <c r="C341" i="16"/>
  <c r="G341" i="16" s="1"/>
  <c r="I341" i="16" s="1"/>
  <c r="B41" i="7"/>
  <c r="C41" i="7" s="1"/>
  <c r="F41" i="7"/>
  <c r="J41" i="7" s="1"/>
  <c r="C47" i="5"/>
  <c r="G47" i="5" s="1"/>
  <c r="I47" i="5" s="1"/>
  <c r="E46" i="6"/>
  <c r="K45" i="6" s="1"/>
  <c r="J341" i="16" l="1"/>
  <c r="A342" i="16"/>
  <c r="G41" i="7"/>
  <c r="I41" i="7" s="1"/>
  <c r="A42" i="7" s="1"/>
  <c r="F46" i="6"/>
  <c r="J46" i="6" s="1"/>
  <c r="B46" i="6"/>
  <c r="C46" i="6" s="1"/>
  <c r="A48" i="5"/>
  <c r="E342" i="16" l="1"/>
  <c r="P341" i="16" s="1"/>
  <c r="B342" i="16"/>
  <c r="E42" i="7"/>
  <c r="K41" i="7" s="1"/>
  <c r="G46" i="6"/>
  <c r="I46" i="6" s="1"/>
  <c r="A47" i="6" s="1"/>
  <c r="E48" i="5"/>
  <c r="K47" i="5" s="1"/>
  <c r="N342" i="16" l="1"/>
  <c r="L342" i="16"/>
  <c r="M342" i="16"/>
  <c r="C342" i="16"/>
  <c r="F342" i="16"/>
  <c r="O342" i="16" s="1"/>
  <c r="B42" i="7"/>
  <c r="C42" i="7" s="1"/>
  <c r="F42" i="7"/>
  <c r="J42" i="7" s="1"/>
  <c r="E47" i="6"/>
  <c r="K46" i="6" s="1"/>
  <c r="F48" i="5"/>
  <c r="J48" i="5" s="1"/>
  <c r="B48" i="5"/>
  <c r="G342" i="16" l="1"/>
  <c r="I342" i="16" s="1"/>
  <c r="G42" i="7"/>
  <c r="I42" i="7" s="1"/>
  <c r="A43" i="7" s="1"/>
  <c r="C48" i="5"/>
  <c r="G48" i="5" s="1"/>
  <c r="I48" i="5" s="1"/>
  <c r="A49" i="5" s="1"/>
  <c r="E49" i="5" s="1"/>
  <c r="K48" i="5" s="1"/>
  <c r="B47" i="6"/>
  <c r="C47" i="6" s="1"/>
  <c r="F47" i="6"/>
  <c r="J47" i="6" s="1"/>
  <c r="A343" i="16" l="1"/>
  <c r="J342" i="16"/>
  <c r="E43" i="7"/>
  <c r="K42" i="7" s="1"/>
  <c r="G47" i="6"/>
  <c r="I47" i="6" s="1"/>
  <c r="B49" i="5"/>
  <c r="F49" i="5"/>
  <c r="J49" i="5" s="1"/>
  <c r="E343" i="16" l="1"/>
  <c r="P342" i="16" s="1"/>
  <c r="F343" i="16"/>
  <c r="O343" i="16" s="1"/>
  <c r="B343" i="16"/>
  <c r="C343" i="16" s="1"/>
  <c r="G343" i="16" s="1"/>
  <c r="I343" i="16" s="1"/>
  <c r="F43" i="7"/>
  <c r="J43" i="7" s="1"/>
  <c r="B43" i="7"/>
  <c r="C43" i="7" s="1"/>
  <c r="C49" i="5"/>
  <c r="G49" i="5" s="1"/>
  <c r="I49" i="5" s="1"/>
  <c r="A48" i="6"/>
  <c r="A344" i="16" l="1"/>
  <c r="J343" i="16"/>
  <c r="L343" i="16"/>
  <c r="N343" i="16"/>
  <c r="M343" i="16"/>
  <c r="G43" i="7"/>
  <c r="I43" i="7" s="1"/>
  <c r="A44" i="7" s="1"/>
  <c r="E48" i="6"/>
  <c r="K47" i="6" s="1"/>
  <c r="A50" i="5"/>
  <c r="E344" i="16" l="1"/>
  <c r="P343" i="16" s="1"/>
  <c r="F344" i="16"/>
  <c r="O344" i="16" s="1"/>
  <c r="B344" i="16"/>
  <c r="C344" i="16"/>
  <c r="G344" i="16" s="1"/>
  <c r="I344" i="16" s="1"/>
  <c r="E44" i="7"/>
  <c r="K43" i="7" s="1"/>
  <c r="F48" i="6"/>
  <c r="J48" i="6" s="1"/>
  <c r="B48" i="6"/>
  <c r="C48" i="6" s="1"/>
  <c r="E50" i="5"/>
  <c r="K49" i="5" s="1"/>
  <c r="J344" i="16" l="1"/>
  <c r="A345" i="16"/>
  <c r="L344" i="16"/>
  <c r="N344" i="16"/>
  <c r="M344" i="16"/>
  <c r="B44" i="7"/>
  <c r="C44" i="7" s="1"/>
  <c r="F44" i="7"/>
  <c r="J44" i="7" s="1"/>
  <c r="G48" i="6"/>
  <c r="I48" i="6" s="1"/>
  <c r="A49" i="6" s="1"/>
  <c r="F50" i="5"/>
  <c r="J50" i="5" s="1"/>
  <c r="B50" i="5"/>
  <c r="E345" i="16" l="1"/>
  <c r="P344" i="16" s="1"/>
  <c r="G44" i="7"/>
  <c r="I44" i="7" s="1"/>
  <c r="A45" i="7" s="1"/>
  <c r="C50" i="5"/>
  <c r="G50" i="5" s="1"/>
  <c r="I50" i="5" s="1"/>
  <c r="A51" i="5" s="1"/>
  <c r="E51" i="5" s="1"/>
  <c r="E49" i="6"/>
  <c r="K48" i="6" s="1"/>
  <c r="F345" i="16" l="1"/>
  <c r="O345" i="16" s="1"/>
  <c r="B345" i="16"/>
  <c r="K50" i="5"/>
  <c r="E45" i="7"/>
  <c r="K44" i="7" s="1"/>
  <c r="F49" i="6"/>
  <c r="J49" i="6" s="1"/>
  <c r="B49" i="6"/>
  <c r="C49" i="6" s="1"/>
  <c r="B51" i="5"/>
  <c r="F51" i="5"/>
  <c r="J51" i="5" s="1"/>
  <c r="N345" i="16" l="1"/>
  <c r="L345" i="16"/>
  <c r="M345" i="16"/>
  <c r="C345" i="16"/>
  <c r="G345" i="16" s="1"/>
  <c r="I345" i="16" s="1"/>
  <c r="F45" i="7"/>
  <c r="J45" i="7" s="1"/>
  <c r="B45" i="7"/>
  <c r="C45" i="7" s="1"/>
  <c r="C51" i="5"/>
  <c r="G51" i="5" s="1"/>
  <c r="I51" i="5" s="1"/>
  <c r="G49" i="6"/>
  <c r="I49" i="6" s="1"/>
  <c r="A50" i="6" s="1"/>
  <c r="A346" i="16" l="1"/>
  <c r="J345" i="16"/>
  <c r="G45" i="7"/>
  <c r="I45" i="7" s="1"/>
  <c r="A46" i="7" s="1"/>
  <c r="E50" i="6"/>
  <c r="K49" i="6" s="1"/>
  <c r="A52" i="5"/>
  <c r="E346" i="16" l="1"/>
  <c r="P345" i="16" s="1"/>
  <c r="E46" i="7"/>
  <c r="K45" i="7" s="1"/>
  <c r="B50" i="6"/>
  <c r="C50" i="6" s="1"/>
  <c r="F50" i="6"/>
  <c r="J50" i="6" s="1"/>
  <c r="E52" i="5"/>
  <c r="K51" i="5" s="1"/>
  <c r="F346" i="16" l="1"/>
  <c r="O346" i="16" s="1"/>
  <c r="B346" i="16"/>
  <c r="B46" i="7"/>
  <c r="C46" i="7" s="1"/>
  <c r="F46" i="7"/>
  <c r="J46" i="7" s="1"/>
  <c r="G50" i="6"/>
  <c r="I50" i="6" s="1"/>
  <c r="F52" i="5"/>
  <c r="J52" i="5" s="1"/>
  <c r="B52" i="5"/>
  <c r="N346" i="16" l="1"/>
  <c r="M346" i="16"/>
  <c r="L346" i="16"/>
  <c r="C346" i="16"/>
  <c r="G346" i="16" s="1"/>
  <c r="I346" i="16" s="1"/>
  <c r="G46" i="7"/>
  <c r="I46" i="7" s="1"/>
  <c r="A47" i="7" s="1"/>
  <c r="C52" i="5"/>
  <c r="G52" i="5" s="1"/>
  <c r="I52" i="5" s="1"/>
  <c r="A53" i="5" s="1"/>
  <c r="E53" i="5" s="1"/>
  <c r="K52" i="5" s="1"/>
  <c r="A51" i="6"/>
  <c r="A347" i="16" l="1"/>
  <c r="J346" i="16"/>
  <c r="E47" i="7"/>
  <c r="K46" i="7" s="1"/>
  <c r="E51" i="6"/>
  <c r="K50" i="6" s="1"/>
  <c r="B53" i="5"/>
  <c r="F53" i="5"/>
  <c r="J53" i="5" s="1"/>
  <c r="E347" i="16" l="1"/>
  <c r="P346" i="16" s="1"/>
  <c r="B47" i="7"/>
  <c r="C47" i="7" s="1"/>
  <c r="F47" i="7"/>
  <c r="J47" i="7" s="1"/>
  <c r="C53" i="5"/>
  <c r="G53" i="5" s="1"/>
  <c r="I53" i="5" s="1"/>
  <c r="F51" i="6"/>
  <c r="J51" i="6" s="1"/>
  <c r="B51" i="6"/>
  <c r="C51" i="6" s="1"/>
  <c r="B347" i="16" l="1"/>
  <c r="F347" i="16"/>
  <c r="O347" i="16" s="1"/>
  <c r="G47" i="7"/>
  <c r="I47" i="7" s="1"/>
  <c r="A48" i="7" s="1"/>
  <c r="G51" i="6"/>
  <c r="I51" i="6" s="1"/>
  <c r="A52" i="6" s="1"/>
  <c r="A54" i="5"/>
  <c r="L347" i="16" l="1"/>
  <c r="N347" i="16"/>
  <c r="M347" i="16"/>
  <c r="C347" i="16"/>
  <c r="G347" i="16" s="1"/>
  <c r="I347" i="16" s="1"/>
  <c r="E48" i="7"/>
  <c r="K47" i="7" s="1"/>
  <c r="E52" i="6"/>
  <c r="K51" i="6" s="1"/>
  <c r="E54" i="5"/>
  <c r="K53" i="5" s="1"/>
  <c r="J347" i="16" l="1"/>
  <c r="A348" i="16"/>
  <c r="B48" i="7"/>
  <c r="C48" i="7" s="1"/>
  <c r="F48" i="7"/>
  <c r="J48" i="7" s="1"/>
  <c r="B52" i="6"/>
  <c r="C52" i="6" s="1"/>
  <c r="F52" i="6"/>
  <c r="J52" i="6" s="1"/>
  <c r="F54" i="5"/>
  <c r="J54" i="5" s="1"/>
  <c r="B54" i="5"/>
  <c r="E348" i="16" l="1"/>
  <c r="P347" i="16" s="1"/>
  <c r="F348" i="16"/>
  <c r="O348" i="16" s="1"/>
  <c r="B348" i="16"/>
  <c r="C348" i="16"/>
  <c r="G348" i="16" s="1"/>
  <c r="I348" i="16" s="1"/>
  <c r="G48" i="7"/>
  <c r="I48" i="7" s="1"/>
  <c r="A49" i="7" s="1"/>
  <c r="C54" i="5"/>
  <c r="G54" i="5" s="1"/>
  <c r="I54" i="5" s="1"/>
  <c r="A55" i="5" s="1"/>
  <c r="E55" i="5" s="1"/>
  <c r="K54" i="5" s="1"/>
  <c r="G52" i="6"/>
  <c r="I52" i="6" s="1"/>
  <c r="A53" i="6" s="1"/>
  <c r="J348" i="16" l="1"/>
  <c r="A349" i="16"/>
  <c r="L348" i="16"/>
  <c r="N348" i="16"/>
  <c r="M348" i="16"/>
  <c r="E49" i="7"/>
  <c r="K48" i="7" s="1"/>
  <c r="E53" i="6"/>
  <c r="K52" i="6" s="1"/>
  <c r="B55" i="5"/>
  <c r="F55" i="5"/>
  <c r="J55" i="5" s="1"/>
  <c r="E349" i="16" l="1"/>
  <c r="P348" i="16" s="1"/>
  <c r="B49" i="7"/>
  <c r="C49" i="7" s="1"/>
  <c r="F49" i="7"/>
  <c r="J49" i="7" s="1"/>
  <c r="C55" i="5"/>
  <c r="G55" i="5" s="1"/>
  <c r="I55" i="5" s="1"/>
  <c r="F53" i="6"/>
  <c r="J53" i="6" s="1"/>
  <c r="B53" i="6"/>
  <c r="C53" i="6" s="1"/>
  <c r="F349" i="16" l="1"/>
  <c r="O349" i="16" s="1"/>
  <c r="B349" i="16"/>
  <c r="G49" i="7"/>
  <c r="I49" i="7" s="1"/>
  <c r="A50" i="7" s="1"/>
  <c r="G53" i="6"/>
  <c r="I53" i="6" s="1"/>
  <c r="A54" i="6" s="1"/>
  <c r="A56" i="5"/>
  <c r="N349" i="16" l="1"/>
  <c r="L349" i="16"/>
  <c r="M349" i="16"/>
  <c r="C349" i="16"/>
  <c r="G349" i="16" s="1"/>
  <c r="I349" i="16" s="1"/>
  <c r="E50" i="7"/>
  <c r="K49" i="7" s="1"/>
  <c r="E54" i="6"/>
  <c r="K53" i="6" s="1"/>
  <c r="E56" i="5"/>
  <c r="K55" i="5" s="1"/>
  <c r="A350" i="16" l="1"/>
  <c r="J349" i="16"/>
  <c r="B50" i="7"/>
  <c r="C50" i="7" s="1"/>
  <c r="F50" i="7"/>
  <c r="J50" i="7" s="1"/>
  <c r="B54" i="6"/>
  <c r="C54" i="6" s="1"/>
  <c r="F54" i="6"/>
  <c r="J54" i="6" s="1"/>
  <c r="F56" i="5"/>
  <c r="J56" i="5" s="1"/>
  <c r="B56" i="5"/>
  <c r="E350" i="16" l="1"/>
  <c r="P349" i="16" s="1"/>
  <c r="F350" i="16"/>
  <c r="O350" i="16" s="1"/>
  <c r="G50" i="7"/>
  <c r="I50" i="7" s="1"/>
  <c r="A51" i="7" s="1"/>
  <c r="C56" i="5"/>
  <c r="G56" i="5" s="1"/>
  <c r="I56" i="5" s="1"/>
  <c r="A57" i="5" s="1"/>
  <c r="E57" i="5" s="1"/>
  <c r="K56" i="5" s="1"/>
  <c r="G54" i="6"/>
  <c r="I54" i="6" s="1"/>
  <c r="B350" i="16" l="1"/>
  <c r="E51" i="7"/>
  <c r="K50" i="7" s="1"/>
  <c r="A55" i="6"/>
  <c r="B57" i="5"/>
  <c r="F57" i="5"/>
  <c r="J57" i="5" s="1"/>
  <c r="L350" i="16" l="1"/>
  <c r="N350" i="16"/>
  <c r="M350" i="16"/>
  <c r="C350" i="16"/>
  <c r="G350" i="16" s="1"/>
  <c r="I350" i="16" s="1"/>
  <c r="F51" i="7"/>
  <c r="J51" i="7" s="1"/>
  <c r="B51" i="7"/>
  <c r="C51" i="7" s="1"/>
  <c r="C57" i="5"/>
  <c r="G57" i="5" s="1"/>
  <c r="I57" i="5" s="1"/>
  <c r="E55" i="6"/>
  <c r="K54" i="6" s="1"/>
  <c r="J350" i="16" l="1"/>
  <c r="A351" i="16"/>
  <c r="G51" i="7"/>
  <c r="I51" i="7" s="1"/>
  <c r="A52" i="7" s="1"/>
  <c r="F55" i="6"/>
  <c r="J55" i="6" s="1"/>
  <c r="B55" i="6"/>
  <c r="C55" i="6" s="1"/>
  <c r="A58" i="5"/>
  <c r="E351" i="16" l="1"/>
  <c r="P350" i="16" s="1"/>
  <c r="F351" i="16"/>
  <c r="O351" i="16" s="1"/>
  <c r="B351" i="16"/>
  <c r="E52" i="7"/>
  <c r="K51" i="7" s="1"/>
  <c r="G55" i="6"/>
  <c r="I55" i="6" s="1"/>
  <c r="A56" i="6" s="1"/>
  <c r="E58" i="5"/>
  <c r="K57" i="5" s="1"/>
  <c r="M351" i="16" l="1"/>
  <c r="N351" i="16"/>
  <c r="L351" i="16"/>
  <c r="C351" i="16"/>
  <c r="G351" i="16" s="1"/>
  <c r="I351" i="16" s="1"/>
  <c r="B52" i="7"/>
  <c r="C52" i="7" s="1"/>
  <c r="F52" i="7"/>
  <c r="J52" i="7" s="1"/>
  <c r="E56" i="6"/>
  <c r="K55" i="6" s="1"/>
  <c r="F58" i="5"/>
  <c r="J58" i="5" s="1"/>
  <c r="B58" i="5"/>
  <c r="J351" i="16" l="1"/>
  <c r="A352" i="16"/>
  <c r="G52" i="7"/>
  <c r="I52" i="7" s="1"/>
  <c r="A53" i="7" s="1"/>
  <c r="C58" i="5"/>
  <c r="G58" i="5" s="1"/>
  <c r="I58" i="5" s="1"/>
  <c r="A59" i="5" s="1"/>
  <c r="E59" i="5" s="1"/>
  <c r="K58" i="5" s="1"/>
  <c r="B56" i="6"/>
  <c r="C56" i="6" s="1"/>
  <c r="F56" i="6"/>
  <c r="J56" i="6" s="1"/>
  <c r="E352" i="16" l="1"/>
  <c r="P351" i="16" s="1"/>
  <c r="C352" i="16" s="1"/>
  <c r="G352" i="16" s="1"/>
  <c r="I352" i="16" s="1"/>
  <c r="B352" i="16"/>
  <c r="F352" i="16"/>
  <c r="O352" i="16" s="1"/>
  <c r="E53" i="7"/>
  <c r="K52" i="7" s="1"/>
  <c r="G56" i="6"/>
  <c r="I56" i="6" s="1"/>
  <c r="A57" i="6" s="1"/>
  <c r="B59" i="5"/>
  <c r="F59" i="5"/>
  <c r="J59" i="5" s="1"/>
  <c r="J352" i="16" l="1"/>
  <c r="A353" i="16"/>
  <c r="M352" i="16"/>
  <c r="L352" i="16"/>
  <c r="N352" i="16"/>
  <c r="F53" i="7"/>
  <c r="J53" i="7" s="1"/>
  <c r="B53" i="7"/>
  <c r="C53" i="7" s="1"/>
  <c r="C59" i="5"/>
  <c r="G59" i="5" s="1"/>
  <c r="I59" i="5" s="1"/>
  <c r="E57" i="6"/>
  <c r="K56" i="6" s="1"/>
  <c r="E353" i="16" l="1"/>
  <c r="P352" i="16" s="1"/>
  <c r="B353" i="16"/>
  <c r="G53" i="7"/>
  <c r="I53" i="7" s="1"/>
  <c r="F57" i="6"/>
  <c r="J57" i="6" s="1"/>
  <c r="B57" i="6"/>
  <c r="C57" i="6" s="1"/>
  <c r="A60" i="5"/>
  <c r="N353" i="16" l="1"/>
  <c r="L353" i="16"/>
  <c r="M353" i="16"/>
  <c r="C353" i="16"/>
  <c r="F353" i="16"/>
  <c r="O353" i="16" s="1"/>
  <c r="A54" i="7"/>
  <c r="G57" i="6"/>
  <c r="I57" i="6" s="1"/>
  <c r="A58" i="6" s="1"/>
  <c r="E60" i="5"/>
  <c r="K59" i="5" s="1"/>
  <c r="G353" i="16" l="1"/>
  <c r="I353" i="16" s="1"/>
  <c r="E54" i="7"/>
  <c r="K53" i="7" s="1"/>
  <c r="E58" i="6"/>
  <c r="K57" i="6" s="1"/>
  <c r="F60" i="5"/>
  <c r="J60" i="5" s="1"/>
  <c r="B60" i="5"/>
  <c r="J353" i="16" l="1"/>
  <c r="A354" i="16"/>
  <c r="B54" i="7"/>
  <c r="C54" i="7" s="1"/>
  <c r="F54" i="7"/>
  <c r="J54" i="7" s="1"/>
  <c r="C60" i="5"/>
  <c r="G60" i="5" s="1"/>
  <c r="I60" i="5" s="1"/>
  <c r="A61" i="5" s="1"/>
  <c r="E61" i="5" s="1"/>
  <c r="K60" i="5" s="1"/>
  <c r="B58" i="6"/>
  <c r="C58" i="6" s="1"/>
  <c r="F58" i="6"/>
  <c r="J58" i="6" s="1"/>
  <c r="E354" i="16" l="1"/>
  <c r="P353" i="16" s="1"/>
  <c r="G54" i="7"/>
  <c r="I54" i="7" s="1"/>
  <c r="A55" i="7" s="1"/>
  <c r="G58" i="6"/>
  <c r="I58" i="6" s="1"/>
  <c r="B61" i="5"/>
  <c r="F61" i="5"/>
  <c r="J61" i="5" s="1"/>
  <c r="F354" i="16" l="1"/>
  <c r="O354" i="16" s="1"/>
  <c r="B354" i="16"/>
  <c r="E55" i="7"/>
  <c r="K54" i="7" s="1"/>
  <c r="C61" i="5"/>
  <c r="G61" i="5" s="1"/>
  <c r="I61" i="5" s="1"/>
  <c r="A59" i="6"/>
  <c r="L354" i="16" l="1"/>
  <c r="N354" i="16"/>
  <c r="M354" i="16"/>
  <c r="C354" i="16"/>
  <c r="G354" i="16" s="1"/>
  <c r="I354" i="16" s="1"/>
  <c r="F55" i="7"/>
  <c r="J55" i="7" s="1"/>
  <c r="B55" i="7"/>
  <c r="C55" i="7" s="1"/>
  <c r="E59" i="6"/>
  <c r="K58" i="6" s="1"/>
  <c r="A62" i="5"/>
  <c r="A355" i="16" l="1"/>
  <c r="J354" i="16"/>
  <c r="G55" i="7"/>
  <c r="I55" i="7" s="1"/>
  <c r="A56" i="7" s="1"/>
  <c r="F59" i="6"/>
  <c r="J59" i="6" s="1"/>
  <c r="B59" i="6"/>
  <c r="C59" i="6" s="1"/>
  <c r="E62" i="5"/>
  <c r="K61" i="5" s="1"/>
  <c r="E355" i="16" l="1"/>
  <c r="P354" i="16" s="1"/>
  <c r="C355" i="16" s="1"/>
  <c r="G355" i="16" s="1"/>
  <c r="I355" i="16" s="1"/>
  <c r="B355" i="16"/>
  <c r="F355" i="16"/>
  <c r="O355" i="16" s="1"/>
  <c r="E56" i="7"/>
  <c r="K55" i="7" s="1"/>
  <c r="G59" i="6"/>
  <c r="I59" i="6" s="1"/>
  <c r="A60" i="6" s="1"/>
  <c r="F62" i="5"/>
  <c r="J62" i="5" s="1"/>
  <c r="B62" i="5"/>
  <c r="A356" i="16" l="1"/>
  <c r="J355" i="16"/>
  <c r="M355" i="16"/>
  <c r="N355" i="16"/>
  <c r="L355" i="16"/>
  <c r="B56" i="7"/>
  <c r="C56" i="7" s="1"/>
  <c r="F56" i="7"/>
  <c r="J56" i="7" s="1"/>
  <c r="C62" i="5"/>
  <c r="G62" i="5" s="1"/>
  <c r="I62" i="5" s="1"/>
  <c r="A63" i="5" s="1"/>
  <c r="E63" i="5" s="1"/>
  <c r="E60" i="6"/>
  <c r="K59" i="6" s="1"/>
  <c r="E356" i="16" l="1"/>
  <c r="P355" i="16" s="1"/>
  <c r="K62" i="5"/>
  <c r="G56" i="7"/>
  <c r="I56" i="7" s="1"/>
  <c r="A57" i="7" s="1"/>
  <c r="B60" i="6"/>
  <c r="C60" i="6" s="1"/>
  <c r="F60" i="6"/>
  <c r="J60" i="6" s="1"/>
  <c r="B63" i="5"/>
  <c r="F63" i="5"/>
  <c r="J63" i="5" s="1"/>
  <c r="B356" i="16" l="1"/>
  <c r="F356" i="16"/>
  <c r="O356" i="16" s="1"/>
  <c r="E57" i="7"/>
  <c r="K56" i="7" s="1"/>
  <c r="C63" i="5"/>
  <c r="G63" i="5" s="1"/>
  <c r="I63" i="5" s="1"/>
  <c r="G60" i="6"/>
  <c r="I60" i="6" s="1"/>
  <c r="A61" i="6" s="1"/>
  <c r="N356" i="16" l="1"/>
  <c r="L356" i="16"/>
  <c r="M356" i="16"/>
  <c r="C356" i="16"/>
  <c r="G356" i="16" s="1"/>
  <c r="I356" i="16" s="1"/>
  <c r="B57" i="7"/>
  <c r="C57" i="7" s="1"/>
  <c r="F57" i="7"/>
  <c r="J57" i="7" s="1"/>
  <c r="E61" i="6"/>
  <c r="K60" i="6" s="1"/>
  <c r="A64" i="5"/>
  <c r="J356" i="16" l="1"/>
  <c r="A357" i="16"/>
  <c r="G57" i="7"/>
  <c r="I57" i="7" s="1"/>
  <c r="A58" i="7" s="1"/>
  <c r="B61" i="6"/>
  <c r="C61" i="6" s="1"/>
  <c r="F61" i="6"/>
  <c r="J61" i="6" s="1"/>
  <c r="E64" i="5"/>
  <c r="K63" i="5" s="1"/>
  <c r="E357" i="16" l="1"/>
  <c r="P356" i="16" s="1"/>
  <c r="B357" i="16"/>
  <c r="F357" i="16"/>
  <c r="O357" i="16" s="1"/>
  <c r="E58" i="7"/>
  <c r="K57" i="7" s="1"/>
  <c r="G61" i="6"/>
  <c r="I61" i="6" s="1"/>
  <c r="A62" i="6" s="1"/>
  <c r="F64" i="5"/>
  <c r="J64" i="5" s="1"/>
  <c r="B64" i="5"/>
  <c r="C357" i="16" l="1"/>
  <c r="G357" i="16" s="1"/>
  <c r="I357" i="16" s="1"/>
  <c r="N357" i="16"/>
  <c r="L357" i="16"/>
  <c r="M357" i="16"/>
  <c r="B58" i="7"/>
  <c r="C58" i="7" s="1"/>
  <c r="F58" i="7"/>
  <c r="J58" i="7" s="1"/>
  <c r="C64" i="5"/>
  <c r="G64" i="5" s="1"/>
  <c r="I64" i="5" s="1"/>
  <c r="A65" i="5" s="1"/>
  <c r="E65" i="5" s="1"/>
  <c r="K64" i="5" s="1"/>
  <c r="E62" i="6"/>
  <c r="K61" i="6" s="1"/>
  <c r="A358" i="16" l="1"/>
  <c r="J357" i="16"/>
  <c r="G58" i="7"/>
  <c r="I58" i="7" s="1"/>
  <c r="A59" i="7" s="1"/>
  <c r="F62" i="6"/>
  <c r="J62" i="6" s="1"/>
  <c r="B62" i="6"/>
  <c r="C62" i="6" s="1"/>
  <c r="B65" i="5"/>
  <c r="F65" i="5"/>
  <c r="J65" i="5" s="1"/>
  <c r="E358" i="16" l="1"/>
  <c r="P357" i="16" s="1"/>
  <c r="F358" i="16"/>
  <c r="O358" i="16" s="1"/>
  <c r="B358" i="16"/>
  <c r="E59" i="7"/>
  <c r="K58" i="7" s="1"/>
  <c r="C65" i="5"/>
  <c r="G65" i="5" s="1"/>
  <c r="I65" i="5" s="1"/>
  <c r="G62" i="6"/>
  <c r="I62" i="6" s="1"/>
  <c r="A63" i="6" s="1"/>
  <c r="M358" i="16" l="1"/>
  <c r="N358" i="16"/>
  <c r="L358" i="16"/>
  <c r="C358" i="16"/>
  <c r="G358" i="16" s="1"/>
  <c r="I358" i="16" s="1"/>
  <c r="B59" i="7"/>
  <c r="C59" i="7" s="1"/>
  <c r="F59" i="7"/>
  <c r="J59" i="7" s="1"/>
  <c r="E63" i="6"/>
  <c r="K62" i="6" s="1"/>
  <c r="A66" i="5"/>
  <c r="A359" i="16" l="1"/>
  <c r="J358" i="16"/>
  <c r="G59" i="7"/>
  <c r="I59" i="7" s="1"/>
  <c r="A60" i="7" s="1"/>
  <c r="B63" i="6"/>
  <c r="C63" i="6" s="1"/>
  <c r="F63" i="6"/>
  <c r="J63" i="6" s="1"/>
  <c r="E66" i="5"/>
  <c r="K65" i="5" s="1"/>
  <c r="E359" i="16" l="1"/>
  <c r="P358" i="16" s="1"/>
  <c r="E60" i="7"/>
  <c r="K59" i="7" s="1"/>
  <c r="G63" i="6"/>
  <c r="I63" i="6" s="1"/>
  <c r="A64" i="6" s="1"/>
  <c r="F66" i="5"/>
  <c r="J66" i="5" s="1"/>
  <c r="B66" i="5"/>
  <c r="B359" i="16" l="1"/>
  <c r="F359" i="16"/>
  <c r="O359" i="16" s="1"/>
  <c r="F60" i="7"/>
  <c r="J60" i="7" s="1"/>
  <c r="B60" i="7"/>
  <c r="C60" i="7" s="1"/>
  <c r="C66" i="5"/>
  <c r="G66" i="5" s="1"/>
  <c r="I66" i="5" s="1"/>
  <c r="A67" i="5" s="1"/>
  <c r="E64" i="6"/>
  <c r="K63" i="6" s="1"/>
  <c r="L359" i="16" l="1"/>
  <c r="N359" i="16"/>
  <c r="M359" i="16"/>
  <c r="C359" i="16"/>
  <c r="G359" i="16" s="1"/>
  <c r="I359" i="16" s="1"/>
  <c r="G60" i="7"/>
  <c r="I60" i="7" s="1"/>
  <c r="A61" i="7" s="1"/>
  <c r="F64" i="6"/>
  <c r="J64" i="6" s="1"/>
  <c r="B64" i="6"/>
  <c r="C64" i="6" s="1"/>
  <c r="E67" i="5"/>
  <c r="K66" i="5" s="1"/>
  <c r="A360" i="16" l="1"/>
  <c r="J359" i="16"/>
  <c r="E61" i="7"/>
  <c r="K60" i="7" s="1"/>
  <c r="G64" i="6"/>
  <c r="I64" i="6" s="1"/>
  <c r="A65" i="6" s="1"/>
  <c r="B67" i="5"/>
  <c r="F67" i="5"/>
  <c r="J67" i="5" s="1"/>
  <c r="E360" i="16" l="1"/>
  <c r="P359" i="16" s="1"/>
  <c r="C360" i="16" s="1"/>
  <c r="G360" i="16" s="1"/>
  <c r="I360" i="16" s="1"/>
  <c r="B360" i="16"/>
  <c r="F360" i="16"/>
  <c r="O360" i="16" s="1"/>
  <c r="F61" i="7"/>
  <c r="J61" i="7" s="1"/>
  <c r="B61" i="7"/>
  <c r="C61" i="7" s="1"/>
  <c r="C67" i="5"/>
  <c r="G67" i="5" s="1"/>
  <c r="I67" i="5" s="1"/>
  <c r="A68" i="5" s="1"/>
  <c r="E65" i="6"/>
  <c r="K64" i="6" s="1"/>
  <c r="J360" i="16" l="1"/>
  <c r="A361" i="16"/>
  <c r="N360" i="16"/>
  <c r="L360" i="16"/>
  <c r="M360" i="16"/>
  <c r="G61" i="7"/>
  <c r="I61" i="7" s="1"/>
  <c r="A62" i="7" s="1"/>
  <c r="B65" i="6"/>
  <c r="C65" i="6" s="1"/>
  <c r="F65" i="6"/>
  <c r="J65" i="6" s="1"/>
  <c r="E68" i="5"/>
  <c r="K67" i="5" s="1"/>
  <c r="E361" i="16" l="1"/>
  <c r="P360" i="16" s="1"/>
  <c r="F361" i="16"/>
  <c r="O361" i="16" s="1"/>
  <c r="B361" i="16"/>
  <c r="E62" i="7"/>
  <c r="K61" i="7" s="1"/>
  <c r="G65" i="6"/>
  <c r="I65" i="6" s="1"/>
  <c r="F68" i="5"/>
  <c r="J68" i="5" s="1"/>
  <c r="B68" i="5"/>
  <c r="L361" i="16" l="1"/>
  <c r="M361" i="16"/>
  <c r="N361" i="16"/>
  <c r="C361" i="16"/>
  <c r="G361" i="16" s="1"/>
  <c r="I361" i="16" s="1"/>
  <c r="B62" i="7"/>
  <c r="C62" i="7" s="1"/>
  <c r="F62" i="7"/>
  <c r="J62" i="7" s="1"/>
  <c r="C68" i="5"/>
  <c r="G68" i="5" s="1"/>
  <c r="I68" i="5" s="1"/>
  <c r="A66" i="6"/>
  <c r="A362" i="16" l="1"/>
  <c r="J361" i="16"/>
  <c r="G62" i="7"/>
  <c r="I62" i="7" s="1"/>
  <c r="A63" i="7" s="1"/>
  <c r="E66" i="6"/>
  <c r="K65" i="6" s="1"/>
  <c r="A69" i="5"/>
  <c r="E362" i="16" l="1"/>
  <c r="P361" i="16" s="1"/>
  <c r="F362" i="16"/>
  <c r="O362" i="16" s="1"/>
  <c r="B362" i="16"/>
  <c r="E63" i="7"/>
  <c r="K62" i="7" s="1"/>
  <c r="F66" i="6"/>
  <c r="J66" i="6" s="1"/>
  <c r="B66" i="6"/>
  <c r="C66" i="6" s="1"/>
  <c r="E69" i="5"/>
  <c r="K68" i="5" s="1"/>
  <c r="L362" i="16" l="1"/>
  <c r="N362" i="16"/>
  <c r="M362" i="16"/>
  <c r="C362" i="16"/>
  <c r="G362" i="16" s="1"/>
  <c r="I362" i="16" s="1"/>
  <c r="F63" i="7"/>
  <c r="J63" i="7" s="1"/>
  <c r="B63" i="7"/>
  <c r="C63" i="7" s="1"/>
  <c r="G66" i="6"/>
  <c r="I66" i="6" s="1"/>
  <c r="A67" i="6" s="1"/>
  <c r="B69" i="5"/>
  <c r="F69" i="5"/>
  <c r="J69" i="5" s="1"/>
  <c r="J362" i="16" l="1"/>
  <c r="A363" i="16"/>
  <c r="G63" i="7"/>
  <c r="I63" i="7" s="1"/>
  <c r="A64" i="7" s="1"/>
  <c r="C69" i="5"/>
  <c r="G69" i="5" s="1"/>
  <c r="I69" i="5" s="1"/>
  <c r="A70" i="5" s="1"/>
  <c r="E67" i="6"/>
  <c r="K66" i="6" s="1"/>
  <c r="E363" i="16" l="1"/>
  <c r="P362" i="16" s="1"/>
  <c r="E64" i="7"/>
  <c r="K63" i="7" s="1"/>
  <c r="B67" i="6"/>
  <c r="C67" i="6" s="1"/>
  <c r="F67" i="6"/>
  <c r="J67" i="6" s="1"/>
  <c r="E70" i="5"/>
  <c r="K69" i="5" s="1"/>
  <c r="F363" i="16" l="1"/>
  <c r="O363" i="16" s="1"/>
  <c r="B363" i="16"/>
  <c r="B64" i="7"/>
  <c r="C64" i="7" s="1"/>
  <c r="F64" i="7"/>
  <c r="J64" i="7" s="1"/>
  <c r="G67" i="6"/>
  <c r="I67" i="6" s="1"/>
  <c r="A68" i="6" s="1"/>
  <c r="F70" i="5"/>
  <c r="J70" i="5" s="1"/>
  <c r="B70" i="5"/>
  <c r="N363" i="16" l="1"/>
  <c r="M363" i="16"/>
  <c r="L363" i="16"/>
  <c r="C363" i="16"/>
  <c r="G363" i="16" s="1"/>
  <c r="I363" i="16" s="1"/>
  <c r="G64" i="7"/>
  <c r="I64" i="7" s="1"/>
  <c r="A65" i="7" s="1"/>
  <c r="C70" i="5"/>
  <c r="G70" i="5" s="1"/>
  <c r="I70" i="5" s="1"/>
  <c r="A71" i="5" s="1"/>
  <c r="E68" i="6"/>
  <c r="K67" i="6" s="1"/>
  <c r="J363" i="16" l="1"/>
  <c r="A364" i="16"/>
  <c r="E65" i="7"/>
  <c r="K64" i="7" s="1"/>
  <c r="F68" i="6"/>
  <c r="J68" i="6" s="1"/>
  <c r="B68" i="6"/>
  <c r="C68" i="6" s="1"/>
  <c r="E71" i="5"/>
  <c r="K70" i="5" s="1"/>
  <c r="E364" i="16" l="1"/>
  <c r="P363" i="16" s="1"/>
  <c r="F65" i="7"/>
  <c r="J65" i="7" s="1"/>
  <c r="B65" i="7"/>
  <c r="C65" i="7" s="1"/>
  <c r="G68" i="6"/>
  <c r="I68" i="6" s="1"/>
  <c r="A69" i="6" s="1"/>
  <c r="B71" i="5"/>
  <c r="F71" i="5"/>
  <c r="J71" i="5" s="1"/>
  <c r="B364" i="16" l="1"/>
  <c r="F364" i="16"/>
  <c r="O364" i="16" s="1"/>
  <c r="G65" i="7"/>
  <c r="I65" i="7" s="1"/>
  <c r="A66" i="7" s="1"/>
  <c r="C71" i="5"/>
  <c r="G71" i="5" s="1"/>
  <c r="I71" i="5" s="1"/>
  <c r="A72" i="5" s="1"/>
  <c r="E69" i="6"/>
  <c r="K68" i="6" s="1"/>
  <c r="L364" i="16" l="1"/>
  <c r="M364" i="16"/>
  <c r="N364" i="16"/>
  <c r="C364" i="16"/>
  <c r="G364" i="16" s="1"/>
  <c r="I364" i="16" s="1"/>
  <c r="E66" i="7"/>
  <c r="K65" i="7" s="1"/>
  <c r="O5" i="1"/>
  <c r="B69" i="6"/>
  <c r="C69" i="6" s="1"/>
  <c r="F69" i="6"/>
  <c r="J69" i="6" s="1"/>
  <c r="E72" i="5"/>
  <c r="K71" i="5" s="1"/>
  <c r="A365" i="16" l="1"/>
  <c r="J364" i="16"/>
  <c r="F66" i="7"/>
  <c r="J66" i="7" s="1"/>
  <c r="B66" i="7"/>
  <c r="C66" i="7" s="1"/>
  <c r="G69" i="6"/>
  <c r="I69" i="6" s="1"/>
  <c r="F72" i="5"/>
  <c r="J72" i="5" s="1"/>
  <c r="B72" i="5"/>
  <c r="E365" i="16" l="1"/>
  <c r="P364" i="16" s="1"/>
  <c r="F365" i="16"/>
  <c r="O365" i="16" s="1"/>
  <c r="B365" i="16"/>
  <c r="C365" i="16"/>
  <c r="G365" i="16" s="1"/>
  <c r="I365" i="16" s="1"/>
  <c r="G66" i="7"/>
  <c r="I66" i="7" s="1"/>
  <c r="A67" i="7" s="1"/>
  <c r="C72" i="5"/>
  <c r="G72" i="5" s="1"/>
  <c r="I72" i="5" s="1"/>
  <c r="A73" i="5" s="1"/>
  <c r="A70" i="6"/>
  <c r="J365" i="16" l="1"/>
  <c r="A366" i="16"/>
  <c r="M365" i="16"/>
  <c r="N365" i="16"/>
  <c r="L365" i="16"/>
  <c r="E67" i="7"/>
  <c r="K66" i="7" s="1"/>
  <c r="E70" i="6"/>
  <c r="K69" i="6" s="1"/>
  <c r="E73" i="5"/>
  <c r="K72" i="5" s="1"/>
  <c r="E366" i="16" l="1"/>
  <c r="P365" i="16" s="1"/>
  <c r="F67" i="7"/>
  <c r="J67" i="7" s="1"/>
  <c r="B67" i="7"/>
  <c r="C67" i="7" s="1"/>
  <c r="F70" i="6"/>
  <c r="J70" i="6" s="1"/>
  <c r="B70" i="6"/>
  <c r="C70" i="6" s="1"/>
  <c r="B73" i="5"/>
  <c r="F73" i="5"/>
  <c r="J73" i="5" s="1"/>
  <c r="B366" i="16" l="1"/>
  <c r="F366" i="16"/>
  <c r="O366" i="16" s="1"/>
  <c r="G67" i="7"/>
  <c r="I67" i="7" s="1"/>
  <c r="A68" i="7" s="1"/>
  <c r="C73" i="5"/>
  <c r="G73" i="5" s="1"/>
  <c r="I73" i="5" s="1"/>
  <c r="A74" i="5" s="1"/>
  <c r="G70" i="6"/>
  <c r="I70" i="6" s="1"/>
  <c r="A71" i="6" s="1"/>
  <c r="L366" i="16" l="1"/>
  <c r="N366" i="16"/>
  <c r="M366" i="16"/>
  <c r="C366" i="16"/>
  <c r="G366" i="16" s="1"/>
  <c r="I366" i="16" s="1"/>
  <c r="E68" i="7"/>
  <c r="K67" i="7" s="1"/>
  <c r="E71" i="6"/>
  <c r="K70" i="6" s="1"/>
  <c r="E74" i="5"/>
  <c r="K73" i="5" s="1"/>
  <c r="A367" i="16" l="1"/>
  <c r="J366" i="16"/>
  <c r="B68" i="7"/>
  <c r="C68" i="7" s="1"/>
  <c r="F68" i="7"/>
  <c r="J68" i="7" s="1"/>
  <c r="B71" i="6"/>
  <c r="C71" i="6" s="1"/>
  <c r="F71" i="6"/>
  <c r="J71" i="6" s="1"/>
  <c r="F74" i="5"/>
  <c r="J74" i="5" s="1"/>
  <c r="B74" i="5"/>
  <c r="E367" i="16" l="1"/>
  <c r="P366" i="16" s="1"/>
  <c r="F367" i="16"/>
  <c r="O367" i="16" s="1"/>
  <c r="G68" i="7"/>
  <c r="I68" i="7" s="1"/>
  <c r="A69" i="7" s="1"/>
  <c r="C74" i="5"/>
  <c r="G74" i="5" s="1"/>
  <c r="I74" i="5" s="1"/>
  <c r="G71" i="6"/>
  <c r="I71" i="6" s="1"/>
  <c r="A72" i="6" s="1"/>
  <c r="B367" i="16" l="1"/>
  <c r="E69" i="7"/>
  <c r="K68" i="7" s="1"/>
  <c r="E72" i="6"/>
  <c r="K71" i="6" s="1"/>
  <c r="A75" i="5"/>
  <c r="N367" i="16" l="1"/>
  <c r="M367" i="16"/>
  <c r="L367" i="16"/>
  <c r="C367" i="16"/>
  <c r="G367" i="16" s="1"/>
  <c r="I367" i="16" s="1"/>
  <c r="F69" i="7"/>
  <c r="J69" i="7" s="1"/>
  <c r="B69" i="7"/>
  <c r="C69" i="7" s="1"/>
  <c r="F72" i="6"/>
  <c r="J72" i="6" s="1"/>
  <c r="B72" i="6"/>
  <c r="C72" i="6" s="1"/>
  <c r="E75" i="5"/>
  <c r="A368" i="16" l="1"/>
  <c r="J367" i="16"/>
  <c r="K74" i="5"/>
  <c r="G69" i="7"/>
  <c r="I69" i="7" s="1"/>
  <c r="A70" i="7" s="1"/>
  <c r="G72" i="6"/>
  <c r="I72" i="6" s="1"/>
  <c r="A73" i="6" s="1"/>
  <c r="B75" i="5"/>
  <c r="F75" i="5"/>
  <c r="J75" i="5" s="1"/>
  <c r="E368" i="16" l="1"/>
  <c r="P367" i="16" s="1"/>
  <c r="F368" i="16"/>
  <c r="O368" i="16" s="1"/>
  <c r="B368" i="16"/>
  <c r="C368" i="16" s="1"/>
  <c r="G368" i="16" s="1"/>
  <c r="I368" i="16" s="1"/>
  <c r="E70" i="7"/>
  <c r="K69" i="7" s="1"/>
  <c r="C75" i="5"/>
  <c r="G75" i="5" s="1"/>
  <c r="I75" i="5" s="1"/>
  <c r="A76" i="5" s="1"/>
  <c r="E73" i="6"/>
  <c r="K72" i="6" s="1"/>
  <c r="A369" i="16" l="1"/>
  <c r="J368" i="16"/>
  <c r="M368" i="16"/>
  <c r="N368" i="16"/>
  <c r="L368" i="16"/>
  <c r="F70" i="7"/>
  <c r="J70" i="7" s="1"/>
  <c r="B70" i="7"/>
  <c r="C70" i="7" s="1"/>
  <c r="F73" i="6"/>
  <c r="J73" i="6" s="1"/>
  <c r="B73" i="6"/>
  <c r="C73" i="6" s="1"/>
  <c r="E76" i="5"/>
  <c r="K75" i="5" s="1"/>
  <c r="E369" i="16" l="1"/>
  <c r="P368" i="16" s="1"/>
  <c r="G70" i="7"/>
  <c r="I70" i="7" s="1"/>
  <c r="A71" i="7" s="1"/>
  <c r="G73" i="6"/>
  <c r="I73" i="6" s="1"/>
  <c r="A74" i="6" s="1"/>
  <c r="F76" i="5"/>
  <c r="J76" i="5" s="1"/>
  <c r="B76" i="5"/>
  <c r="F369" i="16" l="1"/>
  <c r="O369" i="16" s="1"/>
  <c r="B369" i="16"/>
  <c r="E71" i="7"/>
  <c r="K70" i="7" s="1"/>
  <c r="C76" i="5"/>
  <c r="G76" i="5" s="1"/>
  <c r="I76" i="5" s="1"/>
  <c r="A77" i="5" s="1"/>
  <c r="E74" i="6"/>
  <c r="K73" i="6" s="1"/>
  <c r="N369" i="16" l="1"/>
  <c r="L369" i="16"/>
  <c r="M369" i="16"/>
  <c r="C369" i="16"/>
  <c r="G369" i="16" s="1"/>
  <c r="I369" i="16" s="1"/>
  <c r="F71" i="7"/>
  <c r="J71" i="7" s="1"/>
  <c r="B71" i="7"/>
  <c r="C71" i="7" s="1"/>
  <c r="B74" i="6"/>
  <c r="C74" i="6" s="1"/>
  <c r="F74" i="6"/>
  <c r="J74" i="6" s="1"/>
  <c r="E77" i="5"/>
  <c r="K76" i="5" s="1"/>
  <c r="J369" i="16" l="1"/>
  <c r="A370" i="16"/>
  <c r="G71" i="7"/>
  <c r="I71" i="7" s="1"/>
  <c r="A72" i="7" s="1"/>
  <c r="G74" i="6"/>
  <c r="I74" i="6" s="1"/>
  <c r="A75" i="6" s="1"/>
  <c r="B77" i="5"/>
  <c r="F77" i="5"/>
  <c r="J77" i="5" s="1"/>
  <c r="E370" i="16" l="1"/>
  <c r="P369" i="16" s="1"/>
  <c r="C370" i="16" s="1"/>
  <c r="G370" i="16" s="1"/>
  <c r="I370" i="16" s="1"/>
  <c r="B370" i="16"/>
  <c r="F370" i="16"/>
  <c r="O370" i="16" s="1"/>
  <c r="E72" i="7"/>
  <c r="K71" i="7" s="1"/>
  <c r="C77" i="5"/>
  <c r="G77" i="5" s="1"/>
  <c r="I77" i="5" s="1"/>
  <c r="A78" i="5" s="1"/>
  <c r="E75" i="6"/>
  <c r="K74" i="6" s="1"/>
  <c r="J370" i="16" l="1"/>
  <c r="A371" i="16"/>
  <c r="L370" i="16"/>
  <c r="M370" i="16"/>
  <c r="N370" i="16"/>
  <c r="F72" i="7"/>
  <c r="J72" i="7" s="1"/>
  <c r="B72" i="7"/>
  <c r="C72" i="7" s="1"/>
  <c r="F75" i="6"/>
  <c r="J75" i="6" s="1"/>
  <c r="B75" i="6"/>
  <c r="C75" i="6" s="1"/>
  <c r="E78" i="5"/>
  <c r="K77" i="5" s="1"/>
  <c r="E371" i="16" l="1"/>
  <c r="P370" i="16" s="1"/>
  <c r="G72" i="7"/>
  <c r="I72" i="7" s="1"/>
  <c r="A73" i="7" s="1"/>
  <c r="G75" i="6"/>
  <c r="I75" i="6" s="1"/>
  <c r="A76" i="6" s="1"/>
  <c r="F78" i="5"/>
  <c r="J78" i="5" s="1"/>
  <c r="B78" i="5"/>
  <c r="F371" i="16" l="1"/>
  <c r="O371" i="16" s="1"/>
  <c r="B371" i="16"/>
  <c r="E73" i="7"/>
  <c r="K72" i="7" s="1"/>
  <c r="C78" i="5"/>
  <c r="G78" i="5" s="1"/>
  <c r="I78" i="5" s="1"/>
  <c r="A79" i="5" s="1"/>
  <c r="E76" i="6"/>
  <c r="K75" i="6" s="1"/>
  <c r="M371" i="16" l="1"/>
  <c r="N371" i="16"/>
  <c r="L371" i="16"/>
  <c r="C371" i="16"/>
  <c r="G371" i="16" s="1"/>
  <c r="I371" i="16" s="1"/>
  <c r="B73" i="7"/>
  <c r="C73" i="7" s="1"/>
  <c r="F73" i="7"/>
  <c r="B76" i="6"/>
  <c r="C76" i="6" s="1"/>
  <c r="F76" i="6"/>
  <c r="J76" i="6" s="1"/>
  <c r="E79" i="5"/>
  <c r="K78" i="5" s="1"/>
  <c r="A372" i="16" l="1"/>
  <c r="J371" i="16"/>
  <c r="J73" i="7"/>
  <c r="G73" i="7"/>
  <c r="I73" i="7" s="1"/>
  <c r="A74" i="7" s="1"/>
  <c r="G76" i="6"/>
  <c r="I76" i="6" s="1"/>
  <c r="B79" i="5"/>
  <c r="F79" i="5"/>
  <c r="J79" i="5" s="1"/>
  <c r="E372" i="16" l="1"/>
  <c r="P371" i="16" s="1"/>
  <c r="F372" i="16"/>
  <c r="B372" i="16"/>
  <c r="O372" i="16"/>
  <c r="C372" i="16"/>
  <c r="G372" i="16" s="1"/>
  <c r="I372" i="16" s="1"/>
  <c r="E74" i="7"/>
  <c r="K73" i="7" s="1"/>
  <c r="C79" i="5"/>
  <c r="G79" i="5" s="1"/>
  <c r="I79" i="5" s="1"/>
  <c r="A80" i="5" s="1"/>
  <c r="A77" i="6"/>
  <c r="N372" i="16" l="1"/>
  <c r="K8" i="16" s="1"/>
  <c r="L8" i="1" s="1"/>
  <c r="L372" i="16"/>
  <c r="M372" i="16"/>
  <c r="P372" i="16"/>
  <c r="J372" i="16"/>
  <c r="B74" i="7"/>
  <c r="C74" i="7" s="1"/>
  <c r="F74" i="7"/>
  <c r="E77" i="6"/>
  <c r="K76" i="6" s="1"/>
  <c r="E80" i="5"/>
  <c r="K79" i="5" s="1"/>
  <c r="H22" i="13" l="1"/>
  <c r="H23" i="13"/>
  <c r="H25" i="13"/>
  <c r="H27" i="13"/>
  <c r="H29" i="13"/>
  <c r="H20" i="13"/>
  <c r="H30" i="13"/>
  <c r="H19" i="13"/>
  <c r="H28" i="13"/>
  <c r="H21" i="13"/>
  <c r="H26" i="13"/>
  <c r="H24" i="13"/>
  <c r="H27" i="11"/>
  <c r="H19" i="11"/>
  <c r="H29" i="11"/>
  <c r="H21" i="11"/>
  <c r="H18" i="11"/>
  <c r="H25" i="11"/>
  <c r="H22" i="11"/>
  <c r="H20" i="11"/>
  <c r="H23" i="11"/>
  <c r="H28" i="11"/>
  <c r="H24" i="11"/>
  <c r="H26" i="11"/>
  <c r="H31" i="13"/>
  <c r="H33" i="13"/>
  <c r="H32" i="13"/>
  <c r="K10" i="16"/>
  <c r="K9" i="16" s="1"/>
  <c r="M8" i="1" s="1"/>
  <c r="K5" i="16"/>
  <c r="I8" i="1" s="1"/>
  <c r="K6" i="16"/>
  <c r="J8" i="1" s="1"/>
  <c r="H32" i="11"/>
  <c r="H30" i="11"/>
  <c r="H31" i="11"/>
  <c r="J74" i="7"/>
  <c r="G74" i="7"/>
  <c r="I74" i="7" s="1"/>
  <c r="A75" i="7" s="1"/>
  <c r="F77" i="6"/>
  <c r="J77" i="6" s="1"/>
  <c r="B77" i="6"/>
  <c r="C77" i="6" s="1"/>
  <c r="F80" i="5"/>
  <c r="J80" i="5" s="1"/>
  <c r="B80" i="5"/>
  <c r="E75" i="7" l="1"/>
  <c r="K74" i="7" s="1"/>
  <c r="C80" i="5"/>
  <c r="G80" i="5" s="1"/>
  <c r="I80" i="5" s="1"/>
  <c r="A81" i="5" s="1"/>
  <c r="G77" i="6"/>
  <c r="I77" i="6" s="1"/>
  <c r="A78" i="6" s="1"/>
  <c r="F75" i="7" l="1"/>
  <c r="B75" i="7"/>
  <c r="C75" i="7" s="1"/>
  <c r="E78" i="6"/>
  <c r="K77" i="6" s="1"/>
  <c r="E81" i="5"/>
  <c r="K80" i="5" s="1"/>
  <c r="J75" i="7" l="1"/>
  <c r="G75" i="7"/>
  <c r="I75" i="7" s="1"/>
  <c r="A76" i="7" s="1"/>
  <c r="B78" i="6"/>
  <c r="C78" i="6" s="1"/>
  <c r="F78" i="6"/>
  <c r="J78" i="6" s="1"/>
  <c r="B81" i="5"/>
  <c r="F81" i="5"/>
  <c r="J81" i="5" s="1"/>
  <c r="E76" i="7" l="1"/>
  <c r="K75" i="7" s="1"/>
  <c r="C81" i="5"/>
  <c r="G81" i="5" s="1"/>
  <c r="I81" i="5" s="1"/>
  <c r="A82" i="5" s="1"/>
  <c r="G78" i="6"/>
  <c r="I78" i="6" s="1"/>
  <c r="A79" i="6" s="1"/>
  <c r="B76" i="7" l="1"/>
  <c r="C76" i="7" s="1"/>
  <c r="F76" i="7"/>
  <c r="E79" i="6"/>
  <c r="K78" i="6" s="1"/>
  <c r="E82" i="5"/>
  <c r="K81" i="5" s="1"/>
  <c r="J76" i="7" l="1"/>
  <c r="G76" i="7"/>
  <c r="I76" i="7" s="1"/>
  <c r="A77" i="7" s="1"/>
  <c r="F79" i="6"/>
  <c r="J79" i="6" s="1"/>
  <c r="B79" i="6"/>
  <c r="C79" i="6" s="1"/>
  <c r="F82" i="5"/>
  <c r="J82" i="5" s="1"/>
  <c r="B82" i="5"/>
  <c r="E77" i="7" l="1"/>
  <c r="K76" i="7" s="1"/>
  <c r="C82" i="5"/>
  <c r="G82" i="5" s="1"/>
  <c r="I82" i="5" s="1"/>
  <c r="A83" i="5" s="1"/>
  <c r="G79" i="6"/>
  <c r="I79" i="6" s="1"/>
  <c r="A80" i="6" s="1"/>
  <c r="B77" i="7" l="1"/>
  <c r="C77" i="7" s="1"/>
  <c r="F77" i="7"/>
  <c r="E80" i="6"/>
  <c r="K79" i="6" s="1"/>
  <c r="E83" i="5"/>
  <c r="K82" i="5" s="1"/>
  <c r="J77" i="7" l="1"/>
  <c r="G77" i="7"/>
  <c r="I77" i="7" s="1"/>
  <c r="A78" i="7" s="1"/>
  <c r="B80" i="6"/>
  <c r="C80" i="6" s="1"/>
  <c r="F80" i="6"/>
  <c r="J80" i="6" s="1"/>
  <c r="B83" i="5"/>
  <c r="F83" i="5"/>
  <c r="J83" i="5" s="1"/>
  <c r="E78" i="7" l="1"/>
  <c r="K77" i="7" s="1"/>
  <c r="C83" i="5"/>
  <c r="G83" i="5" s="1"/>
  <c r="I83" i="5" s="1"/>
  <c r="A84" i="5" s="1"/>
  <c r="G80" i="6"/>
  <c r="I80" i="6" s="1"/>
  <c r="F78" i="7" l="1"/>
  <c r="J78" i="7" s="1"/>
  <c r="B78" i="7"/>
  <c r="C78" i="7" s="1"/>
  <c r="A81" i="6"/>
  <c r="E84" i="5"/>
  <c r="K83" i="5" s="1"/>
  <c r="G78" i="7" l="1"/>
  <c r="I78" i="7" s="1"/>
  <c r="A79" i="7" s="1"/>
  <c r="E81" i="6"/>
  <c r="K80" i="6" s="1"/>
  <c r="F84" i="5"/>
  <c r="J84" i="5" s="1"/>
  <c r="B84" i="5"/>
  <c r="E79" i="7" l="1"/>
  <c r="K78" i="7" s="1"/>
  <c r="C84" i="5"/>
  <c r="G84" i="5" s="1"/>
  <c r="I84" i="5" s="1"/>
  <c r="A85" i="5" s="1"/>
  <c r="F81" i="6"/>
  <c r="J81" i="6" s="1"/>
  <c r="B81" i="6"/>
  <c r="C81" i="6" s="1"/>
  <c r="F79" i="7" l="1"/>
  <c r="J79" i="7" s="1"/>
  <c r="B79" i="7"/>
  <c r="C79" i="7" s="1"/>
  <c r="G81" i="6"/>
  <c r="I81" i="6" s="1"/>
  <c r="A82" i="6" s="1"/>
  <c r="E85" i="5"/>
  <c r="K84" i="5" s="1"/>
  <c r="G79" i="7" l="1"/>
  <c r="I79" i="7" s="1"/>
  <c r="A80" i="7" s="1"/>
  <c r="E82" i="6"/>
  <c r="K81" i="6" s="1"/>
  <c r="B85" i="5"/>
  <c r="F85" i="5"/>
  <c r="J85" i="5" s="1"/>
  <c r="E80" i="7" l="1"/>
  <c r="K79" i="7" s="1"/>
  <c r="C85" i="5"/>
  <c r="G85" i="5" s="1"/>
  <c r="I85" i="5" s="1"/>
  <c r="A86" i="5" s="1"/>
  <c r="B82" i="6"/>
  <c r="C82" i="6" s="1"/>
  <c r="F82" i="6"/>
  <c r="J82" i="6" s="1"/>
  <c r="B80" i="7" l="1"/>
  <c r="C80" i="7" s="1"/>
  <c r="F80" i="7"/>
  <c r="J80" i="7" s="1"/>
  <c r="G82" i="6"/>
  <c r="I82" i="6" s="1"/>
  <c r="A83" i="6" s="1"/>
  <c r="E86" i="5"/>
  <c r="K85" i="5" s="1"/>
  <c r="G80" i="7" l="1"/>
  <c r="I80" i="7" s="1"/>
  <c r="A81" i="7" s="1"/>
  <c r="E83" i="6"/>
  <c r="K82" i="6" s="1"/>
  <c r="F86" i="5"/>
  <c r="J86" i="5" s="1"/>
  <c r="B86" i="5"/>
  <c r="E81" i="7" l="1"/>
  <c r="K80" i="7" s="1"/>
  <c r="C86" i="5"/>
  <c r="G86" i="5" s="1"/>
  <c r="I86" i="5" s="1"/>
  <c r="A87" i="5" s="1"/>
  <c r="F83" i="6"/>
  <c r="J83" i="6" s="1"/>
  <c r="B83" i="6"/>
  <c r="C83" i="6" s="1"/>
  <c r="F81" i="7" l="1"/>
  <c r="J81" i="7" s="1"/>
  <c r="B81" i="7"/>
  <c r="C81" i="7" s="1"/>
  <c r="G83" i="6"/>
  <c r="I83" i="6" s="1"/>
  <c r="A84" i="6" s="1"/>
  <c r="E87" i="5"/>
  <c r="K86" i="5" l="1"/>
  <c r="G81" i="7"/>
  <c r="I81" i="7" s="1"/>
  <c r="A82" i="7" s="1"/>
  <c r="E84" i="6"/>
  <c r="K83" i="6" s="1"/>
  <c r="B87" i="5"/>
  <c r="F87" i="5"/>
  <c r="J87" i="5" s="1"/>
  <c r="E82" i="7" l="1"/>
  <c r="K81" i="7" s="1"/>
  <c r="C87" i="5"/>
  <c r="G87" i="5" s="1"/>
  <c r="I87" i="5" s="1"/>
  <c r="A88" i="5" s="1"/>
  <c r="B84" i="6"/>
  <c r="C84" i="6" s="1"/>
  <c r="F84" i="6"/>
  <c r="J84" i="6" s="1"/>
  <c r="F82" i="7" l="1"/>
  <c r="J82" i="7" s="1"/>
  <c r="B82" i="7"/>
  <c r="C82" i="7" s="1"/>
  <c r="G84" i="6"/>
  <c r="I84" i="6" s="1"/>
  <c r="E88" i="5"/>
  <c r="K87" i="5" s="1"/>
  <c r="G82" i="7" l="1"/>
  <c r="I82" i="7" s="1"/>
  <c r="A83" i="7" s="1"/>
  <c r="A85" i="6"/>
  <c r="F88" i="5"/>
  <c r="J88" i="5" s="1"/>
  <c r="B88" i="5"/>
  <c r="E83" i="7" l="1"/>
  <c r="K82" i="7" s="1"/>
  <c r="C88" i="5"/>
  <c r="G88" i="5" s="1"/>
  <c r="I88" i="5" s="1"/>
  <c r="E85" i="6"/>
  <c r="K84" i="6" s="1"/>
  <c r="B83" i="7" l="1"/>
  <c r="C83" i="7" s="1"/>
  <c r="F83" i="7"/>
  <c r="J83" i="7" s="1"/>
  <c r="B85" i="6"/>
  <c r="C85" i="6" s="1"/>
  <c r="F85" i="6"/>
  <c r="J85" i="6" s="1"/>
  <c r="A89" i="5"/>
  <c r="G83" i="7" l="1"/>
  <c r="I83" i="7" s="1"/>
  <c r="A84" i="7" s="1"/>
  <c r="G85" i="6"/>
  <c r="I85" i="6" s="1"/>
  <c r="A86" i="6" s="1"/>
  <c r="E89" i="5"/>
  <c r="K88" i="5" s="1"/>
  <c r="E84" i="7" l="1"/>
  <c r="K83" i="7" s="1"/>
  <c r="E86" i="6"/>
  <c r="K85" i="6" s="1"/>
  <c r="B89" i="5"/>
  <c r="F89" i="5"/>
  <c r="J89" i="5" s="1"/>
  <c r="F84" i="7" l="1"/>
  <c r="J84" i="7" s="1"/>
  <c r="B84" i="7"/>
  <c r="C84" i="7" s="1"/>
  <c r="C89" i="5"/>
  <c r="G89" i="5" s="1"/>
  <c r="I89" i="5" s="1"/>
  <c r="A90" i="5" s="1"/>
  <c r="F86" i="6"/>
  <c r="J86" i="6" s="1"/>
  <c r="B86" i="6"/>
  <c r="C86" i="6" s="1"/>
  <c r="G84" i="7" l="1"/>
  <c r="I84" i="7" s="1"/>
  <c r="A85" i="7" s="1"/>
  <c r="G86" i="6"/>
  <c r="I86" i="6" s="1"/>
  <c r="A87" i="6" s="1"/>
  <c r="E90" i="5"/>
  <c r="K89" i="5" s="1"/>
  <c r="E85" i="7" l="1"/>
  <c r="K84" i="7" s="1"/>
  <c r="E87" i="6"/>
  <c r="K86" i="6" s="1"/>
  <c r="F90" i="5"/>
  <c r="J90" i="5" s="1"/>
  <c r="B90" i="5"/>
  <c r="B85" i="7" l="1"/>
  <c r="C85" i="7" s="1"/>
  <c r="F85" i="7"/>
  <c r="J85" i="7" s="1"/>
  <c r="C90" i="5"/>
  <c r="G90" i="5" s="1"/>
  <c r="I90" i="5" s="1"/>
  <c r="B87" i="6"/>
  <c r="C87" i="6" s="1"/>
  <c r="F87" i="6"/>
  <c r="J87" i="6" s="1"/>
  <c r="G85" i="7" l="1"/>
  <c r="I85" i="7" s="1"/>
  <c r="A86" i="7" s="1"/>
  <c r="G87" i="6"/>
  <c r="I87" i="6" s="1"/>
  <c r="A91" i="5"/>
  <c r="E86" i="7" l="1"/>
  <c r="K85" i="7" s="1"/>
  <c r="A88" i="6"/>
  <c r="E91" i="5"/>
  <c r="K90" i="5" s="1"/>
  <c r="B86" i="7" l="1"/>
  <c r="C86" i="7" s="1"/>
  <c r="F86" i="7"/>
  <c r="J86" i="7" s="1"/>
  <c r="E88" i="6"/>
  <c r="K87" i="6" s="1"/>
  <c r="B91" i="5"/>
  <c r="F91" i="5"/>
  <c r="J91" i="5" s="1"/>
  <c r="G86" i="7" l="1"/>
  <c r="I86" i="7" s="1"/>
  <c r="A87" i="7" s="1"/>
  <c r="C91" i="5"/>
  <c r="G91" i="5" s="1"/>
  <c r="I91" i="5" s="1"/>
  <c r="A92" i="5" s="1"/>
  <c r="F88" i="6"/>
  <c r="J88" i="6" s="1"/>
  <c r="B88" i="6"/>
  <c r="C88" i="6" s="1"/>
  <c r="E87" i="7" l="1"/>
  <c r="K86" i="7" s="1"/>
  <c r="G88" i="6"/>
  <c r="I88" i="6" s="1"/>
  <c r="E92" i="5"/>
  <c r="K91" i="5" s="1"/>
  <c r="B87" i="7" l="1"/>
  <c r="C87" i="7" s="1"/>
  <c r="F87" i="7"/>
  <c r="J87" i="7" s="1"/>
  <c r="A89" i="6"/>
  <c r="F92" i="5"/>
  <c r="J92" i="5" s="1"/>
  <c r="B92" i="5"/>
  <c r="G87" i="7" l="1"/>
  <c r="I87" i="7" s="1"/>
  <c r="A88" i="7" s="1"/>
  <c r="C92" i="5"/>
  <c r="G92" i="5" s="1"/>
  <c r="I92" i="5" s="1"/>
  <c r="E89" i="6"/>
  <c r="K88" i="6" s="1"/>
  <c r="E88" i="7" l="1"/>
  <c r="K87" i="7" s="1"/>
  <c r="B89" i="6"/>
  <c r="C89" i="6" s="1"/>
  <c r="F89" i="6"/>
  <c r="J89" i="6" s="1"/>
  <c r="A93" i="5"/>
  <c r="F88" i="7" l="1"/>
  <c r="J88" i="7" s="1"/>
  <c r="B88" i="7"/>
  <c r="C88" i="7" s="1"/>
  <c r="G89" i="6"/>
  <c r="I89" i="6" s="1"/>
  <c r="A90" i="6" s="1"/>
  <c r="E93" i="5"/>
  <c r="K92" i="5" s="1"/>
  <c r="G88" i="7" l="1"/>
  <c r="I88" i="7" s="1"/>
  <c r="A89" i="7" s="1"/>
  <c r="E90" i="6"/>
  <c r="K89" i="6" s="1"/>
  <c r="B93" i="5"/>
  <c r="F93" i="5"/>
  <c r="J93" i="5" s="1"/>
  <c r="E89" i="7" l="1"/>
  <c r="K88" i="7" s="1"/>
  <c r="C93" i="5"/>
  <c r="G93" i="5" s="1"/>
  <c r="I93" i="5" s="1"/>
  <c r="A94" i="5" s="1"/>
  <c r="F90" i="6"/>
  <c r="J90" i="6" s="1"/>
  <c r="B90" i="6"/>
  <c r="C90" i="6" s="1"/>
  <c r="B89" i="7" l="1"/>
  <c r="C89" i="7" s="1"/>
  <c r="F89" i="7"/>
  <c r="J89" i="7" s="1"/>
  <c r="G90" i="6"/>
  <c r="I90" i="6" s="1"/>
  <c r="A91" i="6" s="1"/>
  <c r="E94" i="5"/>
  <c r="K93" i="5" s="1"/>
  <c r="G89" i="7" l="1"/>
  <c r="I89" i="7" s="1"/>
  <c r="A90" i="7" s="1"/>
  <c r="E91" i="6"/>
  <c r="K90" i="6" s="1"/>
  <c r="F94" i="5"/>
  <c r="J94" i="5" s="1"/>
  <c r="B94" i="5"/>
  <c r="E90" i="7" l="1"/>
  <c r="K89" i="7" s="1"/>
  <c r="C94" i="5"/>
  <c r="G94" i="5" s="1"/>
  <c r="I94" i="5" s="1"/>
  <c r="A95" i="5" s="1"/>
  <c r="B91" i="6"/>
  <c r="C91" i="6" s="1"/>
  <c r="F91" i="6"/>
  <c r="J91" i="6" s="1"/>
  <c r="B90" i="7" l="1"/>
  <c r="C90" i="7" s="1"/>
  <c r="F90" i="7"/>
  <c r="J90" i="7" s="1"/>
  <c r="G91" i="6"/>
  <c r="I91" i="6" s="1"/>
  <c r="E95" i="5"/>
  <c r="K94" i="5" s="1"/>
  <c r="G90" i="7" l="1"/>
  <c r="I90" i="7" s="1"/>
  <c r="A91" i="7" s="1"/>
  <c r="A92" i="6"/>
  <c r="B95" i="5"/>
  <c r="F95" i="5"/>
  <c r="J95" i="5" s="1"/>
  <c r="E91" i="7" l="1"/>
  <c r="K90" i="7" s="1"/>
  <c r="C95" i="5"/>
  <c r="G95" i="5" s="1"/>
  <c r="I95" i="5" s="1"/>
  <c r="A96" i="5" s="1"/>
  <c r="E92" i="6"/>
  <c r="K91" i="6" s="1"/>
  <c r="F91" i="7" l="1"/>
  <c r="J91" i="7" s="1"/>
  <c r="B91" i="7"/>
  <c r="C91" i="7" s="1"/>
  <c r="F92" i="6"/>
  <c r="J92" i="6" s="1"/>
  <c r="B92" i="6"/>
  <c r="C92" i="6" s="1"/>
  <c r="E96" i="5"/>
  <c r="K95" i="5" s="1"/>
  <c r="G91" i="7" l="1"/>
  <c r="I91" i="7" s="1"/>
  <c r="A92" i="7" s="1"/>
  <c r="G92" i="6"/>
  <c r="I92" i="6" s="1"/>
  <c r="A93" i="6" s="1"/>
  <c r="F96" i="5"/>
  <c r="J96" i="5" s="1"/>
  <c r="B96" i="5"/>
  <c r="E92" i="7" l="1"/>
  <c r="K91" i="7" s="1"/>
  <c r="C96" i="5"/>
  <c r="G96" i="5" s="1"/>
  <c r="I96" i="5" s="1"/>
  <c r="A97" i="5" s="1"/>
  <c r="E93" i="6"/>
  <c r="K92" i="6" s="1"/>
  <c r="F92" i="7" l="1"/>
  <c r="J92" i="7" s="1"/>
  <c r="B92" i="7"/>
  <c r="C92" i="7" s="1"/>
  <c r="B93" i="6"/>
  <c r="C93" i="6" s="1"/>
  <c r="F93" i="6"/>
  <c r="J93" i="6" s="1"/>
  <c r="E97" i="5"/>
  <c r="K96" i="5" s="1"/>
  <c r="G92" i="7" l="1"/>
  <c r="I92" i="7" s="1"/>
  <c r="A93" i="7" s="1"/>
  <c r="G93" i="6"/>
  <c r="I93" i="6" s="1"/>
  <c r="A94" i="6" s="1"/>
  <c r="B97" i="5"/>
  <c r="F97" i="5"/>
  <c r="J97" i="5" s="1"/>
  <c r="E93" i="7" l="1"/>
  <c r="K92" i="7" s="1"/>
  <c r="C97" i="5"/>
  <c r="G97" i="5" s="1"/>
  <c r="I97" i="5" s="1"/>
  <c r="A98" i="5" s="1"/>
  <c r="E94" i="6"/>
  <c r="K93" i="6" s="1"/>
  <c r="B93" i="7" l="1"/>
  <c r="C93" i="7" s="1"/>
  <c r="F93" i="7"/>
  <c r="J93" i="7" s="1"/>
  <c r="F94" i="6"/>
  <c r="J94" i="6" s="1"/>
  <c r="B94" i="6"/>
  <c r="C94" i="6" s="1"/>
  <c r="E98" i="5"/>
  <c r="K97" i="5" s="1"/>
  <c r="G93" i="7" l="1"/>
  <c r="I93" i="7" s="1"/>
  <c r="A94" i="7" s="1"/>
  <c r="G94" i="6"/>
  <c r="I94" i="6" s="1"/>
  <c r="A95" i="6" s="1"/>
  <c r="F98" i="5"/>
  <c r="J98" i="5" s="1"/>
  <c r="B98" i="5"/>
  <c r="E94" i="7" l="1"/>
  <c r="K93" i="7" s="1"/>
  <c r="C98" i="5"/>
  <c r="G98" i="5" s="1"/>
  <c r="I98" i="5" s="1"/>
  <c r="A99" i="5" s="1"/>
  <c r="E95" i="6"/>
  <c r="K94" i="6" s="1"/>
  <c r="F94" i="7" l="1"/>
  <c r="J94" i="7" s="1"/>
  <c r="B94" i="7"/>
  <c r="C94" i="7" s="1"/>
  <c r="B95" i="6"/>
  <c r="C95" i="6" s="1"/>
  <c r="F95" i="6"/>
  <c r="J95" i="6" s="1"/>
  <c r="E99" i="5"/>
  <c r="K98" i="5" l="1"/>
  <c r="G94" i="7"/>
  <c r="I94" i="7" s="1"/>
  <c r="A95" i="7" s="1"/>
  <c r="G95" i="6"/>
  <c r="I95" i="6" s="1"/>
  <c r="B99" i="5"/>
  <c r="F99" i="5"/>
  <c r="J99" i="5" s="1"/>
  <c r="E95" i="7" l="1"/>
  <c r="K94" i="7" s="1"/>
  <c r="C99" i="5"/>
  <c r="G99" i="5" s="1"/>
  <c r="I99" i="5" s="1"/>
  <c r="A100" i="5" s="1"/>
  <c r="A96" i="6"/>
  <c r="B95" i="7" l="1"/>
  <c r="C95" i="7" s="1"/>
  <c r="F95" i="7"/>
  <c r="J95" i="7" s="1"/>
  <c r="E96" i="6"/>
  <c r="K95" i="6" s="1"/>
  <c r="E100" i="5"/>
  <c r="K99" i="5" s="1"/>
  <c r="G95" i="7" l="1"/>
  <c r="I95" i="7" s="1"/>
  <c r="A96" i="7" s="1"/>
  <c r="F96" i="6"/>
  <c r="J96" i="6" s="1"/>
  <c r="B96" i="6"/>
  <c r="C96" i="6" s="1"/>
  <c r="F100" i="5"/>
  <c r="J100" i="5" s="1"/>
  <c r="B100" i="5"/>
  <c r="E96" i="7" l="1"/>
  <c r="K95" i="7" s="1"/>
  <c r="C100" i="5"/>
  <c r="G100" i="5" s="1"/>
  <c r="I100" i="5" s="1"/>
  <c r="A101" i="5" s="1"/>
  <c r="G96" i="6"/>
  <c r="I96" i="6" s="1"/>
  <c r="A97" i="6" s="1"/>
  <c r="B96" i="7" l="1"/>
  <c r="C96" i="7" s="1"/>
  <c r="F96" i="7"/>
  <c r="J96" i="7" s="1"/>
  <c r="E97" i="6"/>
  <c r="K96" i="6" s="1"/>
  <c r="E101" i="5"/>
  <c r="K100" i="5" s="1"/>
  <c r="G96" i="7" l="1"/>
  <c r="I96" i="7" s="1"/>
  <c r="A97" i="7" s="1"/>
  <c r="F97" i="6"/>
  <c r="J97" i="6" s="1"/>
  <c r="B97" i="6"/>
  <c r="C97" i="6" s="1"/>
  <c r="B101" i="5"/>
  <c r="F101" i="5"/>
  <c r="J101" i="5" s="1"/>
  <c r="E97" i="7" l="1"/>
  <c r="K96" i="7" s="1"/>
  <c r="C101" i="5"/>
  <c r="G101" i="5" s="1"/>
  <c r="I101" i="5" s="1"/>
  <c r="A102" i="5" s="1"/>
  <c r="G97" i="6"/>
  <c r="I97" i="6" s="1"/>
  <c r="A98" i="6" s="1"/>
  <c r="B97" i="7" l="1"/>
  <c r="C97" i="7" s="1"/>
  <c r="F97" i="7"/>
  <c r="J97" i="7" s="1"/>
  <c r="E98" i="6"/>
  <c r="K97" i="6" s="1"/>
  <c r="E102" i="5"/>
  <c r="K101" i="5" s="1"/>
  <c r="G97" i="7" l="1"/>
  <c r="I97" i="7" s="1"/>
  <c r="A98" i="7" s="1"/>
  <c r="B98" i="6"/>
  <c r="C98" i="6" s="1"/>
  <c r="F98" i="6"/>
  <c r="J98" i="6" s="1"/>
  <c r="F102" i="5"/>
  <c r="J102" i="5" s="1"/>
  <c r="B102" i="5"/>
  <c r="E98" i="7" l="1"/>
  <c r="K97" i="7" s="1"/>
  <c r="C102" i="5"/>
  <c r="G102" i="5" s="1"/>
  <c r="I102" i="5" s="1"/>
  <c r="A103" i="5" s="1"/>
  <c r="G98" i="6"/>
  <c r="I98" i="6" s="1"/>
  <c r="B98" i="7" l="1"/>
  <c r="C98" i="7" s="1"/>
  <c r="F98" i="7"/>
  <c r="J98" i="7" s="1"/>
  <c r="A99" i="6"/>
  <c r="E103" i="5"/>
  <c r="K102" i="5" s="1"/>
  <c r="G98" i="7" l="1"/>
  <c r="I98" i="7" s="1"/>
  <c r="A99" i="7" s="1"/>
  <c r="E99" i="6"/>
  <c r="K98" i="6" s="1"/>
  <c r="B103" i="5"/>
  <c r="F103" i="5"/>
  <c r="J103" i="5" s="1"/>
  <c r="E99" i="7" l="1"/>
  <c r="K98" i="7" s="1"/>
  <c r="C103" i="5"/>
  <c r="G103" i="5" s="1"/>
  <c r="I103" i="5" s="1"/>
  <c r="A104" i="5" s="1"/>
  <c r="F99" i="6"/>
  <c r="J99" i="6" s="1"/>
  <c r="B99" i="6"/>
  <c r="C99" i="6" s="1"/>
  <c r="B99" i="7" l="1"/>
  <c r="C99" i="7" s="1"/>
  <c r="F99" i="7"/>
  <c r="J99" i="7" s="1"/>
  <c r="G99" i="6"/>
  <c r="I99" i="6" s="1"/>
  <c r="A100" i="6" s="1"/>
  <c r="E104" i="5"/>
  <c r="K103" i="5" s="1"/>
  <c r="G99" i="7" l="1"/>
  <c r="I99" i="7" s="1"/>
  <c r="A100" i="7" s="1"/>
  <c r="E100" i="6"/>
  <c r="K99" i="6" s="1"/>
  <c r="F104" i="5"/>
  <c r="J104" i="5" s="1"/>
  <c r="B104" i="5"/>
  <c r="E100" i="7" l="1"/>
  <c r="K99" i="7" s="1"/>
  <c r="C104" i="5"/>
  <c r="G104" i="5" s="1"/>
  <c r="I104" i="5" s="1"/>
  <c r="A105" i="5" s="1"/>
  <c r="B100" i="6"/>
  <c r="C100" i="6" s="1"/>
  <c r="F100" i="6"/>
  <c r="J100" i="6" s="1"/>
  <c r="B100" i="7" l="1"/>
  <c r="C100" i="7" s="1"/>
  <c r="F100" i="7"/>
  <c r="J100" i="7" s="1"/>
  <c r="G100" i="6"/>
  <c r="I100" i="6" s="1"/>
  <c r="A101" i="6" s="1"/>
  <c r="E105" i="5"/>
  <c r="K104" i="5" s="1"/>
  <c r="G100" i="7" l="1"/>
  <c r="I100" i="7" s="1"/>
  <c r="A101" i="7" s="1"/>
  <c r="E101" i="6"/>
  <c r="K100" i="6" s="1"/>
  <c r="B105" i="5"/>
  <c r="F105" i="5"/>
  <c r="J105" i="5" s="1"/>
  <c r="E101" i="7" l="1"/>
  <c r="K100" i="7" s="1"/>
  <c r="C105" i="5"/>
  <c r="G105" i="5" s="1"/>
  <c r="I105" i="5" s="1"/>
  <c r="A106" i="5" s="1"/>
  <c r="F101" i="6"/>
  <c r="J101" i="6" s="1"/>
  <c r="B101" i="6"/>
  <c r="C101" i="6" s="1"/>
  <c r="B101" i="7" l="1"/>
  <c r="C101" i="7" s="1"/>
  <c r="F101" i="7"/>
  <c r="J101" i="7" s="1"/>
  <c r="G101" i="6"/>
  <c r="I101" i="6" s="1"/>
  <c r="A102" i="6" s="1"/>
  <c r="E106" i="5"/>
  <c r="K105" i="5" s="1"/>
  <c r="G101" i="7" l="1"/>
  <c r="I101" i="7" s="1"/>
  <c r="A102" i="7" s="1"/>
  <c r="E102" i="6"/>
  <c r="K101" i="6" s="1"/>
  <c r="F106" i="5"/>
  <c r="J106" i="5" s="1"/>
  <c r="B106" i="5"/>
  <c r="E102" i="7" l="1"/>
  <c r="K101" i="7" s="1"/>
  <c r="C106" i="5"/>
  <c r="G106" i="5" s="1"/>
  <c r="I106" i="5" s="1"/>
  <c r="A107" i="5" s="1"/>
  <c r="B102" i="6"/>
  <c r="C102" i="6" s="1"/>
  <c r="F102" i="6"/>
  <c r="J102" i="6" s="1"/>
  <c r="F102" i="7" l="1"/>
  <c r="J102" i="7" s="1"/>
  <c r="B102" i="7"/>
  <c r="C102" i="7" s="1"/>
  <c r="G102" i="6"/>
  <c r="I102" i="6" s="1"/>
  <c r="E107" i="5"/>
  <c r="K106" i="5" s="1"/>
  <c r="G102" i="7" l="1"/>
  <c r="I102" i="7" s="1"/>
  <c r="A103" i="7" s="1"/>
  <c r="A103" i="6"/>
  <c r="B107" i="5"/>
  <c r="F107" i="5"/>
  <c r="J107" i="5" s="1"/>
  <c r="E103" i="7" l="1"/>
  <c r="K102" i="7" s="1"/>
  <c r="C107" i="5"/>
  <c r="G107" i="5" s="1"/>
  <c r="I107" i="5" s="1"/>
  <c r="A108" i="5" s="1"/>
  <c r="E103" i="6"/>
  <c r="K102" i="6" s="1"/>
  <c r="F103" i="7" l="1"/>
  <c r="J103" i="7" s="1"/>
  <c r="B103" i="7"/>
  <c r="C103" i="7" s="1"/>
  <c r="F103" i="6"/>
  <c r="J103" i="6" s="1"/>
  <c r="B103" i="6"/>
  <c r="C103" i="6" s="1"/>
  <c r="E108" i="5"/>
  <c r="K107" i="5" s="1"/>
  <c r="G103" i="7" l="1"/>
  <c r="I103" i="7" s="1"/>
  <c r="A104" i="7" s="1"/>
  <c r="G103" i="6"/>
  <c r="I103" i="6" s="1"/>
  <c r="A104" i="6" s="1"/>
  <c r="F108" i="5"/>
  <c r="J108" i="5" s="1"/>
  <c r="B108" i="5"/>
  <c r="E104" i="7" l="1"/>
  <c r="K103" i="7" s="1"/>
  <c r="C108" i="5"/>
  <c r="G108" i="5" s="1"/>
  <c r="I108" i="5" s="1"/>
  <c r="A109" i="5" s="1"/>
  <c r="E104" i="6"/>
  <c r="K103" i="6" s="1"/>
  <c r="F104" i="7" l="1"/>
  <c r="J104" i="7" s="1"/>
  <c r="B104" i="7"/>
  <c r="C104" i="7" s="1"/>
  <c r="B104" i="6"/>
  <c r="C104" i="6" s="1"/>
  <c r="F104" i="6"/>
  <c r="J104" i="6" s="1"/>
  <c r="E109" i="5"/>
  <c r="K108" i="5" s="1"/>
  <c r="G104" i="7" l="1"/>
  <c r="I104" i="7" s="1"/>
  <c r="A105" i="7" s="1"/>
  <c r="G104" i="6"/>
  <c r="I104" i="6" s="1"/>
  <c r="A105" i="6" s="1"/>
  <c r="B109" i="5"/>
  <c r="F109" i="5"/>
  <c r="J109" i="5" s="1"/>
  <c r="E105" i="7" l="1"/>
  <c r="K104" i="7" s="1"/>
  <c r="C109" i="5"/>
  <c r="G109" i="5" s="1"/>
  <c r="I109" i="5" s="1"/>
  <c r="A110" i="5" s="1"/>
  <c r="E105" i="6"/>
  <c r="K104" i="6" s="1"/>
  <c r="B105" i="7" l="1"/>
  <c r="C105" i="7" s="1"/>
  <c r="F105" i="7"/>
  <c r="J105" i="7" s="1"/>
  <c r="F105" i="6"/>
  <c r="J105" i="6" s="1"/>
  <c r="B105" i="6"/>
  <c r="C105" i="6" s="1"/>
  <c r="E110" i="5"/>
  <c r="K109" i="5" s="1"/>
  <c r="G105" i="7" l="1"/>
  <c r="I105" i="7" s="1"/>
  <c r="A106" i="7" s="1"/>
  <c r="G105" i="6"/>
  <c r="I105" i="6" s="1"/>
  <c r="A106" i="6" s="1"/>
  <c r="F110" i="5"/>
  <c r="J110" i="5" s="1"/>
  <c r="B110" i="5"/>
  <c r="E106" i="7" l="1"/>
  <c r="K105" i="7" s="1"/>
  <c r="C110" i="5"/>
  <c r="G110" i="5" s="1"/>
  <c r="I110" i="5" s="1"/>
  <c r="A111" i="5" s="1"/>
  <c r="E106" i="6"/>
  <c r="K105" i="6" s="1"/>
  <c r="B106" i="7" l="1"/>
  <c r="C106" i="7" s="1"/>
  <c r="F106" i="7"/>
  <c r="J106" i="7" s="1"/>
  <c r="B106" i="6"/>
  <c r="C106" i="6" s="1"/>
  <c r="F106" i="6"/>
  <c r="J106" i="6" s="1"/>
  <c r="E111" i="5"/>
  <c r="K110" i="5" l="1"/>
  <c r="G106" i="7"/>
  <c r="I106" i="7" s="1"/>
  <c r="A107" i="7" s="1"/>
  <c r="G106" i="6"/>
  <c r="I106" i="6" s="1"/>
  <c r="B111" i="5"/>
  <c r="F111" i="5"/>
  <c r="J111" i="5" s="1"/>
  <c r="E107" i="7" l="1"/>
  <c r="K106" i="7" s="1"/>
  <c r="C111" i="5"/>
  <c r="G111" i="5" s="1"/>
  <c r="I111" i="5" s="1"/>
  <c r="A112" i="5" s="1"/>
  <c r="A107" i="6"/>
  <c r="F107" i="7" l="1"/>
  <c r="J107" i="7" s="1"/>
  <c r="B107" i="7"/>
  <c r="C107" i="7" s="1"/>
  <c r="E107" i="6"/>
  <c r="K106" i="6" s="1"/>
  <c r="E112" i="5"/>
  <c r="K111" i="5" s="1"/>
  <c r="G107" i="7" l="1"/>
  <c r="I107" i="7" s="1"/>
  <c r="A108" i="7" s="1"/>
  <c r="F107" i="6"/>
  <c r="J107" i="6" s="1"/>
  <c r="B107" i="6"/>
  <c r="C107" i="6" s="1"/>
  <c r="F112" i="5"/>
  <c r="J112" i="5" s="1"/>
  <c r="B112" i="5"/>
  <c r="E108" i="7" l="1"/>
  <c r="K107" i="7" s="1"/>
  <c r="C112" i="5"/>
  <c r="G112" i="5" s="1"/>
  <c r="I112" i="5" s="1"/>
  <c r="A113" i="5" s="1"/>
  <c r="G107" i="6"/>
  <c r="I107" i="6" s="1"/>
  <c r="A108" i="6" s="1"/>
  <c r="B108" i="7" l="1"/>
  <c r="C108" i="7" s="1"/>
  <c r="F108" i="7"/>
  <c r="J108" i="7" s="1"/>
  <c r="E108" i="6"/>
  <c r="K107" i="6" s="1"/>
  <c r="E113" i="5"/>
  <c r="K112" i="5" s="1"/>
  <c r="G108" i="7" l="1"/>
  <c r="I108" i="7" s="1"/>
  <c r="A109" i="7" s="1"/>
  <c r="B108" i="6"/>
  <c r="C108" i="6" s="1"/>
  <c r="F108" i="6"/>
  <c r="J108" i="6" s="1"/>
  <c r="B113" i="5"/>
  <c r="F113" i="5"/>
  <c r="J113" i="5" s="1"/>
  <c r="E109" i="7" l="1"/>
  <c r="K108" i="7" s="1"/>
  <c r="C113" i="5"/>
  <c r="G113" i="5" s="1"/>
  <c r="I113" i="5" s="1"/>
  <c r="A114" i="5" s="1"/>
  <c r="G108" i="6"/>
  <c r="I108" i="6" s="1"/>
  <c r="A109" i="6" s="1"/>
  <c r="F109" i="7" l="1"/>
  <c r="J109" i="7" s="1"/>
  <c r="B109" i="7"/>
  <c r="C109" i="7" s="1"/>
  <c r="E109" i="6"/>
  <c r="K108" i="6" s="1"/>
  <c r="E114" i="5"/>
  <c r="K113" i="5" s="1"/>
  <c r="G109" i="7" l="1"/>
  <c r="I109" i="7" s="1"/>
  <c r="A110" i="7" s="1"/>
  <c r="B109" i="6"/>
  <c r="C109" i="6" s="1"/>
  <c r="F109" i="6"/>
  <c r="J109" i="6" s="1"/>
  <c r="F114" i="5"/>
  <c r="J114" i="5" s="1"/>
  <c r="B114" i="5"/>
  <c r="E110" i="7" l="1"/>
  <c r="K109" i="7" s="1"/>
  <c r="C114" i="5"/>
  <c r="G114" i="5" s="1"/>
  <c r="I114" i="5" s="1"/>
  <c r="A115" i="5" s="1"/>
  <c r="G109" i="6"/>
  <c r="I109" i="6" s="1"/>
  <c r="A110" i="6" s="1"/>
  <c r="F110" i="7" l="1"/>
  <c r="J110" i="7" s="1"/>
  <c r="B110" i="7"/>
  <c r="C110" i="7" s="1"/>
  <c r="E110" i="6"/>
  <c r="K109" i="6" s="1"/>
  <c r="E115" i="5"/>
  <c r="K114" i="5" s="1"/>
  <c r="G110" i="7" l="1"/>
  <c r="I110" i="7" s="1"/>
  <c r="A111" i="7" s="1"/>
  <c r="F110" i="6"/>
  <c r="J110" i="6" s="1"/>
  <c r="B110" i="6"/>
  <c r="C110" i="6" s="1"/>
  <c r="B115" i="5"/>
  <c r="F115" i="5"/>
  <c r="J115" i="5" s="1"/>
  <c r="E111" i="7" l="1"/>
  <c r="K110" i="7" s="1"/>
  <c r="C115" i="5"/>
  <c r="G115" i="5" s="1"/>
  <c r="I115" i="5" s="1"/>
  <c r="A116" i="5" s="1"/>
  <c r="G110" i="6"/>
  <c r="I110" i="6" s="1"/>
  <c r="A111" i="6" s="1"/>
  <c r="F111" i="7" l="1"/>
  <c r="J111" i="7" s="1"/>
  <c r="B111" i="7"/>
  <c r="C111" i="7" s="1"/>
  <c r="E111" i="6"/>
  <c r="K110" i="6" s="1"/>
  <c r="E116" i="5"/>
  <c r="K115" i="5" s="1"/>
  <c r="G111" i="7" l="1"/>
  <c r="I111" i="7" s="1"/>
  <c r="A112" i="7" s="1"/>
  <c r="B111" i="6"/>
  <c r="C111" i="6" s="1"/>
  <c r="F111" i="6"/>
  <c r="J111" i="6" s="1"/>
  <c r="F116" i="5"/>
  <c r="J116" i="5" s="1"/>
  <c r="B116" i="5"/>
  <c r="E112" i="7" l="1"/>
  <c r="K111" i="7" s="1"/>
  <c r="C116" i="5"/>
  <c r="G116" i="5" s="1"/>
  <c r="I116" i="5" s="1"/>
  <c r="A117" i="5" s="1"/>
  <c r="G111" i="6"/>
  <c r="I111" i="6" s="1"/>
  <c r="A112" i="6" s="1"/>
  <c r="B112" i="7" l="1"/>
  <c r="C112" i="7" s="1"/>
  <c r="F112" i="7"/>
  <c r="J112" i="7" s="1"/>
  <c r="E112" i="6"/>
  <c r="K111" i="6" s="1"/>
  <c r="E117" i="5"/>
  <c r="K116" i="5" s="1"/>
  <c r="G112" i="7" l="1"/>
  <c r="I112" i="7" s="1"/>
  <c r="A113" i="7" s="1"/>
  <c r="F112" i="6"/>
  <c r="J112" i="6" s="1"/>
  <c r="B112" i="6"/>
  <c r="C112" i="6" s="1"/>
  <c r="B117" i="5"/>
  <c r="F117" i="5"/>
  <c r="J117" i="5" s="1"/>
  <c r="E113" i="7" l="1"/>
  <c r="K112" i="7" s="1"/>
  <c r="C117" i="5"/>
  <c r="G117" i="5" s="1"/>
  <c r="I117" i="5" s="1"/>
  <c r="A118" i="5" s="1"/>
  <c r="G112" i="6"/>
  <c r="I112" i="6" s="1"/>
  <c r="A113" i="6" s="1"/>
  <c r="B113" i="7" l="1"/>
  <c r="C113" i="7" s="1"/>
  <c r="F113" i="7"/>
  <c r="J113" i="7" s="1"/>
  <c r="E113" i="6"/>
  <c r="K112" i="6" s="1"/>
  <c r="E118" i="5"/>
  <c r="K117" i="5" s="1"/>
  <c r="G113" i="7" l="1"/>
  <c r="I113" i="7" s="1"/>
  <c r="A114" i="7" s="1"/>
  <c r="B113" i="6"/>
  <c r="C113" i="6" s="1"/>
  <c r="F113" i="6"/>
  <c r="J113" i="6" s="1"/>
  <c r="F118" i="5"/>
  <c r="J118" i="5" s="1"/>
  <c r="B118" i="5"/>
  <c r="E114" i="7" l="1"/>
  <c r="K113" i="7" s="1"/>
  <c r="C118" i="5"/>
  <c r="G118" i="5" s="1"/>
  <c r="I118" i="5" s="1"/>
  <c r="G113" i="6"/>
  <c r="I113" i="6" s="1"/>
  <c r="F114" i="7" l="1"/>
  <c r="J114" i="7" s="1"/>
  <c r="B114" i="7"/>
  <c r="C114" i="7" s="1"/>
  <c r="A114" i="6"/>
  <c r="A119" i="5"/>
  <c r="G114" i="7" l="1"/>
  <c r="I114" i="7" s="1"/>
  <c r="A115" i="7" s="1"/>
  <c r="E114" i="6"/>
  <c r="K113" i="6" s="1"/>
  <c r="E119" i="5"/>
  <c r="K118" i="5" s="1"/>
  <c r="E115" i="7" l="1"/>
  <c r="K114" i="7" s="1"/>
  <c r="F114" i="6"/>
  <c r="J114" i="6" s="1"/>
  <c r="B114" i="6"/>
  <c r="C114" i="6" s="1"/>
  <c r="B119" i="5"/>
  <c r="F119" i="5"/>
  <c r="J119" i="5" s="1"/>
  <c r="B115" i="7" l="1"/>
  <c r="C115" i="7" s="1"/>
  <c r="F115" i="7"/>
  <c r="J115" i="7" s="1"/>
  <c r="C119" i="5"/>
  <c r="G119" i="5" s="1"/>
  <c r="I119" i="5" s="1"/>
  <c r="A120" i="5" s="1"/>
  <c r="G114" i="6"/>
  <c r="I114" i="6" s="1"/>
  <c r="A115" i="6" s="1"/>
  <c r="G115" i="7" l="1"/>
  <c r="I115" i="7" s="1"/>
  <c r="A116" i="7" s="1"/>
  <c r="E115" i="6"/>
  <c r="K114" i="6" s="1"/>
  <c r="E120" i="5"/>
  <c r="K119" i="5" s="1"/>
  <c r="E116" i="7" l="1"/>
  <c r="K115" i="7" s="1"/>
  <c r="B115" i="6"/>
  <c r="C115" i="6" s="1"/>
  <c r="F115" i="6"/>
  <c r="J115" i="6" s="1"/>
  <c r="F120" i="5"/>
  <c r="J120" i="5" s="1"/>
  <c r="B120" i="5"/>
  <c r="F116" i="7" l="1"/>
  <c r="J116" i="7" s="1"/>
  <c r="B116" i="7"/>
  <c r="C116" i="7" s="1"/>
  <c r="C120" i="5"/>
  <c r="G120" i="5" s="1"/>
  <c r="I120" i="5" s="1"/>
  <c r="A121" i="5" s="1"/>
  <c r="G115" i="6"/>
  <c r="I115" i="6" s="1"/>
  <c r="G116" i="7" l="1"/>
  <c r="I116" i="7" s="1"/>
  <c r="A117" i="7" s="1"/>
  <c r="A116" i="6"/>
  <c r="E121" i="5"/>
  <c r="K120" i="5" s="1"/>
  <c r="E117" i="7" l="1"/>
  <c r="K116" i="7" s="1"/>
  <c r="E116" i="6"/>
  <c r="K115" i="6" s="1"/>
  <c r="B121" i="5"/>
  <c r="F121" i="5"/>
  <c r="J121" i="5" s="1"/>
  <c r="B117" i="7" l="1"/>
  <c r="C117" i="7" s="1"/>
  <c r="F117" i="7"/>
  <c r="J117" i="7" s="1"/>
  <c r="C121" i="5"/>
  <c r="G121" i="5" s="1"/>
  <c r="I121" i="5" s="1"/>
  <c r="A122" i="5" s="1"/>
  <c r="F116" i="6"/>
  <c r="J116" i="6" s="1"/>
  <c r="B116" i="6"/>
  <c r="C116" i="6" s="1"/>
  <c r="G117" i="7" l="1"/>
  <c r="I117" i="7" s="1"/>
  <c r="A118" i="7" s="1"/>
  <c r="G116" i="6"/>
  <c r="I116" i="6" s="1"/>
  <c r="A117" i="6" s="1"/>
  <c r="E122" i="5"/>
  <c r="K121" i="5" s="1"/>
  <c r="E118" i="7" l="1"/>
  <c r="K117" i="7" s="1"/>
  <c r="E117" i="6"/>
  <c r="K116" i="6" s="1"/>
  <c r="F122" i="5"/>
  <c r="J122" i="5" s="1"/>
  <c r="B122" i="5"/>
  <c r="B118" i="7" l="1"/>
  <c r="C118" i="7" s="1"/>
  <c r="F118" i="7"/>
  <c r="J118" i="7" s="1"/>
  <c r="C122" i="5"/>
  <c r="G122" i="5" s="1"/>
  <c r="I122" i="5" s="1"/>
  <c r="A123" i="5" s="1"/>
  <c r="B117" i="6"/>
  <c r="C117" i="6" s="1"/>
  <c r="F117" i="6"/>
  <c r="J117" i="6" s="1"/>
  <c r="G118" i="7" l="1"/>
  <c r="I118" i="7" s="1"/>
  <c r="A119" i="7" s="1"/>
  <c r="G117" i="6"/>
  <c r="I117" i="6" s="1"/>
  <c r="A118" i="6" s="1"/>
  <c r="E123" i="5"/>
  <c r="K122" i="5" l="1"/>
  <c r="E119" i="7"/>
  <c r="K118" i="7" s="1"/>
  <c r="E118" i="6"/>
  <c r="K117" i="6" s="1"/>
  <c r="B123" i="5"/>
  <c r="F123" i="5"/>
  <c r="J123" i="5" s="1"/>
  <c r="F119" i="7" l="1"/>
  <c r="J119" i="7" s="1"/>
  <c r="B119" i="7"/>
  <c r="C119" i="7" s="1"/>
  <c r="C123" i="5"/>
  <c r="G123" i="5" s="1"/>
  <c r="I123" i="5" s="1"/>
  <c r="A124" i="5" s="1"/>
  <c r="F118" i="6"/>
  <c r="J118" i="6" s="1"/>
  <c r="B118" i="6"/>
  <c r="C118" i="6" s="1"/>
  <c r="G119" i="7" l="1"/>
  <c r="I119" i="7" s="1"/>
  <c r="A120" i="7" s="1"/>
  <c r="G118" i="6"/>
  <c r="I118" i="6" s="1"/>
  <c r="A119" i="6" s="1"/>
  <c r="E124" i="5"/>
  <c r="K123" i="5" s="1"/>
  <c r="E120" i="7" l="1"/>
  <c r="K119" i="7" s="1"/>
  <c r="E119" i="6"/>
  <c r="K118" i="6" s="1"/>
  <c r="F124" i="5"/>
  <c r="J124" i="5" s="1"/>
  <c r="B124" i="5"/>
  <c r="B120" i="7" l="1"/>
  <c r="C120" i="7" s="1"/>
  <c r="F120" i="7"/>
  <c r="J120" i="7" s="1"/>
  <c r="C124" i="5"/>
  <c r="G124" i="5" s="1"/>
  <c r="I124" i="5" s="1"/>
  <c r="A125" i="5" s="1"/>
  <c r="B119" i="6"/>
  <c r="C119" i="6" s="1"/>
  <c r="F119" i="6"/>
  <c r="J119" i="6" s="1"/>
  <c r="G120" i="7" l="1"/>
  <c r="I120" i="7" s="1"/>
  <c r="A121" i="7" s="1"/>
  <c r="G119" i="6"/>
  <c r="I119" i="6" s="1"/>
  <c r="E125" i="5"/>
  <c r="K124" i="5" s="1"/>
  <c r="E121" i="7" l="1"/>
  <c r="K120" i="7" s="1"/>
  <c r="A120" i="6"/>
  <c r="B125" i="5"/>
  <c r="F125" i="5"/>
  <c r="J125" i="5" s="1"/>
  <c r="F121" i="7" l="1"/>
  <c r="J121" i="7" s="1"/>
  <c r="B121" i="7"/>
  <c r="C121" i="7" s="1"/>
  <c r="C125" i="5"/>
  <c r="G125" i="5" s="1"/>
  <c r="I125" i="5" s="1"/>
  <c r="A126" i="5" s="1"/>
  <c r="E120" i="6"/>
  <c r="K119" i="6" s="1"/>
  <c r="G121" i="7" l="1"/>
  <c r="I121" i="7" s="1"/>
  <c r="A122" i="7" s="1"/>
  <c r="F120" i="6"/>
  <c r="J120" i="6" s="1"/>
  <c r="B120" i="6"/>
  <c r="C120" i="6" s="1"/>
  <c r="E126" i="5"/>
  <c r="K125" i="5" s="1"/>
  <c r="E122" i="7" l="1"/>
  <c r="K121" i="7" s="1"/>
  <c r="G120" i="6"/>
  <c r="I120" i="6" s="1"/>
  <c r="A121" i="6" s="1"/>
  <c r="F126" i="5"/>
  <c r="J126" i="5" s="1"/>
  <c r="B126" i="5"/>
  <c r="B122" i="7" l="1"/>
  <c r="C122" i="7" s="1"/>
  <c r="F122" i="7"/>
  <c r="J122" i="7" s="1"/>
  <c r="C126" i="5"/>
  <c r="G126" i="5" s="1"/>
  <c r="I126" i="5" s="1"/>
  <c r="A127" i="5" s="1"/>
  <c r="E121" i="6"/>
  <c r="K120" i="6" s="1"/>
  <c r="G122" i="7" l="1"/>
  <c r="I122" i="7" s="1"/>
  <c r="A123" i="7" s="1"/>
  <c r="F121" i="6"/>
  <c r="J121" i="6" s="1"/>
  <c r="B121" i="6"/>
  <c r="C121" i="6" s="1"/>
  <c r="E127" i="5"/>
  <c r="K126" i="5" s="1"/>
  <c r="E123" i="7" l="1"/>
  <c r="K122" i="7" s="1"/>
  <c r="G121" i="6"/>
  <c r="I121" i="6" s="1"/>
  <c r="A122" i="6" s="1"/>
  <c r="B127" i="5"/>
  <c r="F127" i="5"/>
  <c r="J127" i="5" s="1"/>
  <c r="F123" i="7" l="1"/>
  <c r="J123" i="7" s="1"/>
  <c r="B123" i="7"/>
  <c r="C123" i="7" s="1"/>
  <c r="C127" i="5"/>
  <c r="G127" i="5" s="1"/>
  <c r="I127" i="5" s="1"/>
  <c r="A128" i="5" s="1"/>
  <c r="E122" i="6"/>
  <c r="K121" i="6" s="1"/>
  <c r="G123" i="7" l="1"/>
  <c r="I123" i="7" s="1"/>
  <c r="A124" i="7" s="1"/>
  <c r="B122" i="6"/>
  <c r="C122" i="6" s="1"/>
  <c r="F122" i="6"/>
  <c r="J122" i="6" s="1"/>
  <c r="E128" i="5"/>
  <c r="K127" i="5" s="1"/>
  <c r="E124" i="7" l="1"/>
  <c r="K123" i="7" s="1"/>
  <c r="G122" i="6"/>
  <c r="I122" i="6" s="1"/>
  <c r="F128" i="5"/>
  <c r="J128" i="5" s="1"/>
  <c r="B128" i="5"/>
  <c r="F124" i="7" l="1"/>
  <c r="J124" i="7" s="1"/>
  <c r="B124" i="7"/>
  <c r="C124" i="7" s="1"/>
  <c r="C128" i="5"/>
  <c r="G128" i="5" s="1"/>
  <c r="I128" i="5" s="1"/>
  <c r="A129" i="5" s="1"/>
  <c r="A123" i="6"/>
  <c r="G124" i="7" l="1"/>
  <c r="I124" i="7" s="1"/>
  <c r="A125" i="7" s="1"/>
  <c r="E123" i="6"/>
  <c r="K122" i="6" s="1"/>
  <c r="E129" i="5"/>
  <c r="K128" i="5" s="1"/>
  <c r="E125" i="7" l="1"/>
  <c r="K124" i="7" s="1"/>
  <c r="F123" i="6"/>
  <c r="J123" i="6" s="1"/>
  <c r="B123" i="6"/>
  <c r="C123" i="6" s="1"/>
  <c r="B129" i="5"/>
  <c r="F129" i="5"/>
  <c r="J129" i="5" s="1"/>
  <c r="B125" i="7" l="1"/>
  <c r="C125" i="7" s="1"/>
  <c r="F125" i="7"/>
  <c r="J125" i="7" s="1"/>
  <c r="C129" i="5"/>
  <c r="G129" i="5" s="1"/>
  <c r="I129" i="5" s="1"/>
  <c r="A130" i="5" s="1"/>
  <c r="G123" i="6"/>
  <c r="I123" i="6" s="1"/>
  <c r="A124" i="6" s="1"/>
  <c r="G125" i="7" l="1"/>
  <c r="I125" i="7" s="1"/>
  <c r="A126" i="7" s="1"/>
  <c r="E124" i="6"/>
  <c r="K123" i="6" s="1"/>
  <c r="E130" i="5"/>
  <c r="K129" i="5" s="1"/>
  <c r="E126" i="7" l="1"/>
  <c r="K125" i="7" s="1"/>
  <c r="B124" i="6"/>
  <c r="C124" i="6" s="1"/>
  <c r="F124" i="6"/>
  <c r="J124" i="6" s="1"/>
  <c r="F130" i="5"/>
  <c r="J130" i="5" s="1"/>
  <c r="B130" i="5"/>
  <c r="F126" i="7" l="1"/>
  <c r="J126" i="7" s="1"/>
  <c r="B126" i="7"/>
  <c r="C126" i="7" s="1"/>
  <c r="C130" i="5"/>
  <c r="G130" i="5" s="1"/>
  <c r="I130" i="5" s="1"/>
  <c r="A131" i="5" s="1"/>
  <c r="G124" i="6"/>
  <c r="I124" i="6" s="1"/>
  <c r="A125" i="6" s="1"/>
  <c r="G126" i="7" l="1"/>
  <c r="I126" i="7" s="1"/>
  <c r="A127" i="7" s="1"/>
  <c r="E125" i="6"/>
  <c r="K124" i="6" s="1"/>
  <c r="E131" i="5"/>
  <c r="K130" i="5" s="1"/>
  <c r="E127" i="7" l="1"/>
  <c r="K126" i="7" s="1"/>
  <c r="F125" i="6"/>
  <c r="J125" i="6" s="1"/>
  <c r="B125" i="6"/>
  <c r="C125" i="6" s="1"/>
  <c r="B131" i="5"/>
  <c r="F131" i="5"/>
  <c r="J131" i="5" s="1"/>
  <c r="F127" i="7" l="1"/>
  <c r="J127" i="7" s="1"/>
  <c r="B127" i="7"/>
  <c r="C127" i="7" s="1"/>
  <c r="C131" i="5"/>
  <c r="G131" i="5" s="1"/>
  <c r="I131" i="5" s="1"/>
  <c r="A132" i="5" s="1"/>
  <c r="G125" i="6"/>
  <c r="I125" i="6" s="1"/>
  <c r="A126" i="6" s="1"/>
  <c r="G127" i="7" l="1"/>
  <c r="I127" i="7" s="1"/>
  <c r="A128" i="7" s="1"/>
  <c r="E126" i="6"/>
  <c r="K125" i="6" s="1"/>
  <c r="E132" i="5"/>
  <c r="K131" i="5" s="1"/>
  <c r="E128" i="7" l="1"/>
  <c r="K127" i="7" s="1"/>
  <c r="B126" i="6"/>
  <c r="C126" i="6" s="1"/>
  <c r="F126" i="6"/>
  <c r="J126" i="6" s="1"/>
  <c r="F132" i="5"/>
  <c r="J132" i="5" s="1"/>
  <c r="B132" i="5"/>
  <c r="B128" i="7" l="1"/>
  <c r="C128" i="7" s="1"/>
  <c r="F128" i="7"/>
  <c r="J128" i="7" s="1"/>
  <c r="C132" i="5"/>
  <c r="G132" i="5" s="1"/>
  <c r="I132" i="5" s="1"/>
  <c r="A133" i="5" s="1"/>
  <c r="G126" i="6"/>
  <c r="I126" i="6" s="1"/>
  <c r="G128" i="7" l="1"/>
  <c r="I128" i="7" s="1"/>
  <c r="A129" i="7" s="1"/>
  <c r="A127" i="6"/>
  <c r="E133" i="5"/>
  <c r="K132" i="5" s="1"/>
  <c r="E129" i="7" l="1"/>
  <c r="K128" i="7" s="1"/>
  <c r="E127" i="6"/>
  <c r="K126" i="6" s="1"/>
  <c r="B133" i="5"/>
  <c r="F133" i="5"/>
  <c r="J133" i="5" s="1"/>
  <c r="B129" i="7" l="1"/>
  <c r="C129" i="7" s="1"/>
  <c r="F129" i="7"/>
  <c r="J129" i="7" s="1"/>
  <c r="C133" i="5"/>
  <c r="G133" i="5" s="1"/>
  <c r="I133" i="5" s="1"/>
  <c r="A134" i="5" s="1"/>
  <c r="F127" i="6"/>
  <c r="J127" i="6" s="1"/>
  <c r="B127" i="6"/>
  <c r="C127" i="6" s="1"/>
  <c r="G129" i="7" l="1"/>
  <c r="I129" i="7" s="1"/>
  <c r="A130" i="7" s="1"/>
  <c r="G127" i="6"/>
  <c r="I127" i="6" s="1"/>
  <c r="A128" i="6" s="1"/>
  <c r="E134" i="5"/>
  <c r="K133" i="5" s="1"/>
  <c r="E130" i="7" l="1"/>
  <c r="K129" i="7" s="1"/>
  <c r="E128" i="6"/>
  <c r="K127" i="6" s="1"/>
  <c r="F134" i="5"/>
  <c r="J134" i="5" s="1"/>
  <c r="B134" i="5"/>
  <c r="F130" i="7" l="1"/>
  <c r="J130" i="7" s="1"/>
  <c r="B130" i="7"/>
  <c r="C130" i="7" s="1"/>
  <c r="C134" i="5"/>
  <c r="G134" i="5" s="1"/>
  <c r="I134" i="5" s="1"/>
  <c r="A135" i="5" s="1"/>
  <c r="F128" i="6"/>
  <c r="J128" i="6" s="1"/>
  <c r="B128" i="6"/>
  <c r="C128" i="6" s="1"/>
  <c r="G130" i="7" l="1"/>
  <c r="I130" i="7" s="1"/>
  <c r="A131" i="7" s="1"/>
  <c r="G128" i="6"/>
  <c r="I128" i="6" s="1"/>
  <c r="E135" i="5"/>
  <c r="K134" i="5" l="1"/>
  <c r="E131" i="7"/>
  <c r="K130" i="7" s="1"/>
  <c r="A129" i="6"/>
  <c r="B135" i="5"/>
  <c r="F135" i="5"/>
  <c r="J135" i="5" s="1"/>
  <c r="B131" i="7" l="1"/>
  <c r="C131" i="7" s="1"/>
  <c r="F131" i="7"/>
  <c r="J131" i="7" s="1"/>
  <c r="C135" i="5"/>
  <c r="G135" i="5" s="1"/>
  <c r="I135" i="5" s="1"/>
  <c r="A136" i="5" s="1"/>
  <c r="E129" i="6"/>
  <c r="K128" i="6" s="1"/>
  <c r="G131" i="7" l="1"/>
  <c r="I131" i="7" s="1"/>
  <c r="A132" i="7" s="1"/>
  <c r="F129" i="6"/>
  <c r="J129" i="6" s="1"/>
  <c r="B129" i="6"/>
  <c r="C129" i="6" s="1"/>
  <c r="E136" i="5"/>
  <c r="K135" i="5" s="1"/>
  <c r="E132" i="7" l="1"/>
  <c r="K131" i="7" s="1"/>
  <c r="G129" i="6"/>
  <c r="I129" i="6" s="1"/>
  <c r="A130" i="6" s="1"/>
  <c r="F136" i="5"/>
  <c r="J136" i="5" s="1"/>
  <c r="B136" i="5"/>
  <c r="F132" i="7" l="1"/>
  <c r="J132" i="7" s="1"/>
  <c r="B132" i="7"/>
  <c r="C132" i="7" s="1"/>
  <c r="C136" i="5"/>
  <c r="G136" i="5" s="1"/>
  <c r="I136" i="5" s="1"/>
  <c r="E130" i="6"/>
  <c r="K129" i="6" s="1"/>
  <c r="G132" i="7" l="1"/>
  <c r="I132" i="7" s="1"/>
  <c r="A133" i="7" s="1"/>
  <c r="B130" i="6"/>
  <c r="C130" i="6" s="1"/>
  <c r="F130" i="6"/>
  <c r="J130" i="6" s="1"/>
  <c r="A137" i="5"/>
  <c r="E133" i="7" l="1"/>
  <c r="K132" i="7" s="1"/>
  <c r="G130" i="6"/>
  <c r="I130" i="6" s="1"/>
  <c r="E137" i="5"/>
  <c r="K136" i="5" s="1"/>
  <c r="B133" i="7" l="1"/>
  <c r="C133" i="7" s="1"/>
  <c r="F133" i="7"/>
  <c r="J133" i="7" s="1"/>
  <c r="A131" i="6"/>
  <c r="B137" i="5"/>
  <c r="F137" i="5"/>
  <c r="J137" i="5" s="1"/>
  <c r="G133" i="7" l="1"/>
  <c r="I133" i="7" s="1"/>
  <c r="A134" i="7" s="1"/>
  <c r="C137" i="5"/>
  <c r="G137" i="5" s="1"/>
  <c r="I137" i="5" s="1"/>
  <c r="A138" i="5" s="1"/>
  <c r="E131" i="6"/>
  <c r="K130" i="6" s="1"/>
  <c r="E134" i="7" l="1"/>
  <c r="K133" i="7" s="1"/>
  <c r="F131" i="6"/>
  <c r="J131" i="6" s="1"/>
  <c r="B131" i="6"/>
  <c r="C131" i="6" s="1"/>
  <c r="E138" i="5"/>
  <c r="K137" i="5" s="1"/>
  <c r="F134" i="7" l="1"/>
  <c r="J134" i="7" s="1"/>
  <c r="B134" i="7"/>
  <c r="C134" i="7" s="1"/>
  <c r="G131" i="6"/>
  <c r="I131" i="6" s="1"/>
  <c r="A132" i="6" s="1"/>
  <c r="F138" i="5"/>
  <c r="J138" i="5" s="1"/>
  <c r="B138" i="5"/>
  <c r="G134" i="7" l="1"/>
  <c r="I134" i="7" s="1"/>
  <c r="A135" i="7" s="1"/>
  <c r="C138" i="5"/>
  <c r="G138" i="5" s="1"/>
  <c r="I138" i="5" s="1"/>
  <c r="A139" i="5" s="1"/>
  <c r="E132" i="6"/>
  <c r="K131" i="6" s="1"/>
  <c r="E135" i="7" l="1"/>
  <c r="K134" i="7" s="1"/>
  <c r="B132" i="6"/>
  <c r="C132" i="6" s="1"/>
  <c r="F132" i="6"/>
  <c r="J132" i="6" s="1"/>
  <c r="E139" i="5"/>
  <c r="K138" i="5" s="1"/>
  <c r="F135" i="7" l="1"/>
  <c r="J135" i="7" s="1"/>
  <c r="B135" i="7"/>
  <c r="C135" i="7" s="1"/>
  <c r="G132" i="6"/>
  <c r="I132" i="6" s="1"/>
  <c r="A133" i="6" s="1"/>
  <c r="B139" i="5"/>
  <c r="F139" i="5"/>
  <c r="J139" i="5" s="1"/>
  <c r="G135" i="7" l="1"/>
  <c r="I135" i="7" s="1"/>
  <c r="A136" i="7" s="1"/>
  <c r="C139" i="5"/>
  <c r="G139" i="5" s="1"/>
  <c r="I139" i="5" s="1"/>
  <c r="A140" i="5" s="1"/>
  <c r="E133" i="6"/>
  <c r="K132" i="6" s="1"/>
  <c r="E136" i="7" l="1"/>
  <c r="K135" i="7" s="1"/>
  <c r="B133" i="6"/>
  <c r="C133" i="6" s="1"/>
  <c r="F133" i="6"/>
  <c r="J133" i="6" s="1"/>
  <c r="E140" i="5"/>
  <c r="K139" i="5" s="1"/>
  <c r="B136" i="7" l="1"/>
  <c r="C136" i="7" s="1"/>
  <c r="F136" i="7"/>
  <c r="J136" i="7" s="1"/>
  <c r="G133" i="6"/>
  <c r="I133" i="6" s="1"/>
  <c r="A134" i="6" s="1"/>
  <c r="F140" i="5"/>
  <c r="J140" i="5" s="1"/>
  <c r="B140" i="5"/>
  <c r="G136" i="7" l="1"/>
  <c r="I136" i="7" s="1"/>
  <c r="A137" i="7" s="1"/>
  <c r="C140" i="5"/>
  <c r="G140" i="5" s="1"/>
  <c r="I140" i="5" s="1"/>
  <c r="A141" i="5" s="1"/>
  <c r="E134" i="6"/>
  <c r="K133" i="6" s="1"/>
  <c r="E137" i="7" l="1"/>
  <c r="K136" i="7" s="1"/>
  <c r="F134" i="6"/>
  <c r="J134" i="6" s="1"/>
  <c r="B134" i="6"/>
  <c r="C134" i="6" s="1"/>
  <c r="E141" i="5"/>
  <c r="K140" i="5" s="1"/>
  <c r="F137" i="7" l="1"/>
  <c r="J137" i="7" s="1"/>
  <c r="B137" i="7"/>
  <c r="C137" i="7" s="1"/>
  <c r="G134" i="6"/>
  <c r="I134" i="6" s="1"/>
  <c r="A135" i="6" s="1"/>
  <c r="B141" i="5"/>
  <c r="F141" i="5"/>
  <c r="J141" i="5" s="1"/>
  <c r="G137" i="7" l="1"/>
  <c r="I137" i="7" s="1"/>
  <c r="A138" i="7" s="1"/>
  <c r="C141" i="5"/>
  <c r="G141" i="5" s="1"/>
  <c r="I141" i="5" s="1"/>
  <c r="A142" i="5" s="1"/>
  <c r="E135" i="6"/>
  <c r="K134" i="6" s="1"/>
  <c r="E138" i="7" l="1"/>
  <c r="K137" i="7" s="1"/>
  <c r="B135" i="6"/>
  <c r="C135" i="6" s="1"/>
  <c r="F135" i="6"/>
  <c r="J135" i="6" s="1"/>
  <c r="E142" i="5"/>
  <c r="K141" i="5" s="1"/>
  <c r="B138" i="7" l="1"/>
  <c r="C138" i="7" s="1"/>
  <c r="F138" i="7"/>
  <c r="J138" i="7" s="1"/>
  <c r="G135" i="6"/>
  <c r="I135" i="6" s="1"/>
  <c r="A136" i="6" s="1"/>
  <c r="F142" i="5"/>
  <c r="J142" i="5" s="1"/>
  <c r="B142" i="5"/>
  <c r="G138" i="7" l="1"/>
  <c r="I138" i="7" s="1"/>
  <c r="A139" i="7" s="1"/>
  <c r="C142" i="5"/>
  <c r="G142" i="5" s="1"/>
  <c r="I142" i="5" s="1"/>
  <c r="A143" i="5" s="1"/>
  <c r="E136" i="6"/>
  <c r="K135" i="6" s="1"/>
  <c r="E139" i="7" l="1"/>
  <c r="K138" i="7" s="1"/>
  <c r="F136" i="6"/>
  <c r="J136" i="6" s="1"/>
  <c r="B136" i="6"/>
  <c r="C136" i="6" s="1"/>
  <c r="E143" i="5"/>
  <c r="K142" i="5" s="1"/>
  <c r="B139" i="7" l="1"/>
  <c r="C139" i="7" s="1"/>
  <c r="F139" i="7"/>
  <c r="J139" i="7" s="1"/>
  <c r="G136" i="6"/>
  <c r="I136" i="6" s="1"/>
  <c r="A137" i="6" s="1"/>
  <c r="B143" i="5"/>
  <c r="F143" i="5"/>
  <c r="J143" i="5" s="1"/>
  <c r="G139" i="7" l="1"/>
  <c r="I139" i="7" s="1"/>
  <c r="A140" i="7" s="1"/>
  <c r="C143" i="5"/>
  <c r="G143" i="5" s="1"/>
  <c r="I143" i="5" s="1"/>
  <c r="A144" i="5" s="1"/>
  <c r="E137" i="6"/>
  <c r="K136" i="6" s="1"/>
  <c r="E140" i="7" l="1"/>
  <c r="K139" i="7" s="1"/>
  <c r="B137" i="6"/>
  <c r="C137" i="6" s="1"/>
  <c r="F137" i="6"/>
  <c r="J137" i="6" s="1"/>
  <c r="E144" i="5"/>
  <c r="K143" i="5" s="1"/>
  <c r="F140" i="7" l="1"/>
  <c r="J140" i="7" s="1"/>
  <c r="B140" i="7"/>
  <c r="C140" i="7" s="1"/>
  <c r="G137" i="6"/>
  <c r="I137" i="6" s="1"/>
  <c r="F144" i="5"/>
  <c r="J144" i="5" s="1"/>
  <c r="B144" i="5"/>
  <c r="G140" i="7" l="1"/>
  <c r="I140" i="7" s="1"/>
  <c r="A141" i="7" s="1"/>
  <c r="C144" i="5"/>
  <c r="G144" i="5" s="1"/>
  <c r="I144" i="5" s="1"/>
  <c r="A145" i="5" s="1"/>
  <c r="A138" i="6"/>
  <c r="E141" i="7" l="1"/>
  <c r="K140" i="7" s="1"/>
  <c r="E138" i="6"/>
  <c r="K137" i="6" s="1"/>
  <c r="E145" i="5"/>
  <c r="K144" i="5" s="1"/>
  <c r="F141" i="7" l="1"/>
  <c r="J141" i="7" s="1"/>
  <c r="B141" i="7"/>
  <c r="C141" i="7" s="1"/>
  <c r="F138" i="6"/>
  <c r="J138" i="6" s="1"/>
  <c r="B138" i="6"/>
  <c r="C138" i="6" s="1"/>
  <c r="B145" i="5"/>
  <c r="F145" i="5"/>
  <c r="J145" i="5" s="1"/>
  <c r="G141" i="7" l="1"/>
  <c r="I141" i="7" s="1"/>
  <c r="A142" i="7" s="1"/>
  <c r="C145" i="5"/>
  <c r="G145" i="5" s="1"/>
  <c r="I145" i="5" s="1"/>
  <c r="A146" i="5" s="1"/>
  <c r="G138" i="6"/>
  <c r="I138" i="6" s="1"/>
  <c r="A139" i="6" s="1"/>
  <c r="E142" i="7" l="1"/>
  <c r="K141" i="7" s="1"/>
  <c r="E139" i="6"/>
  <c r="K138" i="6" s="1"/>
  <c r="E146" i="5"/>
  <c r="K145" i="5" s="1"/>
  <c r="F142" i="7" l="1"/>
  <c r="J142" i="7" s="1"/>
  <c r="B142" i="7"/>
  <c r="C142" i="7" s="1"/>
  <c r="B139" i="6"/>
  <c r="C139" i="6" s="1"/>
  <c r="F139" i="6"/>
  <c r="J139" i="6" s="1"/>
  <c r="B146" i="5"/>
  <c r="F146" i="5"/>
  <c r="J146" i="5" s="1"/>
  <c r="G142" i="7" l="1"/>
  <c r="I142" i="7" s="1"/>
  <c r="A143" i="7" s="1"/>
  <c r="C146" i="5"/>
  <c r="G146" i="5" s="1"/>
  <c r="I146" i="5" s="1"/>
  <c r="A147" i="5" s="1"/>
  <c r="G139" i="6"/>
  <c r="I139" i="6" s="1"/>
  <c r="A140" i="6" s="1"/>
  <c r="E143" i="7" l="1"/>
  <c r="K142" i="7" s="1"/>
  <c r="E140" i="6"/>
  <c r="K139" i="6" s="1"/>
  <c r="E147" i="5"/>
  <c r="K146" i="5" l="1"/>
  <c r="B143" i="7"/>
  <c r="C143" i="7" s="1"/>
  <c r="F143" i="7"/>
  <c r="J143" i="7" s="1"/>
  <c r="F140" i="6"/>
  <c r="J140" i="6" s="1"/>
  <c r="B140" i="6"/>
  <c r="C140" i="6" s="1"/>
  <c r="F147" i="5"/>
  <c r="J147" i="5" s="1"/>
  <c r="B147" i="5"/>
  <c r="G143" i="7" l="1"/>
  <c r="I143" i="7" s="1"/>
  <c r="A144" i="7" s="1"/>
  <c r="C147" i="5"/>
  <c r="G147" i="5" s="1"/>
  <c r="I147" i="5" s="1"/>
  <c r="A148" i="5" s="1"/>
  <c r="G140" i="6"/>
  <c r="I140" i="6" s="1"/>
  <c r="A141" i="6" s="1"/>
  <c r="E144" i="7" l="1"/>
  <c r="K143" i="7" s="1"/>
  <c r="E141" i="6"/>
  <c r="K140" i="6" s="1"/>
  <c r="E148" i="5"/>
  <c r="K147" i="5" s="1"/>
  <c r="F144" i="7" l="1"/>
  <c r="J144" i="7" s="1"/>
  <c r="B144" i="7"/>
  <c r="C144" i="7" s="1"/>
  <c r="B141" i="6"/>
  <c r="C141" i="6" s="1"/>
  <c r="F141" i="6"/>
  <c r="J141" i="6" s="1"/>
  <c r="B148" i="5"/>
  <c r="F148" i="5"/>
  <c r="J148" i="5" s="1"/>
  <c r="G144" i="7" l="1"/>
  <c r="I144" i="7" s="1"/>
  <c r="A145" i="7" s="1"/>
  <c r="C148" i="5"/>
  <c r="G148" i="5" s="1"/>
  <c r="I148" i="5" s="1"/>
  <c r="A149" i="5" s="1"/>
  <c r="G141" i="6"/>
  <c r="I141" i="6" s="1"/>
  <c r="E145" i="7" l="1"/>
  <c r="K144" i="7" s="1"/>
  <c r="A142" i="6"/>
  <c r="E149" i="5"/>
  <c r="K148" i="5" s="1"/>
  <c r="B145" i="7" l="1"/>
  <c r="C145" i="7" s="1"/>
  <c r="F145" i="7"/>
  <c r="J145" i="7" s="1"/>
  <c r="E142" i="6"/>
  <c r="K141" i="6" s="1"/>
  <c r="F149" i="5"/>
  <c r="J149" i="5" s="1"/>
  <c r="B149" i="5"/>
  <c r="G145" i="7" l="1"/>
  <c r="I145" i="7" s="1"/>
  <c r="A146" i="7" s="1"/>
  <c r="C149" i="5"/>
  <c r="G149" i="5" s="1"/>
  <c r="I149" i="5" s="1"/>
  <c r="A150" i="5" s="1"/>
  <c r="F142" i="6"/>
  <c r="J142" i="6" s="1"/>
  <c r="B142" i="6"/>
  <c r="C142" i="6" s="1"/>
  <c r="E146" i="7" l="1"/>
  <c r="K145" i="7" s="1"/>
  <c r="G142" i="6"/>
  <c r="I142" i="6" s="1"/>
  <c r="A143" i="6" s="1"/>
  <c r="E150" i="5"/>
  <c r="K149" i="5" s="1"/>
  <c r="F146" i="7" l="1"/>
  <c r="J146" i="7" s="1"/>
  <c r="B146" i="7"/>
  <c r="C146" i="7" s="1"/>
  <c r="E143" i="6"/>
  <c r="K142" i="6" s="1"/>
  <c r="B150" i="5"/>
  <c r="F150" i="5"/>
  <c r="J150" i="5" s="1"/>
  <c r="G146" i="7" l="1"/>
  <c r="I146" i="7" s="1"/>
  <c r="A147" i="7" s="1"/>
  <c r="C150" i="5"/>
  <c r="G150" i="5" s="1"/>
  <c r="I150" i="5" s="1"/>
  <c r="A151" i="5" s="1"/>
  <c r="B143" i="6"/>
  <c r="C143" i="6" s="1"/>
  <c r="F143" i="6"/>
  <c r="J143" i="6" s="1"/>
  <c r="E147" i="7" l="1"/>
  <c r="K146" i="7" s="1"/>
  <c r="G143" i="6"/>
  <c r="I143" i="6" s="1"/>
  <c r="A144" i="6" s="1"/>
  <c r="E151" i="5"/>
  <c r="K150" i="5" s="1"/>
  <c r="F147" i="7" l="1"/>
  <c r="J147" i="7" s="1"/>
  <c r="B147" i="7"/>
  <c r="C147" i="7" s="1"/>
  <c r="E144" i="6"/>
  <c r="K143" i="6" s="1"/>
  <c r="B151" i="5"/>
  <c r="F151" i="5"/>
  <c r="J151" i="5" s="1"/>
  <c r="G147" i="7" l="1"/>
  <c r="I147" i="7" s="1"/>
  <c r="A148" i="7" s="1"/>
  <c r="C151" i="5"/>
  <c r="G151" i="5" s="1"/>
  <c r="I151" i="5" s="1"/>
  <c r="A152" i="5" s="1"/>
  <c r="F144" i="6"/>
  <c r="J144" i="6" s="1"/>
  <c r="B144" i="6"/>
  <c r="C144" i="6" s="1"/>
  <c r="E148" i="7" l="1"/>
  <c r="K147" i="7" s="1"/>
  <c r="G144" i="6"/>
  <c r="I144" i="6" s="1"/>
  <c r="A145" i="6" s="1"/>
  <c r="E152" i="5"/>
  <c r="K151" i="5" s="1"/>
  <c r="F148" i="7" l="1"/>
  <c r="J148" i="7" s="1"/>
  <c r="B148" i="7"/>
  <c r="C148" i="7" s="1"/>
  <c r="E145" i="6"/>
  <c r="K144" i="6" s="1"/>
  <c r="B152" i="5"/>
  <c r="F152" i="5"/>
  <c r="J152" i="5" s="1"/>
  <c r="G148" i="7" l="1"/>
  <c r="I148" i="7" s="1"/>
  <c r="A149" i="7" s="1"/>
  <c r="C152" i="5"/>
  <c r="G152" i="5" s="1"/>
  <c r="I152" i="5" s="1"/>
  <c r="A153" i="5" s="1"/>
  <c r="B145" i="6"/>
  <c r="C145" i="6" s="1"/>
  <c r="F145" i="6"/>
  <c r="J145" i="6" s="1"/>
  <c r="E149" i="7" l="1"/>
  <c r="K148" i="7" s="1"/>
  <c r="G145" i="6"/>
  <c r="I145" i="6" s="1"/>
  <c r="A146" i="6" s="1"/>
  <c r="E153" i="5"/>
  <c r="K152" i="5" s="1"/>
  <c r="B149" i="7" l="1"/>
  <c r="C149" i="7" s="1"/>
  <c r="F149" i="7"/>
  <c r="J149" i="7" s="1"/>
  <c r="E146" i="6"/>
  <c r="K145" i="6" s="1"/>
  <c r="F153" i="5"/>
  <c r="J153" i="5" s="1"/>
  <c r="B153" i="5"/>
  <c r="G149" i="7" l="1"/>
  <c r="I149" i="7" s="1"/>
  <c r="A150" i="7" s="1"/>
  <c r="C153" i="5"/>
  <c r="G153" i="5" s="1"/>
  <c r="I153" i="5" s="1"/>
  <c r="A154" i="5" s="1"/>
  <c r="B146" i="6"/>
  <c r="C146" i="6" s="1"/>
  <c r="F146" i="6"/>
  <c r="J146" i="6" s="1"/>
  <c r="E150" i="7" l="1"/>
  <c r="K149" i="7" s="1"/>
  <c r="G146" i="6"/>
  <c r="I146" i="6" s="1"/>
  <c r="A147" i="6" s="1"/>
  <c r="E154" i="5"/>
  <c r="K153" i="5" s="1"/>
  <c r="B150" i="7" l="1"/>
  <c r="C150" i="7" s="1"/>
  <c r="F150" i="7"/>
  <c r="J150" i="7" s="1"/>
  <c r="E147" i="6"/>
  <c r="K146" i="6" s="1"/>
  <c r="B154" i="5"/>
  <c r="F154" i="5"/>
  <c r="J154" i="5" s="1"/>
  <c r="G150" i="7" l="1"/>
  <c r="I150" i="7" s="1"/>
  <c r="A151" i="7" s="1"/>
  <c r="C154" i="5"/>
  <c r="G154" i="5" s="1"/>
  <c r="I154" i="5" s="1"/>
  <c r="A155" i="5" s="1"/>
  <c r="F147" i="6"/>
  <c r="J147" i="6" s="1"/>
  <c r="B147" i="6"/>
  <c r="C147" i="6" s="1"/>
  <c r="E151" i="7" l="1"/>
  <c r="K150" i="7" s="1"/>
  <c r="G147" i="6"/>
  <c r="I147" i="6" s="1"/>
  <c r="A148" i="6" s="1"/>
  <c r="E155" i="5"/>
  <c r="K154" i="5" s="1"/>
  <c r="F151" i="7" l="1"/>
  <c r="J151" i="7" s="1"/>
  <c r="B151" i="7"/>
  <c r="C151" i="7" s="1"/>
  <c r="E148" i="6"/>
  <c r="K147" i="6" s="1"/>
  <c r="F155" i="5"/>
  <c r="J155" i="5" s="1"/>
  <c r="B155" i="5"/>
  <c r="G151" i="7" l="1"/>
  <c r="I151" i="7" s="1"/>
  <c r="A152" i="7" s="1"/>
  <c r="C155" i="5"/>
  <c r="G155" i="5" s="1"/>
  <c r="I155" i="5" s="1"/>
  <c r="A156" i="5" s="1"/>
  <c r="B148" i="6"/>
  <c r="C148" i="6" s="1"/>
  <c r="F148" i="6"/>
  <c r="J148" i="6" s="1"/>
  <c r="E152" i="7" l="1"/>
  <c r="K151" i="7" s="1"/>
  <c r="G148" i="6"/>
  <c r="I148" i="6" s="1"/>
  <c r="E156" i="5"/>
  <c r="K155" i="5" s="1"/>
  <c r="B152" i="7" l="1"/>
  <c r="C152" i="7" s="1"/>
  <c r="F152" i="7"/>
  <c r="J152" i="7" s="1"/>
  <c r="A149" i="6"/>
  <c r="B156" i="5"/>
  <c r="F156" i="5"/>
  <c r="J156" i="5" s="1"/>
  <c r="G152" i="7" l="1"/>
  <c r="I152" i="7" s="1"/>
  <c r="A153" i="7" s="1"/>
  <c r="C156" i="5"/>
  <c r="G156" i="5" s="1"/>
  <c r="I156" i="5" s="1"/>
  <c r="A157" i="5" s="1"/>
  <c r="E149" i="6"/>
  <c r="K148" i="6" s="1"/>
  <c r="E153" i="7" l="1"/>
  <c r="K152" i="7" s="1"/>
  <c r="F149" i="6"/>
  <c r="J149" i="6" s="1"/>
  <c r="B149" i="6"/>
  <c r="C149" i="6" s="1"/>
  <c r="E157" i="5"/>
  <c r="K156" i="5" s="1"/>
  <c r="B153" i="7" l="1"/>
  <c r="C153" i="7" s="1"/>
  <c r="F153" i="7"/>
  <c r="J153" i="7" s="1"/>
  <c r="G149" i="6"/>
  <c r="I149" i="6" s="1"/>
  <c r="A150" i="6" s="1"/>
  <c r="B157" i="5"/>
  <c r="F157" i="5"/>
  <c r="J157" i="5" s="1"/>
  <c r="G153" i="7" l="1"/>
  <c r="I153" i="7" s="1"/>
  <c r="A154" i="7" s="1"/>
  <c r="E154" i="7" s="1"/>
  <c r="K153" i="7" s="1"/>
  <c r="C157" i="5"/>
  <c r="G157" i="5" s="1"/>
  <c r="I157" i="5" s="1"/>
  <c r="A158" i="5" s="1"/>
  <c r="E150" i="6"/>
  <c r="K149" i="6" s="1"/>
  <c r="F154" i="7" l="1"/>
  <c r="J154" i="7" s="1"/>
  <c r="B154" i="7"/>
  <c r="C154" i="7" s="1"/>
  <c r="B150" i="6"/>
  <c r="C150" i="6" s="1"/>
  <c r="F150" i="6"/>
  <c r="J150" i="6" s="1"/>
  <c r="E158" i="5"/>
  <c r="K157" i="5" s="1"/>
  <c r="G154" i="7" l="1"/>
  <c r="I154" i="7" s="1"/>
  <c r="A155" i="7" s="1"/>
  <c r="G150" i="6"/>
  <c r="I150" i="6" s="1"/>
  <c r="A151" i="6" s="1"/>
  <c r="B158" i="5"/>
  <c r="F158" i="5"/>
  <c r="J158" i="5" s="1"/>
  <c r="E155" i="7" l="1"/>
  <c r="K154" i="7" s="1"/>
  <c r="C158" i="5"/>
  <c r="G158" i="5" s="1"/>
  <c r="I158" i="5" s="1"/>
  <c r="A159" i="5" s="1"/>
  <c r="E151" i="6"/>
  <c r="K150" i="6" s="1"/>
  <c r="F155" i="7" l="1"/>
  <c r="J155" i="7" s="1"/>
  <c r="B155" i="7"/>
  <c r="C155" i="7" s="1"/>
  <c r="F151" i="6"/>
  <c r="J151" i="6" s="1"/>
  <c r="B151" i="6"/>
  <c r="C151" i="6" s="1"/>
  <c r="E159" i="5"/>
  <c r="K158" i="5" l="1"/>
  <c r="G155" i="7"/>
  <c r="I155" i="7" s="1"/>
  <c r="A156" i="7" s="1"/>
  <c r="G151" i="6"/>
  <c r="I151" i="6" s="1"/>
  <c r="A152" i="6" s="1"/>
  <c r="F159" i="5"/>
  <c r="J159" i="5" s="1"/>
  <c r="B159" i="5"/>
  <c r="E156" i="7" l="1"/>
  <c r="K155" i="7" s="1"/>
  <c r="C159" i="5"/>
  <c r="G159" i="5" s="1"/>
  <c r="I159" i="5" s="1"/>
  <c r="A160" i="5" s="1"/>
  <c r="E152" i="6"/>
  <c r="K151" i="6" s="1"/>
  <c r="F156" i="7" l="1"/>
  <c r="J156" i="7" s="1"/>
  <c r="B156" i="7"/>
  <c r="C156" i="7" s="1"/>
  <c r="B152" i="6"/>
  <c r="C152" i="6" s="1"/>
  <c r="F152" i="6"/>
  <c r="J152" i="6" s="1"/>
  <c r="E160" i="5"/>
  <c r="K159" i="5" s="1"/>
  <c r="G156" i="7" l="1"/>
  <c r="I156" i="7" s="1"/>
  <c r="A157" i="7" s="1"/>
  <c r="G152" i="6"/>
  <c r="I152" i="6" s="1"/>
  <c r="A153" i="6" s="1"/>
  <c r="B160" i="5"/>
  <c r="F160" i="5"/>
  <c r="J160" i="5" s="1"/>
  <c r="E157" i="7" l="1"/>
  <c r="K156" i="7" s="1"/>
  <c r="C160" i="5"/>
  <c r="G160" i="5" s="1"/>
  <c r="I160" i="5" s="1"/>
  <c r="A161" i="5" s="1"/>
  <c r="E153" i="6"/>
  <c r="K152" i="6" s="1"/>
  <c r="B157" i="7" l="1"/>
  <c r="C157" i="7" s="1"/>
  <c r="F157" i="7"/>
  <c r="J157" i="7" s="1"/>
  <c r="F153" i="6"/>
  <c r="J153" i="6" s="1"/>
  <c r="B153" i="6"/>
  <c r="C153" i="6" s="1"/>
  <c r="E161" i="5"/>
  <c r="K160" i="5" s="1"/>
  <c r="G157" i="7" l="1"/>
  <c r="I157" i="7" s="1"/>
  <c r="A158" i="7" s="1"/>
  <c r="G153" i="6"/>
  <c r="I153" i="6" s="1"/>
  <c r="A154" i="6" s="1"/>
  <c r="F161" i="5"/>
  <c r="J161" i="5" s="1"/>
  <c r="B161" i="5"/>
  <c r="E158" i="7" l="1"/>
  <c r="K157" i="7" s="1"/>
  <c r="C161" i="5"/>
  <c r="G161" i="5" s="1"/>
  <c r="I161" i="5" s="1"/>
  <c r="A162" i="5" s="1"/>
  <c r="E162" i="5" s="1"/>
  <c r="K161" i="5" s="1"/>
  <c r="E154" i="6"/>
  <c r="K153" i="6" s="1"/>
  <c r="B158" i="7" l="1"/>
  <c r="C158" i="7" s="1"/>
  <c r="F158" i="7"/>
  <c r="J158" i="7" s="1"/>
  <c r="B154" i="6"/>
  <c r="C154" i="6" s="1"/>
  <c r="F154" i="6"/>
  <c r="J154" i="6" s="1"/>
  <c r="B162" i="5"/>
  <c r="F162" i="5"/>
  <c r="J162" i="5" s="1"/>
  <c r="G158" i="7" l="1"/>
  <c r="I158" i="7" s="1"/>
  <c r="A159" i="7" s="1"/>
  <c r="E159" i="7" s="1"/>
  <c r="C162" i="5"/>
  <c r="G162" i="5" s="1"/>
  <c r="I162" i="5" s="1"/>
  <c r="A163" i="5" s="1"/>
  <c r="G154" i="6"/>
  <c r="I154" i="6" s="1"/>
  <c r="A155" i="6" s="1"/>
  <c r="K158" i="7" l="1"/>
  <c r="B159" i="7"/>
  <c r="F159" i="7"/>
  <c r="J159" i="7" s="1"/>
  <c r="E155" i="6"/>
  <c r="K154" i="6" s="1"/>
  <c r="E163" i="5"/>
  <c r="K162" i="5" s="1"/>
  <c r="C159" i="7" l="1"/>
  <c r="G159" i="7" s="1"/>
  <c r="I159" i="7" s="1"/>
  <c r="A160" i="7" s="1"/>
  <c r="F155" i="6"/>
  <c r="J155" i="6" s="1"/>
  <c r="B155" i="6"/>
  <c r="C155" i="6" s="1"/>
  <c r="F163" i="5"/>
  <c r="J163" i="5" s="1"/>
  <c r="B163" i="5"/>
  <c r="E160" i="7" l="1"/>
  <c r="K159" i="7" s="1"/>
  <c r="C163" i="5"/>
  <c r="G163" i="5" s="1"/>
  <c r="I163" i="5" s="1"/>
  <c r="A164" i="5" s="1"/>
  <c r="E164" i="5" s="1"/>
  <c r="K163" i="5" s="1"/>
  <c r="G155" i="6"/>
  <c r="I155" i="6" s="1"/>
  <c r="A156" i="6" s="1"/>
  <c r="B160" i="7" l="1"/>
  <c r="C160" i="7" s="1"/>
  <c r="F160" i="7"/>
  <c r="J160" i="7" s="1"/>
  <c r="E156" i="6"/>
  <c r="K155" i="6" s="1"/>
  <c r="B164" i="5"/>
  <c r="F164" i="5"/>
  <c r="J164" i="5" s="1"/>
  <c r="G160" i="7" l="1"/>
  <c r="I160" i="7" s="1"/>
  <c r="A161" i="7" s="1"/>
  <c r="C164" i="5"/>
  <c r="G164" i="5" s="1"/>
  <c r="I164" i="5" s="1"/>
  <c r="A165" i="5" s="1"/>
  <c r="B156" i="6"/>
  <c r="C156" i="6" s="1"/>
  <c r="F156" i="6"/>
  <c r="J156" i="6" s="1"/>
  <c r="E161" i="7" l="1"/>
  <c r="K160" i="7" s="1"/>
  <c r="G156" i="6"/>
  <c r="I156" i="6" s="1"/>
  <c r="A157" i="6" s="1"/>
  <c r="E165" i="5"/>
  <c r="K164" i="5" s="1"/>
  <c r="B161" i="7" l="1"/>
  <c r="C161" i="7" s="1"/>
  <c r="F161" i="7"/>
  <c r="J161" i="7" s="1"/>
  <c r="E157" i="6"/>
  <c r="K156" i="6" s="1"/>
  <c r="F165" i="5"/>
  <c r="J165" i="5" s="1"/>
  <c r="B165" i="5"/>
  <c r="G161" i="7" l="1"/>
  <c r="I161" i="7" s="1"/>
  <c r="A162" i="7" s="1"/>
  <c r="C165" i="5"/>
  <c r="G165" i="5" s="1"/>
  <c r="I165" i="5" s="1"/>
  <c r="A166" i="5" s="1"/>
  <c r="B157" i="6"/>
  <c r="C157" i="6" s="1"/>
  <c r="F157" i="6"/>
  <c r="J157" i="6" s="1"/>
  <c r="E162" i="7" l="1"/>
  <c r="K161" i="7" s="1"/>
  <c r="G157" i="6"/>
  <c r="I157" i="6" s="1"/>
  <c r="A158" i="6" s="1"/>
  <c r="E166" i="5"/>
  <c r="K165" i="5" s="1"/>
  <c r="F162" i="7" l="1"/>
  <c r="J162" i="7" s="1"/>
  <c r="B162" i="7"/>
  <c r="C162" i="7" s="1"/>
  <c r="E158" i="6"/>
  <c r="K157" i="6" s="1"/>
  <c r="B166" i="5"/>
  <c r="F166" i="5"/>
  <c r="J166" i="5" s="1"/>
  <c r="G162" i="7" l="1"/>
  <c r="I162" i="7" s="1"/>
  <c r="A163" i="7" s="1"/>
  <c r="C166" i="5"/>
  <c r="G166" i="5" s="1"/>
  <c r="I166" i="5" s="1"/>
  <c r="A167" i="5" s="1"/>
  <c r="F158" i="6"/>
  <c r="J158" i="6" s="1"/>
  <c r="B158" i="6"/>
  <c r="C158" i="6" s="1"/>
  <c r="E163" i="7" l="1"/>
  <c r="K162" i="7" s="1"/>
  <c r="G158" i="6"/>
  <c r="I158" i="6" s="1"/>
  <c r="A159" i="6" s="1"/>
  <c r="E167" i="5"/>
  <c r="K166" i="5" s="1"/>
  <c r="F163" i="7" l="1"/>
  <c r="J163" i="7" s="1"/>
  <c r="B163" i="7"/>
  <c r="C163" i="7" s="1"/>
  <c r="E159" i="6"/>
  <c r="K158" i="6" s="1"/>
  <c r="F167" i="5"/>
  <c r="J167" i="5" s="1"/>
  <c r="B167" i="5"/>
  <c r="G163" i="7" l="1"/>
  <c r="I163" i="7" s="1"/>
  <c r="A164" i="7" s="1"/>
  <c r="C167" i="5"/>
  <c r="G167" i="5" s="1"/>
  <c r="I167" i="5" s="1"/>
  <c r="A168" i="5" s="1"/>
  <c r="B159" i="6"/>
  <c r="C159" i="6" s="1"/>
  <c r="F159" i="6"/>
  <c r="J159" i="6" s="1"/>
  <c r="E164" i="7" l="1"/>
  <c r="K163" i="7" s="1"/>
  <c r="G159" i="6"/>
  <c r="I159" i="6" s="1"/>
  <c r="A160" i="6" s="1"/>
  <c r="E168" i="5"/>
  <c r="K167" i="5" s="1"/>
  <c r="F164" i="7" l="1"/>
  <c r="J164" i="7" s="1"/>
  <c r="B164" i="7"/>
  <c r="C164" i="7" s="1"/>
  <c r="E160" i="6"/>
  <c r="K159" i="6" s="1"/>
  <c r="B168" i="5"/>
  <c r="F168" i="5"/>
  <c r="J168" i="5" s="1"/>
  <c r="G164" i="7" l="1"/>
  <c r="I164" i="7" s="1"/>
  <c r="A165" i="7" s="1"/>
  <c r="C168" i="5"/>
  <c r="G168" i="5" s="1"/>
  <c r="I168" i="5" s="1"/>
  <c r="A169" i="5" s="1"/>
  <c r="F160" i="6"/>
  <c r="J160" i="6" s="1"/>
  <c r="B160" i="6"/>
  <c r="C160" i="6" s="1"/>
  <c r="E165" i="7" l="1"/>
  <c r="K164" i="7" s="1"/>
  <c r="G160" i="6"/>
  <c r="I160" i="6" s="1"/>
  <c r="A161" i="6" s="1"/>
  <c r="E169" i="5"/>
  <c r="K168" i="5" s="1"/>
  <c r="F165" i="7" l="1"/>
  <c r="J165" i="7" s="1"/>
  <c r="B165" i="7"/>
  <c r="C165" i="7" s="1"/>
  <c r="E161" i="6"/>
  <c r="K160" i="6" s="1"/>
  <c r="F169" i="5"/>
  <c r="J169" i="5" s="1"/>
  <c r="B169" i="5"/>
  <c r="G165" i="7" l="1"/>
  <c r="I165" i="7" s="1"/>
  <c r="A166" i="7" s="1"/>
  <c r="C169" i="5"/>
  <c r="G169" i="5" s="1"/>
  <c r="I169" i="5" s="1"/>
  <c r="A170" i="5" s="1"/>
  <c r="B161" i="6"/>
  <c r="C161" i="6" s="1"/>
  <c r="F161" i="6"/>
  <c r="J161" i="6" s="1"/>
  <c r="E166" i="7" l="1"/>
  <c r="K165" i="7" s="1"/>
  <c r="G161" i="6"/>
  <c r="I161" i="6" s="1"/>
  <c r="E170" i="5"/>
  <c r="K169" i="5" s="1"/>
  <c r="B166" i="7" l="1"/>
  <c r="C166" i="7" s="1"/>
  <c r="F166" i="7"/>
  <c r="J166" i="7" s="1"/>
  <c r="A162" i="6"/>
  <c r="B170" i="5"/>
  <c r="F170" i="5"/>
  <c r="J170" i="5" s="1"/>
  <c r="G166" i="7" l="1"/>
  <c r="I166" i="7" s="1"/>
  <c r="A167" i="7" s="1"/>
  <c r="C170" i="5"/>
  <c r="G170" i="5" s="1"/>
  <c r="I170" i="5" s="1"/>
  <c r="A171" i="5" s="1"/>
  <c r="E162" i="6"/>
  <c r="K161" i="6" s="1"/>
  <c r="E167" i="7" l="1"/>
  <c r="K166" i="7" s="1"/>
  <c r="F162" i="6"/>
  <c r="J162" i="6" s="1"/>
  <c r="B162" i="6"/>
  <c r="C162" i="6" s="1"/>
  <c r="E171" i="5"/>
  <c r="K170" i="5" l="1"/>
  <c r="B167" i="7"/>
  <c r="C167" i="7" s="1"/>
  <c r="F167" i="7"/>
  <c r="J167" i="7" s="1"/>
  <c r="G162" i="6"/>
  <c r="I162" i="6" s="1"/>
  <c r="A163" i="6" s="1"/>
  <c r="F171" i="5"/>
  <c r="J171" i="5" s="1"/>
  <c r="B171" i="5"/>
  <c r="G167" i="7" l="1"/>
  <c r="I167" i="7" s="1"/>
  <c r="A168" i="7" s="1"/>
  <c r="C171" i="5"/>
  <c r="G171" i="5" s="1"/>
  <c r="I171" i="5" s="1"/>
  <c r="A172" i="5" s="1"/>
  <c r="E163" i="6"/>
  <c r="K162" i="6" s="1"/>
  <c r="E168" i="7" l="1"/>
  <c r="K167" i="7" s="1"/>
  <c r="B163" i="6"/>
  <c r="C163" i="6" s="1"/>
  <c r="F163" i="6"/>
  <c r="J163" i="6" s="1"/>
  <c r="E172" i="5"/>
  <c r="K171" i="5" s="1"/>
  <c r="B168" i="7" l="1"/>
  <c r="C168" i="7" s="1"/>
  <c r="F168" i="7"/>
  <c r="J168" i="7" s="1"/>
  <c r="G163" i="6"/>
  <c r="I163" i="6" s="1"/>
  <c r="A164" i="6" s="1"/>
  <c r="B172" i="5"/>
  <c r="F172" i="5"/>
  <c r="J172" i="5" s="1"/>
  <c r="G168" i="7" l="1"/>
  <c r="I168" i="7" s="1"/>
  <c r="A169" i="7" s="1"/>
  <c r="C172" i="5"/>
  <c r="G172" i="5" s="1"/>
  <c r="I172" i="5" s="1"/>
  <c r="A173" i="5" s="1"/>
  <c r="E164" i="6"/>
  <c r="K163" i="6" s="1"/>
  <c r="E169" i="7" l="1"/>
  <c r="K168" i="7" s="1"/>
  <c r="F164" i="6"/>
  <c r="J164" i="6" s="1"/>
  <c r="B164" i="6"/>
  <c r="C164" i="6" s="1"/>
  <c r="E173" i="5"/>
  <c r="K172" i="5" s="1"/>
  <c r="B169" i="7" l="1"/>
  <c r="C169" i="7" s="1"/>
  <c r="F169" i="7"/>
  <c r="J169" i="7" s="1"/>
  <c r="G164" i="6"/>
  <c r="I164" i="6" s="1"/>
  <c r="A165" i="6" s="1"/>
  <c r="F173" i="5"/>
  <c r="J173" i="5" s="1"/>
  <c r="B173" i="5"/>
  <c r="G169" i="7" l="1"/>
  <c r="I169" i="7" s="1"/>
  <c r="A170" i="7" s="1"/>
  <c r="C173" i="5"/>
  <c r="G173" i="5" s="1"/>
  <c r="I173" i="5" s="1"/>
  <c r="A174" i="5" s="1"/>
  <c r="E165" i="6"/>
  <c r="K164" i="6" s="1"/>
  <c r="E170" i="7" l="1"/>
  <c r="K169" i="7" s="1"/>
  <c r="B165" i="6"/>
  <c r="C165" i="6" s="1"/>
  <c r="F165" i="6"/>
  <c r="J165" i="6" s="1"/>
  <c r="E174" i="5"/>
  <c r="K173" i="5" s="1"/>
  <c r="F170" i="7" l="1"/>
  <c r="J170" i="7" s="1"/>
  <c r="B170" i="7"/>
  <c r="C170" i="7" s="1"/>
  <c r="G165" i="6"/>
  <c r="I165" i="6" s="1"/>
  <c r="B174" i="5"/>
  <c r="F174" i="5"/>
  <c r="J174" i="5" s="1"/>
  <c r="G170" i="7" l="1"/>
  <c r="I170" i="7" s="1"/>
  <c r="A171" i="7" s="1"/>
  <c r="C174" i="5"/>
  <c r="G174" i="5" s="1"/>
  <c r="I174" i="5" s="1"/>
  <c r="A175" i="5" s="1"/>
  <c r="A166" i="6"/>
  <c r="E171" i="7" l="1"/>
  <c r="K170" i="7" s="1"/>
  <c r="E166" i="6"/>
  <c r="K165" i="6" s="1"/>
  <c r="E175" i="5"/>
  <c r="K174" i="5" s="1"/>
  <c r="B171" i="7" l="1"/>
  <c r="C171" i="7" s="1"/>
  <c r="F171" i="7"/>
  <c r="J171" i="7" s="1"/>
  <c r="F166" i="6"/>
  <c r="J166" i="6" s="1"/>
  <c r="B166" i="6"/>
  <c r="C166" i="6" s="1"/>
  <c r="F175" i="5"/>
  <c r="J175" i="5" s="1"/>
  <c r="B175" i="5"/>
  <c r="G171" i="7" l="1"/>
  <c r="I171" i="7" s="1"/>
  <c r="A172" i="7" s="1"/>
  <c r="C175" i="5"/>
  <c r="G175" i="5" s="1"/>
  <c r="I175" i="5" s="1"/>
  <c r="A176" i="5" s="1"/>
  <c r="G166" i="6"/>
  <c r="I166" i="6" s="1"/>
  <c r="A167" i="6" s="1"/>
  <c r="E172" i="7" l="1"/>
  <c r="K171" i="7" s="1"/>
  <c r="E167" i="6"/>
  <c r="K166" i="6" s="1"/>
  <c r="E176" i="5"/>
  <c r="K175" i="5" s="1"/>
  <c r="F172" i="7" l="1"/>
  <c r="J172" i="7" s="1"/>
  <c r="B172" i="7"/>
  <c r="C172" i="7" s="1"/>
  <c r="B167" i="6"/>
  <c r="C167" i="6" s="1"/>
  <c r="F167" i="6"/>
  <c r="J167" i="6" s="1"/>
  <c r="B176" i="5"/>
  <c r="F176" i="5"/>
  <c r="J176" i="5" s="1"/>
  <c r="G172" i="7" l="1"/>
  <c r="I172" i="7" s="1"/>
  <c r="A173" i="7" s="1"/>
  <c r="C176" i="5"/>
  <c r="G176" i="5" s="1"/>
  <c r="I176" i="5" s="1"/>
  <c r="A177" i="5" s="1"/>
  <c r="G167" i="6"/>
  <c r="I167" i="6" s="1"/>
  <c r="A168" i="6" s="1"/>
  <c r="E173" i="7" l="1"/>
  <c r="K172" i="7" s="1"/>
  <c r="E168" i="6"/>
  <c r="K167" i="6" s="1"/>
  <c r="E177" i="5"/>
  <c r="K176" i="5" s="1"/>
  <c r="B173" i="7" l="1"/>
  <c r="C173" i="7" s="1"/>
  <c r="F173" i="7"/>
  <c r="J173" i="7" s="1"/>
  <c r="F168" i="6"/>
  <c r="J168" i="6" s="1"/>
  <c r="B168" i="6"/>
  <c r="C168" i="6" s="1"/>
  <c r="F177" i="5"/>
  <c r="J177" i="5" s="1"/>
  <c r="B177" i="5"/>
  <c r="G173" i="7" l="1"/>
  <c r="I173" i="7" s="1"/>
  <c r="A174" i="7" s="1"/>
  <c r="C177" i="5"/>
  <c r="G177" i="5" s="1"/>
  <c r="I177" i="5" s="1"/>
  <c r="A178" i="5" s="1"/>
  <c r="G168" i="6"/>
  <c r="I168" i="6" s="1"/>
  <c r="A169" i="6" s="1"/>
  <c r="E174" i="7" l="1"/>
  <c r="K173" i="7" s="1"/>
  <c r="E169" i="6"/>
  <c r="K168" i="6" s="1"/>
  <c r="E178" i="5"/>
  <c r="K177" i="5" s="1"/>
  <c r="B174" i="7" l="1"/>
  <c r="C174" i="7" s="1"/>
  <c r="F174" i="7"/>
  <c r="J174" i="7" s="1"/>
  <c r="F169" i="6"/>
  <c r="J169" i="6" s="1"/>
  <c r="B169" i="6"/>
  <c r="C169" i="6" s="1"/>
  <c r="B178" i="5"/>
  <c r="F178" i="5"/>
  <c r="J178" i="5" s="1"/>
  <c r="G174" i="7" l="1"/>
  <c r="I174" i="7" s="1"/>
  <c r="A175" i="7" s="1"/>
  <c r="C178" i="5"/>
  <c r="G178" i="5" s="1"/>
  <c r="I178" i="5" s="1"/>
  <c r="A179" i="5" s="1"/>
  <c r="G169" i="6"/>
  <c r="I169" i="6" s="1"/>
  <c r="A170" i="6" s="1"/>
  <c r="E175" i="7" l="1"/>
  <c r="K174" i="7" s="1"/>
  <c r="E170" i="6"/>
  <c r="K169" i="6" s="1"/>
  <c r="E179" i="5"/>
  <c r="K178" i="5" s="1"/>
  <c r="B175" i="7" l="1"/>
  <c r="C175" i="7" s="1"/>
  <c r="F175" i="7"/>
  <c r="J175" i="7" s="1"/>
  <c r="B170" i="6"/>
  <c r="C170" i="6" s="1"/>
  <c r="F170" i="6"/>
  <c r="J170" i="6" s="1"/>
  <c r="F179" i="5"/>
  <c r="J179" i="5" s="1"/>
  <c r="B179" i="5"/>
  <c r="G175" i="7" l="1"/>
  <c r="I175" i="7" s="1"/>
  <c r="A176" i="7" s="1"/>
  <c r="C179" i="5"/>
  <c r="G179" i="5" s="1"/>
  <c r="I179" i="5" s="1"/>
  <c r="A180" i="5" s="1"/>
  <c r="G170" i="6"/>
  <c r="I170" i="6" s="1"/>
  <c r="A171" i="6" s="1"/>
  <c r="E176" i="7" l="1"/>
  <c r="K175" i="7" s="1"/>
  <c r="E171" i="6"/>
  <c r="K170" i="6" s="1"/>
  <c r="E180" i="5"/>
  <c r="K179" i="5" s="1"/>
  <c r="B176" i="7" l="1"/>
  <c r="C176" i="7" s="1"/>
  <c r="F176" i="7"/>
  <c r="J176" i="7" s="1"/>
  <c r="F171" i="6"/>
  <c r="J171" i="6" s="1"/>
  <c r="B171" i="6"/>
  <c r="C171" i="6" s="1"/>
  <c r="B180" i="5"/>
  <c r="F180" i="5"/>
  <c r="J180" i="5" s="1"/>
  <c r="G176" i="7" l="1"/>
  <c r="I176" i="7" s="1"/>
  <c r="A177" i="7" s="1"/>
  <c r="C180" i="5"/>
  <c r="G180" i="5" s="1"/>
  <c r="I180" i="5" s="1"/>
  <c r="A181" i="5" s="1"/>
  <c r="G171" i="6"/>
  <c r="I171" i="6" s="1"/>
  <c r="A172" i="6" s="1"/>
  <c r="E177" i="7" l="1"/>
  <c r="K176" i="7" s="1"/>
  <c r="E172" i="6"/>
  <c r="K171" i="6" s="1"/>
  <c r="E181" i="5"/>
  <c r="K180" i="5" s="1"/>
  <c r="F177" i="7" l="1"/>
  <c r="J177" i="7" s="1"/>
  <c r="B177" i="7"/>
  <c r="C177" i="7" s="1"/>
  <c r="B172" i="6"/>
  <c r="C172" i="6" s="1"/>
  <c r="F172" i="6"/>
  <c r="J172" i="6" s="1"/>
  <c r="F181" i="5"/>
  <c r="J181" i="5" s="1"/>
  <c r="B181" i="5"/>
  <c r="G177" i="7" l="1"/>
  <c r="I177" i="7" s="1"/>
  <c r="A178" i="7" s="1"/>
  <c r="C181" i="5"/>
  <c r="G181" i="5" s="1"/>
  <c r="I181" i="5" s="1"/>
  <c r="A182" i="5" s="1"/>
  <c r="G172" i="6"/>
  <c r="I172" i="6" s="1"/>
  <c r="E178" i="7" l="1"/>
  <c r="K177" i="7" s="1"/>
  <c r="A173" i="6"/>
  <c r="E182" i="5"/>
  <c r="K181" i="5" s="1"/>
  <c r="B178" i="7" l="1"/>
  <c r="C178" i="7" s="1"/>
  <c r="F178" i="7"/>
  <c r="J178" i="7" s="1"/>
  <c r="E173" i="6"/>
  <c r="K172" i="6" s="1"/>
  <c r="B182" i="5"/>
  <c r="F182" i="5"/>
  <c r="J182" i="5" s="1"/>
  <c r="G178" i="7" l="1"/>
  <c r="I178" i="7" s="1"/>
  <c r="A179" i="7" s="1"/>
  <c r="C182" i="5"/>
  <c r="G182" i="5" s="1"/>
  <c r="I182" i="5" s="1"/>
  <c r="A183" i="5" s="1"/>
  <c r="F173" i="6"/>
  <c r="J173" i="6" s="1"/>
  <c r="B173" i="6"/>
  <c r="C173" i="6" s="1"/>
  <c r="E179" i="7" l="1"/>
  <c r="K178" i="7" s="1"/>
  <c r="G173" i="6"/>
  <c r="I173" i="6" s="1"/>
  <c r="A174" i="6" s="1"/>
  <c r="E183" i="5"/>
  <c r="K182" i="5" l="1"/>
  <c r="B179" i="7"/>
  <c r="C179" i="7" s="1"/>
  <c r="F179" i="7"/>
  <c r="J179" i="7" s="1"/>
  <c r="E174" i="6"/>
  <c r="K173" i="6" s="1"/>
  <c r="F183" i="5"/>
  <c r="J183" i="5" s="1"/>
  <c r="B183" i="5"/>
  <c r="G179" i="7" l="1"/>
  <c r="I179" i="7" s="1"/>
  <c r="A180" i="7" s="1"/>
  <c r="C183" i="5"/>
  <c r="G183" i="5" s="1"/>
  <c r="I183" i="5" s="1"/>
  <c r="A184" i="5" s="1"/>
  <c r="B174" i="6"/>
  <c r="C174" i="6" s="1"/>
  <c r="F174" i="6"/>
  <c r="J174" i="6" s="1"/>
  <c r="E180" i="7" l="1"/>
  <c r="K179" i="7" s="1"/>
  <c r="G174" i="6"/>
  <c r="I174" i="6" s="1"/>
  <c r="A175" i="6" s="1"/>
  <c r="E184" i="5"/>
  <c r="K183" i="5" s="1"/>
  <c r="F180" i="7" l="1"/>
  <c r="J180" i="7" s="1"/>
  <c r="B180" i="7"/>
  <c r="C180" i="7" s="1"/>
  <c r="E175" i="6"/>
  <c r="K174" i="6" s="1"/>
  <c r="B184" i="5"/>
  <c r="F184" i="5"/>
  <c r="J184" i="5" s="1"/>
  <c r="G180" i="7" l="1"/>
  <c r="I180" i="7" s="1"/>
  <c r="A181" i="7" s="1"/>
  <c r="C184" i="5"/>
  <c r="G184" i="5" s="1"/>
  <c r="I184" i="5" s="1"/>
  <c r="A185" i="5" s="1"/>
  <c r="F175" i="6"/>
  <c r="J175" i="6" s="1"/>
  <c r="B175" i="6"/>
  <c r="C175" i="6" s="1"/>
  <c r="E181" i="7" l="1"/>
  <c r="K180" i="7" s="1"/>
  <c r="G175" i="6"/>
  <c r="I175" i="6" s="1"/>
  <c r="A176" i="6" s="1"/>
  <c r="E185" i="5"/>
  <c r="K184" i="5" s="1"/>
  <c r="F181" i="7" l="1"/>
  <c r="J181" i="7" s="1"/>
  <c r="B181" i="7"/>
  <c r="C181" i="7" s="1"/>
  <c r="E176" i="6"/>
  <c r="K175" i="6" s="1"/>
  <c r="F185" i="5"/>
  <c r="J185" i="5" s="1"/>
  <c r="B185" i="5"/>
  <c r="G181" i="7" l="1"/>
  <c r="I181" i="7" s="1"/>
  <c r="A182" i="7" s="1"/>
  <c r="C185" i="5"/>
  <c r="G185" i="5" s="1"/>
  <c r="I185" i="5" s="1"/>
  <c r="A186" i="5" s="1"/>
  <c r="B176" i="6"/>
  <c r="C176" i="6" s="1"/>
  <c r="F176" i="6"/>
  <c r="J176" i="6" s="1"/>
  <c r="E182" i="7" l="1"/>
  <c r="K181" i="7" s="1"/>
  <c r="G176" i="6"/>
  <c r="I176" i="6" s="1"/>
  <c r="E186" i="5"/>
  <c r="K185" i="5" s="1"/>
  <c r="F182" i="7" l="1"/>
  <c r="J182" i="7" s="1"/>
  <c r="B182" i="7"/>
  <c r="C182" i="7" s="1"/>
  <c r="A177" i="6"/>
  <c r="B186" i="5"/>
  <c r="F186" i="5"/>
  <c r="J186" i="5" s="1"/>
  <c r="G182" i="7" l="1"/>
  <c r="I182" i="7" s="1"/>
  <c r="A183" i="7" s="1"/>
  <c r="C186" i="5"/>
  <c r="G186" i="5" s="1"/>
  <c r="I186" i="5" s="1"/>
  <c r="A187" i="5" s="1"/>
  <c r="E177" i="6"/>
  <c r="K176" i="6" s="1"/>
  <c r="E183" i="7" l="1"/>
  <c r="K182" i="7" s="1"/>
  <c r="F177" i="6"/>
  <c r="J177" i="6" s="1"/>
  <c r="B177" i="6"/>
  <c r="C177" i="6" s="1"/>
  <c r="E187" i="5"/>
  <c r="K186" i="5" s="1"/>
  <c r="B183" i="7" l="1"/>
  <c r="C183" i="7" s="1"/>
  <c r="F183" i="7"/>
  <c r="J183" i="7" s="1"/>
  <c r="G177" i="6"/>
  <c r="I177" i="6" s="1"/>
  <c r="A178" i="6" s="1"/>
  <c r="F187" i="5"/>
  <c r="J187" i="5" s="1"/>
  <c r="B187" i="5"/>
  <c r="G183" i="7" l="1"/>
  <c r="I183" i="7" s="1"/>
  <c r="A184" i="7" s="1"/>
  <c r="E184" i="7" s="1"/>
  <c r="K183" i="7" s="1"/>
  <c r="C187" i="5"/>
  <c r="G187" i="5" s="1"/>
  <c r="I187" i="5" s="1"/>
  <c r="A188" i="5" s="1"/>
  <c r="E178" i="6"/>
  <c r="K177" i="6" s="1"/>
  <c r="F184" i="7" l="1"/>
  <c r="J184" i="7" s="1"/>
  <c r="B184" i="7"/>
  <c r="C184" i="7" s="1"/>
  <c r="B178" i="6"/>
  <c r="C178" i="6" s="1"/>
  <c r="F178" i="6"/>
  <c r="J178" i="6" s="1"/>
  <c r="E188" i="5"/>
  <c r="K187" i="5" s="1"/>
  <c r="G184" i="7" l="1"/>
  <c r="I184" i="7" s="1"/>
  <c r="A185" i="7" s="1"/>
  <c r="G178" i="6"/>
  <c r="I178" i="6" s="1"/>
  <c r="A179" i="6" s="1"/>
  <c r="B188" i="5"/>
  <c r="F188" i="5"/>
  <c r="J188" i="5" s="1"/>
  <c r="E185" i="7" l="1"/>
  <c r="K184" i="7" s="1"/>
  <c r="C188" i="5"/>
  <c r="G188" i="5" s="1"/>
  <c r="I188" i="5" s="1"/>
  <c r="A189" i="5" s="1"/>
  <c r="E179" i="6"/>
  <c r="K178" i="6" s="1"/>
  <c r="F185" i="7" l="1"/>
  <c r="J185" i="7" s="1"/>
  <c r="B185" i="7"/>
  <c r="C185" i="7" s="1"/>
  <c r="F179" i="6"/>
  <c r="J179" i="6" s="1"/>
  <c r="B179" i="6"/>
  <c r="C179" i="6" s="1"/>
  <c r="E189" i="5"/>
  <c r="K188" i="5" s="1"/>
  <c r="G185" i="7" l="1"/>
  <c r="I185" i="7" s="1"/>
  <c r="A186" i="7" s="1"/>
  <c r="E186" i="7" s="1"/>
  <c r="K185" i="7" s="1"/>
  <c r="G179" i="6"/>
  <c r="I179" i="6" s="1"/>
  <c r="A180" i="6" s="1"/>
  <c r="F189" i="5"/>
  <c r="J189" i="5" s="1"/>
  <c r="B189" i="5"/>
  <c r="B186" i="7" l="1"/>
  <c r="C186" i="7" s="1"/>
  <c r="F186" i="7"/>
  <c r="J186" i="7" s="1"/>
  <c r="C189" i="5"/>
  <c r="G189" i="5" s="1"/>
  <c r="I189" i="5" s="1"/>
  <c r="A190" i="5" s="1"/>
  <c r="E180" i="6"/>
  <c r="K179" i="6" s="1"/>
  <c r="G186" i="7" l="1"/>
  <c r="I186" i="7" s="1"/>
  <c r="A187" i="7" s="1"/>
  <c r="B180" i="6"/>
  <c r="C180" i="6" s="1"/>
  <c r="F180" i="6"/>
  <c r="J180" i="6" s="1"/>
  <c r="E190" i="5"/>
  <c r="K189" i="5" s="1"/>
  <c r="E187" i="7" l="1"/>
  <c r="K186" i="7" s="1"/>
  <c r="G180" i="6"/>
  <c r="I180" i="6" s="1"/>
  <c r="B190" i="5"/>
  <c r="F190" i="5"/>
  <c r="J190" i="5" s="1"/>
  <c r="F187" i="7" l="1"/>
  <c r="J187" i="7" s="1"/>
  <c r="B187" i="7"/>
  <c r="C187" i="7" s="1"/>
  <c r="C190" i="5"/>
  <c r="G190" i="5" s="1"/>
  <c r="I190" i="5" s="1"/>
  <c r="A191" i="5" s="1"/>
  <c r="A181" i="6"/>
  <c r="G187" i="7" l="1"/>
  <c r="I187" i="7" s="1"/>
  <c r="A188" i="7" s="1"/>
  <c r="E188" i="7" s="1"/>
  <c r="K187" i="7" s="1"/>
  <c r="E181" i="6"/>
  <c r="K180" i="6" s="1"/>
  <c r="E191" i="5"/>
  <c r="K190" i="5" s="1"/>
  <c r="F188" i="7" l="1"/>
  <c r="J188" i="7" s="1"/>
  <c r="B188" i="7"/>
  <c r="C188" i="7" s="1"/>
  <c r="B181" i="6"/>
  <c r="C181" i="6" s="1"/>
  <c r="F181" i="6"/>
  <c r="J181" i="6" s="1"/>
  <c r="F191" i="5"/>
  <c r="J191" i="5" s="1"/>
  <c r="B191" i="5"/>
  <c r="G188" i="7" l="1"/>
  <c r="I188" i="7" s="1"/>
  <c r="A189" i="7" s="1"/>
  <c r="C191" i="5"/>
  <c r="G191" i="5" s="1"/>
  <c r="I191" i="5" s="1"/>
  <c r="A192" i="5" s="1"/>
  <c r="G181" i="6"/>
  <c r="I181" i="6" s="1"/>
  <c r="A182" i="6" s="1"/>
  <c r="E189" i="7" l="1"/>
  <c r="K188" i="7" s="1"/>
  <c r="E182" i="6"/>
  <c r="K181" i="6" s="1"/>
  <c r="E192" i="5"/>
  <c r="K191" i="5" s="1"/>
  <c r="F189" i="7" l="1"/>
  <c r="J189" i="7" s="1"/>
  <c r="B189" i="7"/>
  <c r="C189" i="7" s="1"/>
  <c r="F182" i="6"/>
  <c r="J182" i="6" s="1"/>
  <c r="B182" i="6"/>
  <c r="C182" i="6" s="1"/>
  <c r="B192" i="5"/>
  <c r="F192" i="5"/>
  <c r="J192" i="5" s="1"/>
  <c r="G189" i="7" l="1"/>
  <c r="I189" i="7" s="1"/>
  <c r="A190" i="7" s="1"/>
  <c r="E190" i="7" s="1"/>
  <c r="K189" i="7" s="1"/>
  <c r="C192" i="5"/>
  <c r="G192" i="5" s="1"/>
  <c r="I192" i="5" s="1"/>
  <c r="A193" i="5" s="1"/>
  <c r="G182" i="6"/>
  <c r="I182" i="6" s="1"/>
  <c r="A183" i="6" s="1"/>
  <c r="F190" i="7" l="1"/>
  <c r="J190" i="7" s="1"/>
  <c r="B190" i="7"/>
  <c r="C190" i="7" s="1"/>
  <c r="E183" i="6"/>
  <c r="K182" i="6" s="1"/>
  <c r="E193" i="5"/>
  <c r="K192" i="5" s="1"/>
  <c r="G190" i="7" l="1"/>
  <c r="I190" i="7" s="1"/>
  <c r="A191" i="7" s="1"/>
  <c r="B183" i="6"/>
  <c r="C183" i="6" s="1"/>
  <c r="F183" i="6"/>
  <c r="J183" i="6" s="1"/>
  <c r="F193" i="5"/>
  <c r="J193" i="5" s="1"/>
  <c r="B193" i="5"/>
  <c r="E191" i="7" l="1"/>
  <c r="K190" i="7" s="1"/>
  <c r="C193" i="5"/>
  <c r="G193" i="5" s="1"/>
  <c r="I193" i="5" s="1"/>
  <c r="A194" i="5" s="1"/>
  <c r="G183" i="6"/>
  <c r="I183" i="6" s="1"/>
  <c r="F191" i="7" l="1"/>
  <c r="J191" i="7" s="1"/>
  <c r="B191" i="7"/>
  <c r="C191" i="7" s="1"/>
  <c r="A184" i="6"/>
  <c r="E194" i="5"/>
  <c r="K193" i="5" s="1"/>
  <c r="G191" i="7" l="1"/>
  <c r="I191" i="7" s="1"/>
  <c r="A192" i="7" s="1"/>
  <c r="E192" i="7" s="1"/>
  <c r="K191" i="7" s="1"/>
  <c r="E184" i="6"/>
  <c r="K183" i="6" s="1"/>
  <c r="B194" i="5"/>
  <c r="F194" i="5"/>
  <c r="J194" i="5" s="1"/>
  <c r="F192" i="7" l="1"/>
  <c r="J192" i="7" s="1"/>
  <c r="B192" i="7"/>
  <c r="C192" i="7" s="1"/>
  <c r="C194" i="5"/>
  <c r="G194" i="5" s="1"/>
  <c r="I194" i="5" s="1"/>
  <c r="A195" i="5" s="1"/>
  <c r="F184" i="6"/>
  <c r="J184" i="6" s="1"/>
  <c r="B184" i="6"/>
  <c r="C184" i="6" s="1"/>
  <c r="G192" i="7" l="1"/>
  <c r="I192" i="7" s="1"/>
  <c r="A193" i="7" s="1"/>
  <c r="G184" i="6"/>
  <c r="I184" i="6" s="1"/>
  <c r="A185" i="6" s="1"/>
  <c r="E195" i="5"/>
  <c r="K194" i="5" l="1"/>
  <c r="E193" i="7"/>
  <c r="K192" i="7" s="1"/>
  <c r="E185" i="6"/>
  <c r="K184" i="6" s="1"/>
  <c r="F195" i="5"/>
  <c r="J195" i="5" s="1"/>
  <c r="B195" i="5"/>
  <c r="F193" i="7" l="1"/>
  <c r="J193" i="7" s="1"/>
  <c r="B193" i="7"/>
  <c r="C193" i="7" s="1"/>
  <c r="C195" i="5"/>
  <c r="G195" i="5" s="1"/>
  <c r="I195" i="5" s="1"/>
  <c r="A196" i="5" s="1"/>
  <c r="B185" i="6"/>
  <c r="C185" i="6" s="1"/>
  <c r="F185" i="6"/>
  <c r="J185" i="6" s="1"/>
  <c r="G193" i="7" l="1"/>
  <c r="I193" i="7" s="1"/>
  <c r="A194" i="7" s="1"/>
  <c r="G185" i="6"/>
  <c r="I185" i="6" s="1"/>
  <c r="A186" i="6" s="1"/>
  <c r="E196" i="5"/>
  <c r="K195" i="5" s="1"/>
  <c r="E194" i="7" l="1"/>
  <c r="K193" i="7" s="1"/>
  <c r="E186" i="6"/>
  <c r="K185" i="6" s="1"/>
  <c r="B196" i="5"/>
  <c r="F196" i="5"/>
  <c r="J196" i="5" s="1"/>
  <c r="B194" i="7" l="1"/>
  <c r="C194" i="7" s="1"/>
  <c r="F194" i="7"/>
  <c r="J194" i="7" s="1"/>
  <c r="C196" i="5"/>
  <c r="G196" i="5" s="1"/>
  <c r="I196" i="5" s="1"/>
  <c r="A197" i="5" s="1"/>
  <c r="F186" i="6"/>
  <c r="J186" i="6" s="1"/>
  <c r="B186" i="6"/>
  <c r="C186" i="6" s="1"/>
  <c r="G186" i="6" l="1"/>
  <c r="I186" i="6" s="1"/>
  <c r="A187" i="6" s="1"/>
  <c r="G194" i="7"/>
  <c r="I194" i="7" s="1"/>
  <c r="E197" i="5"/>
  <c r="K196" i="5" s="1"/>
  <c r="A195" i="7" l="1"/>
  <c r="E187" i="6"/>
  <c r="K186" i="6" s="1"/>
  <c r="F197" i="5"/>
  <c r="J197" i="5" s="1"/>
  <c r="B197" i="5"/>
  <c r="E195" i="7" l="1"/>
  <c r="K194" i="7" s="1"/>
  <c r="C197" i="5"/>
  <c r="G197" i="5" s="1"/>
  <c r="I197" i="5" s="1"/>
  <c r="A198" i="5" s="1"/>
  <c r="B187" i="6"/>
  <c r="C187" i="6" s="1"/>
  <c r="F187" i="6"/>
  <c r="J187" i="6" s="1"/>
  <c r="F195" i="7" l="1"/>
  <c r="J195" i="7" s="1"/>
  <c r="B195" i="7"/>
  <c r="C195" i="7" s="1"/>
  <c r="G187" i="6"/>
  <c r="I187" i="6" s="1"/>
  <c r="E198" i="5"/>
  <c r="K197" i="5" s="1"/>
  <c r="G195" i="7" l="1"/>
  <c r="I195" i="7" s="1"/>
  <c r="A188" i="6"/>
  <c r="B198" i="5"/>
  <c r="F198" i="5"/>
  <c r="J198" i="5" s="1"/>
  <c r="A196" i="7" l="1"/>
  <c r="C198" i="5"/>
  <c r="G198" i="5" s="1"/>
  <c r="I198" i="5" s="1"/>
  <c r="A199" i="5" s="1"/>
  <c r="E188" i="6"/>
  <c r="K187" i="6" s="1"/>
  <c r="E196" i="7" l="1"/>
  <c r="K195" i="7" s="1"/>
  <c r="F188" i="6"/>
  <c r="J188" i="6" s="1"/>
  <c r="B188" i="6"/>
  <c r="C188" i="6" s="1"/>
  <c r="E199" i="5"/>
  <c r="K198" i="5" s="1"/>
  <c r="B196" i="7" l="1"/>
  <c r="C196" i="7" s="1"/>
  <c r="F196" i="7"/>
  <c r="J196" i="7" s="1"/>
  <c r="G188" i="6"/>
  <c r="I188" i="6" s="1"/>
  <c r="F199" i="5"/>
  <c r="J199" i="5" s="1"/>
  <c r="B199" i="5"/>
  <c r="G196" i="7" l="1"/>
  <c r="I196" i="7" s="1"/>
  <c r="A197" i="7" s="1"/>
  <c r="E197" i="7" s="1"/>
  <c r="K196" i="7" s="1"/>
  <c r="C199" i="5"/>
  <c r="G199" i="5" s="1"/>
  <c r="I199" i="5" s="1"/>
  <c r="A200" i="5" s="1"/>
  <c r="A189" i="6"/>
  <c r="B197" i="7" l="1"/>
  <c r="C197" i="7" s="1"/>
  <c r="F197" i="7"/>
  <c r="J197" i="7" s="1"/>
  <c r="E189" i="6"/>
  <c r="K188" i="6" s="1"/>
  <c r="E200" i="5"/>
  <c r="K199" i="5" s="1"/>
  <c r="G197" i="7" l="1"/>
  <c r="I197" i="7" s="1"/>
  <c r="A198" i="7" s="1"/>
  <c r="B189" i="6"/>
  <c r="C189" i="6" s="1"/>
  <c r="F189" i="6"/>
  <c r="J189" i="6" s="1"/>
  <c r="B200" i="5"/>
  <c r="F200" i="5"/>
  <c r="J200" i="5" s="1"/>
  <c r="E198" i="7" l="1"/>
  <c r="K197" i="7" s="1"/>
  <c r="C200" i="5"/>
  <c r="G200" i="5" s="1"/>
  <c r="I200" i="5" s="1"/>
  <c r="A201" i="5" s="1"/>
  <c r="G189" i="6"/>
  <c r="I189" i="6" s="1"/>
  <c r="A190" i="6" s="1"/>
  <c r="B198" i="7" l="1"/>
  <c r="C198" i="7" s="1"/>
  <c r="F198" i="7"/>
  <c r="J198" i="7" s="1"/>
  <c r="E190" i="6"/>
  <c r="K189" i="6" s="1"/>
  <c r="E201" i="5"/>
  <c r="K200" i="5" s="1"/>
  <c r="G198" i="7" l="1"/>
  <c r="I198" i="7" s="1"/>
  <c r="A199" i="7" s="1"/>
  <c r="E199" i="7" s="1"/>
  <c r="K198" i="7" s="1"/>
  <c r="F190" i="6"/>
  <c r="J190" i="6" s="1"/>
  <c r="B190" i="6"/>
  <c r="C190" i="6" s="1"/>
  <c r="F201" i="5"/>
  <c r="J201" i="5" s="1"/>
  <c r="B201" i="5"/>
  <c r="B199" i="7" l="1"/>
  <c r="C199" i="7" s="1"/>
  <c r="F199" i="7"/>
  <c r="J199" i="7" s="1"/>
  <c r="G190" i="6"/>
  <c r="I190" i="6" s="1"/>
  <c r="A191" i="6" s="1"/>
  <c r="C201" i="5"/>
  <c r="G201" i="5" s="1"/>
  <c r="I201" i="5" s="1"/>
  <c r="A202" i="5" s="1"/>
  <c r="G199" i="7" l="1"/>
  <c r="E191" i="6"/>
  <c r="K190" i="6" s="1"/>
  <c r="E202" i="5"/>
  <c r="K201" i="5" s="1"/>
  <c r="I199" i="7" l="1"/>
  <c r="B191" i="6"/>
  <c r="C191" i="6" s="1"/>
  <c r="F191" i="6"/>
  <c r="J191" i="6" s="1"/>
  <c r="F202" i="5"/>
  <c r="J202" i="5" s="1"/>
  <c r="B202" i="5"/>
  <c r="A200" i="7" l="1"/>
  <c r="C202" i="5"/>
  <c r="G202" i="5" s="1"/>
  <c r="I202" i="5" s="1"/>
  <c r="G191" i="6"/>
  <c r="I191" i="6" s="1"/>
  <c r="E200" i="7" l="1"/>
  <c r="K199" i="7" s="1"/>
  <c r="A192" i="6"/>
  <c r="A203" i="5"/>
  <c r="F200" i="7" l="1"/>
  <c r="J200" i="7" s="1"/>
  <c r="B200" i="7"/>
  <c r="C200" i="7" s="1"/>
  <c r="E192" i="6"/>
  <c r="K191" i="6" s="1"/>
  <c r="E203" i="5"/>
  <c r="K202" i="5" s="1"/>
  <c r="G200" i="7" l="1"/>
  <c r="I200" i="7" s="1"/>
  <c r="A201" i="7" s="1"/>
  <c r="F192" i="6"/>
  <c r="J192" i="6" s="1"/>
  <c r="B192" i="6"/>
  <c r="C192" i="6" s="1"/>
  <c r="F203" i="5"/>
  <c r="J203" i="5" s="1"/>
  <c r="B203" i="5"/>
  <c r="E201" i="7" l="1"/>
  <c r="K200" i="7" s="1"/>
  <c r="C203" i="5"/>
  <c r="G203" i="5" s="1"/>
  <c r="I203" i="5" s="1"/>
  <c r="A204" i="5" s="1"/>
  <c r="G192" i="6"/>
  <c r="I192" i="6" s="1"/>
  <c r="A193" i="6" s="1"/>
  <c r="B201" i="7" l="1"/>
  <c r="C201" i="7" s="1"/>
  <c r="F201" i="7"/>
  <c r="J201" i="7" s="1"/>
  <c r="E193" i="6"/>
  <c r="K192" i="6" s="1"/>
  <c r="E204" i="5"/>
  <c r="K203" i="5" s="1"/>
  <c r="G201" i="7" l="1"/>
  <c r="I201" i="7" s="1"/>
  <c r="A202" i="7" s="1"/>
  <c r="B193" i="6"/>
  <c r="C193" i="6" s="1"/>
  <c r="F193" i="6"/>
  <c r="J193" i="6" s="1"/>
  <c r="F204" i="5"/>
  <c r="J204" i="5" s="1"/>
  <c r="B204" i="5"/>
  <c r="E202" i="7" l="1"/>
  <c r="K201" i="7" s="1"/>
  <c r="C204" i="5"/>
  <c r="G204" i="5" s="1"/>
  <c r="I204" i="5" s="1"/>
  <c r="G193" i="6"/>
  <c r="I193" i="6" s="1"/>
  <c r="A194" i="6" s="1"/>
  <c r="B202" i="7" l="1"/>
  <c r="C202" i="7" s="1"/>
  <c r="F202" i="7"/>
  <c r="J202" i="7" s="1"/>
  <c r="E194" i="6"/>
  <c r="K193" i="6" s="1"/>
  <c r="A205" i="5"/>
  <c r="G202" i="7" l="1"/>
  <c r="I202" i="7" s="1"/>
  <c r="A203" i="7" s="1"/>
  <c r="E203" i="7" s="1"/>
  <c r="K202" i="7" s="1"/>
  <c r="B194" i="6"/>
  <c r="C194" i="6" s="1"/>
  <c r="F194" i="6"/>
  <c r="J194" i="6" s="1"/>
  <c r="E205" i="5"/>
  <c r="K204" i="5" s="1"/>
  <c r="F203" i="7" l="1"/>
  <c r="J203" i="7" s="1"/>
  <c r="B203" i="7"/>
  <c r="C203" i="7" s="1"/>
  <c r="G194" i="6"/>
  <c r="I194" i="6" s="1"/>
  <c r="F205" i="5"/>
  <c r="J205" i="5" s="1"/>
  <c r="B205" i="5"/>
  <c r="G203" i="7" l="1"/>
  <c r="I203" i="7" s="1"/>
  <c r="A204" i="7" s="1"/>
  <c r="C205" i="5"/>
  <c r="G205" i="5" s="1"/>
  <c r="I205" i="5" s="1"/>
  <c r="A206" i="5" s="1"/>
  <c r="A195" i="6"/>
  <c r="E204" i="7" l="1"/>
  <c r="K203" i="7" s="1"/>
  <c r="E195" i="6"/>
  <c r="K194" i="6" s="1"/>
  <c r="E206" i="5"/>
  <c r="K205" i="5" s="1"/>
  <c r="F204" i="7" l="1"/>
  <c r="J204" i="7" s="1"/>
  <c r="B204" i="7"/>
  <c r="C204" i="7" s="1"/>
  <c r="F195" i="6"/>
  <c r="J195" i="6" s="1"/>
  <c r="B195" i="6"/>
  <c r="C195" i="6" s="1"/>
  <c r="F206" i="5"/>
  <c r="J206" i="5" s="1"/>
  <c r="B206" i="5"/>
  <c r="G204" i="7" l="1"/>
  <c r="I204" i="7" s="1"/>
  <c r="C206" i="5"/>
  <c r="G206" i="5" s="1"/>
  <c r="I206" i="5" s="1"/>
  <c r="G195" i="6"/>
  <c r="I195" i="6" s="1"/>
  <c r="A196" i="6" s="1"/>
  <c r="A205" i="7" l="1"/>
  <c r="E196" i="6"/>
  <c r="K195" i="6" s="1"/>
  <c r="A207" i="5"/>
  <c r="E205" i="7" l="1"/>
  <c r="K204" i="7" s="1"/>
  <c r="B196" i="6"/>
  <c r="C196" i="6" s="1"/>
  <c r="F196" i="6"/>
  <c r="J196" i="6" s="1"/>
  <c r="E207" i="5"/>
  <c r="K206" i="5" l="1"/>
  <c r="B205" i="7"/>
  <c r="C205" i="7" s="1"/>
  <c r="F205" i="7"/>
  <c r="J205" i="7" s="1"/>
  <c r="G196" i="6"/>
  <c r="I196" i="6" s="1"/>
  <c r="A197" i="6" s="1"/>
  <c r="F207" i="5"/>
  <c r="J207" i="5" s="1"/>
  <c r="B207" i="5"/>
  <c r="G205" i="7" l="1"/>
  <c r="I205" i="7" s="1"/>
  <c r="A206" i="7" s="1"/>
  <c r="C207" i="5"/>
  <c r="G207" i="5" s="1"/>
  <c r="I207" i="5" s="1"/>
  <c r="A208" i="5" s="1"/>
  <c r="E197" i="6"/>
  <c r="K196" i="6" s="1"/>
  <c r="E206" i="7" l="1"/>
  <c r="K205" i="7" s="1"/>
  <c r="F197" i="6"/>
  <c r="J197" i="6" s="1"/>
  <c r="B197" i="6"/>
  <c r="C197" i="6" s="1"/>
  <c r="E208" i="5"/>
  <c r="K207" i="5" s="1"/>
  <c r="F206" i="7" l="1"/>
  <c r="J206" i="7" s="1"/>
  <c r="B206" i="7"/>
  <c r="C206" i="7" s="1"/>
  <c r="G197" i="6"/>
  <c r="I197" i="6" s="1"/>
  <c r="A198" i="6" s="1"/>
  <c r="F208" i="5"/>
  <c r="J208" i="5" s="1"/>
  <c r="B208" i="5"/>
  <c r="G206" i="7" l="1"/>
  <c r="I206" i="7" s="1"/>
  <c r="A207" i="7" s="1"/>
  <c r="E207" i="7" s="1"/>
  <c r="K206" i="7" s="1"/>
  <c r="C208" i="5"/>
  <c r="G208" i="5" s="1"/>
  <c r="I208" i="5" s="1"/>
  <c r="E198" i="6"/>
  <c r="K197" i="6" s="1"/>
  <c r="F207" i="7" l="1"/>
  <c r="J207" i="7" s="1"/>
  <c r="B207" i="7"/>
  <c r="C207" i="7" s="1"/>
  <c r="B198" i="6"/>
  <c r="C198" i="6" s="1"/>
  <c r="F198" i="6"/>
  <c r="J198" i="6" s="1"/>
  <c r="A209" i="5"/>
  <c r="G207" i="7" l="1"/>
  <c r="I207" i="7" s="1"/>
  <c r="G198" i="6"/>
  <c r="I198" i="6" s="1"/>
  <c r="E209" i="5"/>
  <c r="K208" i="5" s="1"/>
  <c r="A208" i="7" l="1"/>
  <c r="A199" i="6"/>
  <c r="F209" i="5"/>
  <c r="J209" i="5" s="1"/>
  <c r="B209" i="5"/>
  <c r="E208" i="7" l="1"/>
  <c r="K207" i="7" s="1"/>
  <c r="C209" i="5"/>
  <c r="G209" i="5" s="1"/>
  <c r="I209" i="5" s="1"/>
  <c r="A210" i="5" s="1"/>
  <c r="E199" i="6"/>
  <c r="K198" i="6" s="1"/>
  <c r="B208" i="7" l="1"/>
  <c r="C208" i="7" s="1"/>
  <c r="F208" i="7"/>
  <c r="J208" i="7" s="1"/>
  <c r="F199" i="6"/>
  <c r="J199" i="6" s="1"/>
  <c r="B199" i="6"/>
  <c r="C199" i="6" s="1"/>
  <c r="E210" i="5"/>
  <c r="K209" i="5" s="1"/>
  <c r="G208" i="7" l="1"/>
  <c r="I208" i="7" s="1"/>
  <c r="A209" i="7" s="1"/>
  <c r="E209" i="7" s="1"/>
  <c r="K208" i="7" s="1"/>
  <c r="G199" i="6"/>
  <c r="I199" i="6" s="1"/>
  <c r="B210" i="5"/>
  <c r="F210" i="5"/>
  <c r="J210" i="5" s="1"/>
  <c r="B209" i="7" l="1"/>
  <c r="C209" i="7" s="1"/>
  <c r="F209" i="7"/>
  <c r="J209" i="7" s="1"/>
  <c r="C210" i="5"/>
  <c r="G210" i="5" s="1"/>
  <c r="I210" i="5" s="1"/>
  <c r="A211" i="5" s="1"/>
  <c r="A200" i="6"/>
  <c r="G209" i="7" l="1"/>
  <c r="I209" i="7" s="1"/>
  <c r="A210" i="7" s="1"/>
  <c r="E200" i="6"/>
  <c r="K199" i="6" s="1"/>
  <c r="E211" i="5"/>
  <c r="K210" i="5" s="1"/>
  <c r="E210" i="7" l="1"/>
  <c r="K209" i="7" s="1"/>
  <c r="B200" i="6"/>
  <c r="C200" i="6" s="1"/>
  <c r="F200" i="6"/>
  <c r="J200" i="6" s="1"/>
  <c r="F211" i="5"/>
  <c r="J211" i="5" s="1"/>
  <c r="B211" i="5"/>
  <c r="B210" i="7" l="1"/>
  <c r="C210" i="7" s="1"/>
  <c r="F210" i="7"/>
  <c r="J210" i="7" s="1"/>
  <c r="C211" i="5"/>
  <c r="G211" i="5" s="1"/>
  <c r="I211" i="5" s="1"/>
  <c r="A212" i="5" s="1"/>
  <c r="G200" i="6"/>
  <c r="I200" i="6" s="1"/>
  <c r="A201" i="6" s="1"/>
  <c r="G210" i="7" l="1"/>
  <c r="E201" i="6"/>
  <c r="K200" i="6" s="1"/>
  <c r="E212" i="5"/>
  <c r="K211" i="5" s="1"/>
  <c r="I210" i="7" l="1"/>
  <c r="F201" i="6"/>
  <c r="J201" i="6" s="1"/>
  <c r="B201" i="6"/>
  <c r="C201" i="6" s="1"/>
  <c r="B212" i="5"/>
  <c r="F212" i="5"/>
  <c r="J212" i="5" s="1"/>
  <c r="A211" i="7" l="1"/>
  <c r="C212" i="5"/>
  <c r="G212" i="5" s="1"/>
  <c r="I212" i="5" s="1"/>
  <c r="A213" i="5" s="1"/>
  <c r="G201" i="6"/>
  <c r="I201" i="6" s="1"/>
  <c r="A202" i="6" s="1"/>
  <c r="E211" i="7" l="1"/>
  <c r="K210" i="7" s="1"/>
  <c r="E202" i="6"/>
  <c r="K201" i="6" s="1"/>
  <c r="E213" i="5"/>
  <c r="K212" i="5" s="1"/>
  <c r="F211" i="7" l="1"/>
  <c r="J211" i="7" s="1"/>
  <c r="B211" i="7"/>
  <c r="C211" i="7" s="1"/>
  <c r="B202" i="6"/>
  <c r="C202" i="6" s="1"/>
  <c r="F202" i="6"/>
  <c r="J202" i="6" s="1"/>
  <c r="F213" i="5"/>
  <c r="J213" i="5" s="1"/>
  <c r="B213" i="5"/>
  <c r="G211" i="7" l="1"/>
  <c r="I211" i="7" s="1"/>
  <c r="C213" i="5"/>
  <c r="G213" i="5" s="1"/>
  <c r="I213" i="5" s="1"/>
  <c r="A214" i="5" s="1"/>
  <c r="G202" i="6"/>
  <c r="I202" i="6" s="1"/>
  <c r="A212" i="7" l="1"/>
  <c r="A203" i="6"/>
  <c r="E214" i="5"/>
  <c r="K213" i="5" s="1"/>
  <c r="E212" i="7" l="1"/>
  <c r="K211" i="7" s="1"/>
  <c r="E203" i="6"/>
  <c r="K202" i="6" s="1"/>
  <c r="B214" i="5"/>
  <c r="F214" i="5"/>
  <c r="J214" i="5" s="1"/>
  <c r="B212" i="7" l="1"/>
  <c r="C212" i="7" s="1"/>
  <c r="F212" i="7"/>
  <c r="J212" i="7" s="1"/>
  <c r="C214" i="5"/>
  <c r="G214" i="5" s="1"/>
  <c r="I214" i="5" s="1"/>
  <c r="A215" i="5" s="1"/>
  <c r="F203" i="6"/>
  <c r="J203" i="6" s="1"/>
  <c r="B203" i="6"/>
  <c r="C203" i="6" s="1"/>
  <c r="G212" i="7" l="1"/>
  <c r="I212" i="7" s="1"/>
  <c r="A213" i="7" s="1"/>
  <c r="G203" i="6"/>
  <c r="I203" i="6" s="1"/>
  <c r="A204" i="6" s="1"/>
  <c r="E215" i="5"/>
  <c r="K214" i="5" s="1"/>
  <c r="E213" i="7" l="1"/>
  <c r="K212" i="7" s="1"/>
  <c r="E204" i="6"/>
  <c r="K203" i="6" s="1"/>
  <c r="F215" i="5"/>
  <c r="J215" i="5" s="1"/>
  <c r="B215" i="5"/>
  <c r="F213" i="7" l="1"/>
  <c r="J213" i="7" s="1"/>
  <c r="B213" i="7"/>
  <c r="C213" i="7" s="1"/>
  <c r="C215" i="5"/>
  <c r="G215" i="5" s="1"/>
  <c r="I215" i="5" s="1"/>
  <c r="A216" i="5" s="1"/>
  <c r="B204" i="6"/>
  <c r="C204" i="6" s="1"/>
  <c r="F204" i="6"/>
  <c r="J204" i="6" s="1"/>
  <c r="G213" i="7" l="1"/>
  <c r="I213" i="7" s="1"/>
  <c r="A214" i="7" s="1"/>
  <c r="G204" i="6"/>
  <c r="I204" i="6" s="1"/>
  <c r="A205" i="6" s="1"/>
  <c r="E216" i="5"/>
  <c r="K215" i="5" s="1"/>
  <c r="E214" i="7" l="1"/>
  <c r="K213" i="7" s="1"/>
  <c r="E205" i="6"/>
  <c r="K204" i="6" s="1"/>
  <c r="B216" i="5"/>
  <c r="F216" i="5"/>
  <c r="J216" i="5" s="1"/>
  <c r="F214" i="7" l="1"/>
  <c r="J214" i="7" s="1"/>
  <c r="B214" i="7"/>
  <c r="C214" i="7" s="1"/>
  <c r="C216" i="5"/>
  <c r="G216" i="5" s="1"/>
  <c r="I216" i="5" s="1"/>
  <c r="A217" i="5" s="1"/>
  <c r="B205" i="6"/>
  <c r="C205" i="6" s="1"/>
  <c r="F205" i="6"/>
  <c r="J205" i="6" s="1"/>
  <c r="G214" i="7" l="1"/>
  <c r="I214" i="7" s="1"/>
  <c r="G205" i="6"/>
  <c r="I205" i="6" s="1"/>
  <c r="A206" i="6" s="1"/>
  <c r="E217" i="5"/>
  <c r="K216" i="5" s="1"/>
  <c r="A215" i="7" l="1"/>
  <c r="E206" i="6"/>
  <c r="K205" i="6" s="1"/>
  <c r="F217" i="5"/>
  <c r="J217" i="5" s="1"/>
  <c r="B217" i="5"/>
  <c r="E215" i="7" l="1"/>
  <c r="K214" i="7" s="1"/>
  <c r="C217" i="5"/>
  <c r="G217" i="5" s="1"/>
  <c r="I217" i="5" s="1"/>
  <c r="A218" i="5" s="1"/>
  <c r="F206" i="6"/>
  <c r="J206" i="6" s="1"/>
  <c r="B206" i="6"/>
  <c r="C206" i="6" s="1"/>
  <c r="F215" i="7" l="1"/>
  <c r="J215" i="7" s="1"/>
  <c r="B215" i="7"/>
  <c r="C215" i="7" s="1"/>
  <c r="G206" i="6"/>
  <c r="I206" i="6" s="1"/>
  <c r="A207" i="6" s="1"/>
  <c r="E218" i="5"/>
  <c r="K217" i="5" s="1"/>
  <c r="G215" i="7" l="1"/>
  <c r="I215" i="7" s="1"/>
  <c r="A216" i="7" s="1"/>
  <c r="E207" i="6"/>
  <c r="K206" i="6" s="1"/>
  <c r="B218" i="5"/>
  <c r="F218" i="5"/>
  <c r="J218" i="5" s="1"/>
  <c r="E216" i="7" l="1"/>
  <c r="K215" i="7" s="1"/>
  <c r="C218" i="5"/>
  <c r="G218" i="5" s="1"/>
  <c r="I218" i="5" s="1"/>
  <c r="A219" i="5" s="1"/>
  <c r="B207" i="6"/>
  <c r="C207" i="6" s="1"/>
  <c r="F207" i="6"/>
  <c r="J207" i="6" s="1"/>
  <c r="B216" i="7" l="1"/>
  <c r="C216" i="7" s="1"/>
  <c r="F216" i="7"/>
  <c r="J216" i="7" s="1"/>
  <c r="G207" i="6"/>
  <c r="I207" i="6" s="1"/>
  <c r="A208" i="6" s="1"/>
  <c r="E219" i="5"/>
  <c r="K218" i="5" l="1"/>
  <c r="G216" i="7"/>
  <c r="I216" i="7" s="1"/>
  <c r="A217" i="7" s="1"/>
  <c r="E208" i="6"/>
  <c r="K207" i="6" s="1"/>
  <c r="F219" i="5"/>
  <c r="J219" i="5" s="1"/>
  <c r="B219" i="5"/>
  <c r="E217" i="7" l="1"/>
  <c r="K216" i="7" s="1"/>
  <c r="C219" i="5"/>
  <c r="G219" i="5" s="1"/>
  <c r="I219" i="5" s="1"/>
  <c r="A220" i="5" s="1"/>
  <c r="F208" i="6"/>
  <c r="J208" i="6" s="1"/>
  <c r="B208" i="6"/>
  <c r="C208" i="6" s="1"/>
  <c r="B217" i="7" l="1"/>
  <c r="C217" i="7" s="1"/>
  <c r="F217" i="7"/>
  <c r="J217" i="7" s="1"/>
  <c r="G208" i="6"/>
  <c r="I208" i="6" s="1"/>
  <c r="A209" i="6" s="1"/>
  <c r="E220" i="5"/>
  <c r="K219" i="5" s="1"/>
  <c r="G217" i="7" l="1"/>
  <c r="I217" i="7" s="1"/>
  <c r="A218" i="7" s="1"/>
  <c r="E209" i="6"/>
  <c r="K208" i="6" s="1"/>
  <c r="B220" i="5"/>
  <c r="F220" i="5"/>
  <c r="J220" i="5" s="1"/>
  <c r="E218" i="7" l="1"/>
  <c r="K217" i="7" s="1"/>
  <c r="C220" i="5"/>
  <c r="G220" i="5" s="1"/>
  <c r="I220" i="5" s="1"/>
  <c r="A221" i="5" s="1"/>
  <c r="B209" i="6"/>
  <c r="C209" i="6" s="1"/>
  <c r="F209" i="6"/>
  <c r="J209" i="6" s="1"/>
  <c r="B218" i="7" l="1"/>
  <c r="C218" i="7" s="1"/>
  <c r="F218" i="7"/>
  <c r="J218" i="7" s="1"/>
  <c r="G209" i="6"/>
  <c r="I209" i="6" s="1"/>
  <c r="E221" i="5"/>
  <c r="K220" i="5" s="1"/>
  <c r="G218" i="7" l="1"/>
  <c r="A210" i="6"/>
  <c r="B221" i="5"/>
  <c r="F221" i="5"/>
  <c r="J221" i="5" s="1"/>
  <c r="I218" i="7" l="1"/>
  <c r="C221" i="5"/>
  <c r="G221" i="5" s="1"/>
  <c r="I221" i="5" s="1"/>
  <c r="E210" i="6"/>
  <c r="K209" i="6" s="1"/>
  <c r="A219" i="7" l="1"/>
  <c r="F210" i="6"/>
  <c r="J210" i="6" s="1"/>
  <c r="B210" i="6"/>
  <c r="C210" i="6" s="1"/>
  <c r="A222" i="5"/>
  <c r="E219" i="7" l="1"/>
  <c r="K218" i="7" s="1"/>
  <c r="G210" i="6"/>
  <c r="I210" i="6" s="1"/>
  <c r="A211" i="6" s="1"/>
  <c r="E222" i="5"/>
  <c r="K221" i="5" s="1"/>
  <c r="F219" i="7" l="1"/>
  <c r="J219" i="7" s="1"/>
  <c r="B219" i="7"/>
  <c r="C219" i="7" s="1"/>
  <c r="E211" i="6"/>
  <c r="K210" i="6" s="1"/>
  <c r="F222" i="5"/>
  <c r="J222" i="5" s="1"/>
  <c r="B222" i="5"/>
  <c r="G219" i="7" l="1"/>
  <c r="I219" i="7" s="1"/>
  <c r="C222" i="5"/>
  <c r="G222" i="5" s="1"/>
  <c r="I222" i="5" s="1"/>
  <c r="A223" i="5" s="1"/>
  <c r="B211" i="6"/>
  <c r="C211" i="6" s="1"/>
  <c r="F211" i="6"/>
  <c r="J211" i="6" s="1"/>
  <c r="A220" i="7" l="1"/>
  <c r="G211" i="6"/>
  <c r="I211" i="6" s="1"/>
  <c r="A212" i="6" s="1"/>
  <c r="E223" i="5"/>
  <c r="K222" i="5" s="1"/>
  <c r="E220" i="7" l="1"/>
  <c r="K219" i="7" s="1"/>
  <c r="E212" i="6"/>
  <c r="K211" i="6" s="1"/>
  <c r="B223" i="5"/>
  <c r="F223" i="5"/>
  <c r="J223" i="5" s="1"/>
  <c r="B220" i="7" l="1"/>
  <c r="C220" i="7" s="1"/>
  <c r="F220" i="7"/>
  <c r="J220" i="7" s="1"/>
  <c r="C223" i="5"/>
  <c r="G223" i="5" s="1"/>
  <c r="I223" i="5" s="1"/>
  <c r="A224" i="5" s="1"/>
  <c r="F212" i="6"/>
  <c r="J212" i="6" s="1"/>
  <c r="B212" i="6"/>
  <c r="C212" i="6" s="1"/>
  <c r="G220" i="7" l="1"/>
  <c r="I220" i="7" s="1"/>
  <c r="A221" i="7" s="1"/>
  <c r="G212" i="6"/>
  <c r="I212" i="6" s="1"/>
  <c r="A213" i="6" s="1"/>
  <c r="E224" i="5"/>
  <c r="K223" i="5" s="1"/>
  <c r="E221" i="7" l="1"/>
  <c r="K220" i="7" s="1"/>
  <c r="E213" i="6"/>
  <c r="K212" i="6" s="1"/>
  <c r="F224" i="5"/>
  <c r="J224" i="5" s="1"/>
  <c r="B224" i="5"/>
  <c r="B221" i="7" l="1"/>
  <c r="C221" i="7" s="1"/>
  <c r="F221" i="7"/>
  <c r="J221" i="7" s="1"/>
  <c r="C224" i="5"/>
  <c r="G224" i="5" s="1"/>
  <c r="I224" i="5" s="1"/>
  <c r="A225" i="5" s="1"/>
  <c r="B213" i="6"/>
  <c r="C213" i="6" s="1"/>
  <c r="F213" i="6"/>
  <c r="J213" i="6" s="1"/>
  <c r="G221" i="7" l="1"/>
  <c r="I221" i="7" s="1"/>
  <c r="A222" i="7" s="1"/>
  <c r="G213" i="6"/>
  <c r="I213" i="6" s="1"/>
  <c r="E225" i="5"/>
  <c r="K224" i="5" s="1"/>
  <c r="E222" i="7" l="1"/>
  <c r="K221" i="7" s="1"/>
  <c r="A214" i="6"/>
  <c r="B225" i="5"/>
  <c r="F225" i="5"/>
  <c r="J225" i="5" s="1"/>
  <c r="F222" i="7" l="1"/>
  <c r="J222" i="7" s="1"/>
  <c r="B222" i="7"/>
  <c r="C222" i="7" s="1"/>
  <c r="C225" i="5"/>
  <c r="G225" i="5" s="1"/>
  <c r="I225" i="5" s="1"/>
  <c r="A226" i="5" s="1"/>
  <c r="E214" i="6"/>
  <c r="K213" i="6" s="1"/>
  <c r="G222" i="7" l="1"/>
  <c r="I222" i="7" s="1"/>
  <c r="A223" i="7" s="1"/>
  <c r="F214" i="6"/>
  <c r="J214" i="6" s="1"/>
  <c r="B214" i="6"/>
  <c r="C214" i="6" s="1"/>
  <c r="E226" i="5"/>
  <c r="K225" i="5" s="1"/>
  <c r="E223" i="7" l="1"/>
  <c r="K222" i="7" s="1"/>
  <c r="G214" i="6"/>
  <c r="I214" i="6" s="1"/>
  <c r="A215" i="6" s="1"/>
  <c r="F226" i="5"/>
  <c r="J226" i="5" s="1"/>
  <c r="B226" i="5"/>
  <c r="F223" i="7" l="1"/>
  <c r="J223" i="7" s="1"/>
  <c r="B223" i="7"/>
  <c r="C223" i="7" s="1"/>
  <c r="C226" i="5"/>
  <c r="G226" i="5" s="1"/>
  <c r="I226" i="5" s="1"/>
  <c r="A227" i="5" s="1"/>
  <c r="E215" i="6"/>
  <c r="K214" i="6" s="1"/>
  <c r="G223" i="7" l="1"/>
  <c r="I223" i="7" s="1"/>
  <c r="A224" i="7" s="1"/>
  <c r="B215" i="6"/>
  <c r="C215" i="6" s="1"/>
  <c r="F215" i="6"/>
  <c r="J215" i="6" s="1"/>
  <c r="E227" i="5"/>
  <c r="K226" i="5" s="1"/>
  <c r="E224" i="7" l="1"/>
  <c r="K223" i="7" s="1"/>
  <c r="G215" i="6"/>
  <c r="I215" i="6" s="1"/>
  <c r="A216" i="6" s="1"/>
  <c r="B227" i="5"/>
  <c r="F227" i="5"/>
  <c r="J227" i="5" s="1"/>
  <c r="F224" i="7" l="1"/>
  <c r="J224" i="7" s="1"/>
  <c r="B224" i="7"/>
  <c r="C224" i="7" s="1"/>
  <c r="C227" i="5"/>
  <c r="G227" i="5" s="1"/>
  <c r="I227" i="5" s="1"/>
  <c r="A228" i="5" s="1"/>
  <c r="E216" i="6"/>
  <c r="K215" i="6" s="1"/>
  <c r="G224" i="7" l="1"/>
  <c r="I224" i="7" s="1"/>
  <c r="F216" i="6"/>
  <c r="J216" i="6" s="1"/>
  <c r="B216" i="6"/>
  <c r="C216" i="6" s="1"/>
  <c r="E228" i="5"/>
  <c r="K227" i="5" s="1"/>
  <c r="A225" i="7" l="1"/>
  <c r="G216" i="6"/>
  <c r="I216" i="6" s="1"/>
  <c r="A217" i="6" s="1"/>
  <c r="F228" i="5"/>
  <c r="J228" i="5" s="1"/>
  <c r="B228" i="5"/>
  <c r="E225" i="7" l="1"/>
  <c r="K224" i="7" s="1"/>
  <c r="C228" i="5"/>
  <c r="G228" i="5" s="1"/>
  <c r="I228" i="5" s="1"/>
  <c r="A229" i="5" s="1"/>
  <c r="E217" i="6"/>
  <c r="K216" i="6" s="1"/>
  <c r="F225" i="7" l="1"/>
  <c r="J225" i="7" s="1"/>
  <c r="B225" i="7"/>
  <c r="C225" i="7" s="1"/>
  <c r="F217" i="6"/>
  <c r="J217" i="6" s="1"/>
  <c r="B217" i="6"/>
  <c r="C217" i="6" s="1"/>
  <c r="E229" i="5"/>
  <c r="K228" i="5" s="1"/>
  <c r="G225" i="7" l="1"/>
  <c r="I225" i="7" s="1"/>
  <c r="G217" i="6"/>
  <c r="I217" i="6" s="1"/>
  <c r="A218" i="6" s="1"/>
  <c r="B229" i="5"/>
  <c r="F229" i="5"/>
  <c r="J229" i="5" s="1"/>
  <c r="A226" i="7" l="1"/>
  <c r="C229" i="5"/>
  <c r="G229" i="5" s="1"/>
  <c r="I229" i="5" s="1"/>
  <c r="A230" i="5" s="1"/>
  <c r="E218" i="6"/>
  <c r="K217" i="6" s="1"/>
  <c r="E226" i="7" l="1"/>
  <c r="K225" i="7" s="1"/>
  <c r="B218" i="6"/>
  <c r="C218" i="6" s="1"/>
  <c r="F218" i="6"/>
  <c r="J218" i="6" s="1"/>
  <c r="E230" i="5"/>
  <c r="K229" i="5" s="1"/>
  <c r="B226" i="7" l="1"/>
  <c r="C226" i="7" s="1"/>
  <c r="F226" i="7"/>
  <c r="J226" i="7" s="1"/>
  <c r="G218" i="6"/>
  <c r="I218" i="6" s="1"/>
  <c r="A219" i="6" s="1"/>
  <c r="F230" i="5"/>
  <c r="J230" i="5" s="1"/>
  <c r="B230" i="5"/>
  <c r="G226" i="7" l="1"/>
  <c r="I226" i="7" s="1"/>
  <c r="A227" i="7" s="1"/>
  <c r="C230" i="5"/>
  <c r="G230" i="5" s="1"/>
  <c r="I230" i="5" s="1"/>
  <c r="A231" i="5" s="1"/>
  <c r="E219" i="6"/>
  <c r="K218" i="6" s="1"/>
  <c r="E227" i="7" l="1"/>
  <c r="K226" i="7" s="1"/>
  <c r="F219" i="6"/>
  <c r="J219" i="6" s="1"/>
  <c r="B219" i="6"/>
  <c r="C219" i="6" s="1"/>
  <c r="E231" i="5"/>
  <c r="K230" i="5" l="1"/>
  <c r="F227" i="7"/>
  <c r="J227" i="7" s="1"/>
  <c r="B227" i="7"/>
  <c r="C227" i="7" s="1"/>
  <c r="G219" i="6"/>
  <c r="I219" i="6" s="1"/>
  <c r="A220" i="6" s="1"/>
  <c r="B231" i="5"/>
  <c r="F231" i="5"/>
  <c r="J231" i="5" s="1"/>
  <c r="G227" i="7" l="1"/>
  <c r="I227" i="7" s="1"/>
  <c r="A228" i="7" s="1"/>
  <c r="C231" i="5"/>
  <c r="G231" i="5" s="1"/>
  <c r="I231" i="5" s="1"/>
  <c r="A232" i="5" s="1"/>
  <c r="E220" i="6"/>
  <c r="K219" i="6" s="1"/>
  <c r="E228" i="7" l="1"/>
  <c r="K227" i="7" s="1"/>
  <c r="B220" i="6"/>
  <c r="C220" i="6" s="1"/>
  <c r="F220" i="6"/>
  <c r="J220" i="6" s="1"/>
  <c r="E232" i="5"/>
  <c r="K231" i="5" s="1"/>
  <c r="B228" i="7" l="1"/>
  <c r="C228" i="7" s="1"/>
  <c r="F228" i="7"/>
  <c r="J228" i="7" s="1"/>
  <c r="G220" i="6"/>
  <c r="I220" i="6" s="1"/>
  <c r="F232" i="5"/>
  <c r="J232" i="5" s="1"/>
  <c r="B232" i="5"/>
  <c r="G228" i="7" l="1"/>
  <c r="C232" i="5"/>
  <c r="G232" i="5" s="1"/>
  <c r="I232" i="5" s="1"/>
  <c r="A233" i="5" s="1"/>
  <c r="A221" i="6"/>
  <c r="I228" i="7" l="1"/>
  <c r="E221" i="6"/>
  <c r="K220" i="6" s="1"/>
  <c r="E233" i="5"/>
  <c r="K232" i="5" s="1"/>
  <c r="A229" i="7" l="1"/>
  <c r="F221" i="6"/>
  <c r="J221" i="6" s="1"/>
  <c r="B221" i="6"/>
  <c r="C221" i="6" s="1"/>
  <c r="B233" i="5"/>
  <c r="F233" i="5"/>
  <c r="J233" i="5" s="1"/>
  <c r="E229" i="7" l="1"/>
  <c r="K228" i="7" s="1"/>
  <c r="C233" i="5"/>
  <c r="G233" i="5" s="1"/>
  <c r="I233" i="5" s="1"/>
  <c r="A234" i="5" s="1"/>
  <c r="G221" i="6"/>
  <c r="I221" i="6" s="1"/>
  <c r="A222" i="6" s="1"/>
  <c r="F229" i="7" l="1"/>
  <c r="J229" i="7" s="1"/>
  <c r="B229" i="7"/>
  <c r="C229" i="7" s="1"/>
  <c r="E222" i="6"/>
  <c r="K221" i="6" s="1"/>
  <c r="E234" i="5"/>
  <c r="K233" i="5" s="1"/>
  <c r="G229" i="7" l="1"/>
  <c r="I229" i="7" s="1"/>
  <c r="B222" i="6"/>
  <c r="C222" i="6" s="1"/>
  <c r="F222" i="6"/>
  <c r="J222" i="6" s="1"/>
  <c r="F234" i="5"/>
  <c r="J234" i="5" s="1"/>
  <c r="B234" i="5"/>
  <c r="A230" i="7" l="1"/>
  <c r="C234" i="5"/>
  <c r="G234" i="5" s="1"/>
  <c r="I234" i="5" s="1"/>
  <c r="A235" i="5" s="1"/>
  <c r="G222" i="6"/>
  <c r="I222" i="6" s="1"/>
  <c r="A223" i="6" s="1"/>
  <c r="E230" i="7" l="1"/>
  <c r="K229" i="7" s="1"/>
  <c r="E223" i="6"/>
  <c r="K222" i="6" s="1"/>
  <c r="E235" i="5"/>
  <c r="K234" i="5" s="1"/>
  <c r="B230" i="7" l="1"/>
  <c r="C230" i="7" s="1"/>
  <c r="F230" i="7"/>
  <c r="J230" i="7" s="1"/>
  <c r="F223" i="6"/>
  <c r="J223" i="6" s="1"/>
  <c r="B223" i="6"/>
  <c r="C223" i="6" s="1"/>
  <c r="B235" i="5"/>
  <c r="F235" i="5"/>
  <c r="J235" i="5" s="1"/>
  <c r="G230" i="7" l="1"/>
  <c r="C235" i="5"/>
  <c r="G235" i="5" s="1"/>
  <c r="I235" i="5" s="1"/>
  <c r="A236" i="5" s="1"/>
  <c r="G223" i="6"/>
  <c r="I223" i="6" s="1"/>
  <c r="A224" i="6" s="1"/>
  <c r="I230" i="7" l="1"/>
  <c r="E224" i="6"/>
  <c r="K223" i="6" s="1"/>
  <c r="E236" i="5"/>
  <c r="K235" i="5" s="1"/>
  <c r="A231" i="7" l="1"/>
  <c r="B224" i="6"/>
  <c r="C224" i="6" s="1"/>
  <c r="F224" i="6"/>
  <c r="J224" i="6" s="1"/>
  <c r="F236" i="5"/>
  <c r="J236" i="5" s="1"/>
  <c r="B236" i="5"/>
  <c r="E231" i="7" l="1"/>
  <c r="K230" i="7" s="1"/>
  <c r="C236" i="5"/>
  <c r="G236" i="5" s="1"/>
  <c r="I236" i="5" s="1"/>
  <c r="A237" i="5" s="1"/>
  <c r="G224" i="6"/>
  <c r="I224" i="6" s="1"/>
  <c r="B231" i="7" l="1"/>
  <c r="C231" i="7" s="1"/>
  <c r="F231" i="7"/>
  <c r="J231" i="7" s="1"/>
  <c r="A225" i="6"/>
  <c r="E237" i="5"/>
  <c r="K236" i="5" s="1"/>
  <c r="G231" i="7" l="1"/>
  <c r="E225" i="6"/>
  <c r="K224" i="6" s="1"/>
  <c r="B237" i="5"/>
  <c r="F237" i="5"/>
  <c r="J237" i="5" s="1"/>
  <c r="I231" i="7" l="1"/>
  <c r="C237" i="5"/>
  <c r="G237" i="5" s="1"/>
  <c r="I237" i="5" s="1"/>
  <c r="A238" i="5" s="1"/>
  <c r="F225" i="6"/>
  <c r="J225" i="6" s="1"/>
  <c r="B225" i="6"/>
  <c r="C225" i="6" s="1"/>
  <c r="A232" i="7" l="1"/>
  <c r="G225" i="6"/>
  <c r="I225" i="6" s="1"/>
  <c r="A226" i="6" s="1"/>
  <c r="E238" i="5"/>
  <c r="K237" i="5" s="1"/>
  <c r="E232" i="7" l="1"/>
  <c r="K231" i="7" s="1"/>
  <c r="E226" i="6"/>
  <c r="K225" i="6" s="1"/>
  <c r="F238" i="5"/>
  <c r="J238" i="5" s="1"/>
  <c r="B238" i="5"/>
  <c r="B232" i="7" l="1"/>
  <c r="C232" i="7" s="1"/>
  <c r="F232" i="7"/>
  <c r="J232" i="7" s="1"/>
  <c r="C238" i="5"/>
  <c r="G238" i="5" s="1"/>
  <c r="I238" i="5" s="1"/>
  <c r="A239" i="5" s="1"/>
  <c r="B226" i="6"/>
  <c r="C226" i="6" s="1"/>
  <c r="F226" i="6"/>
  <c r="J226" i="6" s="1"/>
  <c r="G232" i="7" l="1"/>
  <c r="G226" i="6"/>
  <c r="I226" i="6" s="1"/>
  <c r="A227" i="6" s="1"/>
  <c r="E239" i="5"/>
  <c r="K238" i="5" s="1"/>
  <c r="I232" i="7" l="1"/>
  <c r="E227" i="6"/>
  <c r="K226" i="6" s="1"/>
  <c r="B239" i="5"/>
  <c r="F239" i="5"/>
  <c r="J239" i="5" s="1"/>
  <c r="A233" i="7" l="1"/>
  <c r="C239" i="5"/>
  <c r="G239" i="5" s="1"/>
  <c r="I239" i="5" s="1"/>
  <c r="A240" i="5" s="1"/>
  <c r="F227" i="6"/>
  <c r="J227" i="6" s="1"/>
  <c r="B227" i="6"/>
  <c r="C227" i="6" s="1"/>
  <c r="E233" i="7" l="1"/>
  <c r="K232" i="7" s="1"/>
  <c r="G227" i="6"/>
  <c r="I227" i="6" s="1"/>
  <c r="A228" i="6" s="1"/>
  <c r="E240" i="5"/>
  <c r="K239" i="5" s="1"/>
  <c r="F233" i="7" l="1"/>
  <c r="J233" i="7" s="1"/>
  <c r="B233" i="7"/>
  <c r="C233" i="7" s="1"/>
  <c r="E228" i="6"/>
  <c r="K227" i="6" s="1"/>
  <c r="F240" i="5"/>
  <c r="J240" i="5" s="1"/>
  <c r="B240" i="5"/>
  <c r="G233" i="7" l="1"/>
  <c r="I233" i="7" s="1"/>
  <c r="C240" i="5"/>
  <c r="G240" i="5" s="1"/>
  <c r="I240" i="5" s="1"/>
  <c r="A241" i="5" s="1"/>
  <c r="B228" i="6"/>
  <c r="C228" i="6" s="1"/>
  <c r="F228" i="6"/>
  <c r="J228" i="6" s="1"/>
  <c r="A234" i="7" l="1"/>
  <c r="G228" i="6"/>
  <c r="I228" i="6" s="1"/>
  <c r="E241" i="5"/>
  <c r="K240" i="5" s="1"/>
  <c r="E234" i="7" l="1"/>
  <c r="K233" i="7" s="1"/>
  <c r="A229" i="6"/>
  <c r="B241" i="5"/>
  <c r="F241" i="5"/>
  <c r="J241" i="5" s="1"/>
  <c r="F234" i="7" l="1"/>
  <c r="J234" i="7" s="1"/>
  <c r="B234" i="7"/>
  <c r="C234" i="7" s="1"/>
  <c r="C241" i="5"/>
  <c r="G241" i="5" s="1"/>
  <c r="I241" i="5" s="1"/>
  <c r="A242" i="5" s="1"/>
  <c r="E229" i="6"/>
  <c r="K228" i="6" s="1"/>
  <c r="G234" i="7" l="1"/>
  <c r="I234" i="7" s="1"/>
  <c r="B229" i="6"/>
  <c r="C229" i="6" s="1"/>
  <c r="F229" i="6"/>
  <c r="J229" i="6" s="1"/>
  <c r="E242" i="5"/>
  <c r="K241" i="5" s="1"/>
  <c r="A235" i="7" l="1"/>
  <c r="G229" i="6"/>
  <c r="I229" i="6" s="1"/>
  <c r="A230" i="6" s="1"/>
  <c r="F242" i="5"/>
  <c r="J242" i="5" s="1"/>
  <c r="B242" i="5"/>
  <c r="E235" i="7" l="1"/>
  <c r="K234" i="7" s="1"/>
  <c r="C242" i="5"/>
  <c r="G242" i="5" s="1"/>
  <c r="I242" i="5" s="1"/>
  <c r="A243" i="5" s="1"/>
  <c r="E230" i="6"/>
  <c r="K229" i="6" s="1"/>
  <c r="F235" i="7" l="1"/>
  <c r="J235" i="7" s="1"/>
  <c r="B235" i="7"/>
  <c r="C235" i="7" s="1"/>
  <c r="F230" i="6"/>
  <c r="J230" i="6" s="1"/>
  <c r="B230" i="6"/>
  <c r="C230" i="6" s="1"/>
  <c r="E243" i="5"/>
  <c r="K242" i="5" l="1"/>
  <c r="G235" i="7"/>
  <c r="I235" i="7" s="1"/>
  <c r="G230" i="6"/>
  <c r="I230" i="6" s="1"/>
  <c r="A231" i="6" s="1"/>
  <c r="B243" i="5"/>
  <c r="F243" i="5"/>
  <c r="J243" i="5" s="1"/>
  <c r="A236" i="7" l="1"/>
  <c r="C243" i="5"/>
  <c r="G243" i="5" s="1"/>
  <c r="I243" i="5" s="1"/>
  <c r="A244" i="5" s="1"/>
  <c r="E231" i="6"/>
  <c r="K230" i="6" s="1"/>
  <c r="E236" i="7" l="1"/>
  <c r="K235" i="7" s="1"/>
  <c r="B231" i="6"/>
  <c r="C231" i="6" s="1"/>
  <c r="F231" i="6"/>
  <c r="J231" i="6" s="1"/>
  <c r="E244" i="5"/>
  <c r="K243" i="5" s="1"/>
  <c r="B236" i="7" l="1"/>
  <c r="C236" i="7" s="1"/>
  <c r="F236" i="7"/>
  <c r="J236" i="7" s="1"/>
  <c r="G231" i="6"/>
  <c r="I231" i="6" s="1"/>
  <c r="F244" i="5"/>
  <c r="J244" i="5" s="1"/>
  <c r="B244" i="5"/>
  <c r="G236" i="7" l="1"/>
  <c r="I236" i="7" s="1"/>
  <c r="A237" i="7" s="1"/>
  <c r="C244" i="5"/>
  <c r="G244" i="5" s="1"/>
  <c r="I244" i="5" s="1"/>
  <c r="A245" i="5" s="1"/>
  <c r="A232" i="6"/>
  <c r="E237" i="7" l="1"/>
  <c r="K236" i="7" s="1"/>
  <c r="E232" i="6"/>
  <c r="K231" i="6" s="1"/>
  <c r="E245" i="5"/>
  <c r="K244" i="5" s="1"/>
  <c r="F237" i="7" l="1"/>
  <c r="J237" i="7" s="1"/>
  <c r="B237" i="7"/>
  <c r="C237" i="7" s="1"/>
  <c r="F232" i="6"/>
  <c r="J232" i="6" s="1"/>
  <c r="B232" i="6"/>
  <c r="C232" i="6" s="1"/>
  <c r="B245" i="5"/>
  <c r="F245" i="5"/>
  <c r="J245" i="5" s="1"/>
  <c r="G237" i="7" l="1"/>
  <c r="I237" i="7" s="1"/>
  <c r="A238" i="7" s="1"/>
  <c r="C245" i="5"/>
  <c r="G245" i="5" s="1"/>
  <c r="I245" i="5" s="1"/>
  <c r="A246" i="5" s="1"/>
  <c r="G232" i="6"/>
  <c r="I232" i="6" s="1"/>
  <c r="A233" i="6" s="1"/>
  <c r="E238" i="7" l="1"/>
  <c r="K237" i="7" s="1"/>
  <c r="E233" i="6"/>
  <c r="K232" i="6" s="1"/>
  <c r="E246" i="5"/>
  <c r="K245" i="5" s="1"/>
  <c r="B238" i="7" l="1"/>
  <c r="C238" i="7" s="1"/>
  <c r="F238" i="7"/>
  <c r="J238" i="7" s="1"/>
  <c r="B233" i="6"/>
  <c r="C233" i="6" s="1"/>
  <c r="F233" i="6"/>
  <c r="J233" i="6" s="1"/>
  <c r="F246" i="5"/>
  <c r="J246" i="5" s="1"/>
  <c r="B246" i="5"/>
  <c r="G238" i="7" l="1"/>
  <c r="C246" i="5"/>
  <c r="G246" i="5" s="1"/>
  <c r="I246" i="5" s="1"/>
  <c r="A247" i="5" s="1"/>
  <c r="G233" i="6"/>
  <c r="I233" i="6" s="1"/>
  <c r="A234" i="6" s="1"/>
  <c r="I238" i="7" l="1"/>
  <c r="E234" i="6"/>
  <c r="K233" i="6" s="1"/>
  <c r="E247" i="5"/>
  <c r="K246" i="5" s="1"/>
  <c r="A239" i="7" l="1"/>
  <c r="F234" i="6"/>
  <c r="J234" i="6" s="1"/>
  <c r="B234" i="6"/>
  <c r="C234" i="6" s="1"/>
  <c r="B247" i="5"/>
  <c r="F247" i="5"/>
  <c r="J247" i="5" s="1"/>
  <c r="E239" i="7" l="1"/>
  <c r="K238" i="7" s="1"/>
  <c r="C247" i="5"/>
  <c r="G247" i="5" s="1"/>
  <c r="I247" i="5" s="1"/>
  <c r="A248" i="5" s="1"/>
  <c r="G234" i="6"/>
  <c r="I234" i="6" s="1"/>
  <c r="A235" i="6" s="1"/>
  <c r="B239" i="7" l="1"/>
  <c r="C239" i="7" s="1"/>
  <c r="F239" i="7"/>
  <c r="J239" i="7" s="1"/>
  <c r="E235" i="6"/>
  <c r="K234" i="6" s="1"/>
  <c r="E248" i="5"/>
  <c r="K247" i="5" s="1"/>
  <c r="G239" i="7" l="1"/>
  <c r="B235" i="6"/>
  <c r="C235" i="6" s="1"/>
  <c r="F235" i="6"/>
  <c r="J235" i="6" s="1"/>
  <c r="F248" i="5"/>
  <c r="J248" i="5" s="1"/>
  <c r="B248" i="5"/>
  <c r="I239" i="7" l="1"/>
  <c r="C248" i="5"/>
  <c r="G248" i="5" s="1"/>
  <c r="I248" i="5" s="1"/>
  <c r="A249" i="5" s="1"/>
  <c r="G235" i="6"/>
  <c r="I235" i="6" s="1"/>
  <c r="A240" i="7" l="1"/>
  <c r="A236" i="6"/>
  <c r="E249" i="5"/>
  <c r="K248" i="5" s="1"/>
  <c r="E240" i="7" l="1"/>
  <c r="K239" i="7" s="1"/>
  <c r="E236" i="6"/>
  <c r="K235" i="6" s="1"/>
  <c r="B249" i="5"/>
  <c r="F249" i="5"/>
  <c r="J249" i="5" s="1"/>
  <c r="F240" i="7" l="1"/>
  <c r="J240" i="7" s="1"/>
  <c r="B240" i="7"/>
  <c r="C240" i="7" s="1"/>
  <c r="C249" i="5"/>
  <c r="G249" i="5" s="1"/>
  <c r="I249" i="5" s="1"/>
  <c r="A250" i="5" s="1"/>
  <c r="F236" i="6"/>
  <c r="J236" i="6" s="1"/>
  <c r="B236" i="6"/>
  <c r="C236" i="6" s="1"/>
  <c r="G240" i="7" l="1"/>
  <c r="I240" i="7" s="1"/>
  <c r="A241" i="7" s="1"/>
  <c r="G236" i="6"/>
  <c r="I236" i="6" s="1"/>
  <c r="A237" i="6" s="1"/>
  <c r="E250" i="5"/>
  <c r="K249" i="5" s="1"/>
  <c r="E241" i="7" l="1"/>
  <c r="K240" i="7" s="1"/>
  <c r="E237" i="6"/>
  <c r="K236" i="6" s="1"/>
  <c r="F250" i="5"/>
  <c r="J250" i="5" s="1"/>
  <c r="B250" i="5"/>
  <c r="F241" i="7" l="1"/>
  <c r="J241" i="7" s="1"/>
  <c r="B241" i="7"/>
  <c r="C241" i="7" s="1"/>
  <c r="C250" i="5"/>
  <c r="G250" i="5" s="1"/>
  <c r="I250" i="5" s="1"/>
  <c r="A251" i="5" s="1"/>
  <c r="B237" i="6"/>
  <c r="C237" i="6" s="1"/>
  <c r="F237" i="6"/>
  <c r="J237" i="6" s="1"/>
  <c r="G241" i="7" l="1"/>
  <c r="I241" i="7" s="1"/>
  <c r="G237" i="6"/>
  <c r="I237" i="6" s="1"/>
  <c r="A238" i="6" s="1"/>
  <c r="E251" i="5"/>
  <c r="K250" i="5" s="1"/>
  <c r="A242" i="7" l="1"/>
  <c r="E238" i="6"/>
  <c r="K237" i="6" s="1"/>
  <c r="B251" i="5"/>
  <c r="F251" i="5"/>
  <c r="J251" i="5" s="1"/>
  <c r="E242" i="7" l="1"/>
  <c r="K241" i="7" s="1"/>
  <c r="C251" i="5"/>
  <c r="G251" i="5" s="1"/>
  <c r="I251" i="5" s="1"/>
  <c r="A252" i="5" s="1"/>
  <c r="F238" i="6"/>
  <c r="J238" i="6" s="1"/>
  <c r="B238" i="6"/>
  <c r="C238" i="6" s="1"/>
  <c r="F242" i="7" l="1"/>
  <c r="J242" i="7" s="1"/>
  <c r="B242" i="7"/>
  <c r="C242" i="7" s="1"/>
  <c r="G238" i="6"/>
  <c r="I238" i="6" s="1"/>
  <c r="A239" i="6" s="1"/>
  <c r="E252" i="5"/>
  <c r="K251" i="5" s="1"/>
  <c r="G242" i="7" l="1"/>
  <c r="I242" i="7" s="1"/>
  <c r="E239" i="6"/>
  <c r="K238" i="6" s="1"/>
  <c r="F252" i="5"/>
  <c r="J252" i="5" s="1"/>
  <c r="B252" i="5"/>
  <c r="A243" i="7" l="1"/>
  <c r="C252" i="5"/>
  <c r="G252" i="5" s="1"/>
  <c r="I252" i="5" s="1"/>
  <c r="A253" i="5" s="1"/>
  <c r="B239" i="6"/>
  <c r="C239" i="6" s="1"/>
  <c r="F239" i="6"/>
  <c r="J239" i="6" s="1"/>
  <c r="E243" i="7" l="1"/>
  <c r="K242" i="7" s="1"/>
  <c r="G239" i="6"/>
  <c r="I239" i="6" s="1"/>
  <c r="E253" i="5"/>
  <c r="K252" i="5" s="1"/>
  <c r="B243" i="7" l="1"/>
  <c r="C243" i="7" s="1"/>
  <c r="F243" i="7"/>
  <c r="J243" i="7" s="1"/>
  <c r="A240" i="6"/>
  <c r="B253" i="5"/>
  <c r="F253" i="5"/>
  <c r="J253" i="5" s="1"/>
  <c r="G243" i="7" l="1"/>
  <c r="I243" i="7" s="1"/>
  <c r="A244" i="7" s="1"/>
  <c r="C253" i="5"/>
  <c r="G253" i="5" s="1"/>
  <c r="I253" i="5" s="1"/>
  <c r="A254" i="5" s="1"/>
  <c r="E240" i="6"/>
  <c r="K239" i="6" s="1"/>
  <c r="E244" i="7" l="1"/>
  <c r="K243" i="7" s="1"/>
  <c r="F240" i="6"/>
  <c r="J240" i="6" s="1"/>
  <c r="B240" i="6"/>
  <c r="C240" i="6" s="1"/>
  <c r="E254" i="5"/>
  <c r="K253" i="5" s="1"/>
  <c r="F244" i="7" l="1"/>
  <c r="J244" i="7" s="1"/>
  <c r="B244" i="7"/>
  <c r="C244" i="7" s="1"/>
  <c r="G240" i="6"/>
  <c r="I240" i="6" s="1"/>
  <c r="A241" i="6" s="1"/>
  <c r="F254" i="5"/>
  <c r="J254" i="5" s="1"/>
  <c r="B254" i="5"/>
  <c r="G244" i="7" l="1"/>
  <c r="I244" i="7" s="1"/>
  <c r="C254" i="5"/>
  <c r="G254" i="5" s="1"/>
  <c r="I254" i="5" s="1"/>
  <c r="A255" i="5" s="1"/>
  <c r="E241" i="6"/>
  <c r="K240" i="6" s="1"/>
  <c r="A245" i="7" l="1"/>
  <c r="F241" i="6"/>
  <c r="J241" i="6" s="1"/>
  <c r="B241" i="6"/>
  <c r="C241" i="6" s="1"/>
  <c r="E255" i="5"/>
  <c r="K254" i="5" l="1"/>
  <c r="E245" i="7"/>
  <c r="K244" i="7" s="1"/>
  <c r="G241" i="6"/>
  <c r="I241" i="6" s="1"/>
  <c r="A242" i="6" s="1"/>
  <c r="B255" i="5"/>
  <c r="F255" i="5"/>
  <c r="J255" i="5" s="1"/>
  <c r="B245" i="7" l="1"/>
  <c r="C245" i="7" s="1"/>
  <c r="F245" i="7"/>
  <c r="J245" i="7" s="1"/>
  <c r="C255" i="5"/>
  <c r="G255" i="5" s="1"/>
  <c r="I255" i="5" s="1"/>
  <c r="A256" i="5" s="1"/>
  <c r="E242" i="6"/>
  <c r="K241" i="6" s="1"/>
  <c r="G245" i="7" l="1"/>
  <c r="I245" i="7" s="1"/>
  <c r="A246" i="7" s="1"/>
  <c r="B242" i="6"/>
  <c r="C242" i="6" s="1"/>
  <c r="F242" i="6"/>
  <c r="J242" i="6" s="1"/>
  <c r="E256" i="5"/>
  <c r="K255" i="5" s="1"/>
  <c r="E246" i="7" l="1"/>
  <c r="K245" i="7" s="1"/>
  <c r="G242" i="6"/>
  <c r="I242" i="6" s="1"/>
  <c r="F256" i="5"/>
  <c r="J256" i="5" s="1"/>
  <c r="B256" i="5"/>
  <c r="F246" i="7" l="1"/>
  <c r="J246" i="7" s="1"/>
  <c r="B246" i="7"/>
  <c r="C246" i="7" s="1"/>
  <c r="C256" i="5"/>
  <c r="G256" i="5" s="1"/>
  <c r="I256" i="5" s="1"/>
  <c r="A257" i="5" s="1"/>
  <c r="A243" i="6"/>
  <c r="G246" i="7" l="1"/>
  <c r="I246" i="7" s="1"/>
  <c r="E243" i="6"/>
  <c r="K242" i="6" s="1"/>
  <c r="E257" i="5"/>
  <c r="K256" i="5" s="1"/>
  <c r="A247" i="7" l="1"/>
  <c r="F243" i="6"/>
  <c r="J243" i="6" s="1"/>
  <c r="B243" i="6"/>
  <c r="C243" i="6" s="1"/>
  <c r="B257" i="5"/>
  <c r="F257" i="5"/>
  <c r="J257" i="5" s="1"/>
  <c r="E247" i="7" l="1"/>
  <c r="K246" i="7" s="1"/>
  <c r="C257" i="5"/>
  <c r="G257" i="5" s="1"/>
  <c r="I257" i="5" s="1"/>
  <c r="A258" i="5" s="1"/>
  <c r="G243" i="6"/>
  <c r="I243" i="6" s="1"/>
  <c r="A244" i="6" s="1"/>
  <c r="B247" i="7" l="1"/>
  <c r="C247" i="7" s="1"/>
  <c r="F247" i="7"/>
  <c r="J247" i="7" s="1"/>
  <c r="E244" i="6"/>
  <c r="K243" i="6" s="1"/>
  <c r="E258" i="5"/>
  <c r="K257" i="5" s="1"/>
  <c r="G247" i="7" l="1"/>
  <c r="I247" i="7" s="1"/>
  <c r="A248" i="7" s="1"/>
  <c r="B244" i="6"/>
  <c r="C244" i="6" s="1"/>
  <c r="F244" i="6"/>
  <c r="J244" i="6" s="1"/>
  <c r="F258" i="5"/>
  <c r="J258" i="5" s="1"/>
  <c r="B258" i="5"/>
  <c r="E248" i="7" l="1"/>
  <c r="K247" i="7" s="1"/>
  <c r="C258" i="5"/>
  <c r="G258" i="5" s="1"/>
  <c r="I258" i="5" s="1"/>
  <c r="A259" i="5" s="1"/>
  <c r="G244" i="6"/>
  <c r="I244" i="6" s="1"/>
  <c r="A245" i="6" s="1"/>
  <c r="B248" i="7" l="1"/>
  <c r="C248" i="7" s="1"/>
  <c r="F248" i="7"/>
  <c r="J248" i="7" s="1"/>
  <c r="E245" i="6"/>
  <c r="K244" i="6" s="1"/>
  <c r="E259" i="5"/>
  <c r="K258" i="5" s="1"/>
  <c r="G248" i="7" l="1"/>
  <c r="F245" i="6"/>
  <c r="J245" i="6" s="1"/>
  <c r="B245" i="6"/>
  <c r="C245" i="6" s="1"/>
  <c r="B259" i="5"/>
  <c r="F259" i="5"/>
  <c r="J259" i="5" s="1"/>
  <c r="I248" i="7" l="1"/>
  <c r="C259" i="5"/>
  <c r="G259" i="5" s="1"/>
  <c r="I259" i="5" s="1"/>
  <c r="A260" i="5" s="1"/>
  <c r="G245" i="6"/>
  <c r="I245" i="6" s="1"/>
  <c r="A246" i="6" s="1"/>
  <c r="A249" i="7" l="1"/>
  <c r="E246" i="6"/>
  <c r="K245" i="6" s="1"/>
  <c r="E260" i="5"/>
  <c r="K259" i="5" s="1"/>
  <c r="E249" i="7" l="1"/>
  <c r="K248" i="7" s="1"/>
  <c r="B246" i="6"/>
  <c r="C246" i="6" s="1"/>
  <c r="F246" i="6"/>
  <c r="J246" i="6" s="1"/>
  <c r="F260" i="5"/>
  <c r="J260" i="5" s="1"/>
  <c r="B260" i="5"/>
  <c r="F249" i="7" l="1"/>
  <c r="J249" i="7" s="1"/>
  <c r="B249" i="7"/>
  <c r="C249" i="7" s="1"/>
  <c r="C260" i="5"/>
  <c r="G260" i="5" s="1"/>
  <c r="I260" i="5" s="1"/>
  <c r="A261" i="5" s="1"/>
  <c r="G246" i="6"/>
  <c r="I246" i="6" s="1"/>
  <c r="G249" i="7" l="1"/>
  <c r="I249" i="7" s="1"/>
  <c r="A247" i="6"/>
  <c r="E261" i="5"/>
  <c r="K260" i="5" s="1"/>
  <c r="A250" i="7" l="1"/>
  <c r="E247" i="6"/>
  <c r="K246" i="6" s="1"/>
  <c r="B261" i="5"/>
  <c r="F261" i="5"/>
  <c r="J261" i="5" s="1"/>
  <c r="E250" i="7" l="1"/>
  <c r="K249" i="7" s="1"/>
  <c r="C261" i="5"/>
  <c r="G261" i="5" s="1"/>
  <c r="I261" i="5" s="1"/>
  <c r="A262" i="5" s="1"/>
  <c r="F247" i="6"/>
  <c r="J247" i="6" s="1"/>
  <c r="B247" i="6"/>
  <c r="C247" i="6" s="1"/>
  <c r="B250" i="7" l="1"/>
  <c r="C250" i="7" s="1"/>
  <c r="F250" i="7"/>
  <c r="J250" i="7" s="1"/>
  <c r="G247" i="6"/>
  <c r="I247" i="6" s="1"/>
  <c r="A248" i="6" s="1"/>
  <c r="E262" i="5"/>
  <c r="K261" i="5" s="1"/>
  <c r="G250" i="7" l="1"/>
  <c r="I250" i="7" s="1"/>
  <c r="A251" i="7" s="1"/>
  <c r="E248" i="6"/>
  <c r="K247" i="6" s="1"/>
  <c r="F262" i="5"/>
  <c r="J262" i="5" s="1"/>
  <c r="B262" i="5"/>
  <c r="E251" i="7" l="1"/>
  <c r="K250" i="7" s="1"/>
  <c r="C262" i="5"/>
  <c r="G262" i="5" s="1"/>
  <c r="I262" i="5" s="1"/>
  <c r="A263" i="5" s="1"/>
  <c r="B248" i="6"/>
  <c r="C248" i="6" s="1"/>
  <c r="F248" i="6"/>
  <c r="J248" i="6" s="1"/>
  <c r="B251" i="7" l="1"/>
  <c r="C251" i="7" s="1"/>
  <c r="F251" i="7"/>
  <c r="J251" i="7" s="1"/>
  <c r="G248" i="6"/>
  <c r="I248" i="6" s="1"/>
  <c r="A249" i="6" s="1"/>
  <c r="E263" i="5"/>
  <c r="K262" i="5" s="1"/>
  <c r="G251" i="7" l="1"/>
  <c r="I251" i="7" s="1"/>
  <c r="A252" i="7" s="1"/>
  <c r="E249" i="6"/>
  <c r="K248" i="6" s="1"/>
  <c r="B263" i="5"/>
  <c r="F263" i="5"/>
  <c r="J263" i="5" s="1"/>
  <c r="E252" i="7" l="1"/>
  <c r="K251" i="7" s="1"/>
  <c r="C263" i="5"/>
  <c r="G263" i="5" s="1"/>
  <c r="I263" i="5" s="1"/>
  <c r="A264" i="5" s="1"/>
  <c r="F249" i="6"/>
  <c r="J249" i="6" s="1"/>
  <c r="B249" i="6"/>
  <c r="C249" i="6" s="1"/>
  <c r="B252" i="7" l="1"/>
  <c r="C252" i="7" s="1"/>
  <c r="F252" i="7"/>
  <c r="J252" i="7" s="1"/>
  <c r="M10" i="1"/>
  <c r="G249" i="6"/>
  <c r="I249" i="6" s="1"/>
  <c r="A250" i="6" s="1"/>
  <c r="E264" i="5"/>
  <c r="K263" i="5" s="1"/>
  <c r="O8" i="1" l="1"/>
  <c r="G252" i="7"/>
  <c r="E250" i="6"/>
  <c r="K249" i="6" s="1"/>
  <c r="F264" i="5"/>
  <c r="J264" i="5" s="1"/>
  <c r="B264" i="5"/>
  <c r="I252" i="7" l="1"/>
  <c r="C264" i="5"/>
  <c r="G264" i="5" s="1"/>
  <c r="I264" i="5" s="1"/>
  <c r="A265" i="5" s="1"/>
  <c r="B250" i="6"/>
  <c r="C250" i="6" s="1"/>
  <c r="F250" i="6"/>
  <c r="J250" i="6" s="1"/>
  <c r="A253" i="7" l="1"/>
  <c r="G250" i="6"/>
  <c r="I250" i="6" s="1"/>
  <c r="E265" i="5"/>
  <c r="K264" i="5" s="1"/>
  <c r="E253" i="7" l="1"/>
  <c r="K252" i="7" s="1"/>
  <c r="A251" i="6"/>
  <c r="B265" i="5"/>
  <c r="F265" i="5"/>
  <c r="J265" i="5" s="1"/>
  <c r="B253" i="7" l="1"/>
  <c r="C253" i="7" s="1"/>
  <c r="F253" i="7"/>
  <c r="J253" i="7" s="1"/>
  <c r="C265" i="5"/>
  <c r="G265" i="5" s="1"/>
  <c r="I265" i="5" s="1"/>
  <c r="A266" i="5" s="1"/>
  <c r="E251" i="6"/>
  <c r="K250" i="6" s="1"/>
  <c r="G253" i="7" l="1"/>
  <c r="I253" i="7" s="1"/>
  <c r="A254" i="7" s="1"/>
  <c r="F251" i="6"/>
  <c r="J251" i="6" s="1"/>
  <c r="B251" i="6"/>
  <c r="C251" i="6" s="1"/>
  <c r="E266" i="5"/>
  <c r="K265" i="5" s="1"/>
  <c r="E254" i="7" l="1"/>
  <c r="K253" i="7" s="1"/>
  <c r="G251" i="6"/>
  <c r="I251" i="6" s="1"/>
  <c r="A252" i="6" s="1"/>
  <c r="F266" i="5"/>
  <c r="J266" i="5" s="1"/>
  <c r="B266" i="5"/>
  <c r="B254" i="7" l="1"/>
  <c r="C254" i="7" s="1"/>
  <c r="F254" i="7"/>
  <c r="J254" i="7" s="1"/>
  <c r="C266" i="5"/>
  <c r="G266" i="5" s="1"/>
  <c r="I266" i="5" s="1"/>
  <c r="A267" i="5" s="1"/>
  <c r="E252" i="6"/>
  <c r="K251" i="6" s="1"/>
  <c r="G254" i="7" l="1"/>
  <c r="I254" i="7" s="1"/>
  <c r="A255" i="7" s="1"/>
  <c r="B252" i="6"/>
  <c r="C252" i="6" s="1"/>
  <c r="F252" i="6"/>
  <c r="J252" i="6" s="1"/>
  <c r="E267" i="5"/>
  <c r="K266" i="5" l="1"/>
  <c r="E255" i="7"/>
  <c r="K254" i="7" s="1"/>
  <c r="G252" i="6"/>
  <c r="I252" i="6" s="1"/>
  <c r="A253" i="6" s="1"/>
  <c r="B267" i="5"/>
  <c r="F267" i="5"/>
  <c r="J267" i="5" s="1"/>
  <c r="F255" i="7" l="1"/>
  <c r="J255" i="7" s="1"/>
  <c r="B255" i="7"/>
  <c r="C255" i="7" s="1"/>
  <c r="C267" i="5"/>
  <c r="G267" i="5" s="1"/>
  <c r="I267" i="5" s="1"/>
  <c r="A268" i="5" s="1"/>
  <c r="E253" i="6"/>
  <c r="K252" i="6" s="1"/>
  <c r="G255" i="7" l="1"/>
  <c r="I255" i="7" s="1"/>
  <c r="A256" i="7" s="1"/>
  <c r="E256" i="7" s="1"/>
  <c r="K255" i="7" s="1"/>
  <c r="B253" i="6"/>
  <c r="C253" i="6" s="1"/>
  <c r="F253" i="6"/>
  <c r="J253" i="6" s="1"/>
  <c r="E268" i="5"/>
  <c r="K267" i="5" s="1"/>
  <c r="B256" i="7" l="1"/>
  <c r="C256" i="7" s="1"/>
  <c r="F256" i="7"/>
  <c r="J256" i="7" s="1"/>
  <c r="G253" i="6"/>
  <c r="I253" i="6" s="1"/>
  <c r="F268" i="5"/>
  <c r="J268" i="5" s="1"/>
  <c r="B268" i="5"/>
  <c r="G256" i="7" l="1"/>
  <c r="I256" i="7" s="1"/>
  <c r="A257" i="7" s="1"/>
  <c r="C268" i="5"/>
  <c r="G268" i="5" s="1"/>
  <c r="I268" i="5" s="1"/>
  <c r="A269" i="5" s="1"/>
  <c r="A254" i="6"/>
  <c r="E257" i="7" l="1"/>
  <c r="K256" i="7" s="1"/>
  <c r="E254" i="6"/>
  <c r="K253" i="6" s="1"/>
  <c r="E269" i="5"/>
  <c r="K268" i="5" s="1"/>
  <c r="B257" i="7" l="1"/>
  <c r="C257" i="7" s="1"/>
  <c r="F257" i="7"/>
  <c r="J257" i="7" s="1"/>
  <c r="B254" i="6"/>
  <c r="C254" i="6" s="1"/>
  <c r="F254" i="6"/>
  <c r="J254" i="6" s="1"/>
  <c r="B269" i="5"/>
  <c r="F269" i="5"/>
  <c r="J269" i="5" s="1"/>
  <c r="G257" i="7" l="1"/>
  <c r="I257" i="7" s="1"/>
  <c r="A258" i="7" s="1"/>
  <c r="C269" i="5"/>
  <c r="G269" i="5" s="1"/>
  <c r="I269" i="5" s="1"/>
  <c r="A270" i="5" s="1"/>
  <c r="G254" i="6"/>
  <c r="I254" i="6" s="1"/>
  <c r="A255" i="6" s="1"/>
  <c r="E258" i="7" l="1"/>
  <c r="K257" i="7" s="1"/>
  <c r="E255" i="6"/>
  <c r="K254" i="6" s="1"/>
  <c r="E270" i="5"/>
  <c r="K269" i="5" s="1"/>
  <c r="B258" i="7" l="1"/>
  <c r="C258" i="7" s="1"/>
  <c r="F258" i="7"/>
  <c r="J258" i="7" s="1"/>
  <c r="B255" i="6"/>
  <c r="C255" i="6" s="1"/>
  <c r="F255" i="6"/>
  <c r="J255" i="6" s="1"/>
  <c r="F270" i="5"/>
  <c r="J270" i="5" s="1"/>
  <c r="B270" i="5"/>
  <c r="G258" i="7" l="1"/>
  <c r="C270" i="5"/>
  <c r="G270" i="5" s="1"/>
  <c r="I270" i="5" s="1"/>
  <c r="A271" i="5" s="1"/>
  <c r="E271" i="5" s="1"/>
  <c r="K270" i="5" s="1"/>
  <c r="G255" i="6"/>
  <c r="I255" i="6" s="1"/>
  <c r="A256" i="6" s="1"/>
  <c r="I258" i="7" l="1"/>
  <c r="E256" i="6"/>
  <c r="K255" i="6" s="1"/>
  <c r="B271" i="5"/>
  <c r="F271" i="5"/>
  <c r="J271" i="5" s="1"/>
  <c r="A259" i="7" l="1"/>
  <c r="B256" i="6"/>
  <c r="C256" i="6" s="1"/>
  <c r="C271" i="5"/>
  <c r="G271" i="5" s="1"/>
  <c r="I271" i="5" s="1"/>
  <c r="F256" i="6"/>
  <c r="J256" i="6" s="1"/>
  <c r="E259" i="7" l="1"/>
  <c r="K258" i="7" s="1"/>
  <c r="G256" i="6"/>
  <c r="I256" i="6" s="1"/>
  <c r="A272" i="5"/>
  <c r="F259" i="7" l="1"/>
  <c r="J259" i="7" s="1"/>
  <c r="B259" i="7"/>
  <c r="C259" i="7" s="1"/>
  <c r="A257" i="6"/>
  <c r="E272" i="5"/>
  <c r="K271" i="5" s="1"/>
  <c r="G259" i="7" l="1"/>
  <c r="I259" i="7" s="1"/>
  <c r="E257" i="6"/>
  <c r="K256" i="6" s="1"/>
  <c r="F272" i="5"/>
  <c r="J272" i="5" s="1"/>
  <c r="B272" i="5"/>
  <c r="A260" i="7" l="1"/>
  <c r="C272" i="5"/>
  <c r="G272" i="5" s="1"/>
  <c r="I272" i="5" s="1"/>
  <c r="A273" i="5" s="1"/>
  <c r="E273" i="5" s="1"/>
  <c r="K272" i="5" s="1"/>
  <c r="B257" i="6"/>
  <c r="C257" i="6" s="1"/>
  <c r="F257" i="6"/>
  <c r="J257" i="6" s="1"/>
  <c r="E260" i="7" l="1"/>
  <c r="K259" i="7" s="1"/>
  <c r="G257" i="6"/>
  <c r="I257" i="6" s="1"/>
  <c r="A258" i="6" s="1"/>
  <c r="B273" i="5"/>
  <c r="F273" i="5"/>
  <c r="J273" i="5" s="1"/>
  <c r="F260" i="7" l="1"/>
  <c r="J260" i="7" s="1"/>
  <c r="B260" i="7"/>
  <c r="C260" i="7" s="1"/>
  <c r="C273" i="5"/>
  <c r="G273" i="5" s="1"/>
  <c r="I273" i="5" s="1"/>
  <c r="E258" i="6"/>
  <c r="K257" i="6" s="1"/>
  <c r="G260" i="7" l="1"/>
  <c r="I260" i="7" s="1"/>
  <c r="A261" i="7" s="1"/>
  <c r="E261" i="7" s="1"/>
  <c r="K260" i="7" s="1"/>
  <c r="B258" i="6"/>
  <c r="C258" i="6" s="1"/>
  <c r="F258" i="6"/>
  <c r="J258" i="6" s="1"/>
  <c r="A274" i="5"/>
  <c r="B261" i="7" l="1"/>
  <c r="C261" i="7" s="1"/>
  <c r="F261" i="7"/>
  <c r="J261" i="7" s="1"/>
  <c r="G258" i="6"/>
  <c r="I258" i="6" s="1"/>
  <c r="A259" i="6" s="1"/>
  <c r="E274" i="5"/>
  <c r="K273" i="5" s="1"/>
  <c r="G261" i="7" l="1"/>
  <c r="E259" i="6"/>
  <c r="K258" i="6" s="1"/>
  <c r="F274" i="5"/>
  <c r="J274" i="5" s="1"/>
  <c r="B274" i="5"/>
  <c r="I261" i="7" l="1"/>
  <c r="B259" i="6"/>
  <c r="C259" i="6" s="1"/>
  <c r="C274" i="5"/>
  <c r="G274" i="5" s="1"/>
  <c r="I274" i="5" s="1"/>
  <c r="A275" i="5" s="1"/>
  <c r="E275" i="5" s="1"/>
  <c r="K274" i="5" s="1"/>
  <c r="F259" i="6"/>
  <c r="J259" i="6" s="1"/>
  <c r="A262" i="7" l="1"/>
  <c r="G259" i="6"/>
  <c r="I259" i="6" s="1"/>
  <c r="B275" i="5"/>
  <c r="F275" i="5"/>
  <c r="J275" i="5" s="1"/>
  <c r="E262" i="7" l="1"/>
  <c r="K261" i="7" s="1"/>
  <c r="C275" i="5"/>
  <c r="G275" i="5" s="1"/>
  <c r="I275" i="5" s="1"/>
  <c r="A260" i="6"/>
  <c r="B262" i="7" l="1"/>
  <c r="C262" i="7" s="1"/>
  <c r="F262" i="7"/>
  <c r="J262" i="7" s="1"/>
  <c r="E260" i="6"/>
  <c r="K259" i="6" s="1"/>
  <c r="A276" i="5"/>
  <c r="G262" i="7" l="1"/>
  <c r="F260" i="6"/>
  <c r="J260" i="6" s="1"/>
  <c r="B260" i="6"/>
  <c r="C260" i="6" s="1"/>
  <c r="E276" i="5"/>
  <c r="K275" i="5" s="1"/>
  <c r="G260" i="6" l="1"/>
  <c r="I260" i="6" s="1"/>
  <c r="A261" i="6" s="1"/>
  <c r="I262" i="7"/>
  <c r="F276" i="5"/>
  <c r="J276" i="5" s="1"/>
  <c r="B276" i="5"/>
  <c r="A263" i="7" l="1"/>
  <c r="C276" i="5"/>
  <c r="G276" i="5" s="1"/>
  <c r="I276" i="5" s="1"/>
  <c r="A277" i="5" s="1"/>
  <c r="E277" i="5" s="1"/>
  <c r="K276" i="5" s="1"/>
  <c r="E261" i="6"/>
  <c r="K260" i="6" s="1"/>
  <c r="E263" i="7" l="1"/>
  <c r="K262" i="7" s="1"/>
  <c r="B261" i="6"/>
  <c r="C261" i="6" s="1"/>
  <c r="F261" i="6"/>
  <c r="J261" i="6" s="1"/>
  <c r="B277" i="5"/>
  <c r="F277" i="5"/>
  <c r="J277" i="5" s="1"/>
  <c r="F263" i="7" l="1"/>
  <c r="J263" i="7" s="1"/>
  <c r="B263" i="7"/>
  <c r="C263" i="7" s="1"/>
  <c r="C277" i="5"/>
  <c r="G277" i="5" s="1"/>
  <c r="I277" i="5" s="1"/>
  <c r="G261" i="6"/>
  <c r="I261" i="6" s="1"/>
  <c r="A262" i="6" s="1"/>
  <c r="G263" i="7" l="1"/>
  <c r="I263" i="7" s="1"/>
  <c r="E262" i="6"/>
  <c r="K261" i="6" s="1"/>
  <c r="A278" i="5"/>
  <c r="A264" i="7" l="1"/>
  <c r="B262" i="6"/>
  <c r="C262" i="6" s="1"/>
  <c r="F262" i="6"/>
  <c r="J262" i="6" s="1"/>
  <c r="E278" i="5"/>
  <c r="K277" i="5" s="1"/>
  <c r="E264" i="7" l="1"/>
  <c r="K263" i="7" s="1"/>
  <c r="G262" i="6"/>
  <c r="I262" i="6" s="1"/>
  <c r="A263" i="6" s="1"/>
  <c r="F278" i="5"/>
  <c r="J278" i="5" s="1"/>
  <c r="B278" i="5"/>
  <c r="F264" i="7" l="1"/>
  <c r="J264" i="7" s="1"/>
  <c r="B264" i="7"/>
  <c r="C264" i="7" s="1"/>
  <c r="C278" i="5"/>
  <c r="G278" i="5" s="1"/>
  <c r="I278" i="5" s="1"/>
  <c r="A279" i="5" s="1"/>
  <c r="E279" i="5" s="1"/>
  <c r="E263" i="6"/>
  <c r="K262" i="6" s="1"/>
  <c r="K278" i="5" l="1"/>
  <c r="G264" i="7"/>
  <c r="I264" i="7" s="1"/>
  <c r="A265" i="7" s="1"/>
  <c r="F263" i="6"/>
  <c r="J263" i="6" s="1"/>
  <c r="B263" i="6"/>
  <c r="C263" i="6" s="1"/>
  <c r="B279" i="5"/>
  <c r="F279" i="5"/>
  <c r="J279" i="5" s="1"/>
  <c r="G263" i="6" l="1"/>
  <c r="I263" i="6" s="1"/>
  <c r="A264" i="6" s="1"/>
  <c r="E265" i="7"/>
  <c r="K264" i="7" s="1"/>
  <c r="C279" i="5"/>
  <c r="G279" i="5" s="1"/>
  <c r="I279" i="5" s="1"/>
  <c r="F265" i="7" l="1"/>
  <c r="J265" i="7" s="1"/>
  <c r="B265" i="7"/>
  <c r="C265" i="7" s="1"/>
  <c r="E264" i="6"/>
  <c r="K263" i="6" s="1"/>
  <c r="A280" i="5"/>
  <c r="G265" i="7" l="1"/>
  <c r="I265" i="7" s="1"/>
  <c r="A266" i="7" s="1"/>
  <c r="F264" i="6"/>
  <c r="J264" i="6" s="1"/>
  <c r="B264" i="6"/>
  <c r="C264" i="6" s="1"/>
  <c r="E280" i="5"/>
  <c r="K279" i="5" s="1"/>
  <c r="G264" i="6" l="1"/>
  <c r="I264" i="6" s="1"/>
  <c r="A265" i="6" s="1"/>
  <c r="E266" i="7"/>
  <c r="K265" i="7" s="1"/>
  <c r="F280" i="5"/>
  <c r="J280" i="5" s="1"/>
  <c r="B280" i="5"/>
  <c r="B266" i="7" l="1"/>
  <c r="C266" i="7" s="1"/>
  <c r="F266" i="7"/>
  <c r="J266" i="7" s="1"/>
  <c r="C280" i="5"/>
  <c r="G280" i="5" s="1"/>
  <c r="I280" i="5" s="1"/>
  <c r="A281" i="5" s="1"/>
  <c r="E281" i="5" s="1"/>
  <c r="K280" i="5" s="1"/>
  <c r="E265" i="6"/>
  <c r="K264" i="6" s="1"/>
  <c r="G266" i="7" l="1"/>
  <c r="I266" i="7" s="1"/>
  <c r="A267" i="7" s="1"/>
  <c r="E267" i="7" s="1"/>
  <c r="K266" i="7" s="1"/>
  <c r="B265" i="6"/>
  <c r="C265" i="6" s="1"/>
  <c r="F265" i="6"/>
  <c r="J265" i="6" s="1"/>
  <c r="B281" i="5"/>
  <c r="F281" i="5"/>
  <c r="J281" i="5" s="1"/>
  <c r="F267" i="7" l="1"/>
  <c r="J267" i="7" s="1"/>
  <c r="B267" i="7"/>
  <c r="C267" i="7" s="1"/>
  <c r="C281" i="5"/>
  <c r="G281" i="5" s="1"/>
  <c r="I281" i="5" s="1"/>
  <c r="G265" i="6"/>
  <c r="I265" i="6" s="1"/>
  <c r="A266" i="6" s="1"/>
  <c r="G267" i="7" l="1"/>
  <c r="I267" i="7" s="1"/>
  <c r="A268" i="7" s="1"/>
  <c r="E266" i="6"/>
  <c r="K265" i="6" s="1"/>
  <c r="A282" i="5"/>
  <c r="E268" i="7" l="1"/>
  <c r="K267" i="7" s="1"/>
  <c r="F266" i="6"/>
  <c r="J266" i="6" s="1"/>
  <c r="B266" i="6"/>
  <c r="C266" i="6" s="1"/>
  <c r="E282" i="5"/>
  <c r="K281" i="5" s="1"/>
  <c r="G266" i="6" l="1"/>
  <c r="I266" i="6" s="1"/>
  <c r="A267" i="6" s="1"/>
  <c r="F268" i="7"/>
  <c r="J268" i="7" s="1"/>
  <c r="B268" i="7"/>
  <c r="C268" i="7" s="1"/>
  <c r="F282" i="5"/>
  <c r="J282" i="5" s="1"/>
  <c r="B282" i="5"/>
  <c r="G268" i="7" l="1"/>
  <c r="I268" i="7" s="1"/>
  <c r="A269" i="7" s="1"/>
  <c r="C282" i="5"/>
  <c r="G282" i="5" s="1"/>
  <c r="I282" i="5" s="1"/>
  <c r="A283" i="5" s="1"/>
  <c r="E283" i="5" s="1"/>
  <c r="K282" i="5" s="1"/>
  <c r="E267" i="6"/>
  <c r="K266" i="6" s="1"/>
  <c r="E269" i="7" l="1"/>
  <c r="K268" i="7" s="1"/>
  <c r="F267" i="6"/>
  <c r="J267" i="6" s="1"/>
  <c r="B267" i="6"/>
  <c r="C267" i="6" s="1"/>
  <c r="B283" i="5"/>
  <c r="F283" i="5"/>
  <c r="J283" i="5" s="1"/>
  <c r="G267" i="6" l="1"/>
  <c r="I267" i="6" s="1"/>
  <c r="A268" i="6" s="1"/>
  <c r="B269" i="7"/>
  <c r="C269" i="7" s="1"/>
  <c r="F269" i="7"/>
  <c r="J269" i="7" s="1"/>
  <c r="C283" i="5"/>
  <c r="G283" i="5" s="1"/>
  <c r="I283" i="5" s="1"/>
  <c r="G269" i="7" l="1"/>
  <c r="I269" i="7" s="1"/>
  <c r="A270" i="7" s="1"/>
  <c r="E270" i="7" s="1"/>
  <c r="K269" i="7" s="1"/>
  <c r="E268" i="6"/>
  <c r="K267" i="6" s="1"/>
  <c r="A284" i="5"/>
  <c r="F270" i="7" l="1"/>
  <c r="J270" i="7" s="1"/>
  <c r="B270" i="7"/>
  <c r="C270" i="7" s="1"/>
  <c r="B268" i="6"/>
  <c r="C268" i="6" s="1"/>
  <c r="F268" i="6"/>
  <c r="J268" i="6" s="1"/>
  <c r="E284" i="5"/>
  <c r="K283" i="5" s="1"/>
  <c r="G270" i="7" l="1"/>
  <c r="I270" i="7" s="1"/>
  <c r="A271" i="7" s="1"/>
  <c r="G268" i="6"/>
  <c r="I268" i="6" s="1"/>
  <c r="F284" i="5"/>
  <c r="J284" i="5" s="1"/>
  <c r="B284" i="5"/>
  <c r="E271" i="7" l="1"/>
  <c r="K270" i="7" s="1"/>
  <c r="C284" i="5"/>
  <c r="G284" i="5" s="1"/>
  <c r="I284" i="5" s="1"/>
  <c r="A285" i="5" s="1"/>
  <c r="E285" i="5" s="1"/>
  <c r="K284" i="5" s="1"/>
  <c r="A269" i="6"/>
  <c r="F271" i="7" l="1"/>
  <c r="J271" i="7" s="1"/>
  <c r="B271" i="7"/>
  <c r="C271" i="7" s="1"/>
  <c r="E269" i="6"/>
  <c r="K268" i="6" s="1"/>
  <c r="B285" i="5"/>
  <c r="F285" i="5"/>
  <c r="J285" i="5" s="1"/>
  <c r="G271" i="7" l="1"/>
  <c r="I271" i="7" s="1"/>
  <c r="A272" i="7" s="1"/>
  <c r="E272" i="7" s="1"/>
  <c r="K271" i="7" s="1"/>
  <c r="C285" i="5"/>
  <c r="G285" i="5" s="1"/>
  <c r="I285" i="5" s="1"/>
  <c r="B269" i="6"/>
  <c r="C269" i="6" s="1"/>
  <c r="F269" i="6"/>
  <c r="J269" i="6" s="1"/>
  <c r="B272" i="7" l="1"/>
  <c r="C272" i="7" s="1"/>
  <c r="F272" i="7"/>
  <c r="J272" i="7" s="1"/>
  <c r="G269" i="6"/>
  <c r="I269" i="6" s="1"/>
  <c r="A286" i="5"/>
  <c r="G272" i="7" l="1"/>
  <c r="I272" i="7" s="1"/>
  <c r="A273" i="7" s="1"/>
  <c r="E273" i="7" s="1"/>
  <c r="K272" i="7" s="1"/>
  <c r="A270" i="6"/>
  <c r="E286" i="5"/>
  <c r="K285" i="5" s="1"/>
  <c r="F273" i="7" l="1"/>
  <c r="J273" i="7" s="1"/>
  <c r="B273" i="7"/>
  <c r="C273" i="7" s="1"/>
  <c r="E270" i="6"/>
  <c r="K269" i="6" s="1"/>
  <c r="F286" i="5"/>
  <c r="J286" i="5" s="1"/>
  <c r="B286" i="5"/>
  <c r="G273" i="7" l="1"/>
  <c r="I273" i="7" s="1"/>
  <c r="A274" i="7" s="1"/>
  <c r="E274" i="7" s="1"/>
  <c r="K273" i="7" s="1"/>
  <c r="C286" i="5"/>
  <c r="G286" i="5" s="1"/>
  <c r="I286" i="5" s="1"/>
  <c r="A287" i="5" s="1"/>
  <c r="E287" i="5" s="1"/>
  <c r="K286" i="5" s="1"/>
  <c r="B270" i="6"/>
  <c r="C270" i="6" s="1"/>
  <c r="F270" i="6"/>
  <c r="J270" i="6" s="1"/>
  <c r="F274" i="7" l="1"/>
  <c r="J274" i="7" s="1"/>
  <c r="B274" i="7"/>
  <c r="C274" i="7" s="1"/>
  <c r="G270" i="6"/>
  <c r="I270" i="6" s="1"/>
  <c r="A271" i="6" s="1"/>
  <c r="B287" i="5"/>
  <c r="F287" i="5"/>
  <c r="J287" i="5" s="1"/>
  <c r="G274" i="7" l="1"/>
  <c r="I274" i="7" s="1"/>
  <c r="A275" i="7" s="1"/>
  <c r="E275" i="7" s="1"/>
  <c r="K274" i="7" s="1"/>
  <c r="C287" i="5"/>
  <c r="G287" i="5" s="1"/>
  <c r="I287" i="5" s="1"/>
  <c r="E271" i="6"/>
  <c r="K270" i="6" s="1"/>
  <c r="B275" i="7" l="1"/>
  <c r="C275" i="7" s="1"/>
  <c r="F275" i="7"/>
  <c r="J275" i="7" s="1"/>
  <c r="F271" i="6"/>
  <c r="J271" i="6" s="1"/>
  <c r="B271" i="6"/>
  <c r="C271" i="6" s="1"/>
  <c r="A288" i="5"/>
  <c r="G271" i="6" l="1"/>
  <c r="I271" i="6" s="1"/>
  <c r="A272" i="6" s="1"/>
  <c r="G275" i="7"/>
  <c r="I275" i="7" s="1"/>
  <c r="A276" i="7" s="1"/>
  <c r="E276" i="7" s="1"/>
  <c r="K275" i="7" s="1"/>
  <c r="E288" i="5"/>
  <c r="K287" i="5" s="1"/>
  <c r="B276" i="7" l="1"/>
  <c r="C276" i="7" s="1"/>
  <c r="F276" i="7"/>
  <c r="J276" i="7" s="1"/>
  <c r="E272" i="6"/>
  <c r="K271" i="6" s="1"/>
  <c r="F288" i="5"/>
  <c r="J288" i="5" s="1"/>
  <c r="B288" i="5"/>
  <c r="G276" i="7" l="1"/>
  <c r="I276" i="7" s="1"/>
  <c r="A277" i="7" s="1"/>
  <c r="C288" i="5"/>
  <c r="G288" i="5" s="1"/>
  <c r="I288" i="5" s="1"/>
  <c r="A289" i="5" s="1"/>
  <c r="E289" i="5" s="1"/>
  <c r="K288" i="5" s="1"/>
  <c r="F272" i="6"/>
  <c r="J272" i="6" s="1"/>
  <c r="B272" i="6"/>
  <c r="C272" i="6" s="1"/>
  <c r="G272" i="6" l="1"/>
  <c r="I272" i="6" s="1"/>
  <c r="A273" i="6" s="1"/>
  <c r="E277" i="7"/>
  <c r="K276" i="7" s="1"/>
  <c r="F289" i="5"/>
  <c r="J289" i="5" s="1"/>
  <c r="B289" i="5"/>
  <c r="F277" i="7" l="1"/>
  <c r="J277" i="7" s="1"/>
  <c r="B277" i="7"/>
  <c r="C277" i="7" s="1"/>
  <c r="C289" i="5"/>
  <c r="G289" i="5" s="1"/>
  <c r="I289" i="5" s="1"/>
  <c r="E273" i="6"/>
  <c r="K272" i="6" s="1"/>
  <c r="G277" i="7" l="1"/>
  <c r="I277" i="7" s="1"/>
  <c r="A278" i="7" s="1"/>
  <c r="B273" i="6"/>
  <c r="C273" i="6" s="1"/>
  <c r="F273" i="6"/>
  <c r="J273" i="6" s="1"/>
  <c r="A290" i="5"/>
  <c r="E278" i="7" l="1"/>
  <c r="K277" i="7" s="1"/>
  <c r="G273" i="6"/>
  <c r="I273" i="6" s="1"/>
  <c r="A274" i="6" s="1"/>
  <c r="E290" i="5"/>
  <c r="K289" i="5" s="1"/>
  <c r="F278" i="7" l="1"/>
  <c r="J278" i="7" s="1"/>
  <c r="B278" i="7"/>
  <c r="C278" i="7" s="1"/>
  <c r="E274" i="6"/>
  <c r="K273" i="6" s="1"/>
  <c r="F290" i="5"/>
  <c r="J290" i="5" s="1"/>
  <c r="B290" i="5"/>
  <c r="G278" i="7" l="1"/>
  <c r="I278" i="7" s="1"/>
  <c r="A279" i="7" s="1"/>
  <c r="E279" i="7" s="1"/>
  <c r="K278" i="7" s="1"/>
  <c r="B274" i="6"/>
  <c r="C274" i="6" s="1"/>
  <c r="C290" i="5"/>
  <c r="G290" i="5" s="1"/>
  <c r="I290" i="5" s="1"/>
  <c r="A291" i="5" s="1"/>
  <c r="F274" i="6"/>
  <c r="J274" i="6" s="1"/>
  <c r="B279" i="7" l="1"/>
  <c r="C279" i="7" s="1"/>
  <c r="F279" i="7"/>
  <c r="J279" i="7" s="1"/>
  <c r="G274" i="6"/>
  <c r="I274" i="6" s="1"/>
  <c r="E291" i="5"/>
  <c r="K290" i="5" l="1"/>
  <c r="G279" i="7"/>
  <c r="I279" i="7" s="1"/>
  <c r="A280" i="7" s="1"/>
  <c r="A275" i="6"/>
  <c r="B291" i="5"/>
  <c r="F291" i="5"/>
  <c r="J291" i="5" s="1"/>
  <c r="E280" i="7" l="1"/>
  <c r="K279" i="7" s="1"/>
  <c r="C291" i="5"/>
  <c r="G291" i="5" s="1"/>
  <c r="I291" i="5" s="1"/>
  <c r="A292" i="5" s="1"/>
  <c r="E275" i="6"/>
  <c r="K274" i="6" s="1"/>
  <c r="F280" i="7" l="1"/>
  <c r="J280" i="7" s="1"/>
  <c r="B280" i="7"/>
  <c r="C280" i="7" s="1"/>
  <c r="F275" i="6"/>
  <c r="J275" i="6" s="1"/>
  <c r="B275" i="6"/>
  <c r="C275" i="6" s="1"/>
  <c r="E292" i="5"/>
  <c r="K291" i="5" s="1"/>
  <c r="G280" i="7" l="1"/>
  <c r="I280" i="7" s="1"/>
  <c r="A281" i="7" s="1"/>
  <c r="G275" i="6"/>
  <c r="I275" i="6" s="1"/>
  <c r="A276" i="6" s="1"/>
  <c r="B292" i="5"/>
  <c r="F292" i="5"/>
  <c r="J292" i="5" s="1"/>
  <c r="E281" i="7" l="1"/>
  <c r="K280" i="7" s="1"/>
  <c r="C292" i="5"/>
  <c r="G292" i="5" s="1"/>
  <c r="I292" i="5" s="1"/>
  <c r="A293" i="5" s="1"/>
  <c r="E276" i="6"/>
  <c r="K275" i="6" s="1"/>
  <c r="B281" i="7" l="1"/>
  <c r="C281" i="7" s="1"/>
  <c r="F281" i="7"/>
  <c r="J281" i="7" s="1"/>
  <c r="F276" i="6"/>
  <c r="J276" i="6" s="1"/>
  <c r="B276" i="6"/>
  <c r="C276" i="6" s="1"/>
  <c r="E293" i="5"/>
  <c r="K292" i="5" s="1"/>
  <c r="G276" i="6" l="1"/>
  <c r="I276" i="6" s="1"/>
  <c r="A277" i="6" s="1"/>
  <c r="G281" i="7"/>
  <c r="I281" i="7" s="1"/>
  <c r="A282" i="7" s="1"/>
  <c r="E282" i="7" s="1"/>
  <c r="K281" i="7" s="1"/>
  <c r="B293" i="5"/>
  <c r="F293" i="5"/>
  <c r="J293" i="5" s="1"/>
  <c r="F282" i="7" l="1"/>
  <c r="J282" i="7" s="1"/>
  <c r="B282" i="7"/>
  <c r="C282" i="7" s="1"/>
  <c r="C293" i="5"/>
  <c r="G293" i="5" s="1"/>
  <c r="I293" i="5" s="1"/>
  <c r="A294" i="5" s="1"/>
  <c r="E277" i="6"/>
  <c r="K276" i="6" s="1"/>
  <c r="G282" i="7" l="1"/>
  <c r="I282" i="7" s="1"/>
  <c r="A283" i="7" s="1"/>
  <c r="E283" i="7" s="1"/>
  <c r="K282" i="7" s="1"/>
  <c r="B277" i="6"/>
  <c r="C277" i="6" s="1"/>
  <c r="F277" i="6"/>
  <c r="J277" i="6" s="1"/>
  <c r="E294" i="5"/>
  <c r="K293" i="5" s="1"/>
  <c r="B283" i="7" l="1"/>
  <c r="C283" i="7" s="1"/>
  <c r="F283" i="7"/>
  <c r="J283" i="7" s="1"/>
  <c r="G277" i="6"/>
  <c r="I277" i="6" s="1"/>
  <c r="B294" i="5"/>
  <c r="F294" i="5"/>
  <c r="J294" i="5" s="1"/>
  <c r="G283" i="7" l="1"/>
  <c r="I283" i="7" s="1"/>
  <c r="A284" i="7" s="1"/>
  <c r="C294" i="5"/>
  <c r="G294" i="5" s="1"/>
  <c r="I294" i="5" s="1"/>
  <c r="A295" i="5" s="1"/>
  <c r="A278" i="6"/>
  <c r="E284" i="7" l="1"/>
  <c r="K283" i="7" s="1"/>
  <c r="E278" i="6"/>
  <c r="K277" i="6" s="1"/>
  <c r="E295" i="5"/>
  <c r="K294" i="5" s="1"/>
  <c r="B284" i="7" l="1"/>
  <c r="C284" i="7" s="1"/>
  <c r="F284" i="7"/>
  <c r="J284" i="7" s="1"/>
  <c r="F278" i="6"/>
  <c r="J278" i="6" s="1"/>
  <c r="B278" i="6"/>
  <c r="C278" i="6" s="1"/>
  <c r="B295" i="5"/>
  <c r="F295" i="5"/>
  <c r="J295" i="5" s="1"/>
  <c r="G278" i="6" l="1"/>
  <c r="I278" i="6" s="1"/>
  <c r="A279" i="6" s="1"/>
  <c r="G284" i="7"/>
  <c r="I284" i="7" s="1"/>
  <c r="A285" i="7" s="1"/>
  <c r="C295" i="5"/>
  <c r="G295" i="5" s="1"/>
  <c r="I295" i="5" s="1"/>
  <c r="A296" i="5" s="1"/>
  <c r="E285" i="7" l="1"/>
  <c r="K284" i="7" s="1"/>
  <c r="E279" i="6"/>
  <c r="K278" i="6" s="1"/>
  <c r="E296" i="5"/>
  <c r="K295" i="5" s="1"/>
  <c r="F285" i="7" l="1"/>
  <c r="J285" i="7" s="1"/>
  <c r="B285" i="7"/>
  <c r="C285" i="7" s="1"/>
  <c r="F279" i="6"/>
  <c r="J279" i="6" s="1"/>
  <c r="B279" i="6"/>
  <c r="C279" i="6" s="1"/>
  <c r="B296" i="5"/>
  <c r="F296" i="5"/>
  <c r="J296" i="5" s="1"/>
  <c r="G279" i="6" l="1"/>
  <c r="I279" i="6" s="1"/>
  <c r="A280" i="6" s="1"/>
  <c r="G285" i="7"/>
  <c r="I285" i="7" s="1"/>
  <c r="A286" i="7" s="1"/>
  <c r="C296" i="5"/>
  <c r="G296" i="5" s="1"/>
  <c r="I296" i="5" s="1"/>
  <c r="A297" i="5" s="1"/>
  <c r="E286" i="7" l="1"/>
  <c r="K285" i="7" s="1"/>
  <c r="E280" i="6"/>
  <c r="K279" i="6" s="1"/>
  <c r="E297" i="5"/>
  <c r="K296" i="5" s="1"/>
  <c r="B286" i="7" l="1"/>
  <c r="C286" i="7" s="1"/>
  <c r="F286" i="7"/>
  <c r="J286" i="7" s="1"/>
  <c r="B280" i="6"/>
  <c r="C280" i="6" s="1"/>
  <c r="F280" i="6"/>
  <c r="J280" i="6" s="1"/>
  <c r="B297" i="5"/>
  <c r="F297" i="5"/>
  <c r="J297" i="5" s="1"/>
  <c r="G286" i="7" l="1"/>
  <c r="I286" i="7" s="1"/>
  <c r="A287" i="7" s="1"/>
  <c r="C297" i="5"/>
  <c r="G297" i="5" s="1"/>
  <c r="I297" i="5" s="1"/>
  <c r="A298" i="5" s="1"/>
  <c r="G280" i="6"/>
  <c r="I280" i="6" s="1"/>
  <c r="A281" i="6" s="1"/>
  <c r="E287" i="7" l="1"/>
  <c r="K286" i="7" s="1"/>
  <c r="E281" i="6"/>
  <c r="K280" i="6" s="1"/>
  <c r="E298" i="5"/>
  <c r="K297" i="5" s="1"/>
  <c r="F287" i="7" l="1"/>
  <c r="J287" i="7" s="1"/>
  <c r="B287" i="7"/>
  <c r="C287" i="7" s="1"/>
  <c r="F281" i="6"/>
  <c r="J281" i="6" s="1"/>
  <c r="B281" i="6"/>
  <c r="C281" i="6" s="1"/>
  <c r="B298" i="5"/>
  <c r="F298" i="5"/>
  <c r="J298" i="5" s="1"/>
  <c r="G281" i="6" l="1"/>
  <c r="I281" i="6" s="1"/>
  <c r="A282" i="6" s="1"/>
  <c r="G287" i="7"/>
  <c r="I287" i="7" s="1"/>
  <c r="A288" i="7" s="1"/>
  <c r="C298" i="5"/>
  <c r="G298" i="5" s="1"/>
  <c r="I298" i="5" s="1"/>
  <c r="A299" i="5" s="1"/>
  <c r="E288" i="7" l="1"/>
  <c r="K287" i="7" s="1"/>
  <c r="E282" i="6"/>
  <c r="K281" i="6" s="1"/>
  <c r="E299" i="5"/>
  <c r="K298" i="5" s="1"/>
  <c r="F288" i="7" l="1"/>
  <c r="J288" i="7" s="1"/>
  <c r="B288" i="7"/>
  <c r="C288" i="7" s="1"/>
  <c r="F282" i="6"/>
  <c r="J282" i="6" s="1"/>
  <c r="B282" i="6"/>
  <c r="C282" i="6" s="1"/>
  <c r="G282" i="6" s="1"/>
  <c r="I282" i="6" s="1"/>
  <c r="F299" i="5"/>
  <c r="J299" i="5" s="1"/>
  <c r="B299" i="5"/>
  <c r="G288" i="7" l="1"/>
  <c r="I288" i="7" s="1"/>
  <c r="A289" i="7" s="1"/>
  <c r="C299" i="5"/>
  <c r="G299" i="5" s="1"/>
  <c r="I299" i="5" s="1"/>
  <c r="A300" i="5" s="1"/>
  <c r="A283" i="6"/>
  <c r="E289" i="7" l="1"/>
  <c r="K288" i="7" s="1"/>
  <c r="E283" i="6"/>
  <c r="K282" i="6" s="1"/>
  <c r="E300" i="5"/>
  <c r="K299" i="5" s="1"/>
  <c r="F283" i="6" l="1"/>
  <c r="J283" i="6" s="1"/>
  <c r="B289" i="7"/>
  <c r="C289" i="7" s="1"/>
  <c r="F289" i="7"/>
  <c r="J289" i="7" s="1"/>
  <c r="B283" i="6"/>
  <c r="C283" i="6" s="1"/>
  <c r="B300" i="5"/>
  <c r="F300" i="5"/>
  <c r="J300" i="5" s="1"/>
  <c r="G283" i="6" l="1"/>
  <c r="I283" i="6" s="1"/>
  <c r="A284" i="6" s="1"/>
  <c r="E284" i="6" s="1"/>
  <c r="K283" i="6" s="1"/>
  <c r="G289" i="7"/>
  <c r="C300" i="5"/>
  <c r="G300" i="5" s="1"/>
  <c r="I300" i="5" s="1"/>
  <c r="A301" i="5" s="1"/>
  <c r="I289" i="7" l="1"/>
  <c r="F284" i="6"/>
  <c r="J284" i="6" s="1"/>
  <c r="B284" i="6"/>
  <c r="C284" i="6" s="1"/>
  <c r="E301" i="5"/>
  <c r="K300" i="5" s="1"/>
  <c r="G284" i="6" l="1"/>
  <c r="I284" i="6" s="1"/>
  <c r="A285" i="6" s="1"/>
  <c r="A290" i="7"/>
  <c r="B301" i="5"/>
  <c r="F301" i="5"/>
  <c r="J301" i="5" s="1"/>
  <c r="E290" i="7" l="1"/>
  <c r="K289" i="7" s="1"/>
  <c r="C301" i="5"/>
  <c r="G301" i="5" s="1"/>
  <c r="I301" i="5" s="1"/>
  <c r="A302" i="5" s="1"/>
  <c r="E285" i="6"/>
  <c r="K284" i="6" s="1"/>
  <c r="B290" i="7" l="1"/>
  <c r="C290" i="7" s="1"/>
  <c r="F290" i="7"/>
  <c r="J290" i="7" s="1"/>
  <c r="B285" i="6"/>
  <c r="C285" i="6" s="1"/>
  <c r="F285" i="6"/>
  <c r="J285" i="6" s="1"/>
  <c r="E302" i="5"/>
  <c r="K301" i="5" s="1"/>
  <c r="G290" i="7" l="1"/>
  <c r="I290" i="7" s="1"/>
  <c r="A291" i="7" s="1"/>
  <c r="G285" i="6"/>
  <c r="I285" i="6" s="1"/>
  <c r="B302" i="5"/>
  <c r="F302" i="5"/>
  <c r="J302" i="5" s="1"/>
  <c r="E291" i="7" l="1"/>
  <c r="K290" i="7" s="1"/>
  <c r="C302" i="5"/>
  <c r="G302" i="5" s="1"/>
  <c r="I302" i="5" s="1"/>
  <c r="A303" i="5" s="1"/>
  <c r="A286" i="6"/>
  <c r="B291" i="7" l="1"/>
  <c r="C291" i="7" s="1"/>
  <c r="F291" i="7"/>
  <c r="J291" i="7" s="1"/>
  <c r="E286" i="6"/>
  <c r="K285" i="6" s="1"/>
  <c r="E303" i="5"/>
  <c r="K302" i="5" l="1"/>
  <c r="G291" i="7"/>
  <c r="I291" i="7" s="1"/>
  <c r="A292" i="7" s="1"/>
  <c r="B286" i="6"/>
  <c r="C286" i="6" s="1"/>
  <c r="F286" i="6"/>
  <c r="J286" i="6" s="1"/>
  <c r="B303" i="5"/>
  <c r="F303" i="5"/>
  <c r="J303" i="5" s="1"/>
  <c r="E292" i="7" l="1"/>
  <c r="K291" i="7" s="1"/>
  <c r="C303" i="5"/>
  <c r="G303" i="5" s="1"/>
  <c r="I303" i="5" s="1"/>
  <c r="A304" i="5" s="1"/>
  <c r="G286" i="6"/>
  <c r="I286" i="6" s="1"/>
  <c r="A287" i="6" s="1"/>
  <c r="F292" i="7" l="1"/>
  <c r="J292" i="7" s="1"/>
  <c r="B292" i="7"/>
  <c r="C292" i="7" s="1"/>
  <c r="E287" i="6"/>
  <c r="K286" i="6" s="1"/>
  <c r="E304" i="5"/>
  <c r="K303" i="5" s="1"/>
  <c r="G292" i="7" l="1"/>
  <c r="I292" i="7" s="1"/>
  <c r="A293" i="7" s="1"/>
  <c r="B287" i="6"/>
  <c r="C287" i="6" s="1"/>
  <c r="F287" i="6"/>
  <c r="J287" i="6" s="1"/>
  <c r="B304" i="5"/>
  <c r="F304" i="5"/>
  <c r="J304" i="5" s="1"/>
  <c r="E293" i="7" l="1"/>
  <c r="K292" i="7" s="1"/>
  <c r="C304" i="5"/>
  <c r="G304" i="5" s="1"/>
  <c r="I304" i="5" s="1"/>
  <c r="A305" i="5" s="1"/>
  <c r="G287" i="6"/>
  <c r="I287" i="6" s="1"/>
  <c r="F293" i="7" l="1"/>
  <c r="J293" i="7" s="1"/>
  <c r="B293" i="7"/>
  <c r="C293" i="7" s="1"/>
  <c r="A288" i="6"/>
  <c r="E305" i="5"/>
  <c r="K304" i="5" s="1"/>
  <c r="G293" i="7" l="1"/>
  <c r="I293" i="7" s="1"/>
  <c r="E288" i="6"/>
  <c r="K287" i="6" s="1"/>
  <c r="F305" i="5"/>
  <c r="J305" i="5" s="1"/>
  <c r="B305" i="5"/>
  <c r="A294" i="7" l="1"/>
  <c r="B288" i="6"/>
  <c r="C288" i="6" s="1"/>
  <c r="F288" i="6"/>
  <c r="J288" i="6" s="1"/>
  <c r="C305" i="5"/>
  <c r="G305" i="5" s="1"/>
  <c r="I305" i="5" s="1"/>
  <c r="A306" i="5" s="1"/>
  <c r="G288" i="6" l="1"/>
  <c r="I288" i="6" s="1"/>
  <c r="A289" i="6" s="1"/>
  <c r="E289" i="6" s="1"/>
  <c r="K288" i="6" s="1"/>
  <c r="E294" i="7"/>
  <c r="K293" i="7" s="1"/>
  <c r="E306" i="5"/>
  <c r="K305" i="5" s="1"/>
  <c r="F294" i="7" l="1"/>
  <c r="J294" i="7" s="1"/>
  <c r="B294" i="7"/>
  <c r="C294" i="7" s="1"/>
  <c r="F289" i="6"/>
  <c r="J289" i="6" s="1"/>
  <c r="B289" i="6"/>
  <c r="C289" i="6" s="1"/>
  <c r="B306" i="5"/>
  <c r="F306" i="5"/>
  <c r="J306" i="5" s="1"/>
  <c r="G289" i="6" l="1"/>
  <c r="I289" i="6" s="1"/>
  <c r="A290" i="6" s="1"/>
  <c r="G294" i="7"/>
  <c r="I294" i="7" s="1"/>
  <c r="C306" i="5"/>
  <c r="G306" i="5" s="1"/>
  <c r="I306" i="5" s="1"/>
  <c r="A307" i="5" s="1"/>
  <c r="A295" i="7" l="1"/>
  <c r="E290" i="6"/>
  <c r="K289" i="6" s="1"/>
  <c r="E307" i="5"/>
  <c r="K306" i="5" s="1"/>
  <c r="E295" i="7" l="1"/>
  <c r="K294" i="7" s="1"/>
  <c r="B290" i="6"/>
  <c r="C290" i="6" s="1"/>
  <c r="F290" i="6"/>
  <c r="J290" i="6" s="1"/>
  <c r="B307" i="5"/>
  <c r="F307" i="5"/>
  <c r="J307" i="5" s="1"/>
  <c r="B295" i="7" l="1"/>
  <c r="C295" i="7" s="1"/>
  <c r="F295" i="7"/>
  <c r="J295" i="7" s="1"/>
  <c r="C307" i="5"/>
  <c r="G307" i="5" s="1"/>
  <c r="I307" i="5" s="1"/>
  <c r="A308" i="5" s="1"/>
  <c r="G290" i="6"/>
  <c r="I290" i="6" s="1"/>
  <c r="A291" i="6" s="1"/>
  <c r="G295" i="7" l="1"/>
  <c r="I295" i="7" s="1"/>
  <c r="A296" i="7" s="1"/>
  <c r="E291" i="6"/>
  <c r="K290" i="6" s="1"/>
  <c r="E308" i="5"/>
  <c r="K307" i="5" s="1"/>
  <c r="E296" i="7" l="1"/>
  <c r="K295" i="7" s="1"/>
  <c r="F291" i="6"/>
  <c r="J291" i="6" s="1"/>
  <c r="B291" i="6"/>
  <c r="C291" i="6" s="1"/>
  <c r="B308" i="5"/>
  <c r="F308" i="5"/>
  <c r="J308" i="5" s="1"/>
  <c r="G291" i="6" l="1"/>
  <c r="I291" i="6" s="1"/>
  <c r="A292" i="6" s="1"/>
  <c r="B296" i="7"/>
  <c r="C296" i="7" s="1"/>
  <c r="F296" i="7"/>
  <c r="J296" i="7" s="1"/>
  <c r="C308" i="5"/>
  <c r="G308" i="5" s="1"/>
  <c r="I308" i="5" s="1"/>
  <c r="A309" i="5" s="1"/>
  <c r="G296" i="7" l="1"/>
  <c r="I296" i="7" s="1"/>
  <c r="A297" i="7" s="1"/>
  <c r="E292" i="6"/>
  <c r="K291" i="6" s="1"/>
  <c r="E309" i="5"/>
  <c r="K308" i="5" s="1"/>
  <c r="E297" i="7" l="1"/>
  <c r="K296" i="7" s="1"/>
  <c r="B292" i="6"/>
  <c r="C292" i="6" s="1"/>
  <c r="F292" i="6"/>
  <c r="J292" i="6" s="1"/>
  <c r="B309" i="5"/>
  <c r="F309" i="5"/>
  <c r="J309" i="5" s="1"/>
  <c r="B297" i="7" l="1"/>
  <c r="C297" i="7" s="1"/>
  <c r="F297" i="7"/>
  <c r="J297" i="7" s="1"/>
  <c r="C309" i="5"/>
  <c r="G309" i="5" s="1"/>
  <c r="I309" i="5" s="1"/>
  <c r="A310" i="5" s="1"/>
  <c r="G292" i="6"/>
  <c r="I292" i="6" s="1"/>
  <c r="A293" i="6" s="1"/>
  <c r="G297" i="7" l="1"/>
  <c r="I297" i="7" s="1"/>
  <c r="E293" i="6"/>
  <c r="K292" i="6" s="1"/>
  <c r="E310" i="5"/>
  <c r="K309" i="5" s="1"/>
  <c r="A298" i="7" l="1"/>
  <c r="F293" i="6"/>
  <c r="J293" i="6" s="1"/>
  <c r="B293" i="6"/>
  <c r="C293" i="6" s="1"/>
  <c r="B310" i="5"/>
  <c r="F310" i="5"/>
  <c r="J310" i="5" s="1"/>
  <c r="G293" i="6" l="1"/>
  <c r="I293" i="6" s="1"/>
  <c r="A294" i="6" s="1"/>
  <c r="E298" i="7"/>
  <c r="K297" i="7" s="1"/>
  <c r="C310" i="5"/>
  <c r="G310" i="5" s="1"/>
  <c r="I310" i="5" s="1"/>
  <c r="A311" i="5" s="1"/>
  <c r="B298" i="7" l="1"/>
  <c r="C298" i="7" s="1"/>
  <c r="F298" i="7"/>
  <c r="J298" i="7" s="1"/>
  <c r="E294" i="6"/>
  <c r="K293" i="6" s="1"/>
  <c r="E311" i="5"/>
  <c r="K310" i="5" s="1"/>
  <c r="G298" i="7" l="1"/>
  <c r="I298" i="7" s="1"/>
  <c r="A299" i="7" s="1"/>
  <c r="F294" i="6"/>
  <c r="J294" i="6" s="1"/>
  <c r="B294" i="6"/>
  <c r="C294" i="6" s="1"/>
  <c r="B311" i="5"/>
  <c r="F311" i="5"/>
  <c r="J311" i="5" s="1"/>
  <c r="G294" i="6" l="1"/>
  <c r="I294" i="6" s="1"/>
  <c r="A295" i="6" s="1"/>
  <c r="E299" i="7"/>
  <c r="K298" i="7" s="1"/>
  <c r="C311" i="5"/>
  <c r="G311" i="5" s="1"/>
  <c r="I311" i="5" s="1"/>
  <c r="A312" i="5" s="1"/>
  <c r="B299" i="7" l="1"/>
  <c r="C299" i="7" s="1"/>
  <c r="F299" i="7"/>
  <c r="J299" i="7" s="1"/>
  <c r="E295" i="6"/>
  <c r="K294" i="6" s="1"/>
  <c r="E312" i="5"/>
  <c r="K311" i="5" s="1"/>
  <c r="G299" i="7" l="1"/>
  <c r="I299" i="7" s="1"/>
  <c r="A300" i="7" s="1"/>
  <c r="B295" i="6"/>
  <c r="C295" i="6" s="1"/>
  <c r="F295" i="6"/>
  <c r="J295" i="6" s="1"/>
  <c r="B312" i="5"/>
  <c r="F312" i="5"/>
  <c r="J312" i="5" s="1"/>
  <c r="E300" i="7" l="1"/>
  <c r="K299" i="7" s="1"/>
  <c r="C312" i="5"/>
  <c r="G312" i="5" s="1"/>
  <c r="I312" i="5" s="1"/>
  <c r="A313" i="5" s="1"/>
  <c r="G295" i="6"/>
  <c r="I295" i="6" s="1"/>
  <c r="F300" i="7" l="1"/>
  <c r="J300" i="7" s="1"/>
  <c r="B300" i="7"/>
  <c r="C300" i="7" s="1"/>
  <c r="A296" i="6"/>
  <c r="E313" i="5"/>
  <c r="K312" i="5" s="1"/>
  <c r="G300" i="7" l="1"/>
  <c r="I300" i="7" s="1"/>
  <c r="E296" i="6"/>
  <c r="K295" i="6" s="1"/>
  <c r="B313" i="5"/>
  <c r="F313" i="5"/>
  <c r="J313" i="5" s="1"/>
  <c r="A301" i="7" l="1"/>
  <c r="C313" i="5"/>
  <c r="G313" i="5" s="1"/>
  <c r="I313" i="5" s="1"/>
  <c r="A314" i="5" s="1"/>
  <c r="B296" i="6"/>
  <c r="C296" i="6" s="1"/>
  <c r="F296" i="6"/>
  <c r="J296" i="6" s="1"/>
  <c r="E301" i="7" l="1"/>
  <c r="K300" i="7" s="1"/>
  <c r="G296" i="6"/>
  <c r="I296" i="6" s="1"/>
  <c r="A297" i="6" s="1"/>
  <c r="E314" i="5"/>
  <c r="K313" i="5" s="1"/>
  <c r="B301" i="7" l="1"/>
  <c r="C301" i="7" s="1"/>
  <c r="F301" i="7"/>
  <c r="J301" i="7" s="1"/>
  <c r="E297" i="6"/>
  <c r="K296" i="6" s="1"/>
  <c r="B314" i="5"/>
  <c r="F314" i="5"/>
  <c r="J314" i="5" s="1"/>
  <c r="G301" i="7" l="1"/>
  <c r="I301" i="7" s="1"/>
  <c r="A302" i="7" s="1"/>
  <c r="E302" i="7" s="1"/>
  <c r="K301" i="7" s="1"/>
  <c r="C314" i="5"/>
  <c r="G314" i="5" s="1"/>
  <c r="I314" i="5" s="1"/>
  <c r="A315" i="5" s="1"/>
  <c r="B297" i="6"/>
  <c r="C297" i="6" s="1"/>
  <c r="F297" i="6"/>
  <c r="J297" i="6" s="1"/>
  <c r="F302" i="7" l="1"/>
  <c r="J302" i="7" s="1"/>
  <c r="B302" i="7"/>
  <c r="C302" i="7" s="1"/>
  <c r="G297" i="6"/>
  <c r="I297" i="6" s="1"/>
  <c r="A298" i="6" s="1"/>
  <c r="E315" i="5"/>
  <c r="K314" i="5" l="1"/>
  <c r="G302" i="7"/>
  <c r="I302" i="7" s="1"/>
  <c r="A303" i="7" s="1"/>
  <c r="E298" i="6"/>
  <c r="K297" i="6" s="1"/>
  <c r="B315" i="5"/>
  <c r="F315" i="5"/>
  <c r="J315" i="5" s="1"/>
  <c r="E303" i="7" l="1"/>
  <c r="K302" i="7" s="1"/>
  <c r="F298" i="6"/>
  <c r="J298" i="6" s="1"/>
  <c r="C315" i="5"/>
  <c r="G315" i="5" s="1"/>
  <c r="I315" i="5" s="1"/>
  <c r="A316" i="5" s="1"/>
  <c r="B298" i="6"/>
  <c r="C298" i="6" s="1"/>
  <c r="G298" i="6" s="1"/>
  <c r="I298" i="6" s="1"/>
  <c r="B303" i="7" l="1"/>
  <c r="C303" i="7" s="1"/>
  <c r="F303" i="7"/>
  <c r="J303" i="7" s="1"/>
  <c r="A299" i="6"/>
  <c r="E316" i="5"/>
  <c r="K315" i="5" s="1"/>
  <c r="G303" i="7" l="1"/>
  <c r="I303" i="7" s="1"/>
  <c r="E299" i="6"/>
  <c r="K298" i="6" s="1"/>
  <c r="B316" i="5"/>
  <c r="F316" i="5"/>
  <c r="J316" i="5" s="1"/>
  <c r="A304" i="7" l="1"/>
  <c r="C316" i="5"/>
  <c r="G316" i="5" s="1"/>
  <c r="I316" i="5" s="1"/>
  <c r="A317" i="5" s="1"/>
  <c r="F299" i="6"/>
  <c r="J299" i="6" s="1"/>
  <c r="B299" i="6"/>
  <c r="C299" i="6" s="1"/>
  <c r="G299" i="6" l="1"/>
  <c r="I299" i="6" s="1"/>
  <c r="A300" i="6" s="1"/>
  <c r="E304" i="7"/>
  <c r="K303" i="7" s="1"/>
  <c r="E317" i="5"/>
  <c r="K316" i="5" s="1"/>
  <c r="F304" i="7" l="1"/>
  <c r="J304" i="7" s="1"/>
  <c r="B304" i="7"/>
  <c r="C304" i="7" s="1"/>
  <c r="E300" i="6"/>
  <c r="K299" i="6" s="1"/>
  <c r="B317" i="5"/>
  <c r="F317" i="5"/>
  <c r="J317" i="5" s="1"/>
  <c r="G304" i="7" l="1"/>
  <c r="I304" i="7" s="1"/>
  <c r="C317" i="5"/>
  <c r="G317" i="5" s="1"/>
  <c r="I317" i="5" s="1"/>
  <c r="A318" i="5" s="1"/>
  <c r="B300" i="6"/>
  <c r="C300" i="6" s="1"/>
  <c r="F300" i="6"/>
  <c r="J300" i="6" s="1"/>
  <c r="A305" i="7" l="1"/>
  <c r="G300" i="6"/>
  <c r="I300" i="6" s="1"/>
  <c r="E318" i="5"/>
  <c r="K317" i="5" s="1"/>
  <c r="E305" i="7" l="1"/>
  <c r="K304" i="7" s="1"/>
  <c r="A301" i="6"/>
  <c r="B318" i="5"/>
  <c r="F318" i="5"/>
  <c r="J318" i="5" s="1"/>
  <c r="B305" i="7" l="1"/>
  <c r="C305" i="7" s="1"/>
  <c r="F305" i="7"/>
  <c r="J305" i="7" s="1"/>
  <c r="C318" i="5"/>
  <c r="G318" i="5" s="1"/>
  <c r="I318" i="5" s="1"/>
  <c r="E301" i="6"/>
  <c r="K300" i="6" s="1"/>
  <c r="G305" i="7" l="1"/>
  <c r="I305" i="7" s="1"/>
  <c r="A306" i="7" s="1"/>
  <c r="E306" i="7" s="1"/>
  <c r="K305" i="7" s="1"/>
  <c r="B301" i="6"/>
  <c r="C301" i="6" s="1"/>
  <c r="F301" i="6"/>
  <c r="J301" i="6" s="1"/>
  <c r="A319" i="5"/>
  <c r="F306" i="7" l="1"/>
  <c r="J306" i="7" s="1"/>
  <c r="B306" i="7"/>
  <c r="C306" i="7" s="1"/>
  <c r="G301" i="6"/>
  <c r="I301" i="6" s="1"/>
  <c r="A302" i="6" s="1"/>
  <c r="E319" i="5"/>
  <c r="K318" i="5" s="1"/>
  <c r="G306" i="7" l="1"/>
  <c r="I306" i="7" s="1"/>
  <c r="A307" i="7" s="1"/>
  <c r="E302" i="6"/>
  <c r="K301" i="6" s="1"/>
  <c r="F319" i="5"/>
  <c r="J319" i="5" s="1"/>
  <c r="B319" i="5"/>
  <c r="E307" i="7" l="1"/>
  <c r="K306" i="7" s="1"/>
  <c r="C319" i="5"/>
  <c r="G319" i="5" s="1"/>
  <c r="I319" i="5" s="1"/>
  <c r="B302" i="6"/>
  <c r="C302" i="6" s="1"/>
  <c r="F302" i="6"/>
  <c r="J302" i="6" s="1"/>
  <c r="F307" i="7" l="1"/>
  <c r="J307" i="7" s="1"/>
  <c r="B307" i="7"/>
  <c r="C307" i="7" s="1"/>
  <c r="G302" i="6"/>
  <c r="I302" i="6" s="1"/>
  <c r="A303" i="6" s="1"/>
  <c r="A320" i="5"/>
  <c r="G307" i="7" l="1"/>
  <c r="I307" i="7" s="1"/>
  <c r="A308" i="7" s="1"/>
  <c r="E308" i="7" s="1"/>
  <c r="K307" i="7" s="1"/>
  <c r="E303" i="6"/>
  <c r="K302" i="6" s="1"/>
  <c r="E320" i="5"/>
  <c r="K319" i="5" s="1"/>
  <c r="B308" i="7" l="1"/>
  <c r="C308" i="7" s="1"/>
  <c r="F308" i="7"/>
  <c r="J308" i="7" s="1"/>
  <c r="B303" i="6"/>
  <c r="C303" i="6" s="1"/>
  <c r="F303" i="6"/>
  <c r="J303" i="6" s="1"/>
  <c r="B320" i="5"/>
  <c r="F320" i="5"/>
  <c r="J320" i="5" s="1"/>
  <c r="G308" i="7" l="1"/>
  <c r="C320" i="5"/>
  <c r="G320" i="5" s="1"/>
  <c r="I320" i="5" s="1"/>
  <c r="A321" i="5" s="1"/>
  <c r="G303" i="6"/>
  <c r="I303" i="6" s="1"/>
  <c r="A304" i="6" s="1"/>
  <c r="I308" i="7" l="1"/>
  <c r="E304" i="6"/>
  <c r="K303" i="6" s="1"/>
  <c r="E321" i="5"/>
  <c r="K320" i="5" s="1"/>
  <c r="A309" i="7" l="1"/>
  <c r="B304" i="6"/>
  <c r="C304" i="6" s="1"/>
  <c r="F304" i="6"/>
  <c r="J304" i="6" s="1"/>
  <c r="B321" i="5"/>
  <c r="F321" i="5"/>
  <c r="J321" i="5" s="1"/>
  <c r="E309" i="7" l="1"/>
  <c r="K308" i="7" s="1"/>
  <c r="C321" i="5"/>
  <c r="G321" i="5" s="1"/>
  <c r="I321" i="5" s="1"/>
  <c r="A322" i="5" s="1"/>
  <c r="G304" i="6"/>
  <c r="I304" i="6" s="1"/>
  <c r="F309" i="7" l="1"/>
  <c r="J309" i="7" s="1"/>
  <c r="B309" i="7"/>
  <c r="C309" i="7" s="1"/>
  <c r="A305" i="6"/>
  <c r="E322" i="5"/>
  <c r="K321" i="5" s="1"/>
  <c r="G309" i="7" l="1"/>
  <c r="I309" i="7" s="1"/>
  <c r="E305" i="6"/>
  <c r="K304" i="6" s="1"/>
  <c r="B322" i="5"/>
  <c r="F322" i="5"/>
  <c r="J322" i="5" s="1"/>
  <c r="A310" i="7" l="1"/>
  <c r="C322" i="5"/>
  <c r="G322" i="5" s="1"/>
  <c r="I322" i="5" s="1"/>
  <c r="F305" i="6"/>
  <c r="J305" i="6" s="1"/>
  <c r="B305" i="6"/>
  <c r="C305" i="6" s="1"/>
  <c r="G305" i="6" s="1"/>
  <c r="I305" i="6" s="1"/>
  <c r="E310" i="7" l="1"/>
  <c r="K309" i="7" s="1"/>
  <c r="A306" i="6"/>
  <c r="A323" i="5"/>
  <c r="B310" i="7" l="1"/>
  <c r="C310" i="7" s="1"/>
  <c r="F310" i="7"/>
  <c r="J310" i="7" s="1"/>
  <c r="E306" i="6"/>
  <c r="K305" i="6" s="1"/>
  <c r="E323" i="5"/>
  <c r="K322" i="5" s="1"/>
  <c r="G310" i="7" l="1"/>
  <c r="I310" i="7" s="1"/>
  <c r="A311" i="7" s="1"/>
  <c r="B306" i="6"/>
  <c r="C306" i="6" s="1"/>
  <c r="F306" i="6"/>
  <c r="J306" i="6" s="1"/>
  <c r="F323" i="5"/>
  <c r="J323" i="5" s="1"/>
  <c r="B323" i="5"/>
  <c r="E311" i="7" l="1"/>
  <c r="K310" i="7" s="1"/>
  <c r="C323" i="5"/>
  <c r="G323" i="5" s="1"/>
  <c r="I323" i="5" s="1"/>
  <c r="G306" i="6"/>
  <c r="I306" i="6" s="1"/>
  <c r="A307" i="6" s="1"/>
  <c r="B311" i="7" l="1"/>
  <c r="C311" i="7" s="1"/>
  <c r="F311" i="7"/>
  <c r="J311" i="7" s="1"/>
  <c r="E307" i="6"/>
  <c r="K306" i="6" s="1"/>
  <c r="A324" i="5"/>
  <c r="G311" i="7" l="1"/>
  <c r="I311" i="7" s="1"/>
  <c r="F307" i="6"/>
  <c r="J307" i="6" s="1"/>
  <c r="B307" i="6"/>
  <c r="C307" i="6" s="1"/>
  <c r="E324" i="5"/>
  <c r="K323" i="5" s="1"/>
  <c r="G307" i="6" l="1"/>
  <c r="I307" i="6" s="1"/>
  <c r="A308" i="6" s="1"/>
  <c r="A312" i="7"/>
  <c r="B324" i="5"/>
  <c r="F324" i="5"/>
  <c r="J324" i="5" s="1"/>
  <c r="E312" i="7" l="1"/>
  <c r="K311" i="7" s="1"/>
  <c r="C324" i="5"/>
  <c r="G324" i="5" s="1"/>
  <c r="I324" i="5" s="1"/>
  <c r="A325" i="5" s="1"/>
  <c r="E308" i="6"/>
  <c r="K307" i="6" s="1"/>
  <c r="B312" i="7" l="1"/>
  <c r="C312" i="7" s="1"/>
  <c r="F312" i="7"/>
  <c r="J312" i="7" s="1"/>
  <c r="B308" i="6"/>
  <c r="C308" i="6" s="1"/>
  <c r="F308" i="6"/>
  <c r="J308" i="6" s="1"/>
  <c r="E325" i="5"/>
  <c r="K324" i="5" s="1"/>
  <c r="G312" i="7" l="1"/>
  <c r="I312" i="7" s="1"/>
  <c r="A313" i="7" s="1"/>
  <c r="G308" i="6"/>
  <c r="I308" i="6" s="1"/>
  <c r="A309" i="6" s="1"/>
  <c r="B325" i="5"/>
  <c r="F325" i="5"/>
  <c r="J325" i="5" s="1"/>
  <c r="E313" i="7" l="1"/>
  <c r="K312" i="7" s="1"/>
  <c r="C325" i="5"/>
  <c r="G325" i="5" s="1"/>
  <c r="I325" i="5" s="1"/>
  <c r="A326" i="5" s="1"/>
  <c r="E309" i="6"/>
  <c r="K308" i="6" s="1"/>
  <c r="B313" i="7" l="1"/>
  <c r="C313" i="7" s="1"/>
  <c r="F313" i="7"/>
  <c r="J313" i="7" s="1"/>
  <c r="F309" i="6"/>
  <c r="J309" i="6" s="1"/>
  <c r="B309" i="6"/>
  <c r="C309" i="6" s="1"/>
  <c r="G309" i="6" s="1"/>
  <c r="I309" i="6" s="1"/>
  <c r="E326" i="5"/>
  <c r="K325" i="5" s="1"/>
  <c r="G313" i="7" l="1"/>
  <c r="I313" i="7" s="1"/>
  <c r="A314" i="7" s="1"/>
  <c r="A310" i="6"/>
  <c r="B326" i="5"/>
  <c r="F326" i="5"/>
  <c r="J326" i="5" s="1"/>
  <c r="E314" i="7" l="1"/>
  <c r="K313" i="7" s="1"/>
  <c r="C326" i="5"/>
  <c r="G326" i="5" s="1"/>
  <c r="I326" i="5" s="1"/>
  <c r="E310" i="6"/>
  <c r="K309" i="6" s="1"/>
  <c r="F314" i="7" l="1"/>
  <c r="J314" i="7" s="1"/>
  <c r="B314" i="7"/>
  <c r="C314" i="7" s="1"/>
  <c r="B310" i="6"/>
  <c r="C310" i="6" s="1"/>
  <c r="F310" i="6"/>
  <c r="J310" i="6" s="1"/>
  <c r="A327" i="5"/>
  <c r="G314" i="7" l="1"/>
  <c r="I314" i="7" s="1"/>
  <c r="A315" i="7" s="1"/>
  <c r="G310" i="6"/>
  <c r="I310" i="6" s="1"/>
  <c r="A311" i="6" s="1"/>
  <c r="E327" i="5"/>
  <c r="K326" i="5" l="1"/>
  <c r="E315" i="7"/>
  <c r="K314" i="7" s="1"/>
  <c r="E311" i="6"/>
  <c r="K310" i="6" s="1"/>
  <c r="F327" i="5"/>
  <c r="J327" i="5" s="1"/>
  <c r="B327" i="5"/>
  <c r="B315" i="7" l="1"/>
  <c r="C315" i="7" s="1"/>
  <c r="F315" i="7"/>
  <c r="J315" i="7" s="1"/>
  <c r="C327" i="5"/>
  <c r="G327" i="5" s="1"/>
  <c r="I327" i="5" s="1"/>
  <c r="A328" i="5" s="1"/>
  <c r="B311" i="6"/>
  <c r="C311" i="6" s="1"/>
  <c r="F311" i="6"/>
  <c r="J311" i="6" s="1"/>
  <c r="G315" i="7" l="1"/>
  <c r="G311" i="6"/>
  <c r="I311" i="6" s="1"/>
  <c r="E328" i="5"/>
  <c r="K327" i="5" s="1"/>
  <c r="I315" i="7" l="1"/>
  <c r="A312" i="6"/>
  <c r="B328" i="5"/>
  <c r="F328" i="5"/>
  <c r="J328" i="5" s="1"/>
  <c r="A316" i="7" l="1"/>
  <c r="C328" i="5"/>
  <c r="G328" i="5" s="1"/>
  <c r="I328" i="5" s="1"/>
  <c r="A329" i="5" s="1"/>
  <c r="E312" i="6"/>
  <c r="K311" i="6" s="1"/>
  <c r="E316" i="7" l="1"/>
  <c r="K315" i="7" s="1"/>
  <c r="F312" i="6"/>
  <c r="J312" i="6" s="1"/>
  <c r="B312" i="6"/>
  <c r="C312" i="6" s="1"/>
  <c r="E329" i="5"/>
  <c r="K328" i="5" s="1"/>
  <c r="G312" i="6" l="1"/>
  <c r="I312" i="6" s="1"/>
  <c r="A313" i="6" s="1"/>
  <c r="B316" i="7"/>
  <c r="C316" i="7" s="1"/>
  <c r="F316" i="7"/>
  <c r="J316" i="7" s="1"/>
  <c r="B329" i="5"/>
  <c r="F329" i="5"/>
  <c r="J329" i="5" s="1"/>
  <c r="G316" i="7" l="1"/>
  <c r="C329" i="5"/>
  <c r="G329" i="5" s="1"/>
  <c r="I329" i="5" s="1"/>
  <c r="A330" i="5" s="1"/>
  <c r="E313" i="6"/>
  <c r="K312" i="6" s="1"/>
  <c r="I316" i="7" l="1"/>
  <c r="B313" i="6"/>
  <c r="C313" i="6" s="1"/>
  <c r="F313" i="6"/>
  <c r="J313" i="6" s="1"/>
  <c r="E330" i="5"/>
  <c r="K329" i="5" s="1"/>
  <c r="A317" i="7" l="1"/>
  <c r="G313" i="6"/>
  <c r="I313" i="6" s="1"/>
  <c r="B330" i="5"/>
  <c r="F330" i="5"/>
  <c r="J330" i="5" s="1"/>
  <c r="E317" i="7" l="1"/>
  <c r="K316" i="7" s="1"/>
  <c r="C330" i="5"/>
  <c r="G330" i="5" s="1"/>
  <c r="I330" i="5" s="1"/>
  <c r="A331" i="5" s="1"/>
  <c r="E331" i="5" s="1"/>
  <c r="K330" i="5" s="1"/>
  <c r="A314" i="6"/>
  <c r="B317" i="7" l="1"/>
  <c r="C317" i="7" s="1"/>
  <c r="F317" i="7"/>
  <c r="J317" i="7" s="1"/>
  <c r="E314" i="6"/>
  <c r="K313" i="6" s="1"/>
  <c r="F331" i="5"/>
  <c r="J331" i="5" s="1"/>
  <c r="B331" i="5"/>
  <c r="G317" i="7" l="1"/>
  <c r="C331" i="5"/>
  <c r="G331" i="5" s="1"/>
  <c r="I331" i="5" s="1"/>
  <c r="F314" i="6"/>
  <c r="J314" i="6" s="1"/>
  <c r="B314" i="6"/>
  <c r="C314" i="6" s="1"/>
  <c r="G314" i="6" l="1"/>
  <c r="I314" i="6" s="1"/>
  <c r="A315" i="6" s="1"/>
  <c r="I317" i="7"/>
  <c r="A332" i="5"/>
  <c r="A318" i="7" l="1"/>
  <c r="E315" i="6"/>
  <c r="K314" i="6" s="1"/>
  <c r="E332" i="5"/>
  <c r="K331" i="5" s="1"/>
  <c r="E318" i="7" l="1"/>
  <c r="K317" i="7" s="1"/>
  <c r="F315" i="6"/>
  <c r="J315" i="6" s="1"/>
  <c r="B315" i="6"/>
  <c r="C315" i="6" s="1"/>
  <c r="B332" i="5"/>
  <c r="F332" i="5"/>
  <c r="J332" i="5" s="1"/>
  <c r="G315" i="6" l="1"/>
  <c r="I315" i="6" s="1"/>
  <c r="A316" i="6" s="1"/>
  <c r="B318" i="7"/>
  <c r="C318" i="7" s="1"/>
  <c r="F318" i="7"/>
  <c r="J318" i="7" s="1"/>
  <c r="C332" i="5"/>
  <c r="G332" i="5" s="1"/>
  <c r="I332" i="5" s="1"/>
  <c r="A333" i="5" s="1"/>
  <c r="G318" i="7" l="1"/>
  <c r="I318" i="7" s="1"/>
  <c r="A319" i="7" s="1"/>
  <c r="E319" i="7" s="1"/>
  <c r="K318" i="7" s="1"/>
  <c r="E316" i="6"/>
  <c r="K315" i="6" s="1"/>
  <c r="E333" i="5"/>
  <c r="K332" i="5" s="1"/>
  <c r="B319" i="7" l="1"/>
  <c r="C319" i="7" s="1"/>
  <c r="F319" i="7"/>
  <c r="J319" i="7" s="1"/>
  <c r="F316" i="6"/>
  <c r="J316" i="6" s="1"/>
  <c r="B316" i="6"/>
  <c r="C316" i="6" s="1"/>
  <c r="G316" i="6" s="1"/>
  <c r="I316" i="6" s="1"/>
  <c r="B333" i="5"/>
  <c r="F333" i="5"/>
  <c r="J333" i="5" s="1"/>
  <c r="G319" i="7" l="1"/>
  <c r="I319" i="7" s="1"/>
  <c r="A320" i="7" s="1"/>
  <c r="E320" i="7" s="1"/>
  <c r="K319" i="7" s="1"/>
  <c r="C333" i="5"/>
  <c r="G333" i="5" s="1"/>
  <c r="I333" i="5" s="1"/>
  <c r="A334" i="5" s="1"/>
  <c r="A317" i="6"/>
  <c r="B320" i="7" l="1"/>
  <c r="C320" i="7" s="1"/>
  <c r="F320" i="7"/>
  <c r="J320" i="7" s="1"/>
  <c r="E317" i="6"/>
  <c r="K316" i="6" s="1"/>
  <c r="E334" i="5"/>
  <c r="K333" i="5" s="1"/>
  <c r="G320" i="7" l="1"/>
  <c r="I320" i="7" s="1"/>
  <c r="B317" i="6"/>
  <c r="C317" i="6" s="1"/>
  <c r="F317" i="6"/>
  <c r="J317" i="6" s="1"/>
  <c r="B334" i="5"/>
  <c r="F334" i="5"/>
  <c r="J334" i="5" s="1"/>
  <c r="A321" i="7" l="1"/>
  <c r="C334" i="5"/>
  <c r="G334" i="5" s="1"/>
  <c r="I334" i="5" s="1"/>
  <c r="G317" i="6"/>
  <c r="I317" i="6" s="1"/>
  <c r="A318" i="6" s="1"/>
  <c r="E321" i="7" l="1"/>
  <c r="K320" i="7" s="1"/>
  <c r="E318" i="6"/>
  <c r="K317" i="6" s="1"/>
  <c r="A335" i="5"/>
  <c r="B321" i="7" l="1"/>
  <c r="C321" i="7" s="1"/>
  <c r="F321" i="7"/>
  <c r="J321" i="7" s="1"/>
  <c r="B318" i="6"/>
  <c r="C318" i="6" s="1"/>
  <c r="F318" i="6"/>
  <c r="J318" i="6" s="1"/>
  <c r="E335" i="5"/>
  <c r="K334" i="5" s="1"/>
  <c r="G321" i="7" l="1"/>
  <c r="I321" i="7" s="1"/>
  <c r="A322" i="7" s="1"/>
  <c r="G318" i="6"/>
  <c r="I318" i="6" s="1"/>
  <c r="A319" i="6" s="1"/>
  <c r="F335" i="5"/>
  <c r="J335" i="5" s="1"/>
  <c r="B335" i="5"/>
  <c r="E322" i="7" l="1"/>
  <c r="K321" i="7" s="1"/>
  <c r="C335" i="5"/>
  <c r="G335" i="5" s="1"/>
  <c r="I335" i="5" s="1"/>
  <c r="A336" i="5" s="1"/>
  <c r="E319" i="6"/>
  <c r="K318" i="6" s="1"/>
  <c r="B322" i="7" l="1"/>
  <c r="C322" i="7" s="1"/>
  <c r="F322" i="7"/>
  <c r="J322" i="7" s="1"/>
  <c r="F319" i="6"/>
  <c r="J319" i="6" s="1"/>
  <c r="B319" i="6"/>
  <c r="C319" i="6" s="1"/>
  <c r="E336" i="5"/>
  <c r="K335" i="5" s="1"/>
  <c r="G322" i="7" l="1"/>
  <c r="I322" i="7" s="1"/>
  <c r="A323" i="7" s="1"/>
  <c r="G319" i="6"/>
  <c r="I319" i="6" s="1"/>
  <c r="A320" i="6" s="1"/>
  <c r="B336" i="5"/>
  <c r="F336" i="5"/>
  <c r="J336" i="5" s="1"/>
  <c r="E323" i="7" l="1"/>
  <c r="K322" i="7" s="1"/>
  <c r="C336" i="5"/>
  <c r="G336" i="5" s="1"/>
  <c r="I336" i="5" s="1"/>
  <c r="A337" i="5" s="1"/>
  <c r="E320" i="6"/>
  <c r="K319" i="6" s="1"/>
  <c r="B323" i="7" l="1"/>
  <c r="C323" i="7" s="1"/>
  <c r="F323" i="7"/>
  <c r="J323" i="7" s="1"/>
  <c r="B320" i="6"/>
  <c r="C320" i="6" s="1"/>
  <c r="F320" i="6"/>
  <c r="J320" i="6" s="1"/>
  <c r="E337" i="5"/>
  <c r="K336" i="5" s="1"/>
  <c r="G323" i="7" l="1"/>
  <c r="G320" i="6"/>
  <c r="I320" i="6" s="1"/>
  <c r="A321" i="6" s="1"/>
  <c r="F337" i="5"/>
  <c r="J337" i="5" s="1"/>
  <c r="B337" i="5"/>
  <c r="I323" i="7" l="1"/>
  <c r="C337" i="5"/>
  <c r="G337" i="5" s="1"/>
  <c r="I337" i="5" s="1"/>
  <c r="A338" i="5" s="1"/>
  <c r="E321" i="6"/>
  <c r="K320" i="6" s="1"/>
  <c r="A324" i="7" l="1"/>
  <c r="B321" i="6"/>
  <c r="C321" i="6" s="1"/>
  <c r="F321" i="6"/>
  <c r="J321" i="6" s="1"/>
  <c r="E338" i="5"/>
  <c r="K337" i="5" s="1"/>
  <c r="E324" i="7" l="1"/>
  <c r="K323" i="7" s="1"/>
  <c r="G321" i="6"/>
  <c r="I321" i="6" s="1"/>
  <c r="A322" i="6" s="1"/>
  <c r="B338" i="5"/>
  <c r="F338" i="5"/>
  <c r="J338" i="5" s="1"/>
  <c r="B324" i="7" l="1"/>
  <c r="C324" i="7" s="1"/>
  <c r="F324" i="7"/>
  <c r="J324" i="7" s="1"/>
  <c r="C338" i="5"/>
  <c r="G338" i="5" s="1"/>
  <c r="I338" i="5" s="1"/>
  <c r="E322" i="6"/>
  <c r="K321" i="6" s="1"/>
  <c r="G324" i="7" l="1"/>
  <c r="I324" i="7" s="1"/>
  <c r="A325" i="7" s="1"/>
  <c r="E325" i="7" s="1"/>
  <c r="K324" i="7" s="1"/>
  <c r="B322" i="6"/>
  <c r="C322" i="6" s="1"/>
  <c r="F322" i="6"/>
  <c r="J322" i="6" s="1"/>
  <c r="A339" i="5"/>
  <c r="F325" i="7" l="1"/>
  <c r="J325" i="7" s="1"/>
  <c r="B325" i="7"/>
  <c r="C325" i="7" s="1"/>
  <c r="G322" i="6"/>
  <c r="I322" i="6" s="1"/>
  <c r="A323" i="6" s="1"/>
  <c r="E339" i="5"/>
  <c r="K338" i="5" l="1"/>
  <c r="G325" i="7"/>
  <c r="I325" i="7" s="1"/>
  <c r="A326" i="7" s="1"/>
  <c r="E323" i="6"/>
  <c r="K322" i="6" s="1"/>
  <c r="F339" i="5"/>
  <c r="J339" i="5" s="1"/>
  <c r="B339" i="5"/>
  <c r="E326" i="7" l="1"/>
  <c r="K325" i="7" s="1"/>
  <c r="C339" i="5"/>
  <c r="G339" i="5" s="1"/>
  <c r="I339" i="5" s="1"/>
  <c r="A340" i="5" s="1"/>
  <c r="B323" i="6"/>
  <c r="C323" i="6" s="1"/>
  <c r="F323" i="6"/>
  <c r="J323" i="6" s="1"/>
  <c r="G323" i="6" l="1"/>
  <c r="I323" i="6" s="1"/>
  <c r="A324" i="6" s="1"/>
  <c r="B326" i="7"/>
  <c r="C326" i="7" s="1"/>
  <c r="F326" i="7"/>
  <c r="J326" i="7" s="1"/>
  <c r="E340" i="5"/>
  <c r="K339" i="5" s="1"/>
  <c r="G326" i="7" l="1"/>
  <c r="I326" i="7" s="1"/>
  <c r="A327" i="7" s="1"/>
  <c r="E324" i="6"/>
  <c r="K323" i="6" s="1"/>
  <c r="B340" i="5"/>
  <c r="F340" i="5"/>
  <c r="J340" i="5" s="1"/>
  <c r="E327" i="7" l="1"/>
  <c r="K326" i="7" s="1"/>
  <c r="C340" i="5"/>
  <c r="G340" i="5" s="1"/>
  <c r="I340" i="5" s="1"/>
  <c r="A341" i="5" s="1"/>
  <c r="F324" i="6"/>
  <c r="J324" i="6" s="1"/>
  <c r="B324" i="6"/>
  <c r="C324" i="6" s="1"/>
  <c r="G324" i="6" l="1"/>
  <c r="I324" i="6" s="1"/>
  <c r="A325" i="6" s="1"/>
  <c r="B327" i="7"/>
  <c r="C327" i="7" s="1"/>
  <c r="F327" i="7"/>
  <c r="J327" i="7" s="1"/>
  <c r="E341" i="5"/>
  <c r="K340" i="5" s="1"/>
  <c r="G327" i="7" l="1"/>
  <c r="I327" i="7" s="1"/>
  <c r="A328" i="7" s="1"/>
  <c r="E328" i="7" s="1"/>
  <c r="K327" i="7" s="1"/>
  <c r="E325" i="6"/>
  <c r="K324" i="6" s="1"/>
  <c r="F341" i="5"/>
  <c r="J341" i="5" s="1"/>
  <c r="B341" i="5"/>
  <c r="F328" i="7" l="1"/>
  <c r="J328" i="7" s="1"/>
  <c r="B328" i="7"/>
  <c r="C328" i="7" s="1"/>
  <c r="C341" i="5"/>
  <c r="G341" i="5" s="1"/>
  <c r="I341" i="5" s="1"/>
  <c r="A342" i="5" s="1"/>
  <c r="B325" i="6"/>
  <c r="C325" i="6" s="1"/>
  <c r="F325" i="6"/>
  <c r="J325" i="6" s="1"/>
  <c r="G328" i="7" l="1"/>
  <c r="I328" i="7" s="1"/>
  <c r="A329" i="7" s="1"/>
  <c r="G325" i="6"/>
  <c r="I325" i="6" s="1"/>
  <c r="E342" i="5"/>
  <c r="K341" i="5" s="1"/>
  <c r="E329" i="7" l="1"/>
  <c r="K328" i="7" s="1"/>
  <c r="A326" i="6"/>
  <c r="B342" i="5"/>
  <c r="F342" i="5"/>
  <c r="J342" i="5" s="1"/>
  <c r="F329" i="7" l="1"/>
  <c r="J329" i="7" s="1"/>
  <c r="B329" i="7"/>
  <c r="C329" i="7" s="1"/>
  <c r="C342" i="5"/>
  <c r="G342" i="5" s="1"/>
  <c r="I342" i="5" s="1"/>
  <c r="E326" i="6"/>
  <c r="K325" i="6" s="1"/>
  <c r="G329" i="7" l="1"/>
  <c r="I329" i="7" s="1"/>
  <c r="A330" i="7" s="1"/>
  <c r="E330" i="7" s="1"/>
  <c r="K329" i="7" s="1"/>
  <c r="B326" i="6"/>
  <c r="C326" i="6" s="1"/>
  <c r="F326" i="6"/>
  <c r="J326" i="6" s="1"/>
  <c r="A343" i="5"/>
  <c r="B330" i="7" l="1"/>
  <c r="C330" i="7" s="1"/>
  <c r="F330" i="7"/>
  <c r="J330" i="7" s="1"/>
  <c r="G326" i="6"/>
  <c r="I326" i="6" s="1"/>
  <c r="E343" i="5"/>
  <c r="K342" i="5" s="1"/>
  <c r="G330" i="7" l="1"/>
  <c r="A327" i="6"/>
  <c r="F343" i="5"/>
  <c r="J343" i="5" s="1"/>
  <c r="B343" i="5"/>
  <c r="I330" i="7" l="1"/>
  <c r="C343" i="5"/>
  <c r="G343" i="5" s="1"/>
  <c r="I343" i="5" s="1"/>
  <c r="E327" i="6"/>
  <c r="K326" i="6" s="1"/>
  <c r="A331" i="7" l="1"/>
  <c r="B327" i="6"/>
  <c r="C327" i="6" s="1"/>
  <c r="F327" i="6"/>
  <c r="J327" i="6" s="1"/>
  <c r="A344" i="5"/>
  <c r="G327" i="6" l="1"/>
  <c r="I327" i="6" s="1"/>
  <c r="A328" i="6" s="1"/>
  <c r="E331" i="7"/>
  <c r="K330" i="7" s="1"/>
  <c r="E344" i="5"/>
  <c r="K343" i="5" s="1"/>
  <c r="F331" i="7" l="1"/>
  <c r="J331" i="7" s="1"/>
  <c r="B331" i="7"/>
  <c r="C331" i="7" s="1"/>
  <c r="E328" i="6"/>
  <c r="K327" i="6" s="1"/>
  <c r="B344" i="5"/>
  <c r="F344" i="5"/>
  <c r="J344" i="5" s="1"/>
  <c r="G331" i="7" l="1"/>
  <c r="I331" i="7" s="1"/>
  <c r="C344" i="5"/>
  <c r="G344" i="5" s="1"/>
  <c r="I344" i="5" s="1"/>
  <c r="A345" i="5" s="1"/>
  <c r="F328" i="6"/>
  <c r="J328" i="6" s="1"/>
  <c r="B328" i="6"/>
  <c r="C328" i="6" s="1"/>
  <c r="G328" i="6" l="1"/>
  <c r="I328" i="6" s="1"/>
  <c r="A329" i="6" s="1"/>
  <c r="A332" i="7"/>
  <c r="E345" i="5"/>
  <c r="K344" i="5" s="1"/>
  <c r="E332" i="7" l="1"/>
  <c r="K331" i="7" s="1"/>
  <c r="E329" i="6"/>
  <c r="K328" i="6" s="1"/>
  <c r="B345" i="5"/>
  <c r="F345" i="5"/>
  <c r="J345" i="5" s="1"/>
  <c r="B332" i="7" l="1"/>
  <c r="C332" i="7" s="1"/>
  <c r="F332" i="7"/>
  <c r="J332" i="7" s="1"/>
  <c r="C345" i="5"/>
  <c r="G345" i="5" s="1"/>
  <c r="I345" i="5" s="1"/>
  <c r="A346" i="5" s="1"/>
  <c r="B329" i="6"/>
  <c r="C329" i="6" s="1"/>
  <c r="F329" i="6"/>
  <c r="J329" i="6" s="1"/>
  <c r="G329" i="6" l="1"/>
  <c r="I329" i="6" s="1"/>
  <c r="A330" i="6" s="1"/>
  <c r="G332" i="7"/>
  <c r="I332" i="7" s="1"/>
  <c r="A333" i="7" s="1"/>
  <c r="E346" i="5"/>
  <c r="K345" i="5" s="1"/>
  <c r="E333" i="7" l="1"/>
  <c r="K332" i="7" s="1"/>
  <c r="E330" i="6"/>
  <c r="K329" i="6" s="1"/>
  <c r="B346" i="5"/>
  <c r="F346" i="5"/>
  <c r="J346" i="5" s="1"/>
  <c r="F333" i="7" l="1"/>
  <c r="J333" i="7" s="1"/>
  <c r="B333" i="7"/>
  <c r="C333" i="7" s="1"/>
  <c r="C346" i="5"/>
  <c r="G346" i="5" s="1"/>
  <c r="I346" i="5" s="1"/>
  <c r="F330" i="6"/>
  <c r="J330" i="6" s="1"/>
  <c r="B330" i="6"/>
  <c r="C330" i="6" s="1"/>
  <c r="G330" i="6" l="1"/>
  <c r="I330" i="6" s="1"/>
  <c r="A331" i="6" s="1"/>
  <c r="G333" i="7"/>
  <c r="I333" i="7" s="1"/>
  <c r="A334" i="7" s="1"/>
  <c r="A347" i="5"/>
  <c r="E334" i="7" l="1"/>
  <c r="K333" i="7" s="1"/>
  <c r="E331" i="6"/>
  <c r="K330" i="6" s="1"/>
  <c r="E347" i="5"/>
  <c r="K346" i="5" s="1"/>
  <c r="F334" i="7" l="1"/>
  <c r="J334" i="7" s="1"/>
  <c r="B334" i="7"/>
  <c r="C334" i="7" s="1"/>
  <c r="F331" i="6"/>
  <c r="J331" i="6" s="1"/>
  <c r="B331" i="6"/>
  <c r="C331" i="6" s="1"/>
  <c r="G331" i="6" s="1"/>
  <c r="I331" i="6" s="1"/>
  <c r="F347" i="5"/>
  <c r="J347" i="5" s="1"/>
  <c r="B347" i="5"/>
  <c r="G334" i="7" l="1"/>
  <c r="I334" i="7" s="1"/>
  <c r="C347" i="5"/>
  <c r="G347" i="5" s="1"/>
  <c r="I347" i="5" s="1"/>
  <c r="A348" i="5" s="1"/>
  <c r="A332" i="6"/>
  <c r="A335" i="7" l="1"/>
  <c r="E332" i="6"/>
  <c r="K331" i="6" s="1"/>
  <c r="E348" i="5"/>
  <c r="K347" i="5" s="1"/>
  <c r="E335" i="7" l="1"/>
  <c r="K334" i="7" s="1"/>
  <c r="F332" i="6"/>
  <c r="J332" i="6" s="1"/>
  <c r="B332" i="6"/>
  <c r="C332" i="6" s="1"/>
  <c r="B348" i="5"/>
  <c r="F348" i="5"/>
  <c r="J348" i="5" s="1"/>
  <c r="G332" i="6" l="1"/>
  <c r="I332" i="6" s="1"/>
  <c r="A333" i="6" s="1"/>
  <c r="B335" i="7"/>
  <c r="C335" i="7" s="1"/>
  <c r="F335" i="7"/>
  <c r="J335" i="7" s="1"/>
  <c r="C348" i="5"/>
  <c r="G348" i="5" s="1"/>
  <c r="I348" i="5" s="1"/>
  <c r="A349" i="5" s="1"/>
  <c r="G335" i="7" l="1"/>
  <c r="I335" i="7" s="1"/>
  <c r="A336" i="7" s="1"/>
  <c r="E333" i="6"/>
  <c r="K332" i="6" s="1"/>
  <c r="E349" i="5"/>
  <c r="K348" i="5" s="1"/>
  <c r="E336" i="7" l="1"/>
  <c r="K335" i="7" s="1"/>
  <c r="B333" i="6"/>
  <c r="C333" i="6" s="1"/>
  <c r="F333" i="6"/>
  <c r="J333" i="6" s="1"/>
  <c r="F349" i="5"/>
  <c r="J349" i="5" s="1"/>
  <c r="B349" i="5"/>
  <c r="F336" i="7" l="1"/>
  <c r="J336" i="7" s="1"/>
  <c r="B336" i="7"/>
  <c r="C336" i="7" s="1"/>
  <c r="C349" i="5"/>
  <c r="G349" i="5" s="1"/>
  <c r="I349" i="5" s="1"/>
  <c r="A350" i="5" s="1"/>
  <c r="G333" i="6"/>
  <c r="I333" i="6" s="1"/>
  <c r="A334" i="6" s="1"/>
  <c r="G336" i="7" l="1"/>
  <c r="I336" i="7" s="1"/>
  <c r="E334" i="6"/>
  <c r="K333" i="6" s="1"/>
  <c r="E350" i="5"/>
  <c r="K349" i="5" s="1"/>
  <c r="A337" i="7" l="1"/>
  <c r="B334" i="6"/>
  <c r="C334" i="6" s="1"/>
  <c r="F334" i="6"/>
  <c r="J334" i="6" s="1"/>
  <c r="B350" i="5"/>
  <c r="F350" i="5"/>
  <c r="J350" i="5" s="1"/>
  <c r="E337" i="7" l="1"/>
  <c r="K336" i="7" s="1"/>
  <c r="C350" i="5"/>
  <c r="G350" i="5" s="1"/>
  <c r="I350" i="5" s="1"/>
  <c r="G334" i="6"/>
  <c r="I334" i="6" s="1"/>
  <c r="A335" i="6" s="1"/>
  <c r="F337" i="7" l="1"/>
  <c r="J337" i="7" s="1"/>
  <c r="B337" i="7"/>
  <c r="C337" i="7" s="1"/>
  <c r="E335" i="6"/>
  <c r="K334" i="6" s="1"/>
  <c r="A351" i="5"/>
  <c r="G337" i="7" l="1"/>
  <c r="I337" i="7" s="1"/>
  <c r="A338" i="7" s="1"/>
  <c r="B335" i="6"/>
  <c r="C335" i="6" s="1"/>
  <c r="F335" i="6"/>
  <c r="J335" i="6" s="1"/>
  <c r="E351" i="5"/>
  <c r="K350" i="5" s="1"/>
  <c r="G335" i="6" l="1"/>
  <c r="I335" i="6" s="1"/>
  <c r="A336" i="6" s="1"/>
  <c r="E338" i="7"/>
  <c r="K337" i="7" s="1"/>
  <c r="F351" i="5"/>
  <c r="J351" i="5" s="1"/>
  <c r="B351" i="5"/>
  <c r="B338" i="7" l="1"/>
  <c r="C338" i="7" s="1"/>
  <c r="F338" i="7"/>
  <c r="J338" i="7" s="1"/>
  <c r="C351" i="5"/>
  <c r="G351" i="5" s="1"/>
  <c r="I351" i="5" s="1"/>
  <c r="A352" i="5" s="1"/>
  <c r="E336" i="6"/>
  <c r="K335" i="6" s="1"/>
  <c r="G338" i="7" l="1"/>
  <c r="I338" i="7" s="1"/>
  <c r="B336" i="6"/>
  <c r="C336" i="6" s="1"/>
  <c r="F336" i="6"/>
  <c r="J336" i="6" s="1"/>
  <c r="E352" i="5"/>
  <c r="K351" i="5" s="1"/>
  <c r="G336" i="6" l="1"/>
  <c r="I336" i="6" s="1"/>
  <c r="A337" i="6" s="1"/>
  <c r="A339" i="7"/>
  <c r="B352" i="5"/>
  <c r="F352" i="5"/>
  <c r="J352" i="5" s="1"/>
  <c r="E339" i="7" l="1"/>
  <c r="K338" i="7" s="1"/>
  <c r="C352" i="5"/>
  <c r="G352" i="5" s="1"/>
  <c r="I352" i="5" s="1"/>
  <c r="A353" i="5" s="1"/>
  <c r="E337" i="6"/>
  <c r="K336" i="6" s="1"/>
  <c r="B339" i="7" l="1"/>
  <c r="C339" i="7" s="1"/>
  <c r="F339" i="7"/>
  <c r="J339" i="7" s="1"/>
  <c r="F337" i="6"/>
  <c r="J337" i="6" s="1"/>
  <c r="B337" i="6"/>
  <c r="C337" i="6" s="1"/>
  <c r="E353" i="5"/>
  <c r="K352" i="5" s="1"/>
  <c r="G337" i="6" l="1"/>
  <c r="I337" i="6" s="1"/>
  <c r="A338" i="6" s="1"/>
  <c r="G339" i="7"/>
  <c r="B353" i="5"/>
  <c r="F353" i="5"/>
  <c r="J353" i="5" s="1"/>
  <c r="I339" i="7" l="1"/>
  <c r="C353" i="5"/>
  <c r="G353" i="5" s="1"/>
  <c r="I353" i="5" s="1"/>
  <c r="A354" i="5" s="1"/>
  <c r="E338" i="6"/>
  <c r="K337" i="6" s="1"/>
  <c r="A340" i="7" l="1"/>
  <c r="B338" i="6"/>
  <c r="C338" i="6" s="1"/>
  <c r="F338" i="6"/>
  <c r="J338" i="6" s="1"/>
  <c r="E354" i="5"/>
  <c r="K353" i="5" s="1"/>
  <c r="E340" i="7" l="1"/>
  <c r="K339" i="7" s="1"/>
  <c r="G338" i="6"/>
  <c r="I338" i="6" s="1"/>
  <c r="A339" i="6" s="1"/>
  <c r="B354" i="5"/>
  <c r="F354" i="5"/>
  <c r="J354" i="5" s="1"/>
  <c r="F340" i="7" l="1"/>
  <c r="J340" i="7" s="1"/>
  <c r="B340" i="7"/>
  <c r="C340" i="7" s="1"/>
  <c r="C354" i="5"/>
  <c r="G354" i="5" s="1"/>
  <c r="I354" i="5" s="1"/>
  <c r="A355" i="5" s="1"/>
  <c r="E339" i="6"/>
  <c r="K338" i="6" s="1"/>
  <c r="G340" i="7" l="1"/>
  <c r="I340" i="7" s="1"/>
  <c r="A341" i="7" s="1"/>
  <c r="B339" i="6"/>
  <c r="C339" i="6" s="1"/>
  <c r="F339" i="6"/>
  <c r="J339" i="6" s="1"/>
  <c r="E355" i="5"/>
  <c r="K354" i="5" s="1"/>
  <c r="E341" i="7" l="1"/>
  <c r="K340" i="7" s="1"/>
  <c r="G339" i="6"/>
  <c r="I339" i="6" s="1"/>
  <c r="B355" i="5"/>
  <c r="F355" i="5"/>
  <c r="J355" i="5" s="1"/>
  <c r="B341" i="7" l="1"/>
  <c r="C341" i="7" s="1"/>
  <c r="F341" i="7"/>
  <c r="J341" i="7" s="1"/>
  <c r="C355" i="5"/>
  <c r="G355" i="5" s="1"/>
  <c r="I355" i="5" s="1"/>
  <c r="A356" i="5" s="1"/>
  <c r="A340" i="6"/>
  <c r="G341" i="7" l="1"/>
  <c r="I341" i="7" s="1"/>
  <c r="A342" i="7" s="1"/>
  <c r="E340" i="6"/>
  <c r="K339" i="6" s="1"/>
  <c r="E356" i="5"/>
  <c r="K355" i="5" s="1"/>
  <c r="E342" i="7" l="1"/>
  <c r="K341" i="7" s="1"/>
  <c r="F340" i="6"/>
  <c r="J340" i="6" s="1"/>
  <c r="B340" i="6"/>
  <c r="C340" i="6" s="1"/>
  <c r="B356" i="5"/>
  <c r="F356" i="5"/>
  <c r="J356" i="5" s="1"/>
  <c r="G340" i="6" l="1"/>
  <c r="I340" i="6" s="1"/>
  <c r="A341" i="6" s="1"/>
  <c r="F342" i="7"/>
  <c r="J342" i="7" s="1"/>
  <c r="B342" i="7"/>
  <c r="C342" i="7" s="1"/>
  <c r="C356" i="5"/>
  <c r="G356" i="5" s="1"/>
  <c r="I356" i="5" s="1"/>
  <c r="A357" i="5" s="1"/>
  <c r="G342" i="7" l="1"/>
  <c r="I342" i="7" s="1"/>
  <c r="A343" i="7" s="1"/>
  <c r="E343" i="7" s="1"/>
  <c r="K342" i="7" s="1"/>
  <c r="E341" i="6"/>
  <c r="K340" i="6" s="1"/>
  <c r="E357" i="5"/>
  <c r="K356" i="5" s="1"/>
  <c r="F343" i="7" l="1"/>
  <c r="J343" i="7" s="1"/>
  <c r="B343" i="7"/>
  <c r="C343" i="7" s="1"/>
  <c r="B341" i="6"/>
  <c r="C341" i="6" s="1"/>
  <c r="F341" i="6"/>
  <c r="J341" i="6" s="1"/>
  <c r="B357" i="5"/>
  <c r="F357" i="5"/>
  <c r="J357" i="5" s="1"/>
  <c r="G341" i="6" l="1"/>
  <c r="I341" i="6" s="1"/>
  <c r="A342" i="6" s="1"/>
  <c r="G343" i="7"/>
  <c r="I343" i="7" s="1"/>
  <c r="C357" i="5"/>
  <c r="G357" i="5" s="1"/>
  <c r="I357" i="5" s="1"/>
  <c r="A358" i="5" s="1"/>
  <c r="A344" i="7" l="1"/>
  <c r="E342" i="6"/>
  <c r="K341" i="6" s="1"/>
  <c r="E358" i="5"/>
  <c r="K357" i="5" s="1"/>
  <c r="E344" i="7" l="1"/>
  <c r="K343" i="7" s="1"/>
  <c r="B342" i="6"/>
  <c r="C342" i="6" s="1"/>
  <c r="F342" i="6"/>
  <c r="J342" i="6" s="1"/>
  <c r="B358" i="5"/>
  <c r="F358" i="5"/>
  <c r="J358" i="5" s="1"/>
  <c r="B344" i="7" l="1"/>
  <c r="C344" i="7" s="1"/>
  <c r="F344" i="7"/>
  <c r="J344" i="7" s="1"/>
  <c r="C358" i="5"/>
  <c r="G358" i="5" s="1"/>
  <c r="I358" i="5" s="1"/>
  <c r="A359" i="5" s="1"/>
  <c r="G342" i="6"/>
  <c r="I342" i="6" s="1"/>
  <c r="A343" i="6" s="1"/>
  <c r="G344" i="7" l="1"/>
  <c r="I344" i="7" s="1"/>
  <c r="E343" i="6"/>
  <c r="K342" i="6" s="1"/>
  <c r="E359" i="5"/>
  <c r="K358" i="5" s="1"/>
  <c r="A345" i="7" l="1"/>
  <c r="F343" i="6"/>
  <c r="J343" i="6" s="1"/>
  <c r="B343" i="6"/>
  <c r="C343" i="6" s="1"/>
  <c r="F359" i="5"/>
  <c r="J359" i="5" s="1"/>
  <c r="B359" i="5"/>
  <c r="G343" i="6" l="1"/>
  <c r="I343" i="6" s="1"/>
  <c r="A344" i="6" s="1"/>
  <c r="E345" i="7"/>
  <c r="K344" i="7" s="1"/>
  <c r="C359" i="5"/>
  <c r="G359" i="5" s="1"/>
  <c r="I359" i="5" s="1"/>
  <c r="A360" i="5" s="1"/>
  <c r="B345" i="7" l="1"/>
  <c r="C345" i="7" s="1"/>
  <c r="F345" i="7"/>
  <c r="J345" i="7" s="1"/>
  <c r="E344" i="6"/>
  <c r="K343" i="6" s="1"/>
  <c r="E360" i="5"/>
  <c r="K359" i="5" s="1"/>
  <c r="G345" i="7" l="1"/>
  <c r="I345" i="7" s="1"/>
  <c r="A346" i="7" s="1"/>
  <c r="B344" i="6"/>
  <c r="C344" i="6" s="1"/>
  <c r="F344" i="6"/>
  <c r="J344" i="6" s="1"/>
  <c r="B360" i="5"/>
  <c r="F360" i="5"/>
  <c r="J360" i="5" s="1"/>
  <c r="E346" i="7" l="1"/>
  <c r="K345" i="7" s="1"/>
  <c r="C360" i="5"/>
  <c r="G360" i="5" s="1"/>
  <c r="I360" i="5" s="1"/>
  <c r="A361" i="5" s="1"/>
  <c r="G344" i="6"/>
  <c r="I344" i="6" s="1"/>
  <c r="A345" i="6" s="1"/>
  <c r="B346" i="7" l="1"/>
  <c r="C346" i="7" s="1"/>
  <c r="F346" i="7"/>
  <c r="J346" i="7" s="1"/>
  <c r="E345" i="6"/>
  <c r="K344" i="6" s="1"/>
  <c r="E361" i="5"/>
  <c r="K360" i="5" s="1"/>
  <c r="G346" i="7" l="1"/>
  <c r="I346" i="7" s="1"/>
  <c r="A347" i="7" s="1"/>
  <c r="E347" i="7" s="1"/>
  <c r="K346" i="7" s="1"/>
  <c r="B345" i="6"/>
  <c r="C345" i="6" s="1"/>
  <c r="F345" i="6"/>
  <c r="J345" i="6" s="1"/>
  <c r="F361" i="5"/>
  <c r="J361" i="5" s="1"/>
  <c r="B361" i="5"/>
  <c r="B347" i="7" l="1"/>
  <c r="C347" i="7" s="1"/>
  <c r="F347" i="7"/>
  <c r="J347" i="7" s="1"/>
  <c r="C361" i="5"/>
  <c r="G361" i="5" s="1"/>
  <c r="I361" i="5" s="1"/>
  <c r="A362" i="5" s="1"/>
  <c r="G345" i="6"/>
  <c r="I345" i="6" s="1"/>
  <c r="A346" i="6" s="1"/>
  <c r="G347" i="7" l="1"/>
  <c r="E346" i="6"/>
  <c r="K345" i="6" s="1"/>
  <c r="E362" i="5"/>
  <c r="K361" i="5" s="1"/>
  <c r="I347" i="7" l="1"/>
  <c r="B346" i="6"/>
  <c r="C346" i="6" s="1"/>
  <c r="F346" i="6"/>
  <c r="J346" i="6" s="1"/>
  <c r="B362" i="5"/>
  <c r="F362" i="5"/>
  <c r="J362" i="5" s="1"/>
  <c r="G346" i="6" l="1"/>
  <c r="I346" i="6" s="1"/>
  <c r="A347" i="6" s="1"/>
  <c r="A348" i="7"/>
  <c r="C362" i="5"/>
  <c r="G362" i="5" s="1"/>
  <c r="I362" i="5" s="1"/>
  <c r="A363" i="5" s="1"/>
  <c r="E348" i="7" l="1"/>
  <c r="K347" i="7" s="1"/>
  <c r="E347" i="6"/>
  <c r="K346" i="6" s="1"/>
  <c r="E363" i="5"/>
  <c r="K362" i="5" s="1"/>
  <c r="B348" i="7" l="1"/>
  <c r="C348" i="7" s="1"/>
  <c r="F348" i="7"/>
  <c r="J348" i="7" s="1"/>
  <c r="F347" i="6"/>
  <c r="J347" i="6" s="1"/>
  <c r="B347" i="6"/>
  <c r="C347" i="6" s="1"/>
  <c r="B363" i="5"/>
  <c r="F363" i="5"/>
  <c r="J363" i="5" s="1"/>
  <c r="G347" i="6" l="1"/>
  <c r="I347" i="6" s="1"/>
  <c r="A348" i="6" s="1"/>
  <c r="G348" i="7"/>
  <c r="I348" i="7" s="1"/>
  <c r="A349" i="7" s="1"/>
  <c r="E349" i="7" s="1"/>
  <c r="K348" i="7" s="1"/>
  <c r="C363" i="5"/>
  <c r="G363" i="5" s="1"/>
  <c r="I363" i="5" s="1"/>
  <c r="A364" i="5" s="1"/>
  <c r="F349" i="7" l="1"/>
  <c r="J349" i="7" s="1"/>
  <c r="B349" i="7"/>
  <c r="C349" i="7" s="1"/>
  <c r="E348" i="6"/>
  <c r="K347" i="6" s="1"/>
  <c r="E364" i="5"/>
  <c r="K363" i="5" s="1"/>
  <c r="G349" i="7" l="1"/>
  <c r="I349" i="7" s="1"/>
  <c r="A350" i="7" s="1"/>
  <c r="B348" i="6"/>
  <c r="C348" i="6" s="1"/>
  <c r="F348" i="6"/>
  <c r="J348" i="6" s="1"/>
  <c r="B364" i="5"/>
  <c r="F364" i="5"/>
  <c r="J364" i="5" s="1"/>
  <c r="E350" i="7" l="1"/>
  <c r="K349" i="7" s="1"/>
  <c r="C364" i="5"/>
  <c r="G364" i="5" s="1"/>
  <c r="I364" i="5" s="1"/>
  <c r="A365" i="5" s="1"/>
  <c r="G348" i="6"/>
  <c r="I348" i="6" s="1"/>
  <c r="A349" i="6" s="1"/>
  <c r="B350" i="7" l="1"/>
  <c r="C350" i="7" s="1"/>
  <c r="F350" i="7"/>
  <c r="J350" i="7" s="1"/>
  <c r="E349" i="6"/>
  <c r="K348" i="6" s="1"/>
  <c r="E365" i="5"/>
  <c r="K364" i="5" s="1"/>
  <c r="G350" i="7" l="1"/>
  <c r="I350" i="7" s="1"/>
  <c r="A351" i="7" s="1"/>
  <c r="B349" i="6"/>
  <c r="C349" i="6" s="1"/>
  <c r="F349" i="6"/>
  <c r="J349" i="6" s="1"/>
  <c r="B365" i="5"/>
  <c r="F365" i="5"/>
  <c r="J365" i="5" s="1"/>
  <c r="E351" i="7" l="1"/>
  <c r="K350" i="7" s="1"/>
  <c r="C365" i="5"/>
  <c r="G365" i="5" s="1"/>
  <c r="I365" i="5" s="1"/>
  <c r="A366" i="5" s="1"/>
  <c r="G349" i="6"/>
  <c r="I349" i="6" s="1"/>
  <c r="A350" i="6" s="1"/>
  <c r="B351" i="7" l="1"/>
  <c r="C351" i="7" s="1"/>
  <c r="F351" i="7"/>
  <c r="J351" i="7" s="1"/>
  <c r="E350" i="6"/>
  <c r="K349" i="6" s="1"/>
  <c r="E366" i="5"/>
  <c r="K365" i="5" s="1"/>
  <c r="G351" i="7" l="1"/>
  <c r="B350" i="6"/>
  <c r="C350" i="6" s="1"/>
  <c r="F350" i="6"/>
  <c r="J350" i="6" s="1"/>
  <c r="B366" i="5"/>
  <c r="F366" i="5"/>
  <c r="J366" i="5" s="1"/>
  <c r="I351" i="7" l="1"/>
  <c r="C366" i="5"/>
  <c r="G366" i="5" s="1"/>
  <c r="I366" i="5" s="1"/>
  <c r="A367" i="5" s="1"/>
  <c r="G350" i="6"/>
  <c r="I350" i="6" s="1"/>
  <c r="A352" i="7" l="1"/>
  <c r="A351" i="6"/>
  <c r="E367" i="5"/>
  <c r="K366" i="5" s="1"/>
  <c r="E352" i="7" l="1"/>
  <c r="K351" i="7" s="1"/>
  <c r="E351" i="6"/>
  <c r="K350" i="6" s="1"/>
  <c r="B367" i="5"/>
  <c r="F367" i="5"/>
  <c r="J367" i="5" s="1"/>
  <c r="B352" i="7" l="1"/>
  <c r="C352" i="7" s="1"/>
  <c r="F352" i="7"/>
  <c r="J352" i="7" s="1"/>
  <c r="C367" i="5"/>
  <c r="G367" i="5" s="1"/>
  <c r="I367" i="5" s="1"/>
  <c r="A368" i="5" s="1"/>
  <c r="F351" i="6"/>
  <c r="J351" i="6" s="1"/>
  <c r="B351" i="6"/>
  <c r="C351" i="6" s="1"/>
  <c r="G351" i="6" l="1"/>
  <c r="I351" i="6" s="1"/>
  <c r="A352" i="6" s="1"/>
  <c r="G352" i="7"/>
  <c r="E368" i="5"/>
  <c r="K367" i="5" s="1"/>
  <c r="I352" i="7" l="1"/>
  <c r="E352" i="6"/>
  <c r="K351" i="6" s="1"/>
  <c r="B368" i="5"/>
  <c r="F368" i="5"/>
  <c r="J368" i="5" s="1"/>
  <c r="A353" i="7" l="1"/>
  <c r="C368" i="5"/>
  <c r="G368" i="5" s="1"/>
  <c r="I368" i="5" s="1"/>
  <c r="A369" i="5" s="1"/>
  <c r="F352" i="6"/>
  <c r="J352" i="6" s="1"/>
  <c r="B352" i="6"/>
  <c r="C352" i="6" s="1"/>
  <c r="G352" i="6" l="1"/>
  <c r="I352" i="6" s="1"/>
  <c r="A353" i="6" s="1"/>
  <c r="E353" i="7"/>
  <c r="K352" i="7" s="1"/>
  <c r="E369" i="5"/>
  <c r="K368" i="5" s="1"/>
  <c r="B353" i="7" l="1"/>
  <c r="C353" i="7" s="1"/>
  <c r="F353" i="7"/>
  <c r="J353" i="7" s="1"/>
  <c r="E353" i="6"/>
  <c r="K352" i="6" s="1"/>
  <c r="B369" i="5"/>
  <c r="F369" i="5"/>
  <c r="J369" i="5" s="1"/>
  <c r="G353" i="7" l="1"/>
  <c r="I353" i="7" s="1"/>
  <c r="A354" i="7" s="1"/>
  <c r="E354" i="7" s="1"/>
  <c r="K353" i="7" s="1"/>
  <c r="C369" i="5"/>
  <c r="G369" i="5" s="1"/>
  <c r="I369" i="5" s="1"/>
  <c r="A370" i="5" s="1"/>
  <c r="F353" i="6"/>
  <c r="J353" i="6" s="1"/>
  <c r="B353" i="6"/>
  <c r="C353" i="6" s="1"/>
  <c r="G353" i="6" l="1"/>
  <c r="I353" i="6" s="1"/>
  <c r="A354" i="6" s="1"/>
  <c r="E354" i="6" s="1"/>
  <c r="K353" i="6" s="1"/>
  <c r="F354" i="7"/>
  <c r="J354" i="7" s="1"/>
  <c r="B354" i="7"/>
  <c r="C354" i="7" s="1"/>
  <c r="E370" i="5"/>
  <c r="K369" i="5" s="1"/>
  <c r="G354" i="7" l="1"/>
  <c r="I354" i="7" s="1"/>
  <c r="B354" i="6"/>
  <c r="C354" i="6" s="1"/>
  <c r="F354" i="6"/>
  <c r="J354" i="6" s="1"/>
  <c r="B370" i="5"/>
  <c r="F370" i="5"/>
  <c r="J370" i="5" s="1"/>
  <c r="A355" i="7" l="1"/>
  <c r="C370" i="5"/>
  <c r="G370" i="5" s="1"/>
  <c r="I370" i="5" s="1"/>
  <c r="A371" i="5" s="1"/>
  <c r="G354" i="6"/>
  <c r="I354" i="6" s="1"/>
  <c r="E355" i="7" l="1"/>
  <c r="K354" i="7" s="1"/>
  <c r="A355" i="6"/>
  <c r="E371" i="5"/>
  <c r="K370" i="5" s="1"/>
  <c r="B355" i="7" l="1"/>
  <c r="C355" i="7" s="1"/>
  <c r="F355" i="7"/>
  <c r="J355" i="7" s="1"/>
  <c r="E355" i="6"/>
  <c r="K354" i="6" s="1"/>
  <c r="B371" i="5"/>
  <c r="F371" i="5"/>
  <c r="J371" i="5" s="1"/>
  <c r="G355" i="7" l="1"/>
  <c r="I355" i="7" s="1"/>
  <c r="C371" i="5"/>
  <c r="G371" i="5" s="1"/>
  <c r="I371" i="5" s="1"/>
  <c r="A372" i="5" s="1"/>
  <c r="F355" i="6"/>
  <c r="J355" i="6" s="1"/>
  <c r="B355" i="6"/>
  <c r="C355" i="6" s="1"/>
  <c r="G355" i="6" l="1"/>
  <c r="I355" i="6" s="1"/>
  <c r="A356" i="6" s="1"/>
  <c r="A356" i="7"/>
  <c r="E372" i="5"/>
  <c r="K371" i="5" s="1"/>
  <c r="E356" i="7" l="1"/>
  <c r="K355" i="7" s="1"/>
  <c r="E356" i="6"/>
  <c r="K355" i="6" s="1"/>
  <c r="B372" i="5"/>
  <c r="F372" i="5"/>
  <c r="F21" i="11" l="1"/>
  <c r="F23" i="11"/>
  <c r="F25" i="11"/>
  <c r="F27" i="11"/>
  <c r="F29" i="11"/>
  <c r="F31" i="11"/>
  <c r="F3" i="11"/>
  <c r="F5" i="11"/>
  <c r="F7" i="11"/>
  <c r="F9" i="11"/>
  <c r="F11" i="11"/>
  <c r="F13" i="11"/>
  <c r="F15" i="11"/>
  <c r="F17" i="11"/>
  <c r="F19" i="11"/>
  <c r="F18" i="11"/>
  <c r="F20" i="11"/>
  <c r="F22" i="11"/>
  <c r="F24" i="11"/>
  <c r="F26" i="11"/>
  <c r="F28" i="11"/>
  <c r="F30" i="11"/>
  <c r="F32" i="11"/>
  <c r="F4" i="11"/>
  <c r="F6" i="11"/>
  <c r="F8" i="11"/>
  <c r="F10" i="11"/>
  <c r="F12" i="11"/>
  <c r="F14" i="11"/>
  <c r="F16" i="11"/>
  <c r="J372" i="5"/>
  <c r="G9" i="5"/>
  <c r="F356" i="7"/>
  <c r="J356" i="7" s="1"/>
  <c r="B356" i="7"/>
  <c r="G8" i="5"/>
  <c r="I6" i="1" s="1"/>
  <c r="G7" i="5" a="1"/>
  <c r="G7" i="5" s="1"/>
  <c r="J6" i="1" s="1"/>
  <c r="C10" i="5"/>
  <c r="B356" i="6"/>
  <c r="C356" i="6" s="1"/>
  <c r="F356" i="6"/>
  <c r="J356" i="6" s="1"/>
  <c r="C372" i="5"/>
  <c r="G372" i="5" s="1"/>
  <c r="I372" i="5" s="1"/>
  <c r="K372" i="5" s="1"/>
  <c r="F6" i="13" l="1"/>
  <c r="F12" i="13"/>
  <c r="F18" i="13"/>
  <c r="F24" i="13"/>
  <c r="F30" i="13"/>
  <c r="F7" i="13"/>
  <c r="F19" i="13"/>
  <c r="F31" i="13"/>
  <c r="F13" i="13"/>
  <c r="F25" i="13"/>
  <c r="F8" i="13"/>
  <c r="F14" i="13"/>
  <c r="F20" i="13"/>
  <c r="F26" i="13"/>
  <c r="F32" i="13"/>
  <c r="F11" i="13"/>
  <c r="F23" i="13"/>
  <c r="F5" i="13"/>
  <c r="F17" i="13"/>
  <c r="F6" i="1" s="1"/>
  <c r="F29" i="13"/>
  <c r="F10" i="13"/>
  <c r="F16" i="13"/>
  <c r="F22" i="13"/>
  <c r="F28" i="13"/>
  <c r="F4" i="13"/>
  <c r="F15" i="13"/>
  <c r="F27" i="13"/>
  <c r="F9" i="13"/>
  <c r="F21" i="13"/>
  <c r="F33" i="13"/>
  <c r="C356" i="7"/>
  <c r="G356" i="7" s="1"/>
  <c r="L6" i="1"/>
  <c r="O6" i="1" s="1"/>
  <c r="G356" i="6"/>
  <c r="I356" i="6" s="1"/>
  <c r="A357" i="6" s="1"/>
  <c r="I356" i="7" l="1"/>
  <c r="E357" i="6"/>
  <c r="K356" i="6" s="1"/>
  <c r="A357" i="7" l="1"/>
  <c r="B357" i="6"/>
  <c r="C357" i="6" s="1"/>
  <c r="F357" i="6"/>
  <c r="J357" i="6" s="1"/>
  <c r="E357" i="7" l="1"/>
  <c r="K356" i="7" s="1"/>
  <c r="G357" i="6"/>
  <c r="I357" i="6" s="1"/>
  <c r="F357" i="7" l="1"/>
  <c r="J357" i="7" s="1"/>
  <c r="B357" i="7"/>
  <c r="C357" i="7" s="1"/>
  <c r="A358" i="6"/>
  <c r="G357" i="7" l="1"/>
  <c r="I357" i="7" s="1"/>
  <c r="A358" i="7" s="1"/>
  <c r="E358" i="6"/>
  <c r="K357" i="6" s="1"/>
  <c r="E358" i="7" l="1"/>
  <c r="K357" i="7" s="1"/>
  <c r="B358" i="6"/>
  <c r="C358" i="6" s="1"/>
  <c r="F358" i="6"/>
  <c r="J358" i="6" s="1"/>
  <c r="F358" i="7" l="1"/>
  <c r="J358" i="7" s="1"/>
  <c r="B358" i="7"/>
  <c r="G358" i="6"/>
  <c r="I358" i="6" s="1"/>
  <c r="C358" i="7" l="1"/>
  <c r="G358" i="7" s="1"/>
  <c r="I358" i="7" s="1"/>
  <c r="A359" i="6"/>
  <c r="A359" i="7" l="1"/>
  <c r="E359" i="6"/>
  <c r="K358" i="6" s="1"/>
  <c r="E359" i="7" l="1"/>
  <c r="K358" i="7" s="1"/>
  <c r="B359" i="6"/>
  <c r="C359" i="6" s="1"/>
  <c r="F359" i="6"/>
  <c r="J359" i="6" s="1"/>
  <c r="B359" i="7" l="1"/>
  <c r="C359" i="7" s="1"/>
  <c r="F359" i="7"/>
  <c r="J359" i="7" s="1"/>
  <c r="G359" i="6"/>
  <c r="I359" i="6" s="1"/>
  <c r="A360" i="6" s="1"/>
  <c r="G359" i="7" l="1"/>
  <c r="I359" i="7" s="1"/>
  <c r="E360" i="6"/>
  <c r="K359" i="6" s="1"/>
  <c r="A360" i="7" l="1"/>
  <c r="B360" i="6"/>
  <c r="C360" i="6" s="1"/>
  <c r="F360" i="6"/>
  <c r="J360" i="6" s="1"/>
  <c r="E360" i="7" l="1"/>
  <c r="K359" i="7" s="1"/>
  <c r="G360" i="6"/>
  <c r="I360" i="6" s="1"/>
  <c r="A361" i="6" s="1"/>
  <c r="F360" i="7" l="1"/>
  <c r="J360" i="7" s="1"/>
  <c r="B360" i="7"/>
  <c r="C360" i="7" s="1"/>
  <c r="E361" i="6"/>
  <c r="K360" i="6" s="1"/>
  <c r="G360" i="7" l="1"/>
  <c r="I360" i="7" s="1"/>
  <c r="A361" i="7" s="1"/>
  <c r="B361" i="6"/>
  <c r="C361" i="6" s="1"/>
  <c r="F361" i="6"/>
  <c r="J361" i="6" s="1"/>
  <c r="E361" i="7" l="1"/>
  <c r="K360" i="7" s="1"/>
  <c r="G361" i="6"/>
  <c r="I361" i="6" s="1"/>
  <c r="A362" i="6" s="1"/>
  <c r="F361" i="7" l="1"/>
  <c r="J361" i="7" s="1"/>
  <c r="B361" i="7"/>
  <c r="C361" i="7" s="1"/>
  <c r="E362" i="6"/>
  <c r="K361" i="6" s="1"/>
  <c r="G361" i="7" l="1"/>
  <c r="I361" i="7" s="1"/>
  <c r="A362" i="7" s="1"/>
  <c r="F362" i="6"/>
  <c r="J362" i="6" s="1"/>
  <c r="B362" i="6"/>
  <c r="C362" i="6" s="1"/>
  <c r="G362" i="6" l="1"/>
  <c r="I362" i="6" s="1"/>
  <c r="A363" i="6" s="1"/>
  <c r="E362" i="7"/>
  <c r="K361" i="7" s="1"/>
  <c r="F362" i="7" l="1"/>
  <c r="J362" i="7" s="1"/>
  <c r="B362" i="7"/>
  <c r="C362" i="7" s="1"/>
  <c r="E363" i="6"/>
  <c r="K362" i="6" s="1"/>
  <c r="G362" i="7" l="1"/>
  <c r="I362" i="7" s="1"/>
  <c r="A363" i="7" s="1"/>
  <c r="E363" i="7" s="1"/>
  <c r="K362" i="7" s="1"/>
  <c r="B363" i="6"/>
  <c r="C363" i="6" s="1"/>
  <c r="F363" i="6"/>
  <c r="J363" i="6" s="1"/>
  <c r="G363" i="6" l="1"/>
  <c r="I363" i="6" s="1"/>
  <c r="A364" i="6" s="1"/>
  <c r="F363" i="7"/>
  <c r="J363" i="7" s="1"/>
  <c r="B363" i="7"/>
  <c r="C363" i="7" s="1"/>
  <c r="G363" i="7" l="1"/>
  <c r="I363" i="7" s="1"/>
  <c r="E364" i="6"/>
  <c r="K363" i="6" s="1"/>
  <c r="A364" i="7" l="1"/>
  <c r="F364" i="6"/>
  <c r="J364" i="6" s="1"/>
  <c r="B364" i="6"/>
  <c r="C364" i="6" s="1"/>
  <c r="G364" i="6" l="1"/>
  <c r="I364" i="6" s="1"/>
  <c r="A365" i="6" s="1"/>
  <c r="E364" i="7"/>
  <c r="K363" i="7" s="1"/>
  <c r="B364" i="7" l="1"/>
  <c r="C364" i="7" s="1"/>
  <c r="F364" i="7"/>
  <c r="J364" i="7" s="1"/>
  <c r="E365" i="6"/>
  <c r="K364" i="6" s="1"/>
  <c r="G364" i="7" l="1"/>
  <c r="I364" i="7" s="1"/>
  <c r="A365" i="7" s="1"/>
  <c r="E365" i="7" s="1"/>
  <c r="K364" i="7" s="1"/>
  <c r="B365" i="6"/>
  <c r="C365" i="6" s="1"/>
  <c r="F365" i="6"/>
  <c r="J365" i="6" s="1"/>
  <c r="F365" i="7" l="1"/>
  <c r="J365" i="7" s="1"/>
  <c r="B365" i="7"/>
  <c r="C365" i="7" s="1"/>
  <c r="G365" i="6"/>
  <c r="I365" i="6" s="1"/>
  <c r="A366" i="6" s="1"/>
  <c r="G365" i="7" l="1"/>
  <c r="I365" i="7" s="1"/>
  <c r="A366" i="7" s="1"/>
  <c r="E366" i="6"/>
  <c r="K365" i="6" s="1"/>
  <c r="E366" i="7" l="1"/>
  <c r="K365" i="7" s="1"/>
  <c r="F366" i="6"/>
  <c r="J366" i="6" s="1"/>
  <c r="B366" i="6"/>
  <c r="C366" i="6" s="1"/>
  <c r="G366" i="6" l="1"/>
  <c r="I366" i="6" s="1"/>
  <c r="A367" i="6" s="1"/>
  <c r="F366" i="7"/>
  <c r="J366" i="7" s="1"/>
  <c r="B366" i="7"/>
  <c r="C366" i="7" s="1"/>
  <c r="G366" i="7" l="1"/>
  <c r="I366" i="7" s="1"/>
  <c r="E367" i="6"/>
  <c r="K366" i="6" s="1"/>
  <c r="A367" i="7" l="1"/>
  <c r="B367" i="6"/>
  <c r="C367" i="6" s="1"/>
  <c r="F367" i="6"/>
  <c r="J367" i="6" s="1"/>
  <c r="G367" i="6" l="1"/>
  <c r="I367" i="6" s="1"/>
  <c r="A368" i="6" s="1"/>
  <c r="E367" i="7"/>
  <c r="K366" i="7" s="1"/>
  <c r="F367" i="7" l="1"/>
  <c r="J367" i="7" s="1"/>
  <c r="B367" i="7"/>
  <c r="C367" i="7" s="1"/>
  <c r="E368" i="6"/>
  <c r="K367" i="6" s="1"/>
  <c r="G367" i="7" l="1"/>
  <c r="I367" i="7" s="1"/>
  <c r="B368" i="6"/>
  <c r="C368" i="6" s="1"/>
  <c r="F368" i="6"/>
  <c r="J368" i="6" s="1"/>
  <c r="G368" i="6" l="1"/>
  <c r="I368" i="6" s="1"/>
  <c r="A369" i="6" s="1"/>
  <c r="A368" i="7"/>
  <c r="E368" i="7" l="1"/>
  <c r="K367" i="7" s="1"/>
  <c r="E369" i="6"/>
  <c r="K368" i="6" s="1"/>
  <c r="F368" i="7" l="1"/>
  <c r="J368" i="7" s="1"/>
  <c r="B368" i="7"/>
  <c r="C368" i="7" s="1"/>
  <c r="B369" i="6"/>
  <c r="C369" i="6" s="1"/>
  <c r="F369" i="6"/>
  <c r="J369" i="6" s="1"/>
  <c r="G369" i="6" l="1"/>
  <c r="I369" i="6" s="1"/>
  <c r="A370" i="6" s="1"/>
  <c r="G368" i="7"/>
  <c r="I368" i="7" s="1"/>
  <c r="A369" i="7" s="1"/>
  <c r="E369" i="7" s="1"/>
  <c r="K368" i="7" s="1"/>
  <c r="F369" i="7" l="1"/>
  <c r="J369" i="7" s="1"/>
  <c r="B369" i="7"/>
  <c r="C369" i="7" s="1"/>
  <c r="E370" i="6"/>
  <c r="K369" i="6" s="1"/>
  <c r="G369" i="7" l="1"/>
  <c r="I369" i="7" s="1"/>
  <c r="F370" i="6"/>
  <c r="J370" i="6" s="1"/>
  <c r="B370" i="6"/>
  <c r="C370" i="6" s="1"/>
  <c r="G370" i="6" l="1"/>
  <c r="I370" i="6" s="1"/>
  <c r="A371" i="6" s="1"/>
  <c r="A370" i="7"/>
  <c r="E370" i="7" l="1"/>
  <c r="K369" i="7" s="1"/>
  <c r="E371" i="6"/>
  <c r="K370" i="6" s="1"/>
  <c r="F370" i="7" l="1"/>
  <c r="J370" i="7" s="1"/>
  <c r="B370" i="7"/>
  <c r="C370" i="7" s="1"/>
  <c r="F371" i="6"/>
  <c r="J371" i="6" s="1"/>
  <c r="B371" i="6"/>
  <c r="C371" i="6" s="1"/>
  <c r="G371" i="6" l="1"/>
  <c r="I371" i="6" s="1"/>
  <c r="A372" i="6" s="1"/>
  <c r="G370" i="7"/>
  <c r="I370" i="7" s="1"/>
  <c r="A371" i="7" l="1"/>
  <c r="E372" i="6"/>
  <c r="K371" i="6" s="1"/>
  <c r="E371" i="7" l="1"/>
  <c r="K370" i="7" s="1"/>
  <c r="F372" i="6"/>
  <c r="B372" i="6"/>
  <c r="D22" i="11" l="1"/>
  <c r="D24" i="11"/>
  <c r="D7" i="11"/>
  <c r="D9" i="11"/>
  <c r="D19" i="11"/>
  <c r="D21" i="11"/>
  <c r="D31" i="11"/>
  <c r="D3" i="11"/>
  <c r="D11" i="11"/>
  <c r="D13" i="11"/>
  <c r="D23" i="11"/>
  <c r="D25" i="11"/>
  <c r="D32" i="11"/>
  <c r="D10" i="11"/>
  <c r="D12" i="11"/>
  <c r="D27" i="11"/>
  <c r="D29" i="11"/>
  <c r="D4" i="11"/>
  <c r="D14" i="11"/>
  <c r="D16" i="11"/>
  <c r="D26" i="11"/>
  <c r="D28" i="11"/>
  <c r="D6" i="11"/>
  <c r="D8" i="11"/>
  <c r="D18" i="11"/>
  <c r="D20" i="11"/>
  <c r="D30" i="11"/>
  <c r="D5" i="11"/>
  <c r="D15" i="11"/>
  <c r="D17" i="11"/>
  <c r="J372" i="6"/>
  <c r="G9" i="6"/>
  <c r="B371" i="7"/>
  <c r="C371" i="7" s="1"/>
  <c r="F371" i="7"/>
  <c r="J371" i="7" s="1"/>
  <c r="C10" i="6"/>
  <c r="C372" i="6"/>
  <c r="G372" i="6" s="1"/>
  <c r="I372" i="6" s="1"/>
  <c r="K372" i="6" s="1"/>
  <c r="D6" i="13" l="1"/>
  <c r="D12" i="13"/>
  <c r="D18" i="13"/>
  <c r="D24" i="13"/>
  <c r="D13" i="13"/>
  <c r="D25" i="13"/>
  <c r="D31" i="13"/>
  <c r="D11" i="13"/>
  <c r="D23" i="13"/>
  <c r="D30" i="13"/>
  <c r="D8" i="13"/>
  <c r="D14" i="13"/>
  <c r="D20" i="13"/>
  <c r="D5" i="13"/>
  <c r="D17" i="13"/>
  <c r="D27" i="13"/>
  <c r="D33" i="13"/>
  <c r="D15" i="13"/>
  <c r="D26" i="13"/>
  <c r="D32" i="13"/>
  <c r="D10" i="13"/>
  <c r="D16" i="13"/>
  <c r="D22" i="13"/>
  <c r="D9" i="13"/>
  <c r="D21" i="13"/>
  <c r="D29" i="13"/>
  <c r="D7" i="13"/>
  <c r="D19" i="13"/>
  <c r="D28" i="13"/>
  <c r="D4" i="13"/>
  <c r="G371" i="7"/>
  <c r="I371" i="7" s="1"/>
  <c r="A372" i="7" s="1"/>
  <c r="L4" i="1"/>
  <c r="E372" i="7" l="1"/>
  <c r="K371" i="7" s="1"/>
  <c r="O4" i="1"/>
  <c r="B372" i="7" l="1"/>
  <c r="G6" i="11" s="1"/>
  <c r="F372" i="7"/>
  <c r="G6" i="7" a="1"/>
  <c r="G6" i="7" s="1"/>
  <c r="J7" i="1" s="1"/>
  <c r="C372" i="7" l="1"/>
  <c r="G372" i="7" s="1"/>
  <c r="I372" i="7" s="1"/>
  <c r="K372" i="7" s="1"/>
  <c r="G7" i="11"/>
  <c r="J7" i="11" s="1"/>
  <c r="G13" i="11"/>
  <c r="J13" i="11" s="1"/>
  <c r="G19" i="11"/>
  <c r="J19" i="11" s="1"/>
  <c r="G25" i="11"/>
  <c r="J25" i="11" s="1"/>
  <c r="G31" i="11"/>
  <c r="J31" i="11" s="1"/>
  <c r="G8" i="11"/>
  <c r="J8" i="11" s="1"/>
  <c r="G14" i="11"/>
  <c r="J14" i="11" s="1"/>
  <c r="G20" i="11"/>
  <c r="J20" i="11" s="1"/>
  <c r="G26" i="11"/>
  <c r="J26" i="11" s="1"/>
  <c r="G32" i="11"/>
  <c r="J32" i="11" s="1"/>
  <c r="G9" i="11"/>
  <c r="J9" i="11" s="1"/>
  <c r="G15" i="11"/>
  <c r="J15" i="11" s="1"/>
  <c r="G21" i="11"/>
  <c r="J21" i="11" s="1"/>
  <c r="G27" i="11"/>
  <c r="J27" i="11" s="1"/>
  <c r="G3" i="11"/>
  <c r="J3" i="11" s="1"/>
  <c r="G4" i="11"/>
  <c r="J4" i="11" s="1"/>
  <c r="G10" i="11"/>
  <c r="J10" i="11" s="1"/>
  <c r="G16" i="11"/>
  <c r="J16" i="11" s="1"/>
  <c r="G22" i="11"/>
  <c r="J22" i="11" s="1"/>
  <c r="G28" i="11"/>
  <c r="J28" i="11" s="1"/>
  <c r="G5" i="11"/>
  <c r="J5" i="11" s="1"/>
  <c r="G11" i="11"/>
  <c r="J11" i="11" s="1"/>
  <c r="G17" i="11"/>
  <c r="J17" i="11" s="1"/>
  <c r="G23" i="11"/>
  <c r="J23" i="11" s="1"/>
  <c r="G29" i="11"/>
  <c r="J29" i="11" s="1"/>
  <c r="J6" i="11"/>
  <c r="G12" i="11"/>
  <c r="J12" i="11" s="1"/>
  <c r="G18" i="11"/>
  <c r="J18" i="11" s="1"/>
  <c r="G24" i="11"/>
  <c r="J24" i="11" s="1"/>
  <c r="G30" i="11"/>
  <c r="J30" i="11" s="1"/>
  <c r="C10" i="7"/>
  <c r="G7" i="7"/>
  <c r="I7" i="1" s="1"/>
  <c r="J372" i="7"/>
  <c r="G8" i="7"/>
  <c r="L7" i="1" s="1"/>
  <c r="L10" i="1" s="1"/>
  <c r="G6" i="13" l="1"/>
  <c r="J6" i="13" s="1"/>
  <c r="G12" i="13"/>
  <c r="J12" i="13" s="1"/>
  <c r="G18" i="13"/>
  <c r="J18" i="13" s="1"/>
  <c r="G24" i="13"/>
  <c r="J24" i="13" s="1"/>
  <c r="G30" i="13"/>
  <c r="J30" i="13" s="1"/>
  <c r="G5" i="13"/>
  <c r="J5" i="13" s="1"/>
  <c r="G17" i="13"/>
  <c r="G29" i="13"/>
  <c r="J29" i="13" s="1"/>
  <c r="G11" i="13"/>
  <c r="J11" i="13" s="1"/>
  <c r="G23" i="13"/>
  <c r="J23" i="13" s="1"/>
  <c r="G8" i="13"/>
  <c r="J8" i="13" s="1"/>
  <c r="G14" i="13"/>
  <c r="J14" i="13" s="1"/>
  <c r="G20" i="13"/>
  <c r="J20" i="13" s="1"/>
  <c r="G26" i="13"/>
  <c r="J26" i="13" s="1"/>
  <c r="G32" i="13"/>
  <c r="J32" i="13" s="1"/>
  <c r="G9" i="13"/>
  <c r="J9" i="13" s="1"/>
  <c r="G21" i="13"/>
  <c r="J21" i="13" s="1"/>
  <c r="G33" i="13"/>
  <c r="J33" i="13" s="1"/>
  <c r="G15" i="13"/>
  <c r="J15" i="13" s="1"/>
  <c r="G27" i="13"/>
  <c r="J27" i="13" s="1"/>
  <c r="G10" i="13"/>
  <c r="J10" i="13" s="1"/>
  <c r="G16" i="13"/>
  <c r="J16" i="13" s="1"/>
  <c r="G22" i="13"/>
  <c r="J22" i="13" s="1"/>
  <c r="G28" i="13"/>
  <c r="J28" i="13" s="1"/>
  <c r="G4" i="13"/>
  <c r="J4" i="13" s="1"/>
  <c r="G13" i="13"/>
  <c r="J13" i="13" s="1"/>
  <c r="G25" i="13"/>
  <c r="J25" i="13" s="1"/>
  <c r="G7" i="13"/>
  <c r="J7" i="13" s="1"/>
  <c r="G19" i="13"/>
  <c r="J19" i="13" s="1"/>
  <c r="G31" i="13"/>
  <c r="J31" i="13" s="1"/>
  <c r="K34" i="11"/>
  <c r="I10" i="1" s="1"/>
  <c r="K35" i="11"/>
  <c r="J10" i="1" s="1"/>
  <c r="O7" i="1"/>
  <c r="O10" i="1" s="1"/>
  <c r="D10" i="1" s="1"/>
  <c r="J17" i="13" l="1"/>
  <c r="F7" i="1"/>
  <c r="F10" i="1" s="1"/>
</calcChain>
</file>

<file path=xl/sharedStrings.xml><?xml version="1.0" encoding="utf-8"?>
<sst xmlns="http://schemas.openxmlformats.org/spreadsheetml/2006/main" count="219" uniqueCount="82">
  <si>
    <t>ריבית</t>
  </si>
  <si>
    <t>סה"כ</t>
  </si>
  <si>
    <t xml:space="preserve">Extra </t>
  </si>
  <si>
    <t>Payments Here</t>
  </si>
  <si>
    <t>Balance + Interest</t>
  </si>
  <si>
    <t>שינוי שנתי</t>
  </si>
  <si>
    <t>מספר תשלומים בשנה</t>
  </si>
  <si>
    <t>ריבית התחלתית</t>
  </si>
  <si>
    <t>סה"כ חודשים</t>
  </si>
  <si>
    <t>סכום</t>
  </si>
  <si>
    <t>תשלום התחלתי</t>
  </si>
  <si>
    <t>תשלומי ריבית מצטברים</t>
  </si>
  <si>
    <t>יתרת הלוואה</t>
  </si>
  <si>
    <t>ע"ח ריבית</t>
  </si>
  <si>
    <t>ע"ח קרן</t>
  </si>
  <si>
    <t>תשלום חודשי</t>
  </si>
  <si>
    <t>חודש</t>
  </si>
  <si>
    <t>תשלום חודשי מעוגל</t>
  </si>
  <si>
    <t>ריבית פריים</t>
  </si>
  <si>
    <t>קל"צ</t>
  </si>
  <si>
    <t>משתנה לא צמודה</t>
  </si>
  <si>
    <t>החזר מקסימלי</t>
  </si>
  <si>
    <t>קבועה צמודה</t>
  </si>
  <si>
    <t>מסלול</t>
  </si>
  <si>
    <t>קבועה לא צמודה</t>
  </si>
  <si>
    <t>פריים</t>
  </si>
  <si>
    <t>משתנה צמודה</t>
  </si>
  <si>
    <t>החזר ממוצע</t>
  </si>
  <si>
    <t xml:space="preserve"> התחלתי</t>
  </si>
  <si>
    <t xml:space="preserve"> ממוצע</t>
  </si>
  <si>
    <t xml:space="preserve"> מקסימלי</t>
  </si>
  <si>
    <t>הצמדה</t>
  </si>
  <si>
    <t>סה"כ ריבית</t>
  </si>
  <si>
    <t>החזר כולל</t>
  </si>
  <si>
    <t>תשלומי ריבית</t>
  </si>
  <si>
    <t>תשלום מקסימלי</t>
  </si>
  <si>
    <t>תשלום ממוצע</t>
  </si>
  <si>
    <t>שינוי ריבית שנתי</t>
  </si>
  <si>
    <t>סה"כ הצמדה</t>
  </si>
  <si>
    <t>מדד</t>
  </si>
  <si>
    <t>שנה</t>
  </si>
  <si>
    <t>עלויות</t>
  </si>
  <si>
    <t>שנים</t>
  </si>
  <si>
    <t>משתנה כל 5 לא צמודה</t>
  </si>
  <si>
    <t>משתנה כל 5 צמודה</t>
  </si>
  <si>
    <t>זכאות משרד השיכון</t>
  </si>
  <si>
    <t>זכאות</t>
  </si>
  <si>
    <t>יתרת קרן</t>
  </si>
  <si>
    <t xml:space="preserve"> מדד</t>
  </si>
  <si>
    <t>בחירת שינוי שנתי</t>
  </si>
  <si>
    <t xml:space="preserve">ריבית משתנה </t>
  </si>
  <si>
    <t>ריבית שנתית</t>
  </si>
  <si>
    <t>סכום הלוואה</t>
  </si>
  <si>
    <t>Lsum</t>
  </si>
  <si>
    <t>מדד שנתי</t>
  </si>
  <si>
    <t>מדד בסיס</t>
  </si>
  <si>
    <t>Base_Index</t>
  </si>
  <si>
    <t>עליית מדד חודשי</t>
  </si>
  <si>
    <t>מספר תקופות</t>
  </si>
  <si>
    <t>ריבית חודשית</t>
  </si>
  <si>
    <t>Interest</t>
  </si>
  <si>
    <t>יתרה בתחילת חודש</t>
  </si>
  <si>
    <t>יתרה בסוף חודש</t>
  </si>
  <si>
    <t>מדד בסוף חודש</t>
  </si>
  <si>
    <t>תשלום כולל שינוי מדד</t>
  </si>
  <si>
    <t>ע"ח קרן כולל מדד</t>
  </si>
  <si>
    <t>ע"ח ריבית כולל מדד</t>
  </si>
  <si>
    <t>התחלתי</t>
  </si>
  <si>
    <t>תשלום כולל מדד</t>
  </si>
  <si>
    <t>טרפז</t>
  </si>
  <si>
    <t>עלייה 10 שנים עד 5%, קבוע 10 שנים, ירידה 10 שנים לריבית מקורית</t>
  </si>
  <si>
    <t>הסבר - מודל טרפז בשינוי הפריים</t>
  </si>
  <si>
    <t>10 שנים הבאות הריבית נשארת על 5%</t>
  </si>
  <si>
    <t>10 שנים ראשונות הריבית עולה עד 5%</t>
  </si>
  <si>
    <t>חזור אל אתר המשכנתא המרכזי</t>
  </si>
  <si>
    <t>10 שנים אחרונות הריבית יורדת חזרה עד לריבית מקורית</t>
  </si>
  <si>
    <t>יתרה בסוף חודש כולל מדד</t>
  </si>
  <si>
    <t>יתרה כולל מדד</t>
  </si>
  <si>
    <t>הצג יתרה בשנה:</t>
  </si>
  <si>
    <t>יתרה לפי שנה</t>
  </si>
  <si>
    <r>
      <rPr>
        <b/>
        <sz val="20"/>
        <color theme="1"/>
        <rFont val="Calibri"/>
        <family val="2"/>
        <scheme val="minor"/>
      </rPr>
      <t>מחשבון משכנתא</t>
    </r>
    <r>
      <rPr>
        <b/>
        <sz val="18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אתר המשכנתא המרכזי</t>
    </r>
  </si>
  <si>
    <t>החזר לשקל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</si>
</sst>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&quot;₪&quot;\ #,##0.00;[Red]&quot;₪&quot;\ \-#,##0.00"/>
    <numFmt numFmtId="165" formatCode="_ &quot;₪&quot;\ * #,##0.00_ ;_ &quot;₪&quot;\ * \-#,##0.00_ ;_ &quot;₪&quot;\ * &quot;-&quot;??_ ;_ @_ "/>
    <numFmt numFmtId="166" formatCode="_ * #,##0.00_ ;_ * \-#,##0.00_ ;_ * &quot;-&quot;??_ ;_ @_ "/>
    <numFmt numFmtId="167" formatCode="_(* #,##0_);_(* \(#,##0\);_(* &quot;-&quot;??_);_(@_)"/>
    <numFmt numFmtId="168" formatCode="&quot;$&quot;#,##0.00"/>
    <numFmt numFmtId="169" formatCode="0.000%"/>
    <numFmt numFmtId="170" formatCode="&quot;$&quot;#,##0"/>
    <numFmt numFmtId="171" formatCode="&quot;$&quot;#,##0.000"/>
    <numFmt numFmtId="172" formatCode="#,##0_ ;\-#,##0\ "/>
    <numFmt numFmtId="173" formatCode="0.0000"/>
  </numFmts>
  <fonts count="28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177"/>
      <scheme val="minor"/>
    </font>
    <font>
      <b/>
      <sz val="14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u/>
      <sz val="10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18"/>
      <color rgb="FF7030A0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77"/>
      <scheme val="minor"/>
    </font>
    <font>
      <sz val="12"/>
      <color theme="0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177"/>
      <scheme val="minor"/>
    </font>
    <font>
      <u/>
      <sz val="14"/>
      <color indexed="12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indexed="12"/>
      <name val="Arial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145">
    <xf numFmtId="0" fontId="0" fillId="0" borderId="0" xfId="0"/>
    <xf numFmtId="10" fontId="0" fillId="0" borderId="0" xfId="0" applyNumberFormat="1"/>
    <xf numFmtId="0" fontId="8" fillId="0" borderId="0" xfId="0" applyFont="1"/>
    <xf numFmtId="167" fontId="0" fillId="0" borderId="0" xfId="2" applyNumberFormat="1" applyFont="1"/>
    <xf numFmtId="168" fontId="9" fillId="0" borderId="0" xfId="2" applyNumberFormat="1" applyFont="1"/>
    <xf numFmtId="0" fontId="9" fillId="0" borderId="0" xfId="0" applyFont="1"/>
    <xf numFmtId="168" fontId="9" fillId="0" borderId="0" xfId="0" applyNumberFormat="1" applyFont="1"/>
    <xf numFmtId="169" fontId="9" fillId="0" borderId="0" xfId="0" applyNumberFormat="1" applyFont="1"/>
    <xf numFmtId="169" fontId="0" fillId="0" borderId="0" xfId="0" applyNumberFormat="1"/>
    <xf numFmtId="169" fontId="9" fillId="0" borderId="0" xfId="2" applyNumberFormat="1" applyFont="1"/>
    <xf numFmtId="1" fontId="0" fillId="0" borderId="0" xfId="0" applyNumberFormat="1"/>
    <xf numFmtId="1" fontId="9" fillId="0" borderId="0" xfId="0" applyNumberFormat="1" applyFont="1"/>
    <xf numFmtId="1" fontId="9" fillId="0" borderId="0" xfId="2" applyNumberFormat="1" applyFont="1"/>
    <xf numFmtId="1" fontId="10" fillId="0" borderId="0" xfId="0" applyNumberFormat="1" applyFont="1"/>
    <xf numFmtId="0" fontId="0" fillId="0" borderId="0" xfId="0" applyAlignment="1">
      <alignment horizontal="right"/>
    </xf>
    <xf numFmtId="170" fontId="9" fillId="0" borderId="0" xfId="2" applyNumberFormat="1" applyFont="1"/>
    <xf numFmtId="170" fontId="10" fillId="0" borderId="0" xfId="1" applyNumberFormat="1" applyFont="1" applyAlignment="1" applyProtection="1"/>
    <xf numFmtId="170" fontId="8" fillId="0" borderId="0" xfId="2" applyNumberFormat="1" applyFont="1"/>
    <xf numFmtId="1" fontId="11" fillId="0" borderId="0" xfId="0" applyNumberFormat="1" applyFont="1"/>
    <xf numFmtId="170" fontId="6" fillId="0" borderId="0" xfId="1" applyNumberFormat="1" applyAlignment="1" applyProtection="1"/>
    <xf numFmtId="170" fontId="12" fillId="0" borderId="0" xfId="0" applyNumberFormat="1" applyFont="1"/>
    <xf numFmtId="0" fontId="13" fillId="0" borderId="0" xfId="0" applyFont="1"/>
    <xf numFmtId="171" fontId="9" fillId="3" borderId="0" xfId="0" applyNumberFormat="1" applyFont="1" applyFill="1"/>
    <xf numFmtId="0" fontId="8" fillId="0" borderId="0" xfId="0" applyFont="1" applyAlignment="1">
      <alignment horizontal="center"/>
    </xf>
    <xf numFmtId="167" fontId="9" fillId="0" borderId="0" xfId="2" applyNumberFormat="1" applyFont="1"/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167" fontId="9" fillId="0" borderId="2" xfId="2" applyNumberFormat="1" applyFont="1" applyBorder="1" applyAlignment="1">
      <alignment horizontal="center" vertical="center" wrapText="1"/>
    </xf>
    <xf numFmtId="167" fontId="9" fillId="0" borderId="0" xfId="2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5" fontId="9" fillId="0" borderId="0" xfId="3" applyFont="1"/>
    <xf numFmtId="167" fontId="9" fillId="0" borderId="0" xfId="0" applyNumberFormat="1" applyFont="1"/>
    <xf numFmtId="2" fontId="9" fillId="0" borderId="0" xfId="0" applyNumberFormat="1" applyFont="1"/>
    <xf numFmtId="10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5" fontId="9" fillId="0" borderId="0" xfId="3" applyFont="1" applyAlignment="1" applyProtection="1">
      <alignment horizontal="center"/>
      <protection locked="0"/>
    </xf>
    <xf numFmtId="165" fontId="9" fillId="0" borderId="0" xfId="3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9" fillId="0" borderId="0" xfId="3" applyNumberFormat="1" applyFont="1" applyAlignment="1">
      <alignment horizontal="center" vertical="center"/>
    </xf>
    <xf numFmtId="165" fontId="9" fillId="0" borderId="0" xfId="3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 wrapText="1"/>
    </xf>
    <xf numFmtId="169" fontId="9" fillId="0" borderId="0" xfId="3" applyNumberFormat="1" applyFont="1" applyAlignment="1">
      <alignment horizontal="center" vertical="center"/>
    </xf>
    <xf numFmtId="10" fontId="9" fillId="0" borderId="0" xfId="3" applyNumberFormat="1" applyFont="1" applyAlignment="1" applyProtection="1">
      <alignment horizontal="center" vertical="center"/>
      <protection locked="0"/>
    </xf>
    <xf numFmtId="43" fontId="9" fillId="0" borderId="0" xfId="3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5" fillId="0" borderId="0" xfId="3" applyNumberFormat="1" applyFont="1" applyAlignment="1">
      <alignment horizontal="center" vertical="center"/>
    </xf>
    <xf numFmtId="1" fontId="15" fillId="0" borderId="0" xfId="3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10" fontId="8" fillId="0" borderId="0" xfId="3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 applyProtection="1">
      <alignment horizontal="center" vertical="center"/>
      <protection locked="0"/>
    </xf>
    <xf numFmtId="1" fontId="16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72" fontId="8" fillId="0" borderId="0" xfId="3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65" fontId="8" fillId="0" borderId="0" xfId="3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15" fillId="0" borderId="0" xfId="3" applyNumberFormat="1" applyFont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0" fillId="2" borderId="0" xfId="0" applyFill="1" applyBorder="1"/>
    <xf numFmtId="0" fontId="20" fillId="2" borderId="0" xfId="0" applyFont="1" applyFill="1" applyBorder="1"/>
    <xf numFmtId="0" fontId="19" fillId="2" borderId="0" xfId="0" applyFont="1" applyFill="1" applyBorder="1" applyAlignment="1">
      <alignment horizontal="center" vertical="center"/>
    </xf>
    <xf numFmtId="3" fontId="19" fillId="2" borderId="0" xfId="0" applyNumberFormat="1" applyFont="1" applyFill="1" applyBorder="1" applyAlignment="1">
      <alignment horizontal="center" vertical="center"/>
    </xf>
    <xf numFmtId="3" fontId="18" fillId="2" borderId="0" xfId="0" applyNumberFormat="1" applyFont="1" applyFill="1" applyBorder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10" fontId="1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/>
    <xf numFmtId="0" fontId="22" fillId="0" borderId="1" xfId="0" applyFont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/>
    </xf>
    <xf numFmtId="3" fontId="4" fillId="5" borderId="3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22" fillId="6" borderId="1" xfId="0" applyNumberFormat="1" applyFont="1" applyFill="1" applyBorder="1" applyAlignment="1">
      <alignment horizontal="center" vertical="center"/>
    </xf>
    <xf numFmtId="3" fontId="22" fillId="2" borderId="0" xfId="0" applyNumberFormat="1" applyFont="1" applyFill="1" applyBorder="1" applyAlignment="1">
      <alignment horizontal="center" vertical="center"/>
    </xf>
    <xf numFmtId="3" fontId="22" fillId="5" borderId="3" xfId="0" applyNumberFormat="1" applyFont="1" applyFill="1" applyBorder="1" applyAlignment="1">
      <alignment horizontal="center" vertical="center"/>
    </xf>
    <xf numFmtId="3" fontId="22" fillId="5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22" fillId="4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right" vertical="center"/>
    </xf>
    <xf numFmtId="0" fontId="23" fillId="0" borderId="0" xfId="1" applyFont="1" applyAlignment="1" applyProtection="1">
      <alignment vertical="center"/>
    </xf>
    <xf numFmtId="4" fontId="0" fillId="0" borderId="0" xfId="0" applyNumberFormat="1"/>
    <xf numFmtId="3" fontId="17" fillId="6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right" vertical="center"/>
    </xf>
    <xf numFmtId="0" fontId="24" fillId="0" borderId="0" xfId="0" applyFont="1" applyAlignment="1">
      <alignment horizontal="center" vertical="center"/>
    </xf>
    <xf numFmtId="3" fontId="0" fillId="0" borderId="0" xfId="0" applyNumberFormat="1"/>
    <xf numFmtId="9" fontId="0" fillId="0" borderId="0" xfId="0" applyNumberFormat="1"/>
    <xf numFmtId="164" fontId="17" fillId="0" borderId="0" xfId="0" applyNumberFormat="1" applyFont="1"/>
    <xf numFmtId="0" fontId="0" fillId="0" borderId="0" xfId="0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3" fontId="2" fillId="6" borderId="1" xfId="0" quotePrefix="1" applyNumberFormat="1" applyFont="1" applyFill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/>
    <xf numFmtId="1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/>
    <xf numFmtId="167" fontId="16" fillId="0" borderId="0" xfId="2" applyNumberFormat="1" applyFont="1" applyAlignment="1">
      <alignment horizontal="center" vertical="center"/>
    </xf>
    <xf numFmtId="167" fontId="16" fillId="0" borderId="4" xfId="2" applyNumberFormat="1" applyFont="1" applyBorder="1" applyAlignment="1">
      <alignment horizontal="center" vertical="center"/>
    </xf>
    <xf numFmtId="0" fontId="8" fillId="0" borderId="5" xfId="0" applyFont="1" applyBorder="1"/>
    <xf numFmtId="10" fontId="8" fillId="0" borderId="6" xfId="3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2"/>
    </xf>
    <xf numFmtId="0" fontId="22" fillId="0" borderId="0" xfId="0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3" fontId="4" fillId="8" borderId="1" xfId="0" applyNumberFormat="1" applyFont="1" applyFill="1" applyBorder="1" applyAlignment="1">
      <alignment horizontal="center" vertical="center"/>
    </xf>
    <xf numFmtId="3" fontId="22" fillId="8" borderId="1" xfId="0" applyNumberFormat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0" fillId="0" borderId="0" xfId="0" applyAlignment="1">
      <alignment horizontal="right" readingOrder="2"/>
    </xf>
    <xf numFmtId="4" fontId="22" fillId="4" borderId="1" xfId="0" applyNumberFormat="1" applyFont="1" applyFill="1" applyBorder="1" applyAlignment="1">
      <alignment horizontal="center" vertical="center"/>
    </xf>
    <xf numFmtId="0" fontId="25" fillId="0" borderId="0" xfId="1" applyFont="1" applyAlignment="1" applyProtection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right" wrapText="1" readingOrder="2"/>
    </xf>
    <xf numFmtId="0" fontId="14" fillId="0" borderId="0" xfId="0" applyFont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'החזר חודשי'!$J$2</c:f>
              <c:strCache>
                <c:ptCount val="1"/>
                <c:pt idx="0">
                  <c:v>תשלום חודשי</c:v>
                </c:pt>
              </c:strCache>
            </c:strRef>
          </c:tx>
          <c:marker>
            <c:symbol val="none"/>
          </c:marker>
          <c:val>
            <c:numRef>
              <c:f>'החזר חודשי'!$J$3:$J$32</c:f>
              <c:numCache>
                <c:formatCode>#,##0.00</c:formatCode>
                <c:ptCount val="30"/>
                <c:pt idx="0">
                  <c:v>4815.381800000443</c:v>
                </c:pt>
                <c:pt idx="1">
                  <c:v>4874.7262130320696</c:v>
                </c:pt>
                <c:pt idx="2">
                  <c:v>4934.3711957092619</c:v>
                </c:pt>
                <c:pt idx="3">
                  <c:v>4994.1940013273561</c:v>
                </c:pt>
                <c:pt idx="4">
                  <c:v>5054.079536416566</c:v>
                </c:pt>
                <c:pt idx="5">
                  <c:v>5232.4946774838672</c:v>
                </c:pt>
                <c:pt idx="6">
                  <c:v>5293.3176407553101</c:v>
                </c:pt>
                <c:pt idx="7">
                  <c:v>5353.9085801716401</c:v>
                </c:pt>
                <c:pt idx="8">
                  <c:v>5414.1691889051235</c:v>
                </c:pt>
                <c:pt idx="9">
                  <c:v>5474.0053529984225</c:v>
                </c:pt>
                <c:pt idx="10">
                  <c:v>5612.6846098558844</c:v>
                </c:pt>
                <c:pt idx="11">
                  <c:v>5631.7983481764895</c:v>
                </c:pt>
                <c:pt idx="12">
                  <c:v>5651.2943612635199</c:v>
                </c:pt>
                <c:pt idx="13">
                  <c:v>5671.1802946123016</c:v>
                </c:pt>
                <c:pt idx="14">
                  <c:v>5691.4639466280723</c:v>
                </c:pt>
                <c:pt idx="15">
                  <c:v>4681.92864648056</c:v>
                </c:pt>
                <c:pt idx="16">
                  <c:v>4681.92864648056</c:v>
                </c:pt>
                <c:pt idx="17">
                  <c:v>4681.92864648056</c:v>
                </c:pt>
                <c:pt idx="18">
                  <c:v>4681.92864648056</c:v>
                </c:pt>
                <c:pt idx="19">
                  <c:v>4681.92864648056</c:v>
                </c:pt>
                <c:pt idx="20">
                  <c:v>1220.4770508568947</c:v>
                </c:pt>
                <c:pt idx="21">
                  <c:v>1199.9980911592895</c:v>
                </c:pt>
                <c:pt idx="22">
                  <c:v>1181.8191436054269</c:v>
                </c:pt>
                <c:pt idx="23">
                  <c:v>1165.9261510110725</c:v>
                </c:pt>
                <c:pt idx="24">
                  <c:v>1152.3046313793636</c:v>
                </c:pt>
                <c:pt idx="25">
                  <c:v>1140.9408090134516</c:v>
                </c:pt>
                <c:pt idx="26">
                  <c:v>1131.8226643293467</c:v>
                </c:pt>
                <c:pt idx="27">
                  <c:v>1124.9423171146721</c:v>
                </c:pt>
                <c:pt idx="28">
                  <c:v>1120.2937176897244</c:v>
                </c:pt>
                <c:pt idx="29">
                  <c:v>1117.8741773727304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6-4A3A-8A87-30C1FCC97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21856"/>
        <c:axId val="71336704"/>
      </c:lineChart>
      <c:catAx>
        <c:axId val="7132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he-IL" sz="1200"/>
                  <a:t>שנה</a:t>
                </a:r>
              </a:p>
            </c:rich>
          </c:tx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71336704"/>
        <c:crosses val="autoZero"/>
        <c:auto val="1"/>
        <c:lblAlgn val="ctr"/>
        <c:lblOffset val="100"/>
        <c:noMultiLvlLbl val="0"/>
      </c:catAx>
      <c:valAx>
        <c:axId val="7133670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100" b="0"/>
            </a:pPr>
            <a:endParaRPr lang="en-US"/>
          </a:p>
        </c:txPr>
        <c:crossAx val="71321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'יתרת קרן'!$J$2</c:f>
              <c:strCache>
                <c:ptCount val="1"/>
                <c:pt idx="0">
                  <c:v>יתרת קרן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'יתרת קרן'!$J$3:$J$33</c:f>
              <c:numCache>
                <c:formatCode>#,##0.00</c:formatCode>
                <c:ptCount val="31"/>
                <c:pt idx="0" formatCode="#,##0">
                  <c:v>900000</c:v>
                </c:pt>
                <c:pt idx="1">
                  <c:v>870839.0034000607</c:v>
                </c:pt>
                <c:pt idx="2">
                  <c:v>840939.16852011671</c:v>
                </c:pt>
                <c:pt idx="3">
                  <c:v>810199.28372768709</c:v>
                </c:pt>
                <c:pt idx="4">
                  <c:v>778520.3354242834</c:v>
                </c:pt>
                <c:pt idx="5">
                  <c:v>745804.25133280084</c:v>
                </c:pt>
                <c:pt idx="6">
                  <c:v>712899.92520481581</c:v>
                </c:pt>
                <c:pt idx="7">
                  <c:v>678652.44850129692</c:v>
                </c:pt>
                <c:pt idx="8">
                  <c:v>642945.82489009225</c:v>
                </c:pt>
                <c:pt idx="9">
                  <c:v>605660.93951534189</c:v>
                </c:pt>
                <c:pt idx="10">
                  <c:v>566674.32846330246</c:v>
                </c:pt>
                <c:pt idx="11">
                  <c:v>526478.60790776985</c:v>
                </c:pt>
                <c:pt idx="12">
                  <c:v>483906.67160141864</c:v>
                </c:pt>
                <c:pt idx="13">
                  <c:v>438809.06426750263</c:v>
                </c:pt>
                <c:pt idx="14">
                  <c:v>391026.21467800008</c:v>
                </c:pt>
                <c:pt idx="15">
                  <c:v>340387.76847897097</c:v>
                </c:pt>
                <c:pt idx="16">
                  <c:v>299920.64000000048</c:v>
                </c:pt>
                <c:pt idx="17">
                  <c:v>257478.20000000051</c:v>
                </c:pt>
                <c:pt idx="18">
                  <c:v>212955.29000000056</c:v>
                </c:pt>
                <c:pt idx="19">
                  <c:v>166240.54000000059</c:v>
                </c:pt>
                <c:pt idx="20">
                  <c:v>117217.12470000023</c:v>
                </c:pt>
                <c:pt idx="21">
                  <c:v>107765.70000000019</c:v>
                </c:pt>
                <c:pt idx="22">
                  <c:v>97699.610000000161</c:v>
                </c:pt>
                <c:pt idx="23">
                  <c:v>87046.130000000165</c:v>
                </c:pt>
                <c:pt idx="24">
                  <c:v>75841.070000000196</c:v>
                </c:pt>
                <c:pt idx="25">
                  <c:v>64128.460000000196</c:v>
                </c:pt>
                <c:pt idx="26">
                  <c:v>51960.130000000201</c:v>
                </c:pt>
                <c:pt idx="27">
                  <c:v>39395.150000000198</c:v>
                </c:pt>
                <c:pt idx="28">
                  <c:v>26498.88000000019</c:v>
                </c:pt>
                <c:pt idx="29">
                  <c:v>13342.110000000188</c:v>
                </c:pt>
                <c:pt idx="30">
                  <c:v>9.224999999787542E-3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7-43D0-B945-622DE354F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6688"/>
        <c:axId val="108148608"/>
      </c:lineChart>
      <c:catAx>
        <c:axId val="10814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he-IL" sz="1200"/>
                  <a:t>שנה</a:t>
                </a:r>
              </a:p>
            </c:rich>
          </c:tx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108148608"/>
        <c:crossesAt val="-0.5"/>
        <c:auto val="1"/>
        <c:lblAlgn val="ctr"/>
        <c:lblOffset val="100"/>
        <c:noMultiLvlLbl val="0"/>
      </c:catAx>
      <c:valAx>
        <c:axId val="108148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100" b="0"/>
            </a:pPr>
            <a:endParaRPr lang="en-US"/>
          </a:p>
        </c:txPr>
        <c:crossAx val="108146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hyperlink" Target="http://www.financialzone.co.il/michraz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22412</xdr:colOff>
      <xdr:row>10</xdr:row>
      <xdr:rowOff>150159</xdr:rowOff>
    </xdr:from>
    <xdr:to>
      <xdr:col>21</xdr:col>
      <xdr:colOff>11206</xdr:colOff>
      <xdr:row>21</xdr:row>
      <xdr:rowOff>197784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11206</xdr:colOff>
      <xdr:row>22</xdr:row>
      <xdr:rowOff>34658</xdr:rowOff>
    </xdr:from>
    <xdr:to>
      <xdr:col>15</xdr:col>
      <xdr:colOff>0</xdr:colOff>
      <xdr:row>34</xdr:row>
      <xdr:rowOff>189779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53788</xdr:colOff>
      <xdr:row>16</xdr:row>
      <xdr:rowOff>44824</xdr:rowOff>
    </xdr:from>
    <xdr:to>
      <xdr:col>2</xdr:col>
      <xdr:colOff>594808</xdr:colOff>
      <xdr:row>17</xdr:row>
      <xdr:rowOff>14793</xdr:rowOff>
    </xdr:to>
    <xdr:pic>
      <xdr:nvPicPr>
        <xdr:cNvPr id="5" name="תמונה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6235216" y="4464424"/>
          <a:ext cx="5410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100053</xdr:colOff>
      <xdr:row>20</xdr:row>
      <xdr:rowOff>200105</xdr:rowOff>
    </xdr:from>
    <xdr:to>
      <xdr:col>3</xdr:col>
      <xdr:colOff>235324</xdr:colOff>
      <xdr:row>25</xdr:row>
      <xdr:rowOff>212912</xdr:rowOff>
    </xdr:to>
    <xdr:pic>
      <xdr:nvPicPr>
        <xdr:cNvPr id="1026" name="Pictur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191449176" y="5287576"/>
          <a:ext cx="3373771" cy="122304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nancialzone.co.il/mortgag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"/>
  <sheetViews>
    <sheetView rightToLeft="1" tabSelected="1" zoomScale="85" zoomScaleNormal="85" workbookViewId="0">
      <selection activeCell="C7" sqref="C7"/>
    </sheetView>
  </sheetViews>
  <sheetFormatPr defaultRowHeight="15" x14ac:dyDescent="0.25"/>
  <cols>
    <col min="1" max="1" width="19.28515625" customWidth="1"/>
    <col min="2" max="4" width="11.5703125" customWidth="1"/>
    <col min="5" max="5" width="2.28515625" customWidth="1"/>
    <col min="6" max="6" width="15.140625" customWidth="1"/>
    <col min="7" max="7" width="1.42578125" style="71" customWidth="1"/>
    <col min="8" max="8" width="9.42578125" customWidth="1"/>
    <col min="9" max="9" width="9.28515625" customWidth="1"/>
    <col min="10" max="10" width="9.42578125" customWidth="1"/>
    <col min="11" max="11" width="1.7109375" style="73" customWidth="1"/>
    <col min="12" max="12" width="12.5703125" customWidth="1"/>
    <col min="13" max="13" width="12.7109375" customWidth="1"/>
    <col min="14" max="14" width="1.5703125" style="74" customWidth="1"/>
    <col min="15" max="15" width="16.42578125" customWidth="1"/>
    <col min="16" max="20" width="8.7109375" hidden="1" customWidth="1"/>
    <col min="21" max="21" width="9" hidden="1" customWidth="1"/>
    <col min="22" max="23" width="9" customWidth="1"/>
    <col min="24" max="24" width="9" style="54" hidden="1" customWidth="1"/>
    <col min="25" max="25" width="9" customWidth="1"/>
  </cols>
  <sheetData>
    <row r="1" spans="1:24" ht="31.9" customHeight="1" x14ac:dyDescent="0.25">
      <c r="A1" s="142" t="s">
        <v>80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S1" t="s">
        <v>0</v>
      </c>
      <c r="X1" s="54">
        <v>1</v>
      </c>
    </row>
    <row r="2" spans="1:24" ht="19.899999999999999" customHeight="1" x14ac:dyDescent="0.25">
      <c r="A2" s="80"/>
      <c r="B2" s="80"/>
      <c r="C2" s="80"/>
      <c r="D2" s="80"/>
      <c r="E2" s="80"/>
      <c r="F2" s="132" t="s">
        <v>78</v>
      </c>
      <c r="G2" s="81"/>
      <c r="H2" s="141" t="s">
        <v>15</v>
      </c>
      <c r="I2" s="141"/>
      <c r="J2" s="141"/>
      <c r="K2" s="82"/>
      <c r="L2" s="140" t="s">
        <v>41</v>
      </c>
      <c r="M2" s="140"/>
      <c r="N2" s="75"/>
      <c r="O2" s="83"/>
      <c r="Q2" t="s">
        <v>39</v>
      </c>
      <c r="S2" t="s">
        <v>69</v>
      </c>
      <c r="X2" s="54">
        <v>2</v>
      </c>
    </row>
    <row r="3" spans="1:24" ht="19.899999999999999" customHeight="1" x14ac:dyDescent="0.25">
      <c r="A3" s="84" t="s">
        <v>23</v>
      </c>
      <c r="B3" s="84" t="s">
        <v>9</v>
      </c>
      <c r="C3" s="84" t="s">
        <v>42</v>
      </c>
      <c r="D3" s="84" t="s">
        <v>0</v>
      </c>
      <c r="E3" s="131"/>
      <c r="F3" s="135"/>
      <c r="G3" s="81"/>
      <c r="H3" s="85" t="s">
        <v>28</v>
      </c>
      <c r="I3" s="86" t="s">
        <v>29</v>
      </c>
      <c r="J3" s="85" t="s">
        <v>30</v>
      </c>
      <c r="K3" s="82"/>
      <c r="L3" s="87" t="s">
        <v>0</v>
      </c>
      <c r="M3" s="88" t="s">
        <v>31</v>
      </c>
      <c r="N3" s="75"/>
      <c r="O3" s="102" t="s">
        <v>33</v>
      </c>
      <c r="Q3">
        <v>0</v>
      </c>
      <c r="R3">
        <v>0</v>
      </c>
      <c r="S3">
        <v>0</v>
      </c>
      <c r="X3" s="54">
        <f>X2+1</f>
        <v>3</v>
      </c>
    </row>
    <row r="4" spans="1:24" ht="19.899999999999999" customHeight="1" x14ac:dyDescent="0.25">
      <c r="A4" s="106" t="s">
        <v>24</v>
      </c>
      <c r="B4" s="89">
        <v>450000</v>
      </c>
      <c r="C4" s="90">
        <v>20</v>
      </c>
      <c r="D4" s="91">
        <v>0.04</v>
      </c>
      <c r="E4" s="92"/>
      <c r="F4" s="133" t="str">
        <f>'יתרת קרן'!M4</f>
        <v/>
      </c>
      <c r="G4" s="92"/>
      <c r="H4" s="93">
        <f>'קל"צ'!C9</f>
        <v>2726.911481847384</v>
      </c>
      <c r="I4" s="94">
        <f>H4</f>
        <v>2726.911481847384</v>
      </c>
      <c r="J4" s="93">
        <f>H4</f>
        <v>2726.911481847384</v>
      </c>
      <c r="K4" s="95"/>
      <c r="L4" s="96">
        <f>'קל"צ'!G9</f>
        <v>204459.52999999982</v>
      </c>
      <c r="M4" s="97"/>
      <c r="N4" s="76"/>
      <c r="O4" s="103">
        <f t="shared" ref="O4:O9" si="0">SUM(L4:M4)+B4</f>
        <v>654459.5299999998</v>
      </c>
      <c r="Q4" s="1">
        <v>1E-3</v>
      </c>
      <c r="R4" s="1">
        <v>1E-3</v>
      </c>
      <c r="S4" s="1">
        <v>1E-3</v>
      </c>
      <c r="X4" s="54">
        <f t="shared" ref="X4:X30" si="1">X3+1</f>
        <v>4</v>
      </c>
    </row>
    <row r="5" spans="1:24" ht="19.899999999999999" customHeight="1" x14ac:dyDescent="0.25">
      <c r="A5" s="106" t="s">
        <v>22</v>
      </c>
      <c r="B5" s="89"/>
      <c r="C5" s="90"/>
      <c r="D5" s="91"/>
      <c r="E5" s="92"/>
      <c r="F5" s="133" t="str">
        <f>'יתרת קרן'!N4</f>
        <v/>
      </c>
      <c r="G5" s="92"/>
      <c r="H5" s="93" t="str">
        <f>'קבועה צמודה'!M1</f>
        <v/>
      </c>
      <c r="I5" s="94" t="str">
        <f>'קבועה צמודה'!K1</f>
        <v/>
      </c>
      <c r="J5" s="119" t="str">
        <f>'קבועה צמודה'!K2</f>
        <v/>
      </c>
      <c r="K5" s="95"/>
      <c r="L5" s="96">
        <f>'קבועה צמודה'!K3</f>
        <v>0</v>
      </c>
      <c r="M5" s="97">
        <f>'קבועה צמודה'!K4</f>
        <v>0</v>
      </c>
      <c r="N5" s="76"/>
      <c r="O5" s="103">
        <f t="shared" si="0"/>
        <v>0</v>
      </c>
      <c r="Q5" s="1">
        <f>Q4+0.001</f>
        <v>2E-3</v>
      </c>
      <c r="R5" s="1">
        <v>1.5E-3</v>
      </c>
      <c r="S5" s="1">
        <v>1.5E-3</v>
      </c>
      <c r="X5" s="54">
        <f t="shared" si="1"/>
        <v>5</v>
      </c>
    </row>
    <row r="6" spans="1:24" ht="19.899999999999999" customHeight="1" x14ac:dyDescent="0.25">
      <c r="A6" s="106" t="s">
        <v>25</v>
      </c>
      <c r="B6" s="89">
        <v>250000</v>
      </c>
      <c r="C6" s="90">
        <v>30</v>
      </c>
      <c r="D6" s="91">
        <v>0.01</v>
      </c>
      <c r="E6" s="92"/>
      <c r="F6" s="133" t="str">
        <f>'יתרת קרן'!O4</f>
        <v/>
      </c>
      <c r="G6" s="92"/>
      <c r="H6" s="93">
        <f>פריים!C9</f>
        <v>804.0988011161752</v>
      </c>
      <c r="I6" s="94">
        <f>פריים!G8</f>
        <v>1134.7816680700032</v>
      </c>
      <c r="J6" s="93">
        <f>IF(H6="","",פריים!G7)</f>
        <v>1243.2725343230061</v>
      </c>
      <c r="K6" s="95"/>
      <c r="L6" s="96">
        <f>פריים!G9</f>
        <v>158523.5499999999</v>
      </c>
      <c r="M6" s="97"/>
      <c r="N6" s="76"/>
      <c r="O6" s="103">
        <f t="shared" si="0"/>
        <v>408523.54999999993</v>
      </c>
      <c r="Q6" s="1">
        <f t="shared" ref="Q6:Q11" si="2">Q5+0.001</f>
        <v>3.0000000000000001E-3</v>
      </c>
      <c r="R6" s="1">
        <v>0.2</v>
      </c>
      <c r="S6" s="1">
        <f>R6/100</f>
        <v>2E-3</v>
      </c>
      <c r="X6" s="54">
        <f t="shared" si="1"/>
        <v>6</v>
      </c>
    </row>
    <row r="7" spans="1:24" ht="19.899999999999999" customHeight="1" x14ac:dyDescent="0.25">
      <c r="A7" s="106" t="s">
        <v>43</v>
      </c>
      <c r="B7" s="89">
        <v>100000</v>
      </c>
      <c r="C7" s="90">
        <v>20</v>
      </c>
      <c r="D7" s="91">
        <v>3.5000000000000003E-2</v>
      </c>
      <c r="E7" s="92"/>
      <c r="F7" s="133" t="str">
        <f>'יתרת קרן'!P4</f>
        <v/>
      </c>
      <c r="G7" s="92"/>
      <c r="H7" s="93">
        <f>'משתנה לא צמודה'!C9</f>
        <v>579.95971798309336</v>
      </c>
      <c r="I7" s="94">
        <f>'משתנה לא צמודה'!G7</f>
        <v>655.01184730643263</v>
      </c>
      <c r="J7" s="93">
        <f>IF(H7="","",'משתנה לא צמודה'!G6)</f>
        <v>711.7361121575542</v>
      </c>
      <c r="K7" s="95"/>
      <c r="L7" s="96">
        <f>'משתנה לא צמודה'!G8</f>
        <v>57203.690000000024</v>
      </c>
      <c r="M7" s="97"/>
      <c r="N7" s="76"/>
      <c r="O7" s="103">
        <f t="shared" si="0"/>
        <v>157203.69000000003</v>
      </c>
      <c r="Q7" s="1">
        <f t="shared" si="2"/>
        <v>4.0000000000000001E-3</v>
      </c>
      <c r="R7" s="1">
        <v>0.25</v>
      </c>
      <c r="S7" s="1">
        <f t="shared" ref="S7:S8" si="3">R7/100</f>
        <v>2.5000000000000001E-3</v>
      </c>
      <c r="X7" s="54">
        <f t="shared" si="1"/>
        <v>7</v>
      </c>
    </row>
    <row r="8" spans="1:24" ht="19.899999999999999" customHeight="1" x14ac:dyDescent="0.25">
      <c r="A8" s="106" t="s">
        <v>44</v>
      </c>
      <c r="B8" s="89">
        <v>100000</v>
      </c>
      <c r="C8" s="90">
        <v>15</v>
      </c>
      <c r="D8" s="91">
        <v>0.03</v>
      </c>
      <c r="E8" s="92"/>
      <c r="F8" s="133" t="str">
        <f>'יתרת קרן'!Q4</f>
        <v/>
      </c>
      <c r="G8" s="92"/>
      <c r="H8" s="93">
        <f>'משתנה צמודה'!C9</f>
        <v>690.58164027799012</v>
      </c>
      <c r="I8" s="93">
        <f>'משתנה צמודה'!K5</f>
        <v>857.7286706915861</v>
      </c>
      <c r="J8" s="93">
        <f>IF(H8="","",'משתנה צמודה'!K6)</f>
        <v>1034.4662527717894</v>
      </c>
      <c r="K8" s="95"/>
      <c r="L8" s="96">
        <f>'משתנה צמודה'!K8</f>
        <v>36318.281375278078</v>
      </c>
      <c r="M8" s="97">
        <f>'משתנה צמודה'!K9</f>
        <v>18072.879349207418</v>
      </c>
      <c r="N8" s="76"/>
      <c r="O8" s="103">
        <f t="shared" si="0"/>
        <v>154391.1607244855</v>
      </c>
      <c r="Q8" s="1">
        <f t="shared" si="2"/>
        <v>5.0000000000000001E-3</v>
      </c>
      <c r="R8" s="1">
        <v>0.3</v>
      </c>
      <c r="S8" s="1">
        <f t="shared" si="3"/>
        <v>3.0000000000000001E-3</v>
      </c>
      <c r="X8" s="54">
        <f t="shared" si="1"/>
        <v>8</v>
      </c>
    </row>
    <row r="9" spans="1:24" ht="19.899999999999999" customHeight="1" x14ac:dyDescent="0.25">
      <c r="A9" s="111" t="s">
        <v>45</v>
      </c>
      <c r="B9" s="89"/>
      <c r="C9" s="90"/>
      <c r="D9" s="91"/>
      <c r="E9" s="92"/>
      <c r="F9" s="133" t="str">
        <f>'יתרת קרן'!R4</f>
        <v/>
      </c>
      <c r="G9" s="92"/>
      <c r="H9" s="93" t="str">
        <f>זכאות!M1</f>
        <v/>
      </c>
      <c r="I9" s="94" t="str">
        <f>זכאות!K1</f>
        <v/>
      </c>
      <c r="J9" s="93" t="str">
        <f>זכאות!K2</f>
        <v/>
      </c>
      <c r="K9" s="95"/>
      <c r="L9" s="96">
        <f>זכאות!K3</f>
        <v>0</v>
      </c>
      <c r="M9" s="97">
        <f>זכאות!K4</f>
        <v>0</v>
      </c>
      <c r="N9" s="76"/>
      <c r="O9" s="103">
        <f t="shared" si="0"/>
        <v>0</v>
      </c>
      <c r="Q9" s="1">
        <f>Q8+0.001</f>
        <v>6.0000000000000001E-3</v>
      </c>
      <c r="R9" s="1">
        <v>1.5E-3</v>
      </c>
      <c r="S9" s="1">
        <v>3.5000000000000001E-3</v>
      </c>
      <c r="X9" s="54">
        <f t="shared" si="1"/>
        <v>9</v>
      </c>
    </row>
    <row r="10" spans="1:24" ht="19.899999999999999" customHeight="1" x14ac:dyDescent="0.25">
      <c r="A10" s="104" t="s">
        <v>1</v>
      </c>
      <c r="B10" s="104">
        <f>SUM(B4:B9)</f>
        <v>900000</v>
      </c>
      <c r="C10" s="104" t="s">
        <v>81</v>
      </c>
      <c r="D10" s="138">
        <f>O10/B10</f>
        <v>1.5273088119160945</v>
      </c>
      <c r="E10" s="80"/>
      <c r="F10" s="134">
        <f>SUM(F4:F9)</f>
        <v>0</v>
      </c>
      <c r="G10" s="81"/>
      <c r="H10" s="98">
        <f>SUM(H4:H9)</f>
        <v>4801.5516412246425</v>
      </c>
      <c r="I10" s="109">
        <f>'החזר חודשי'!K34</f>
        <v>3822.1703911090372</v>
      </c>
      <c r="J10" s="109">
        <f>'החזר חודשי'!K35</f>
        <v>5691.4639466280723</v>
      </c>
      <c r="K10" s="99"/>
      <c r="L10" s="100">
        <f>SUM(L4:L9)</f>
        <v>456505.05137527781</v>
      </c>
      <c r="M10" s="101">
        <f>SUM(M4:M9)</f>
        <v>18072.879349207418</v>
      </c>
      <c r="N10" s="77"/>
      <c r="O10" s="104">
        <f>SUM(O4:O9)</f>
        <v>1374577.9307244851</v>
      </c>
      <c r="Q10" s="1">
        <f>Q9+0.001</f>
        <v>7.0000000000000001E-3</v>
      </c>
      <c r="R10" s="1">
        <v>0.35</v>
      </c>
      <c r="S10" s="1">
        <v>4.0000000000000001E-3</v>
      </c>
      <c r="X10" s="54">
        <f t="shared" si="1"/>
        <v>10</v>
      </c>
    </row>
    <row r="11" spans="1:24" ht="19.899999999999999" customHeight="1" x14ac:dyDescent="0.25">
      <c r="A11" s="69"/>
      <c r="B11" s="69"/>
      <c r="C11" s="69"/>
      <c r="D11" s="69"/>
      <c r="E11" s="69"/>
      <c r="F11" s="69"/>
      <c r="G11" s="72"/>
      <c r="H11" s="69"/>
      <c r="I11" s="69"/>
      <c r="K11" s="71"/>
      <c r="N11" s="71"/>
      <c r="Q11" s="1">
        <f t="shared" si="2"/>
        <v>8.0000000000000002E-3</v>
      </c>
      <c r="R11" s="1">
        <v>0.4</v>
      </c>
      <c r="S11" s="1">
        <v>4.4999999999999997E-3</v>
      </c>
      <c r="X11" s="54">
        <f t="shared" si="1"/>
        <v>11</v>
      </c>
    </row>
    <row r="12" spans="1:24" ht="19.899999999999999" customHeight="1" x14ac:dyDescent="0.25">
      <c r="A12" s="112" t="s">
        <v>49</v>
      </c>
      <c r="B12" s="69"/>
      <c r="C12" s="69"/>
      <c r="D12" s="69"/>
      <c r="E12" s="69"/>
      <c r="F12" s="69"/>
      <c r="G12" s="72"/>
      <c r="H12" s="69"/>
      <c r="I12" s="69"/>
      <c r="K12" s="71"/>
      <c r="N12" s="71"/>
      <c r="Q12" s="1">
        <f t="shared" ref="Q12:Q43" si="4">Q11+0.001</f>
        <v>9.0000000000000011E-3</v>
      </c>
      <c r="R12" s="1">
        <v>0.45</v>
      </c>
      <c r="S12" s="1">
        <v>5.0000000000000001E-3</v>
      </c>
      <c r="X12" s="54">
        <f t="shared" si="1"/>
        <v>12</v>
      </c>
    </row>
    <row r="13" spans="1:24" ht="19.899999999999999" customHeight="1" x14ac:dyDescent="0.25">
      <c r="A13" s="105" t="s">
        <v>48</v>
      </c>
      <c r="B13" s="78">
        <v>2.0000000000000011E-2</v>
      </c>
      <c r="C13" s="69"/>
      <c r="D13" s="69"/>
      <c r="E13" s="69"/>
      <c r="F13" s="69"/>
      <c r="G13" s="72"/>
      <c r="H13" s="69"/>
      <c r="I13" s="69"/>
      <c r="K13" s="71"/>
      <c r="N13" s="71"/>
      <c r="Q13" s="1">
        <f t="shared" si="4"/>
        <v>1.0000000000000002E-2</v>
      </c>
      <c r="R13" s="1">
        <v>0.5</v>
      </c>
      <c r="S13" s="1"/>
      <c r="X13" s="54">
        <f t="shared" si="1"/>
        <v>13</v>
      </c>
    </row>
    <row r="14" spans="1:24" ht="19.899999999999999" customHeight="1" x14ac:dyDescent="0.25">
      <c r="A14" s="105" t="s">
        <v>25</v>
      </c>
      <c r="B14" s="78" t="s">
        <v>69</v>
      </c>
      <c r="C14" s="69"/>
      <c r="D14" s="69"/>
      <c r="E14" s="69"/>
      <c r="F14" s="69"/>
      <c r="G14" s="72"/>
      <c r="H14" s="69"/>
      <c r="I14" s="69"/>
      <c r="K14" s="71"/>
      <c r="N14" s="71"/>
      <c r="Q14" s="1">
        <f t="shared" si="4"/>
        <v>1.1000000000000003E-2</v>
      </c>
      <c r="X14" s="54">
        <f t="shared" si="1"/>
        <v>14</v>
      </c>
    </row>
    <row r="15" spans="1:24" ht="19.899999999999999" customHeight="1" x14ac:dyDescent="0.25">
      <c r="A15" s="110" t="s">
        <v>50</v>
      </c>
      <c r="B15" s="78">
        <v>3.0000000000000001E-3</v>
      </c>
      <c r="K15" s="71"/>
      <c r="N15" s="71"/>
      <c r="Q15" s="1">
        <f t="shared" si="4"/>
        <v>1.2000000000000004E-2</v>
      </c>
      <c r="X15" s="54">
        <f t="shared" si="1"/>
        <v>15</v>
      </c>
    </row>
    <row r="16" spans="1:24" ht="19.899999999999999" customHeight="1" x14ac:dyDescent="0.25">
      <c r="A16" s="105"/>
      <c r="B16" s="79"/>
      <c r="K16" s="71"/>
      <c r="N16" s="71"/>
      <c r="Q16" s="1">
        <f t="shared" si="4"/>
        <v>1.3000000000000005E-2</v>
      </c>
      <c r="X16" s="54">
        <f t="shared" si="1"/>
        <v>16</v>
      </c>
    </row>
    <row r="17" spans="1:24" ht="19.899999999999999" customHeight="1" x14ac:dyDescent="0.25">
      <c r="A17" s="136" t="s">
        <v>71</v>
      </c>
      <c r="B17" s="136"/>
      <c r="C17" s="136"/>
      <c r="H17" s="107"/>
      <c r="I17" s="107"/>
      <c r="J17" s="107"/>
      <c r="K17" s="107"/>
      <c r="L17" s="107"/>
      <c r="M17" s="107"/>
      <c r="N17" s="107"/>
      <c r="O17" s="107"/>
      <c r="Q17" s="1">
        <f t="shared" si="4"/>
        <v>1.4000000000000005E-2</v>
      </c>
      <c r="X17" s="54">
        <f>X16+1</f>
        <v>17</v>
      </c>
    </row>
    <row r="18" spans="1:24" ht="19.899999999999999" customHeight="1" x14ac:dyDescent="0.25">
      <c r="A18" s="137" t="s">
        <v>73</v>
      </c>
      <c r="B18" s="137"/>
      <c r="C18" s="137"/>
      <c r="K18" s="71"/>
      <c r="N18" s="71"/>
      <c r="Q18" s="1">
        <f t="shared" si="4"/>
        <v>1.5000000000000006E-2</v>
      </c>
      <c r="X18" s="54">
        <f t="shared" si="1"/>
        <v>18</v>
      </c>
    </row>
    <row r="19" spans="1:24" ht="19.899999999999999" customHeight="1" x14ac:dyDescent="0.25">
      <c r="A19" s="137" t="s">
        <v>72</v>
      </c>
      <c r="B19" s="137"/>
      <c r="C19" s="137"/>
      <c r="K19" s="71"/>
      <c r="N19" s="71"/>
      <c r="Q19" s="1">
        <f t="shared" si="4"/>
        <v>1.6000000000000007E-2</v>
      </c>
      <c r="X19" s="54">
        <f t="shared" si="1"/>
        <v>19</v>
      </c>
    </row>
    <row r="20" spans="1:24" ht="19.899999999999999" customHeight="1" x14ac:dyDescent="0.25">
      <c r="A20" s="143" t="s">
        <v>75</v>
      </c>
      <c r="B20" s="143"/>
      <c r="C20" s="143"/>
      <c r="D20" s="143"/>
      <c r="K20" s="71"/>
      <c r="N20" s="71"/>
      <c r="Q20" s="1">
        <f t="shared" si="4"/>
        <v>1.7000000000000008E-2</v>
      </c>
      <c r="X20" s="54">
        <f t="shared" si="1"/>
        <v>20</v>
      </c>
    </row>
    <row r="21" spans="1:24" ht="18" customHeight="1" x14ac:dyDescent="0.25">
      <c r="E21" s="130"/>
      <c r="F21" s="130"/>
      <c r="K21" s="71"/>
      <c r="N21" s="71"/>
      <c r="Q21" s="1">
        <f t="shared" si="4"/>
        <v>1.8000000000000009E-2</v>
      </c>
      <c r="X21" s="54">
        <f t="shared" si="1"/>
        <v>21</v>
      </c>
    </row>
    <row r="22" spans="1:24" ht="19.899999999999999" customHeight="1" x14ac:dyDescent="0.25">
      <c r="A22" s="129"/>
      <c r="K22" s="71"/>
      <c r="N22" s="71"/>
      <c r="Q22" s="1">
        <f t="shared" si="4"/>
        <v>1.900000000000001E-2</v>
      </c>
      <c r="X22" s="54">
        <f t="shared" si="1"/>
        <v>22</v>
      </c>
    </row>
    <row r="23" spans="1:24" ht="19.899999999999999" customHeight="1" x14ac:dyDescent="0.25">
      <c r="K23" s="71"/>
      <c r="N23" s="71"/>
      <c r="Q23" s="1">
        <f t="shared" si="4"/>
        <v>2.0000000000000011E-2</v>
      </c>
      <c r="X23" s="54">
        <f t="shared" si="1"/>
        <v>23</v>
      </c>
    </row>
    <row r="24" spans="1:24" ht="19.899999999999999" customHeight="1" x14ac:dyDescent="0.25">
      <c r="K24" s="71"/>
      <c r="N24" s="71"/>
      <c r="Q24" s="1">
        <f t="shared" si="4"/>
        <v>2.1000000000000012E-2</v>
      </c>
      <c r="X24" s="54">
        <f t="shared" si="1"/>
        <v>24</v>
      </c>
    </row>
    <row r="25" spans="1:24" ht="19.899999999999999" customHeight="1" x14ac:dyDescent="0.25">
      <c r="A25" s="139"/>
      <c r="B25" s="139"/>
      <c r="C25" s="139"/>
      <c r="K25" s="71"/>
      <c r="N25" s="71"/>
      <c r="Q25" s="1">
        <f t="shared" si="4"/>
        <v>2.2000000000000013E-2</v>
      </c>
      <c r="X25" s="54">
        <f t="shared" si="1"/>
        <v>25</v>
      </c>
    </row>
    <row r="26" spans="1:24" ht="19.899999999999999" customHeight="1" x14ac:dyDescent="0.25">
      <c r="A26" s="139"/>
      <c r="B26" s="139"/>
      <c r="C26" s="139"/>
      <c r="K26" s="71"/>
      <c r="N26" s="71"/>
      <c r="Q26" s="1">
        <f t="shared" si="4"/>
        <v>2.3000000000000013E-2</v>
      </c>
      <c r="X26" s="54">
        <f t="shared" si="1"/>
        <v>26</v>
      </c>
    </row>
    <row r="27" spans="1:24" ht="19.899999999999999" customHeight="1" x14ac:dyDescent="0.25">
      <c r="K27" s="71"/>
      <c r="N27" s="71"/>
      <c r="Q27" s="1">
        <f t="shared" si="4"/>
        <v>2.4000000000000014E-2</v>
      </c>
      <c r="X27" s="54">
        <f t="shared" si="1"/>
        <v>27</v>
      </c>
    </row>
    <row r="28" spans="1:24" ht="19.899999999999999" customHeight="1" x14ac:dyDescent="0.25">
      <c r="A28" s="139" t="s">
        <v>74</v>
      </c>
      <c r="B28" s="139"/>
      <c r="C28" s="139"/>
      <c r="D28" s="139"/>
      <c r="K28" s="71"/>
      <c r="N28" s="71"/>
      <c r="Q28" s="1">
        <f t="shared" si="4"/>
        <v>2.5000000000000015E-2</v>
      </c>
      <c r="X28" s="54">
        <f>X27+1</f>
        <v>28</v>
      </c>
    </row>
    <row r="29" spans="1:24" ht="19.899999999999999" customHeight="1" x14ac:dyDescent="0.25">
      <c r="K29" s="71"/>
      <c r="N29" s="71"/>
      <c r="Q29" s="1">
        <f t="shared" si="4"/>
        <v>2.6000000000000016E-2</v>
      </c>
      <c r="X29" s="54">
        <f t="shared" si="1"/>
        <v>29</v>
      </c>
    </row>
    <row r="30" spans="1:24" ht="19.899999999999999" customHeight="1" x14ac:dyDescent="0.25">
      <c r="K30" s="71"/>
      <c r="N30" s="71"/>
      <c r="Q30" s="1">
        <f t="shared" si="4"/>
        <v>2.7000000000000017E-2</v>
      </c>
      <c r="X30" s="54">
        <f t="shared" si="1"/>
        <v>30</v>
      </c>
    </row>
    <row r="31" spans="1:24" ht="19.899999999999999" customHeight="1" x14ac:dyDescent="0.25">
      <c r="K31" s="71"/>
      <c r="N31" s="71"/>
      <c r="Q31" s="1">
        <f t="shared" si="4"/>
        <v>2.8000000000000018E-2</v>
      </c>
    </row>
    <row r="32" spans="1:24" ht="19.899999999999999" customHeight="1" x14ac:dyDescent="0.25">
      <c r="K32" s="71"/>
      <c r="N32" s="71"/>
      <c r="Q32" s="1">
        <f t="shared" si="4"/>
        <v>2.9000000000000019E-2</v>
      </c>
    </row>
    <row r="33" spans="11:17" ht="19.899999999999999" customHeight="1" x14ac:dyDescent="0.25">
      <c r="K33" s="71"/>
      <c r="N33" s="71"/>
      <c r="Q33" s="1">
        <f t="shared" si="4"/>
        <v>3.000000000000002E-2</v>
      </c>
    </row>
    <row r="34" spans="11:17" ht="19.899999999999999" customHeight="1" x14ac:dyDescent="0.25">
      <c r="K34" s="71"/>
      <c r="N34" s="71"/>
      <c r="Q34" s="1">
        <f t="shared" si="4"/>
        <v>3.1000000000000021E-2</v>
      </c>
    </row>
    <row r="35" spans="11:17" ht="19.899999999999999" customHeight="1" x14ac:dyDescent="0.25">
      <c r="K35" s="71"/>
      <c r="N35" s="71"/>
      <c r="Q35" s="1">
        <f t="shared" si="4"/>
        <v>3.2000000000000021E-2</v>
      </c>
    </row>
    <row r="36" spans="11:17" ht="19.899999999999999" customHeight="1" x14ac:dyDescent="0.25">
      <c r="K36" s="71"/>
      <c r="N36" s="71"/>
      <c r="Q36" s="1">
        <f t="shared" si="4"/>
        <v>3.3000000000000022E-2</v>
      </c>
    </row>
    <row r="37" spans="11:17" ht="19.899999999999999" customHeight="1" x14ac:dyDescent="0.25">
      <c r="K37" s="71"/>
      <c r="N37" s="71"/>
      <c r="Q37" s="1">
        <f t="shared" si="4"/>
        <v>3.4000000000000023E-2</v>
      </c>
    </row>
    <row r="38" spans="11:17" ht="19.899999999999999" customHeight="1" x14ac:dyDescent="0.25">
      <c r="K38" s="71"/>
      <c r="N38" s="71"/>
      <c r="Q38" s="1">
        <f t="shared" si="4"/>
        <v>3.5000000000000024E-2</v>
      </c>
    </row>
    <row r="39" spans="11:17" ht="19.899999999999999" customHeight="1" x14ac:dyDescent="0.25">
      <c r="K39" s="71"/>
      <c r="N39" s="71"/>
      <c r="Q39" s="1">
        <f t="shared" si="4"/>
        <v>3.6000000000000025E-2</v>
      </c>
    </row>
    <row r="40" spans="11:17" ht="19.899999999999999" customHeight="1" x14ac:dyDescent="0.25">
      <c r="K40" s="71"/>
      <c r="N40" s="71"/>
      <c r="Q40" s="1">
        <f t="shared" si="4"/>
        <v>3.7000000000000026E-2</v>
      </c>
    </row>
    <row r="41" spans="11:17" ht="19.899999999999999" customHeight="1" x14ac:dyDescent="0.25">
      <c r="K41" s="71"/>
      <c r="N41" s="71"/>
      <c r="Q41" s="1">
        <f t="shared" si="4"/>
        <v>3.8000000000000027E-2</v>
      </c>
    </row>
    <row r="42" spans="11:17" ht="19.899999999999999" customHeight="1" x14ac:dyDescent="0.25">
      <c r="K42" s="71"/>
      <c r="N42" s="71"/>
      <c r="Q42" s="1">
        <f t="shared" si="4"/>
        <v>3.9000000000000028E-2</v>
      </c>
    </row>
    <row r="43" spans="11:17" ht="19.899999999999999" customHeight="1" x14ac:dyDescent="0.25">
      <c r="K43" s="71"/>
      <c r="N43" s="71"/>
      <c r="Q43" s="1">
        <f t="shared" si="4"/>
        <v>4.0000000000000029E-2</v>
      </c>
    </row>
    <row r="44" spans="11:17" ht="19.899999999999999" customHeight="1" x14ac:dyDescent="0.25">
      <c r="K44" s="71"/>
      <c r="N44" s="71"/>
      <c r="Q44" s="1">
        <f t="shared" ref="Q44:Q70" si="5">Q43+0.001</f>
        <v>4.1000000000000029E-2</v>
      </c>
    </row>
    <row r="45" spans="11:17" ht="19.899999999999999" customHeight="1" x14ac:dyDescent="0.25">
      <c r="K45" s="71"/>
      <c r="N45" s="71"/>
      <c r="Q45" s="1">
        <f t="shared" si="5"/>
        <v>4.200000000000003E-2</v>
      </c>
    </row>
    <row r="46" spans="11:17" ht="19.899999999999999" customHeight="1" x14ac:dyDescent="0.25">
      <c r="K46" s="71"/>
      <c r="N46" s="71"/>
      <c r="Q46" s="1">
        <f t="shared" si="5"/>
        <v>4.3000000000000031E-2</v>
      </c>
    </row>
    <row r="47" spans="11:17" ht="19.899999999999999" customHeight="1" x14ac:dyDescent="0.25">
      <c r="K47" s="71"/>
      <c r="N47" s="71"/>
      <c r="Q47" s="1">
        <f t="shared" si="5"/>
        <v>4.4000000000000032E-2</v>
      </c>
    </row>
    <row r="48" spans="11:17" ht="19.899999999999999" customHeight="1" x14ac:dyDescent="0.25">
      <c r="K48" s="71"/>
      <c r="N48" s="71"/>
      <c r="Q48" s="1">
        <f t="shared" si="5"/>
        <v>4.5000000000000033E-2</v>
      </c>
    </row>
    <row r="49" spans="11:17" ht="19.899999999999999" customHeight="1" x14ac:dyDescent="0.25">
      <c r="K49" s="71"/>
      <c r="N49" s="71"/>
      <c r="Q49" s="1">
        <f t="shared" si="5"/>
        <v>4.6000000000000034E-2</v>
      </c>
    </row>
    <row r="50" spans="11:17" ht="19.899999999999999" customHeight="1" x14ac:dyDescent="0.25">
      <c r="K50" s="71"/>
      <c r="N50" s="71"/>
      <c r="Q50" s="1">
        <f t="shared" si="5"/>
        <v>4.7000000000000035E-2</v>
      </c>
    </row>
    <row r="51" spans="11:17" ht="19.899999999999999" customHeight="1" x14ac:dyDescent="0.25">
      <c r="K51" s="71"/>
      <c r="N51" s="71"/>
      <c r="Q51" s="1">
        <f t="shared" si="5"/>
        <v>4.8000000000000036E-2</v>
      </c>
    </row>
    <row r="52" spans="11:17" ht="19.899999999999999" customHeight="1" x14ac:dyDescent="0.25">
      <c r="K52" s="71"/>
      <c r="N52" s="71"/>
      <c r="Q52" s="1">
        <f t="shared" si="5"/>
        <v>4.9000000000000037E-2</v>
      </c>
    </row>
    <row r="53" spans="11:17" ht="19.899999999999999" customHeight="1" x14ac:dyDescent="0.25">
      <c r="K53" s="71"/>
      <c r="N53" s="71"/>
      <c r="Q53" s="1">
        <f t="shared" si="5"/>
        <v>5.0000000000000037E-2</v>
      </c>
    </row>
    <row r="54" spans="11:17" ht="19.899999999999999" customHeight="1" x14ac:dyDescent="0.25">
      <c r="K54" s="71"/>
      <c r="N54" s="71"/>
      <c r="Q54" s="1">
        <f t="shared" si="5"/>
        <v>5.1000000000000038E-2</v>
      </c>
    </row>
    <row r="55" spans="11:17" ht="19.899999999999999" customHeight="1" x14ac:dyDescent="0.25">
      <c r="K55" s="71"/>
      <c r="N55" s="71"/>
      <c r="Q55" s="1">
        <f t="shared" si="5"/>
        <v>5.2000000000000039E-2</v>
      </c>
    </row>
    <row r="56" spans="11:17" ht="19.899999999999999" customHeight="1" x14ac:dyDescent="0.25">
      <c r="K56" s="71"/>
      <c r="N56" s="71"/>
      <c r="Q56" s="1">
        <f t="shared" si="5"/>
        <v>5.300000000000004E-2</v>
      </c>
    </row>
    <row r="57" spans="11:17" ht="19.899999999999999" customHeight="1" x14ac:dyDescent="0.25">
      <c r="K57" s="71"/>
      <c r="N57" s="71"/>
      <c r="Q57" s="1">
        <f t="shared" si="5"/>
        <v>5.4000000000000041E-2</v>
      </c>
    </row>
    <row r="58" spans="11:17" ht="19.899999999999999" customHeight="1" x14ac:dyDescent="0.25">
      <c r="K58" s="71"/>
      <c r="N58" s="71"/>
      <c r="Q58" s="1">
        <f t="shared" si="5"/>
        <v>5.5000000000000042E-2</v>
      </c>
    </row>
    <row r="59" spans="11:17" ht="19.899999999999999" customHeight="1" x14ac:dyDescent="0.25">
      <c r="K59" s="71"/>
      <c r="N59" s="71"/>
      <c r="Q59" s="1">
        <f t="shared" si="5"/>
        <v>5.6000000000000043E-2</v>
      </c>
    </row>
    <row r="60" spans="11:17" ht="19.899999999999999" customHeight="1" x14ac:dyDescent="0.25">
      <c r="K60" s="71"/>
      <c r="Q60" s="1">
        <f t="shared" si="5"/>
        <v>5.7000000000000044E-2</v>
      </c>
    </row>
    <row r="61" spans="11:17" ht="19.899999999999999" customHeight="1" x14ac:dyDescent="0.25">
      <c r="K61" s="71"/>
      <c r="Q61" s="1">
        <f t="shared" si="5"/>
        <v>5.8000000000000045E-2</v>
      </c>
    </row>
    <row r="62" spans="11:17" ht="19.899999999999999" customHeight="1" x14ac:dyDescent="0.25">
      <c r="K62" s="71"/>
      <c r="Q62" s="1">
        <f t="shared" si="5"/>
        <v>5.9000000000000045E-2</v>
      </c>
    </row>
    <row r="63" spans="11:17" ht="19.899999999999999" customHeight="1" x14ac:dyDescent="0.25">
      <c r="K63" s="71"/>
      <c r="Q63" s="1">
        <f t="shared" si="5"/>
        <v>6.0000000000000046E-2</v>
      </c>
    </row>
    <row r="64" spans="11:17" ht="19.899999999999999" customHeight="1" x14ac:dyDescent="0.25">
      <c r="K64" s="71"/>
      <c r="Q64" s="1">
        <f t="shared" si="5"/>
        <v>6.1000000000000047E-2</v>
      </c>
    </row>
    <row r="65" spans="11:17" ht="19.899999999999999" customHeight="1" x14ac:dyDescent="0.25">
      <c r="K65" s="71"/>
      <c r="Q65" s="1">
        <f t="shared" si="5"/>
        <v>6.2000000000000048E-2</v>
      </c>
    </row>
    <row r="66" spans="11:17" ht="19.899999999999999" customHeight="1" x14ac:dyDescent="0.25">
      <c r="K66" s="71"/>
      <c r="Q66" s="1">
        <f t="shared" si="5"/>
        <v>6.3000000000000042E-2</v>
      </c>
    </row>
    <row r="67" spans="11:17" ht="19.899999999999999" customHeight="1" x14ac:dyDescent="0.25">
      <c r="K67" s="71"/>
      <c r="Q67" s="1">
        <f t="shared" si="5"/>
        <v>6.4000000000000043E-2</v>
      </c>
    </row>
    <row r="68" spans="11:17" ht="19.899999999999999" customHeight="1" x14ac:dyDescent="0.25">
      <c r="K68" s="71"/>
      <c r="Q68" s="1">
        <f t="shared" si="5"/>
        <v>6.5000000000000044E-2</v>
      </c>
    </row>
    <row r="69" spans="11:17" ht="19.899999999999999" customHeight="1" x14ac:dyDescent="0.25">
      <c r="K69" s="71"/>
      <c r="Q69" s="1">
        <f t="shared" si="5"/>
        <v>6.6000000000000045E-2</v>
      </c>
    </row>
    <row r="70" spans="11:17" ht="19.899999999999999" customHeight="1" x14ac:dyDescent="0.25">
      <c r="K70" s="71"/>
      <c r="Q70" s="1">
        <f t="shared" si="5"/>
        <v>6.7000000000000046E-2</v>
      </c>
    </row>
    <row r="71" spans="11:17" ht="19.899999999999999" customHeight="1" x14ac:dyDescent="0.25">
      <c r="K71" s="71"/>
      <c r="Q71" s="1">
        <f t="shared" ref="Q71:Q73" si="6">Q70+0.001</f>
        <v>6.8000000000000047E-2</v>
      </c>
    </row>
    <row r="72" spans="11:17" ht="19.899999999999999" customHeight="1" x14ac:dyDescent="0.25">
      <c r="K72" s="71"/>
      <c r="Q72" s="1">
        <f t="shared" si="6"/>
        <v>6.9000000000000047E-2</v>
      </c>
    </row>
    <row r="73" spans="11:17" ht="19.899999999999999" customHeight="1" x14ac:dyDescent="0.25">
      <c r="K73" s="71"/>
      <c r="Q73" s="1">
        <f t="shared" si="6"/>
        <v>7.0000000000000048E-2</v>
      </c>
    </row>
    <row r="74" spans="11:17" ht="19.899999999999999" customHeight="1" x14ac:dyDescent="0.25">
      <c r="K74" s="71"/>
      <c r="Q74" s="1"/>
    </row>
    <row r="75" spans="11:17" ht="19.899999999999999" customHeight="1" x14ac:dyDescent="0.25">
      <c r="K75" s="71"/>
    </row>
    <row r="76" spans="11:17" ht="19.899999999999999" customHeight="1" x14ac:dyDescent="0.25">
      <c r="K76" s="71"/>
    </row>
    <row r="77" spans="11:17" ht="19.899999999999999" customHeight="1" x14ac:dyDescent="0.25">
      <c r="K77" s="71"/>
    </row>
    <row r="78" spans="11:17" ht="19.899999999999999" customHeight="1" x14ac:dyDescent="0.25">
      <c r="K78" s="71"/>
      <c r="Q78" s="1"/>
    </row>
    <row r="79" spans="11:17" ht="19.899999999999999" customHeight="1" x14ac:dyDescent="0.25">
      <c r="K79" s="71"/>
    </row>
    <row r="80" spans="11:17" ht="19.899999999999999" customHeight="1" x14ac:dyDescent="0.25">
      <c r="K80" s="71"/>
    </row>
    <row r="81" spans="11:11" ht="19.899999999999999" customHeight="1" x14ac:dyDescent="0.25">
      <c r="K81" s="71"/>
    </row>
    <row r="82" spans="11:11" ht="19.899999999999999" customHeight="1" x14ac:dyDescent="0.25">
      <c r="K82" s="71"/>
    </row>
    <row r="83" spans="11:11" ht="19.899999999999999" customHeight="1" x14ac:dyDescent="0.25">
      <c r="K83" s="71"/>
    </row>
    <row r="84" spans="11:11" ht="19.899999999999999" customHeight="1" x14ac:dyDescent="0.25">
      <c r="K84" s="71"/>
    </row>
    <row r="85" spans="11:11" ht="19.899999999999999" customHeight="1" x14ac:dyDescent="0.25">
      <c r="K85" s="71"/>
    </row>
    <row r="86" spans="11:11" ht="19.899999999999999" customHeight="1" x14ac:dyDescent="0.25">
      <c r="K86" s="71"/>
    </row>
    <row r="87" spans="11:11" ht="19.899999999999999" customHeight="1" x14ac:dyDescent="0.25">
      <c r="K87" s="71"/>
    </row>
    <row r="88" spans="11:11" ht="19.899999999999999" customHeight="1" x14ac:dyDescent="0.25">
      <c r="K88" s="71"/>
    </row>
    <row r="89" spans="11:11" ht="19.899999999999999" customHeight="1" x14ac:dyDescent="0.25">
      <c r="K89" s="71"/>
    </row>
    <row r="90" spans="11:11" ht="19.899999999999999" customHeight="1" x14ac:dyDescent="0.25">
      <c r="K90" s="71"/>
    </row>
    <row r="91" spans="11:11" ht="19.899999999999999" customHeight="1" x14ac:dyDescent="0.25">
      <c r="K91" s="71"/>
    </row>
    <row r="92" spans="11:11" ht="19.899999999999999" customHeight="1" x14ac:dyDescent="0.25">
      <c r="K92" s="71"/>
    </row>
    <row r="93" spans="11:11" ht="19.899999999999999" customHeight="1" x14ac:dyDescent="0.25">
      <c r="K93" s="71"/>
    </row>
    <row r="94" spans="11:11" ht="19.899999999999999" customHeight="1" x14ac:dyDescent="0.25">
      <c r="K94" s="71"/>
    </row>
    <row r="95" spans="11:11" ht="19.899999999999999" customHeight="1" x14ac:dyDescent="0.25">
      <c r="K95" s="71"/>
    </row>
    <row r="96" spans="11:11" ht="19.899999999999999" customHeight="1" x14ac:dyDescent="0.25">
      <c r="K96" s="71"/>
    </row>
    <row r="97" spans="11:11" ht="19.899999999999999" customHeight="1" x14ac:dyDescent="0.25">
      <c r="K97" s="71"/>
    </row>
    <row r="98" spans="11:11" ht="19.899999999999999" customHeight="1" x14ac:dyDescent="0.25">
      <c r="K98" s="71"/>
    </row>
    <row r="99" spans="11:11" ht="19.899999999999999" customHeight="1" x14ac:dyDescent="0.25">
      <c r="K99" s="71"/>
    </row>
    <row r="100" spans="11:11" ht="19.899999999999999" customHeight="1" x14ac:dyDescent="0.25">
      <c r="K100" s="71"/>
    </row>
    <row r="101" spans="11:11" x14ac:dyDescent="0.25">
      <c r="K101" s="71"/>
    </row>
    <row r="102" spans="11:11" x14ac:dyDescent="0.25">
      <c r="K102" s="71"/>
    </row>
    <row r="103" spans="11:11" x14ac:dyDescent="0.25">
      <c r="K103" s="71"/>
    </row>
    <row r="104" spans="11:11" x14ac:dyDescent="0.25">
      <c r="K104" s="71"/>
    </row>
    <row r="105" spans="11:11" x14ac:dyDescent="0.25">
      <c r="K105" s="71"/>
    </row>
    <row r="106" spans="11:11" x14ac:dyDescent="0.25">
      <c r="K106" s="71"/>
    </row>
    <row r="107" spans="11:11" x14ac:dyDescent="0.25">
      <c r="K107" s="71"/>
    </row>
    <row r="108" spans="11:11" x14ac:dyDescent="0.25">
      <c r="K108" s="71"/>
    </row>
    <row r="109" spans="11:11" x14ac:dyDescent="0.25">
      <c r="K109" s="71"/>
    </row>
    <row r="110" spans="11:11" x14ac:dyDescent="0.25">
      <c r="K110" s="71"/>
    </row>
    <row r="111" spans="11:11" x14ac:dyDescent="0.25">
      <c r="K111" s="71"/>
    </row>
    <row r="112" spans="11:11" x14ac:dyDescent="0.25">
      <c r="K112" s="71"/>
    </row>
    <row r="113" spans="11:11" x14ac:dyDescent="0.25">
      <c r="K113" s="71"/>
    </row>
    <row r="114" spans="11:11" x14ac:dyDescent="0.25">
      <c r="K114" s="71"/>
    </row>
    <row r="115" spans="11:11" x14ac:dyDescent="0.25">
      <c r="K115" s="71"/>
    </row>
    <row r="116" spans="11:11" x14ac:dyDescent="0.25">
      <c r="K116" s="71"/>
    </row>
    <row r="117" spans="11:11" x14ac:dyDescent="0.25">
      <c r="K117" s="71"/>
    </row>
    <row r="118" spans="11:11" x14ac:dyDescent="0.25">
      <c r="K118" s="71"/>
    </row>
    <row r="119" spans="11:11" x14ac:dyDescent="0.25">
      <c r="K119" s="71"/>
    </row>
    <row r="120" spans="11:11" x14ac:dyDescent="0.25">
      <c r="K120" s="71"/>
    </row>
    <row r="121" spans="11:11" x14ac:dyDescent="0.25">
      <c r="K121" s="71"/>
    </row>
    <row r="122" spans="11:11" x14ac:dyDescent="0.25">
      <c r="K122" s="71"/>
    </row>
    <row r="123" spans="11:11" x14ac:dyDescent="0.25">
      <c r="K123" s="71"/>
    </row>
    <row r="124" spans="11:11" x14ac:dyDescent="0.25">
      <c r="K124" s="71"/>
    </row>
    <row r="125" spans="11:11" x14ac:dyDescent="0.25">
      <c r="K125" s="71"/>
    </row>
    <row r="126" spans="11:11" x14ac:dyDescent="0.25">
      <c r="K126" s="71"/>
    </row>
    <row r="127" spans="11:11" x14ac:dyDescent="0.25">
      <c r="K127" s="71"/>
    </row>
    <row r="128" spans="11:11" x14ac:dyDescent="0.25">
      <c r="K128" s="71"/>
    </row>
    <row r="129" spans="11:11" x14ac:dyDescent="0.25">
      <c r="K129" s="71"/>
    </row>
    <row r="130" spans="11:11" x14ac:dyDescent="0.25">
      <c r="K130" s="71"/>
    </row>
    <row r="131" spans="11:11" x14ac:dyDescent="0.25">
      <c r="K131" s="71"/>
    </row>
    <row r="132" spans="11:11" x14ac:dyDescent="0.25">
      <c r="K132" s="71"/>
    </row>
    <row r="133" spans="11:11" x14ac:dyDescent="0.25">
      <c r="K133" s="71"/>
    </row>
    <row r="134" spans="11:11" x14ac:dyDescent="0.25">
      <c r="K134" s="71"/>
    </row>
    <row r="135" spans="11:11" x14ac:dyDescent="0.25">
      <c r="K135" s="71"/>
    </row>
    <row r="136" spans="11:11" x14ac:dyDescent="0.25">
      <c r="K136" s="71"/>
    </row>
    <row r="137" spans="11:11" x14ac:dyDescent="0.25">
      <c r="K137" s="71"/>
    </row>
    <row r="138" spans="11:11" x14ac:dyDescent="0.25">
      <c r="K138" s="71"/>
    </row>
    <row r="139" spans="11:11" x14ac:dyDescent="0.25">
      <c r="K139" s="71"/>
    </row>
    <row r="140" spans="11:11" x14ac:dyDescent="0.25">
      <c r="K140" s="71"/>
    </row>
    <row r="141" spans="11:11" x14ac:dyDescent="0.25">
      <c r="K141" s="71"/>
    </row>
    <row r="142" spans="11:11" x14ac:dyDescent="0.25">
      <c r="K142" s="71"/>
    </row>
    <row r="143" spans="11:11" x14ac:dyDescent="0.25">
      <c r="K143" s="71"/>
    </row>
    <row r="144" spans="11:11" x14ac:dyDescent="0.25">
      <c r="K144" s="71"/>
    </row>
    <row r="145" spans="11:11" x14ac:dyDescent="0.25">
      <c r="K145" s="71"/>
    </row>
    <row r="146" spans="11:11" x14ac:dyDescent="0.25">
      <c r="K146" s="71"/>
    </row>
    <row r="147" spans="11:11" x14ac:dyDescent="0.25">
      <c r="K147" s="71"/>
    </row>
    <row r="148" spans="11:11" x14ac:dyDescent="0.25">
      <c r="K148" s="71"/>
    </row>
    <row r="149" spans="11:11" x14ac:dyDescent="0.25">
      <c r="K149" s="71"/>
    </row>
    <row r="150" spans="11:11" x14ac:dyDescent="0.25">
      <c r="K150" s="71"/>
    </row>
    <row r="151" spans="11:11" x14ac:dyDescent="0.25">
      <c r="K151" s="71"/>
    </row>
    <row r="152" spans="11:11" x14ac:dyDescent="0.25">
      <c r="K152" s="71"/>
    </row>
    <row r="153" spans="11:11" x14ac:dyDescent="0.25">
      <c r="K153" s="71"/>
    </row>
    <row r="154" spans="11:11" x14ac:dyDescent="0.25">
      <c r="K154" s="71"/>
    </row>
    <row r="155" spans="11:11" x14ac:dyDescent="0.25">
      <c r="K155" s="71"/>
    </row>
    <row r="156" spans="11:11" x14ac:dyDescent="0.25">
      <c r="K156" s="71"/>
    </row>
    <row r="157" spans="11:11" x14ac:dyDescent="0.25">
      <c r="K157" s="71"/>
    </row>
    <row r="158" spans="11:11" x14ac:dyDescent="0.25">
      <c r="K158" s="71"/>
    </row>
    <row r="159" spans="11:11" x14ac:dyDescent="0.25">
      <c r="K159" s="71"/>
    </row>
    <row r="160" spans="11:11" x14ac:dyDescent="0.25">
      <c r="K160" s="71"/>
    </row>
    <row r="161" spans="11:11" x14ac:dyDescent="0.25">
      <c r="K161" s="71"/>
    </row>
    <row r="162" spans="11:11" x14ac:dyDescent="0.25">
      <c r="K162" s="71"/>
    </row>
    <row r="163" spans="11:11" x14ac:dyDescent="0.25">
      <c r="K163" s="71"/>
    </row>
    <row r="164" spans="11:11" x14ac:dyDescent="0.25">
      <c r="K164" s="71"/>
    </row>
    <row r="165" spans="11:11" x14ac:dyDescent="0.25">
      <c r="K165" s="71"/>
    </row>
    <row r="166" spans="11:11" x14ac:dyDescent="0.25">
      <c r="K166" s="71"/>
    </row>
    <row r="167" spans="11:11" x14ac:dyDescent="0.25">
      <c r="K167" s="71"/>
    </row>
    <row r="168" spans="11:11" x14ac:dyDescent="0.25">
      <c r="K168" s="71"/>
    </row>
    <row r="169" spans="11:11" x14ac:dyDescent="0.25">
      <c r="K169" s="71"/>
    </row>
    <row r="170" spans="11:11" x14ac:dyDescent="0.25">
      <c r="K170" s="71"/>
    </row>
    <row r="171" spans="11:11" x14ac:dyDescent="0.25">
      <c r="K171" s="71"/>
    </row>
    <row r="172" spans="11:11" x14ac:dyDescent="0.25">
      <c r="K172" s="71"/>
    </row>
    <row r="173" spans="11:11" x14ac:dyDescent="0.25">
      <c r="K173" s="71"/>
    </row>
    <row r="174" spans="11:11" x14ac:dyDescent="0.25">
      <c r="K174" s="71"/>
    </row>
    <row r="175" spans="11:11" x14ac:dyDescent="0.25">
      <c r="K175" s="71"/>
    </row>
    <row r="176" spans="11:11" x14ac:dyDescent="0.25">
      <c r="K176" s="71"/>
    </row>
    <row r="177" spans="11:11" x14ac:dyDescent="0.25">
      <c r="K177" s="71"/>
    </row>
    <row r="178" spans="11:11" x14ac:dyDescent="0.25">
      <c r="K178" s="71"/>
    </row>
    <row r="179" spans="11:11" x14ac:dyDescent="0.25">
      <c r="K179" s="71"/>
    </row>
    <row r="180" spans="11:11" x14ac:dyDescent="0.25">
      <c r="K180" s="71"/>
    </row>
    <row r="181" spans="11:11" x14ac:dyDescent="0.25">
      <c r="K181" s="71"/>
    </row>
    <row r="182" spans="11:11" x14ac:dyDescent="0.25">
      <c r="K182" s="71"/>
    </row>
    <row r="183" spans="11:11" x14ac:dyDescent="0.25">
      <c r="K183" s="71"/>
    </row>
    <row r="184" spans="11:11" x14ac:dyDescent="0.25">
      <c r="K184" s="71"/>
    </row>
    <row r="185" spans="11:11" x14ac:dyDescent="0.25">
      <c r="K185" s="71"/>
    </row>
    <row r="186" spans="11:11" x14ac:dyDescent="0.25">
      <c r="K186" s="71"/>
    </row>
    <row r="187" spans="11:11" x14ac:dyDescent="0.25">
      <c r="K187" s="71"/>
    </row>
    <row r="188" spans="11:11" x14ac:dyDescent="0.25">
      <c r="K188" s="71"/>
    </row>
    <row r="189" spans="11:11" x14ac:dyDescent="0.25">
      <c r="K189" s="71"/>
    </row>
    <row r="190" spans="11:11" x14ac:dyDescent="0.25">
      <c r="K190" s="71"/>
    </row>
    <row r="191" spans="11:11" x14ac:dyDescent="0.25">
      <c r="K191" s="71"/>
    </row>
    <row r="192" spans="11:11" x14ac:dyDescent="0.25">
      <c r="K192" s="71"/>
    </row>
    <row r="193" spans="11:11" x14ac:dyDescent="0.25">
      <c r="K193" s="71"/>
    </row>
    <row r="194" spans="11:11" x14ac:dyDescent="0.25">
      <c r="K194" s="71"/>
    </row>
    <row r="195" spans="11:11" x14ac:dyDescent="0.25">
      <c r="K195" s="71"/>
    </row>
    <row r="196" spans="11:11" x14ac:dyDescent="0.25">
      <c r="K196" s="71"/>
    </row>
    <row r="197" spans="11:11" x14ac:dyDescent="0.25">
      <c r="K197" s="71"/>
    </row>
    <row r="198" spans="11:11" x14ac:dyDescent="0.25">
      <c r="K198" s="71"/>
    </row>
    <row r="199" spans="11:11" x14ac:dyDescent="0.25">
      <c r="K199" s="71"/>
    </row>
    <row r="200" spans="11:11" x14ac:dyDescent="0.25">
      <c r="K200" s="71"/>
    </row>
    <row r="201" spans="11:11" x14ac:dyDescent="0.25">
      <c r="K201" s="71"/>
    </row>
    <row r="202" spans="11:11" x14ac:dyDescent="0.25">
      <c r="K202" s="71"/>
    </row>
    <row r="203" spans="11:11" x14ac:dyDescent="0.25">
      <c r="K203" s="71"/>
    </row>
    <row r="204" spans="11:11" x14ac:dyDescent="0.25">
      <c r="K204" s="71"/>
    </row>
    <row r="205" spans="11:11" x14ac:dyDescent="0.25">
      <c r="K205" s="71"/>
    </row>
    <row r="206" spans="11:11" x14ac:dyDescent="0.25">
      <c r="K206" s="71"/>
    </row>
    <row r="207" spans="11:11" x14ac:dyDescent="0.25">
      <c r="K207" s="71"/>
    </row>
    <row r="208" spans="11:11" x14ac:dyDescent="0.25">
      <c r="K208" s="71"/>
    </row>
    <row r="209" spans="11:11" x14ac:dyDescent="0.25">
      <c r="K209" s="71"/>
    </row>
    <row r="210" spans="11:11" x14ac:dyDescent="0.25">
      <c r="K210" s="71"/>
    </row>
    <row r="211" spans="11:11" x14ac:dyDescent="0.25">
      <c r="K211" s="71"/>
    </row>
    <row r="212" spans="11:11" x14ac:dyDescent="0.25">
      <c r="K212" s="71"/>
    </row>
    <row r="213" spans="11:11" x14ac:dyDescent="0.25">
      <c r="K213" s="71"/>
    </row>
  </sheetData>
  <mergeCells count="6">
    <mergeCell ref="A28:D28"/>
    <mergeCell ref="A25:C26"/>
    <mergeCell ref="L2:M2"/>
    <mergeCell ref="H2:J2"/>
    <mergeCell ref="A1:O1"/>
    <mergeCell ref="A20:D20"/>
  </mergeCells>
  <dataValidations count="5">
    <dataValidation type="list" allowBlank="1" showInputMessage="1" showErrorMessage="1" sqref="B16" xr:uid="{00000000-0002-0000-0000-000000000000}">
      <formula1>#REF!</formula1>
    </dataValidation>
    <dataValidation type="list" allowBlank="1" showInputMessage="1" showErrorMessage="1" sqref="B13" xr:uid="{00000000-0002-0000-0000-000001000000}">
      <formula1>$Q$3:$Q$73</formula1>
    </dataValidation>
    <dataValidation type="list" allowBlank="1" showInputMessage="1" showErrorMessage="1" sqref="B15" xr:uid="{00000000-0002-0000-0000-000002000000}">
      <formula1>$S$3:$S$12</formula1>
    </dataValidation>
    <dataValidation type="list" allowBlank="1" showInputMessage="1" showErrorMessage="1" sqref="B14" xr:uid="{00000000-0002-0000-0000-000003000000}">
      <formula1>$S$2:$S$12</formula1>
    </dataValidation>
    <dataValidation type="list" allowBlank="1" showInputMessage="1" showErrorMessage="1" sqref="F3" xr:uid="{00000000-0002-0000-0000-000004000000}">
      <formula1>$X$1:$X$30</formula1>
    </dataValidation>
  </dataValidations>
  <hyperlinks>
    <hyperlink ref="A28:C28" r:id="rId1" display="חזור אל אתר המשכנתא המרכזי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3"/>
  <sheetViews>
    <sheetView rightToLeft="1" zoomScale="70" zoomScaleNormal="70" workbookViewId="0">
      <selection activeCell="I24" sqref="I24"/>
    </sheetView>
  </sheetViews>
  <sheetFormatPr defaultRowHeight="15" x14ac:dyDescent="0.25"/>
  <cols>
    <col min="1" max="1" width="11.28515625" customWidth="1"/>
    <col min="2" max="2" width="19.140625" style="54" bestFit="1" customWidth="1"/>
    <col min="3" max="3" width="16.7109375" style="54" customWidth="1"/>
    <col min="4" max="4" width="17.42578125" style="55" customWidth="1"/>
    <col min="5" max="5" width="12" style="54" customWidth="1"/>
    <col min="6" max="6" width="13.85546875" customWidth="1"/>
    <col min="7" max="7" width="16.42578125" style="54" customWidth="1"/>
    <col min="8" max="8" width="14.7109375" style="37" hidden="1" customWidth="1"/>
    <col min="9" max="9" width="18.28515625" style="37" bestFit="1" customWidth="1"/>
    <col min="10" max="10" width="18.85546875" style="3" customWidth="1"/>
    <col min="11" max="11" width="15.28515625" style="3" hidden="1" customWidth="1"/>
    <col min="13" max="13" width="10.7109375" style="3" customWidth="1"/>
    <col min="14" max="14" width="6.5703125" style="3" customWidth="1"/>
    <col min="15" max="15" width="14.140625" style="3" customWidth="1"/>
    <col min="257" max="257" width="11.28515625" customWidth="1"/>
    <col min="258" max="258" width="12" bestFit="1" customWidth="1"/>
    <col min="259" max="259" width="14.140625" customWidth="1"/>
    <col min="260" max="260" width="13.42578125" customWidth="1"/>
    <col min="261" max="261" width="12" customWidth="1"/>
    <col min="262" max="262" width="13.85546875" customWidth="1"/>
    <col min="263" max="263" width="11.7109375" customWidth="1"/>
    <col min="264" max="264" width="12.5703125" customWidth="1"/>
    <col min="265" max="265" width="14.7109375" customWidth="1"/>
    <col min="266" max="266" width="18.85546875" customWidth="1"/>
    <col min="267" max="267" width="0" hidden="1" customWidth="1"/>
    <col min="269" max="269" width="10.7109375" customWidth="1"/>
    <col min="270" max="270" width="6.5703125" customWidth="1"/>
    <col min="271" max="271" width="14.140625" customWidth="1"/>
    <col min="513" max="513" width="11.28515625" customWidth="1"/>
    <col min="514" max="514" width="12" bestFit="1" customWidth="1"/>
    <col min="515" max="515" width="14.140625" customWidth="1"/>
    <col min="516" max="516" width="13.42578125" customWidth="1"/>
    <col min="517" max="517" width="12" customWidth="1"/>
    <col min="518" max="518" width="13.85546875" customWidth="1"/>
    <col min="519" max="519" width="11.7109375" customWidth="1"/>
    <col min="520" max="520" width="12.5703125" customWidth="1"/>
    <col min="521" max="521" width="14.7109375" customWidth="1"/>
    <col min="522" max="522" width="18.85546875" customWidth="1"/>
    <col min="523" max="523" width="0" hidden="1" customWidth="1"/>
    <col min="525" max="525" width="10.7109375" customWidth="1"/>
    <col min="526" max="526" width="6.5703125" customWidth="1"/>
    <col min="527" max="527" width="14.140625" customWidth="1"/>
    <col min="769" max="769" width="11.28515625" customWidth="1"/>
    <col min="770" max="770" width="12" bestFit="1" customWidth="1"/>
    <col min="771" max="771" width="14.140625" customWidth="1"/>
    <col min="772" max="772" width="13.42578125" customWidth="1"/>
    <col min="773" max="773" width="12" customWidth="1"/>
    <col min="774" max="774" width="13.85546875" customWidth="1"/>
    <col min="775" max="775" width="11.7109375" customWidth="1"/>
    <col min="776" max="776" width="12.5703125" customWidth="1"/>
    <col min="777" max="777" width="14.7109375" customWidth="1"/>
    <col min="778" max="778" width="18.85546875" customWidth="1"/>
    <col min="779" max="779" width="0" hidden="1" customWidth="1"/>
    <col min="781" max="781" width="10.7109375" customWidth="1"/>
    <col min="782" max="782" width="6.5703125" customWidth="1"/>
    <col min="783" max="783" width="14.140625" customWidth="1"/>
    <col min="1025" max="1025" width="11.28515625" customWidth="1"/>
    <col min="1026" max="1026" width="12" bestFit="1" customWidth="1"/>
    <col min="1027" max="1027" width="14.140625" customWidth="1"/>
    <col min="1028" max="1028" width="13.42578125" customWidth="1"/>
    <col min="1029" max="1029" width="12" customWidth="1"/>
    <col min="1030" max="1030" width="13.85546875" customWidth="1"/>
    <col min="1031" max="1031" width="11.7109375" customWidth="1"/>
    <col min="1032" max="1032" width="12.5703125" customWidth="1"/>
    <col min="1033" max="1033" width="14.7109375" customWidth="1"/>
    <col min="1034" max="1034" width="18.85546875" customWidth="1"/>
    <col min="1035" max="1035" width="0" hidden="1" customWidth="1"/>
    <col min="1037" max="1037" width="10.7109375" customWidth="1"/>
    <col min="1038" max="1038" width="6.5703125" customWidth="1"/>
    <col min="1039" max="1039" width="14.140625" customWidth="1"/>
    <col min="1281" max="1281" width="11.28515625" customWidth="1"/>
    <col min="1282" max="1282" width="12" bestFit="1" customWidth="1"/>
    <col min="1283" max="1283" width="14.140625" customWidth="1"/>
    <col min="1284" max="1284" width="13.42578125" customWidth="1"/>
    <col min="1285" max="1285" width="12" customWidth="1"/>
    <col min="1286" max="1286" width="13.85546875" customWidth="1"/>
    <col min="1287" max="1287" width="11.7109375" customWidth="1"/>
    <col min="1288" max="1288" width="12.5703125" customWidth="1"/>
    <col min="1289" max="1289" width="14.7109375" customWidth="1"/>
    <col min="1290" max="1290" width="18.85546875" customWidth="1"/>
    <col min="1291" max="1291" width="0" hidden="1" customWidth="1"/>
    <col min="1293" max="1293" width="10.7109375" customWidth="1"/>
    <col min="1294" max="1294" width="6.5703125" customWidth="1"/>
    <col min="1295" max="1295" width="14.140625" customWidth="1"/>
    <col min="1537" max="1537" width="11.28515625" customWidth="1"/>
    <col min="1538" max="1538" width="12" bestFit="1" customWidth="1"/>
    <col min="1539" max="1539" width="14.140625" customWidth="1"/>
    <col min="1540" max="1540" width="13.42578125" customWidth="1"/>
    <col min="1541" max="1541" width="12" customWidth="1"/>
    <col min="1542" max="1542" width="13.85546875" customWidth="1"/>
    <col min="1543" max="1543" width="11.7109375" customWidth="1"/>
    <col min="1544" max="1544" width="12.5703125" customWidth="1"/>
    <col min="1545" max="1545" width="14.7109375" customWidth="1"/>
    <col min="1546" max="1546" width="18.85546875" customWidth="1"/>
    <col min="1547" max="1547" width="0" hidden="1" customWidth="1"/>
    <col min="1549" max="1549" width="10.7109375" customWidth="1"/>
    <col min="1550" max="1550" width="6.5703125" customWidth="1"/>
    <col min="1551" max="1551" width="14.140625" customWidth="1"/>
    <col min="1793" max="1793" width="11.28515625" customWidth="1"/>
    <col min="1794" max="1794" width="12" bestFit="1" customWidth="1"/>
    <col min="1795" max="1795" width="14.140625" customWidth="1"/>
    <col min="1796" max="1796" width="13.42578125" customWidth="1"/>
    <col min="1797" max="1797" width="12" customWidth="1"/>
    <col min="1798" max="1798" width="13.85546875" customWidth="1"/>
    <col min="1799" max="1799" width="11.7109375" customWidth="1"/>
    <col min="1800" max="1800" width="12.5703125" customWidth="1"/>
    <col min="1801" max="1801" width="14.7109375" customWidth="1"/>
    <col min="1802" max="1802" width="18.85546875" customWidth="1"/>
    <col min="1803" max="1803" width="0" hidden="1" customWidth="1"/>
    <col min="1805" max="1805" width="10.7109375" customWidth="1"/>
    <col min="1806" max="1806" width="6.5703125" customWidth="1"/>
    <col min="1807" max="1807" width="14.140625" customWidth="1"/>
    <col min="2049" max="2049" width="11.28515625" customWidth="1"/>
    <col min="2050" max="2050" width="12" bestFit="1" customWidth="1"/>
    <col min="2051" max="2051" width="14.140625" customWidth="1"/>
    <col min="2052" max="2052" width="13.42578125" customWidth="1"/>
    <col min="2053" max="2053" width="12" customWidth="1"/>
    <col min="2054" max="2054" width="13.85546875" customWidth="1"/>
    <col min="2055" max="2055" width="11.7109375" customWidth="1"/>
    <col min="2056" max="2056" width="12.5703125" customWidth="1"/>
    <col min="2057" max="2057" width="14.7109375" customWidth="1"/>
    <col min="2058" max="2058" width="18.85546875" customWidth="1"/>
    <col min="2059" max="2059" width="0" hidden="1" customWidth="1"/>
    <col min="2061" max="2061" width="10.7109375" customWidth="1"/>
    <col min="2062" max="2062" width="6.5703125" customWidth="1"/>
    <col min="2063" max="2063" width="14.140625" customWidth="1"/>
    <col min="2305" max="2305" width="11.28515625" customWidth="1"/>
    <col min="2306" max="2306" width="12" bestFit="1" customWidth="1"/>
    <col min="2307" max="2307" width="14.140625" customWidth="1"/>
    <col min="2308" max="2308" width="13.42578125" customWidth="1"/>
    <col min="2309" max="2309" width="12" customWidth="1"/>
    <col min="2310" max="2310" width="13.85546875" customWidth="1"/>
    <col min="2311" max="2311" width="11.7109375" customWidth="1"/>
    <col min="2312" max="2312" width="12.5703125" customWidth="1"/>
    <col min="2313" max="2313" width="14.7109375" customWidth="1"/>
    <col min="2314" max="2314" width="18.85546875" customWidth="1"/>
    <col min="2315" max="2315" width="0" hidden="1" customWidth="1"/>
    <col min="2317" max="2317" width="10.7109375" customWidth="1"/>
    <col min="2318" max="2318" width="6.5703125" customWidth="1"/>
    <col min="2319" max="2319" width="14.140625" customWidth="1"/>
    <col min="2561" max="2561" width="11.28515625" customWidth="1"/>
    <col min="2562" max="2562" width="12" bestFit="1" customWidth="1"/>
    <col min="2563" max="2563" width="14.140625" customWidth="1"/>
    <col min="2564" max="2564" width="13.42578125" customWidth="1"/>
    <col min="2565" max="2565" width="12" customWidth="1"/>
    <col min="2566" max="2566" width="13.85546875" customWidth="1"/>
    <col min="2567" max="2567" width="11.7109375" customWidth="1"/>
    <col min="2568" max="2568" width="12.5703125" customWidth="1"/>
    <col min="2569" max="2569" width="14.7109375" customWidth="1"/>
    <col min="2570" max="2570" width="18.85546875" customWidth="1"/>
    <col min="2571" max="2571" width="0" hidden="1" customWidth="1"/>
    <col min="2573" max="2573" width="10.7109375" customWidth="1"/>
    <col min="2574" max="2574" width="6.5703125" customWidth="1"/>
    <col min="2575" max="2575" width="14.140625" customWidth="1"/>
    <col min="2817" max="2817" width="11.28515625" customWidth="1"/>
    <col min="2818" max="2818" width="12" bestFit="1" customWidth="1"/>
    <col min="2819" max="2819" width="14.140625" customWidth="1"/>
    <col min="2820" max="2820" width="13.42578125" customWidth="1"/>
    <col min="2821" max="2821" width="12" customWidth="1"/>
    <col min="2822" max="2822" width="13.85546875" customWidth="1"/>
    <col min="2823" max="2823" width="11.7109375" customWidth="1"/>
    <col min="2824" max="2824" width="12.5703125" customWidth="1"/>
    <col min="2825" max="2825" width="14.7109375" customWidth="1"/>
    <col min="2826" max="2826" width="18.85546875" customWidth="1"/>
    <col min="2827" max="2827" width="0" hidden="1" customWidth="1"/>
    <col min="2829" max="2829" width="10.7109375" customWidth="1"/>
    <col min="2830" max="2830" width="6.5703125" customWidth="1"/>
    <col min="2831" max="2831" width="14.140625" customWidth="1"/>
    <col min="3073" max="3073" width="11.28515625" customWidth="1"/>
    <col min="3074" max="3074" width="12" bestFit="1" customWidth="1"/>
    <col min="3075" max="3075" width="14.140625" customWidth="1"/>
    <col min="3076" max="3076" width="13.42578125" customWidth="1"/>
    <col min="3077" max="3077" width="12" customWidth="1"/>
    <col min="3078" max="3078" width="13.85546875" customWidth="1"/>
    <col min="3079" max="3079" width="11.7109375" customWidth="1"/>
    <col min="3080" max="3080" width="12.5703125" customWidth="1"/>
    <col min="3081" max="3081" width="14.7109375" customWidth="1"/>
    <col min="3082" max="3082" width="18.85546875" customWidth="1"/>
    <col min="3083" max="3083" width="0" hidden="1" customWidth="1"/>
    <col min="3085" max="3085" width="10.7109375" customWidth="1"/>
    <col min="3086" max="3086" width="6.5703125" customWidth="1"/>
    <col min="3087" max="3087" width="14.140625" customWidth="1"/>
    <col min="3329" max="3329" width="11.28515625" customWidth="1"/>
    <col min="3330" max="3330" width="12" bestFit="1" customWidth="1"/>
    <col min="3331" max="3331" width="14.140625" customWidth="1"/>
    <col min="3332" max="3332" width="13.42578125" customWidth="1"/>
    <col min="3333" max="3333" width="12" customWidth="1"/>
    <col min="3334" max="3334" width="13.85546875" customWidth="1"/>
    <col min="3335" max="3335" width="11.7109375" customWidth="1"/>
    <col min="3336" max="3336" width="12.5703125" customWidth="1"/>
    <col min="3337" max="3337" width="14.7109375" customWidth="1"/>
    <col min="3338" max="3338" width="18.85546875" customWidth="1"/>
    <col min="3339" max="3339" width="0" hidden="1" customWidth="1"/>
    <col min="3341" max="3341" width="10.7109375" customWidth="1"/>
    <col min="3342" max="3342" width="6.5703125" customWidth="1"/>
    <col min="3343" max="3343" width="14.140625" customWidth="1"/>
    <col min="3585" max="3585" width="11.28515625" customWidth="1"/>
    <col min="3586" max="3586" width="12" bestFit="1" customWidth="1"/>
    <col min="3587" max="3587" width="14.140625" customWidth="1"/>
    <col min="3588" max="3588" width="13.42578125" customWidth="1"/>
    <col min="3589" max="3589" width="12" customWidth="1"/>
    <col min="3590" max="3590" width="13.85546875" customWidth="1"/>
    <col min="3591" max="3591" width="11.7109375" customWidth="1"/>
    <col min="3592" max="3592" width="12.5703125" customWidth="1"/>
    <col min="3593" max="3593" width="14.7109375" customWidth="1"/>
    <col min="3594" max="3594" width="18.85546875" customWidth="1"/>
    <col min="3595" max="3595" width="0" hidden="1" customWidth="1"/>
    <col min="3597" max="3597" width="10.7109375" customWidth="1"/>
    <col min="3598" max="3598" width="6.5703125" customWidth="1"/>
    <col min="3599" max="3599" width="14.140625" customWidth="1"/>
    <col min="3841" max="3841" width="11.28515625" customWidth="1"/>
    <col min="3842" max="3842" width="12" bestFit="1" customWidth="1"/>
    <col min="3843" max="3843" width="14.140625" customWidth="1"/>
    <col min="3844" max="3844" width="13.42578125" customWidth="1"/>
    <col min="3845" max="3845" width="12" customWidth="1"/>
    <col min="3846" max="3846" width="13.85546875" customWidth="1"/>
    <col min="3847" max="3847" width="11.7109375" customWidth="1"/>
    <col min="3848" max="3848" width="12.5703125" customWidth="1"/>
    <col min="3849" max="3849" width="14.7109375" customWidth="1"/>
    <col min="3850" max="3850" width="18.85546875" customWidth="1"/>
    <col min="3851" max="3851" width="0" hidden="1" customWidth="1"/>
    <col min="3853" max="3853" width="10.7109375" customWidth="1"/>
    <col min="3854" max="3854" width="6.5703125" customWidth="1"/>
    <col min="3855" max="3855" width="14.140625" customWidth="1"/>
    <col min="4097" max="4097" width="11.28515625" customWidth="1"/>
    <col min="4098" max="4098" width="12" bestFit="1" customWidth="1"/>
    <col min="4099" max="4099" width="14.140625" customWidth="1"/>
    <col min="4100" max="4100" width="13.42578125" customWidth="1"/>
    <col min="4101" max="4101" width="12" customWidth="1"/>
    <col min="4102" max="4102" width="13.85546875" customWidth="1"/>
    <col min="4103" max="4103" width="11.7109375" customWidth="1"/>
    <col min="4104" max="4104" width="12.5703125" customWidth="1"/>
    <col min="4105" max="4105" width="14.7109375" customWidth="1"/>
    <col min="4106" max="4106" width="18.85546875" customWidth="1"/>
    <col min="4107" max="4107" width="0" hidden="1" customWidth="1"/>
    <col min="4109" max="4109" width="10.7109375" customWidth="1"/>
    <col min="4110" max="4110" width="6.5703125" customWidth="1"/>
    <col min="4111" max="4111" width="14.140625" customWidth="1"/>
    <col min="4353" max="4353" width="11.28515625" customWidth="1"/>
    <col min="4354" max="4354" width="12" bestFit="1" customWidth="1"/>
    <col min="4355" max="4355" width="14.140625" customWidth="1"/>
    <col min="4356" max="4356" width="13.42578125" customWidth="1"/>
    <col min="4357" max="4357" width="12" customWidth="1"/>
    <col min="4358" max="4358" width="13.85546875" customWidth="1"/>
    <col min="4359" max="4359" width="11.7109375" customWidth="1"/>
    <col min="4360" max="4360" width="12.5703125" customWidth="1"/>
    <col min="4361" max="4361" width="14.7109375" customWidth="1"/>
    <col min="4362" max="4362" width="18.85546875" customWidth="1"/>
    <col min="4363" max="4363" width="0" hidden="1" customWidth="1"/>
    <col min="4365" max="4365" width="10.7109375" customWidth="1"/>
    <col min="4366" max="4366" width="6.5703125" customWidth="1"/>
    <col min="4367" max="4367" width="14.140625" customWidth="1"/>
    <col min="4609" max="4609" width="11.28515625" customWidth="1"/>
    <col min="4610" max="4610" width="12" bestFit="1" customWidth="1"/>
    <col min="4611" max="4611" width="14.140625" customWidth="1"/>
    <col min="4612" max="4612" width="13.42578125" customWidth="1"/>
    <col min="4613" max="4613" width="12" customWidth="1"/>
    <col min="4614" max="4614" width="13.85546875" customWidth="1"/>
    <col min="4615" max="4615" width="11.7109375" customWidth="1"/>
    <col min="4616" max="4616" width="12.5703125" customWidth="1"/>
    <col min="4617" max="4617" width="14.7109375" customWidth="1"/>
    <col min="4618" max="4618" width="18.85546875" customWidth="1"/>
    <col min="4619" max="4619" width="0" hidden="1" customWidth="1"/>
    <col min="4621" max="4621" width="10.7109375" customWidth="1"/>
    <col min="4622" max="4622" width="6.5703125" customWidth="1"/>
    <col min="4623" max="4623" width="14.140625" customWidth="1"/>
    <col min="4865" max="4865" width="11.28515625" customWidth="1"/>
    <col min="4866" max="4866" width="12" bestFit="1" customWidth="1"/>
    <col min="4867" max="4867" width="14.140625" customWidth="1"/>
    <col min="4868" max="4868" width="13.42578125" customWidth="1"/>
    <col min="4869" max="4869" width="12" customWidth="1"/>
    <col min="4870" max="4870" width="13.85546875" customWidth="1"/>
    <col min="4871" max="4871" width="11.7109375" customWidth="1"/>
    <col min="4872" max="4872" width="12.5703125" customWidth="1"/>
    <col min="4873" max="4873" width="14.7109375" customWidth="1"/>
    <col min="4874" max="4874" width="18.85546875" customWidth="1"/>
    <col min="4875" max="4875" width="0" hidden="1" customWidth="1"/>
    <col min="4877" max="4877" width="10.7109375" customWidth="1"/>
    <col min="4878" max="4878" width="6.5703125" customWidth="1"/>
    <col min="4879" max="4879" width="14.140625" customWidth="1"/>
    <col min="5121" max="5121" width="11.28515625" customWidth="1"/>
    <col min="5122" max="5122" width="12" bestFit="1" customWidth="1"/>
    <col min="5123" max="5123" width="14.140625" customWidth="1"/>
    <col min="5124" max="5124" width="13.42578125" customWidth="1"/>
    <col min="5125" max="5125" width="12" customWidth="1"/>
    <col min="5126" max="5126" width="13.85546875" customWidth="1"/>
    <col min="5127" max="5127" width="11.7109375" customWidth="1"/>
    <col min="5128" max="5128" width="12.5703125" customWidth="1"/>
    <col min="5129" max="5129" width="14.7109375" customWidth="1"/>
    <col min="5130" max="5130" width="18.85546875" customWidth="1"/>
    <col min="5131" max="5131" width="0" hidden="1" customWidth="1"/>
    <col min="5133" max="5133" width="10.7109375" customWidth="1"/>
    <col min="5134" max="5134" width="6.5703125" customWidth="1"/>
    <col min="5135" max="5135" width="14.140625" customWidth="1"/>
    <col min="5377" max="5377" width="11.28515625" customWidth="1"/>
    <col min="5378" max="5378" width="12" bestFit="1" customWidth="1"/>
    <col min="5379" max="5379" width="14.140625" customWidth="1"/>
    <col min="5380" max="5380" width="13.42578125" customWidth="1"/>
    <col min="5381" max="5381" width="12" customWidth="1"/>
    <col min="5382" max="5382" width="13.85546875" customWidth="1"/>
    <col min="5383" max="5383" width="11.7109375" customWidth="1"/>
    <col min="5384" max="5384" width="12.5703125" customWidth="1"/>
    <col min="5385" max="5385" width="14.7109375" customWidth="1"/>
    <col min="5386" max="5386" width="18.85546875" customWidth="1"/>
    <col min="5387" max="5387" width="0" hidden="1" customWidth="1"/>
    <col min="5389" max="5389" width="10.7109375" customWidth="1"/>
    <col min="5390" max="5390" width="6.5703125" customWidth="1"/>
    <col min="5391" max="5391" width="14.140625" customWidth="1"/>
    <col min="5633" max="5633" width="11.28515625" customWidth="1"/>
    <col min="5634" max="5634" width="12" bestFit="1" customWidth="1"/>
    <col min="5635" max="5635" width="14.140625" customWidth="1"/>
    <col min="5636" max="5636" width="13.42578125" customWidth="1"/>
    <col min="5637" max="5637" width="12" customWidth="1"/>
    <col min="5638" max="5638" width="13.85546875" customWidth="1"/>
    <col min="5639" max="5639" width="11.7109375" customWidth="1"/>
    <col min="5640" max="5640" width="12.5703125" customWidth="1"/>
    <col min="5641" max="5641" width="14.7109375" customWidth="1"/>
    <col min="5642" max="5642" width="18.85546875" customWidth="1"/>
    <col min="5643" max="5643" width="0" hidden="1" customWidth="1"/>
    <col min="5645" max="5645" width="10.7109375" customWidth="1"/>
    <col min="5646" max="5646" width="6.5703125" customWidth="1"/>
    <col min="5647" max="5647" width="14.140625" customWidth="1"/>
    <col min="5889" max="5889" width="11.28515625" customWidth="1"/>
    <col min="5890" max="5890" width="12" bestFit="1" customWidth="1"/>
    <col min="5891" max="5891" width="14.140625" customWidth="1"/>
    <col min="5892" max="5892" width="13.42578125" customWidth="1"/>
    <col min="5893" max="5893" width="12" customWidth="1"/>
    <col min="5894" max="5894" width="13.85546875" customWidth="1"/>
    <col min="5895" max="5895" width="11.7109375" customWidth="1"/>
    <col min="5896" max="5896" width="12.5703125" customWidth="1"/>
    <col min="5897" max="5897" width="14.7109375" customWidth="1"/>
    <col min="5898" max="5898" width="18.85546875" customWidth="1"/>
    <col min="5899" max="5899" width="0" hidden="1" customWidth="1"/>
    <col min="5901" max="5901" width="10.7109375" customWidth="1"/>
    <col min="5902" max="5902" width="6.5703125" customWidth="1"/>
    <col min="5903" max="5903" width="14.140625" customWidth="1"/>
    <col min="6145" max="6145" width="11.28515625" customWidth="1"/>
    <col min="6146" max="6146" width="12" bestFit="1" customWidth="1"/>
    <col min="6147" max="6147" width="14.140625" customWidth="1"/>
    <col min="6148" max="6148" width="13.42578125" customWidth="1"/>
    <col min="6149" max="6149" width="12" customWidth="1"/>
    <col min="6150" max="6150" width="13.85546875" customWidth="1"/>
    <col min="6151" max="6151" width="11.7109375" customWidth="1"/>
    <col min="6152" max="6152" width="12.5703125" customWidth="1"/>
    <col min="6153" max="6153" width="14.7109375" customWidth="1"/>
    <col min="6154" max="6154" width="18.85546875" customWidth="1"/>
    <col min="6155" max="6155" width="0" hidden="1" customWidth="1"/>
    <col min="6157" max="6157" width="10.7109375" customWidth="1"/>
    <col min="6158" max="6158" width="6.5703125" customWidth="1"/>
    <col min="6159" max="6159" width="14.140625" customWidth="1"/>
    <col min="6401" max="6401" width="11.28515625" customWidth="1"/>
    <col min="6402" max="6402" width="12" bestFit="1" customWidth="1"/>
    <col min="6403" max="6403" width="14.140625" customWidth="1"/>
    <col min="6404" max="6404" width="13.42578125" customWidth="1"/>
    <col min="6405" max="6405" width="12" customWidth="1"/>
    <col min="6406" max="6406" width="13.85546875" customWidth="1"/>
    <col min="6407" max="6407" width="11.7109375" customWidth="1"/>
    <col min="6408" max="6408" width="12.5703125" customWidth="1"/>
    <col min="6409" max="6409" width="14.7109375" customWidth="1"/>
    <col min="6410" max="6410" width="18.85546875" customWidth="1"/>
    <col min="6411" max="6411" width="0" hidden="1" customWidth="1"/>
    <col min="6413" max="6413" width="10.7109375" customWidth="1"/>
    <col min="6414" max="6414" width="6.5703125" customWidth="1"/>
    <col min="6415" max="6415" width="14.140625" customWidth="1"/>
    <col min="6657" max="6657" width="11.28515625" customWidth="1"/>
    <col min="6658" max="6658" width="12" bestFit="1" customWidth="1"/>
    <col min="6659" max="6659" width="14.140625" customWidth="1"/>
    <col min="6660" max="6660" width="13.42578125" customWidth="1"/>
    <col min="6661" max="6661" width="12" customWidth="1"/>
    <col min="6662" max="6662" width="13.85546875" customWidth="1"/>
    <col min="6663" max="6663" width="11.7109375" customWidth="1"/>
    <col min="6664" max="6664" width="12.5703125" customWidth="1"/>
    <col min="6665" max="6665" width="14.7109375" customWidth="1"/>
    <col min="6666" max="6666" width="18.85546875" customWidth="1"/>
    <col min="6667" max="6667" width="0" hidden="1" customWidth="1"/>
    <col min="6669" max="6669" width="10.7109375" customWidth="1"/>
    <col min="6670" max="6670" width="6.5703125" customWidth="1"/>
    <col min="6671" max="6671" width="14.140625" customWidth="1"/>
    <col min="6913" max="6913" width="11.28515625" customWidth="1"/>
    <col min="6914" max="6914" width="12" bestFit="1" customWidth="1"/>
    <col min="6915" max="6915" width="14.140625" customWidth="1"/>
    <col min="6916" max="6916" width="13.42578125" customWidth="1"/>
    <col min="6917" max="6917" width="12" customWidth="1"/>
    <col min="6918" max="6918" width="13.85546875" customWidth="1"/>
    <col min="6919" max="6919" width="11.7109375" customWidth="1"/>
    <col min="6920" max="6920" width="12.5703125" customWidth="1"/>
    <col min="6921" max="6921" width="14.7109375" customWidth="1"/>
    <col min="6922" max="6922" width="18.85546875" customWidth="1"/>
    <col min="6923" max="6923" width="0" hidden="1" customWidth="1"/>
    <col min="6925" max="6925" width="10.7109375" customWidth="1"/>
    <col min="6926" max="6926" width="6.5703125" customWidth="1"/>
    <col min="6927" max="6927" width="14.140625" customWidth="1"/>
    <col min="7169" max="7169" width="11.28515625" customWidth="1"/>
    <col min="7170" max="7170" width="12" bestFit="1" customWidth="1"/>
    <col min="7171" max="7171" width="14.140625" customWidth="1"/>
    <col min="7172" max="7172" width="13.42578125" customWidth="1"/>
    <col min="7173" max="7173" width="12" customWidth="1"/>
    <col min="7174" max="7174" width="13.85546875" customWidth="1"/>
    <col min="7175" max="7175" width="11.7109375" customWidth="1"/>
    <col min="7176" max="7176" width="12.5703125" customWidth="1"/>
    <col min="7177" max="7177" width="14.7109375" customWidth="1"/>
    <col min="7178" max="7178" width="18.85546875" customWidth="1"/>
    <col min="7179" max="7179" width="0" hidden="1" customWidth="1"/>
    <col min="7181" max="7181" width="10.7109375" customWidth="1"/>
    <col min="7182" max="7182" width="6.5703125" customWidth="1"/>
    <col min="7183" max="7183" width="14.140625" customWidth="1"/>
    <col min="7425" max="7425" width="11.28515625" customWidth="1"/>
    <col min="7426" max="7426" width="12" bestFit="1" customWidth="1"/>
    <col min="7427" max="7427" width="14.140625" customWidth="1"/>
    <col min="7428" max="7428" width="13.42578125" customWidth="1"/>
    <col min="7429" max="7429" width="12" customWidth="1"/>
    <col min="7430" max="7430" width="13.85546875" customWidth="1"/>
    <col min="7431" max="7431" width="11.7109375" customWidth="1"/>
    <col min="7432" max="7432" width="12.5703125" customWidth="1"/>
    <col min="7433" max="7433" width="14.7109375" customWidth="1"/>
    <col min="7434" max="7434" width="18.85546875" customWidth="1"/>
    <col min="7435" max="7435" width="0" hidden="1" customWidth="1"/>
    <col min="7437" max="7437" width="10.7109375" customWidth="1"/>
    <col min="7438" max="7438" width="6.5703125" customWidth="1"/>
    <col min="7439" max="7439" width="14.140625" customWidth="1"/>
    <col min="7681" max="7681" width="11.28515625" customWidth="1"/>
    <col min="7682" max="7682" width="12" bestFit="1" customWidth="1"/>
    <col min="7683" max="7683" width="14.140625" customWidth="1"/>
    <col min="7684" max="7684" width="13.42578125" customWidth="1"/>
    <col min="7685" max="7685" width="12" customWidth="1"/>
    <col min="7686" max="7686" width="13.85546875" customWidth="1"/>
    <col min="7687" max="7687" width="11.7109375" customWidth="1"/>
    <col min="7688" max="7688" width="12.5703125" customWidth="1"/>
    <col min="7689" max="7689" width="14.7109375" customWidth="1"/>
    <col min="7690" max="7690" width="18.85546875" customWidth="1"/>
    <col min="7691" max="7691" width="0" hidden="1" customWidth="1"/>
    <col min="7693" max="7693" width="10.7109375" customWidth="1"/>
    <col min="7694" max="7694" width="6.5703125" customWidth="1"/>
    <col min="7695" max="7695" width="14.140625" customWidth="1"/>
    <col min="7937" max="7937" width="11.28515625" customWidth="1"/>
    <col min="7938" max="7938" width="12" bestFit="1" customWidth="1"/>
    <col min="7939" max="7939" width="14.140625" customWidth="1"/>
    <col min="7940" max="7940" width="13.42578125" customWidth="1"/>
    <col min="7941" max="7941" width="12" customWidth="1"/>
    <col min="7942" max="7942" width="13.85546875" customWidth="1"/>
    <col min="7943" max="7943" width="11.7109375" customWidth="1"/>
    <col min="7944" max="7944" width="12.5703125" customWidth="1"/>
    <col min="7945" max="7945" width="14.7109375" customWidth="1"/>
    <col min="7946" max="7946" width="18.85546875" customWidth="1"/>
    <col min="7947" max="7947" width="0" hidden="1" customWidth="1"/>
    <col min="7949" max="7949" width="10.7109375" customWidth="1"/>
    <col min="7950" max="7950" width="6.5703125" customWidth="1"/>
    <col min="7951" max="7951" width="14.140625" customWidth="1"/>
    <col min="8193" max="8193" width="11.28515625" customWidth="1"/>
    <col min="8194" max="8194" width="12" bestFit="1" customWidth="1"/>
    <col min="8195" max="8195" width="14.140625" customWidth="1"/>
    <col min="8196" max="8196" width="13.42578125" customWidth="1"/>
    <col min="8197" max="8197" width="12" customWidth="1"/>
    <col min="8198" max="8198" width="13.85546875" customWidth="1"/>
    <col min="8199" max="8199" width="11.7109375" customWidth="1"/>
    <col min="8200" max="8200" width="12.5703125" customWidth="1"/>
    <col min="8201" max="8201" width="14.7109375" customWidth="1"/>
    <col min="8202" max="8202" width="18.85546875" customWidth="1"/>
    <col min="8203" max="8203" width="0" hidden="1" customWidth="1"/>
    <col min="8205" max="8205" width="10.7109375" customWidth="1"/>
    <col min="8206" max="8206" width="6.5703125" customWidth="1"/>
    <col min="8207" max="8207" width="14.140625" customWidth="1"/>
    <col min="8449" max="8449" width="11.28515625" customWidth="1"/>
    <col min="8450" max="8450" width="12" bestFit="1" customWidth="1"/>
    <col min="8451" max="8451" width="14.140625" customWidth="1"/>
    <col min="8452" max="8452" width="13.42578125" customWidth="1"/>
    <col min="8453" max="8453" width="12" customWidth="1"/>
    <col min="8454" max="8454" width="13.85546875" customWidth="1"/>
    <col min="8455" max="8455" width="11.7109375" customWidth="1"/>
    <col min="8456" max="8456" width="12.5703125" customWidth="1"/>
    <col min="8457" max="8457" width="14.7109375" customWidth="1"/>
    <col min="8458" max="8458" width="18.85546875" customWidth="1"/>
    <col min="8459" max="8459" width="0" hidden="1" customWidth="1"/>
    <col min="8461" max="8461" width="10.7109375" customWidth="1"/>
    <col min="8462" max="8462" width="6.5703125" customWidth="1"/>
    <col min="8463" max="8463" width="14.140625" customWidth="1"/>
    <col min="8705" max="8705" width="11.28515625" customWidth="1"/>
    <col min="8706" max="8706" width="12" bestFit="1" customWidth="1"/>
    <col min="8707" max="8707" width="14.140625" customWidth="1"/>
    <col min="8708" max="8708" width="13.42578125" customWidth="1"/>
    <col min="8709" max="8709" width="12" customWidth="1"/>
    <col min="8710" max="8710" width="13.85546875" customWidth="1"/>
    <col min="8711" max="8711" width="11.7109375" customWidth="1"/>
    <col min="8712" max="8712" width="12.5703125" customWidth="1"/>
    <col min="8713" max="8713" width="14.7109375" customWidth="1"/>
    <col min="8714" max="8714" width="18.85546875" customWidth="1"/>
    <col min="8715" max="8715" width="0" hidden="1" customWidth="1"/>
    <col min="8717" max="8717" width="10.7109375" customWidth="1"/>
    <col min="8718" max="8718" width="6.5703125" customWidth="1"/>
    <col min="8719" max="8719" width="14.140625" customWidth="1"/>
    <col min="8961" max="8961" width="11.28515625" customWidth="1"/>
    <col min="8962" max="8962" width="12" bestFit="1" customWidth="1"/>
    <col min="8963" max="8963" width="14.140625" customWidth="1"/>
    <col min="8964" max="8964" width="13.42578125" customWidth="1"/>
    <col min="8965" max="8965" width="12" customWidth="1"/>
    <col min="8966" max="8966" width="13.85546875" customWidth="1"/>
    <col min="8967" max="8967" width="11.7109375" customWidth="1"/>
    <col min="8968" max="8968" width="12.5703125" customWidth="1"/>
    <col min="8969" max="8969" width="14.7109375" customWidth="1"/>
    <col min="8970" max="8970" width="18.85546875" customWidth="1"/>
    <col min="8971" max="8971" width="0" hidden="1" customWidth="1"/>
    <col min="8973" max="8973" width="10.7109375" customWidth="1"/>
    <col min="8974" max="8974" width="6.5703125" customWidth="1"/>
    <col min="8975" max="8975" width="14.140625" customWidth="1"/>
    <col min="9217" max="9217" width="11.28515625" customWidth="1"/>
    <col min="9218" max="9218" width="12" bestFit="1" customWidth="1"/>
    <col min="9219" max="9219" width="14.140625" customWidth="1"/>
    <col min="9220" max="9220" width="13.42578125" customWidth="1"/>
    <col min="9221" max="9221" width="12" customWidth="1"/>
    <col min="9222" max="9222" width="13.85546875" customWidth="1"/>
    <col min="9223" max="9223" width="11.7109375" customWidth="1"/>
    <col min="9224" max="9224" width="12.5703125" customWidth="1"/>
    <col min="9225" max="9225" width="14.7109375" customWidth="1"/>
    <col min="9226" max="9226" width="18.85546875" customWidth="1"/>
    <col min="9227" max="9227" width="0" hidden="1" customWidth="1"/>
    <col min="9229" max="9229" width="10.7109375" customWidth="1"/>
    <col min="9230" max="9230" width="6.5703125" customWidth="1"/>
    <col min="9231" max="9231" width="14.140625" customWidth="1"/>
    <col min="9473" max="9473" width="11.28515625" customWidth="1"/>
    <col min="9474" max="9474" width="12" bestFit="1" customWidth="1"/>
    <col min="9475" max="9475" width="14.140625" customWidth="1"/>
    <col min="9476" max="9476" width="13.42578125" customWidth="1"/>
    <col min="9477" max="9477" width="12" customWidth="1"/>
    <col min="9478" max="9478" width="13.85546875" customWidth="1"/>
    <col min="9479" max="9479" width="11.7109375" customWidth="1"/>
    <col min="9480" max="9480" width="12.5703125" customWidth="1"/>
    <col min="9481" max="9481" width="14.7109375" customWidth="1"/>
    <col min="9482" max="9482" width="18.85546875" customWidth="1"/>
    <col min="9483" max="9483" width="0" hidden="1" customWidth="1"/>
    <col min="9485" max="9485" width="10.7109375" customWidth="1"/>
    <col min="9486" max="9486" width="6.5703125" customWidth="1"/>
    <col min="9487" max="9487" width="14.140625" customWidth="1"/>
    <col min="9729" max="9729" width="11.28515625" customWidth="1"/>
    <col min="9730" max="9730" width="12" bestFit="1" customWidth="1"/>
    <col min="9731" max="9731" width="14.140625" customWidth="1"/>
    <col min="9732" max="9732" width="13.42578125" customWidth="1"/>
    <col min="9733" max="9733" width="12" customWidth="1"/>
    <col min="9734" max="9734" width="13.85546875" customWidth="1"/>
    <col min="9735" max="9735" width="11.7109375" customWidth="1"/>
    <col min="9736" max="9736" width="12.5703125" customWidth="1"/>
    <col min="9737" max="9737" width="14.7109375" customWidth="1"/>
    <col min="9738" max="9738" width="18.85546875" customWidth="1"/>
    <col min="9739" max="9739" width="0" hidden="1" customWidth="1"/>
    <col min="9741" max="9741" width="10.7109375" customWidth="1"/>
    <col min="9742" max="9742" width="6.5703125" customWidth="1"/>
    <col min="9743" max="9743" width="14.140625" customWidth="1"/>
    <col min="9985" max="9985" width="11.28515625" customWidth="1"/>
    <col min="9986" max="9986" width="12" bestFit="1" customWidth="1"/>
    <col min="9987" max="9987" width="14.140625" customWidth="1"/>
    <col min="9988" max="9988" width="13.42578125" customWidth="1"/>
    <col min="9989" max="9989" width="12" customWidth="1"/>
    <col min="9990" max="9990" width="13.85546875" customWidth="1"/>
    <col min="9991" max="9991" width="11.7109375" customWidth="1"/>
    <col min="9992" max="9992" width="12.5703125" customWidth="1"/>
    <col min="9993" max="9993" width="14.7109375" customWidth="1"/>
    <col min="9994" max="9994" width="18.85546875" customWidth="1"/>
    <col min="9995" max="9995" width="0" hidden="1" customWidth="1"/>
    <col min="9997" max="9997" width="10.7109375" customWidth="1"/>
    <col min="9998" max="9998" width="6.5703125" customWidth="1"/>
    <col min="9999" max="9999" width="14.140625" customWidth="1"/>
    <col min="10241" max="10241" width="11.28515625" customWidth="1"/>
    <col min="10242" max="10242" width="12" bestFit="1" customWidth="1"/>
    <col min="10243" max="10243" width="14.140625" customWidth="1"/>
    <col min="10244" max="10244" width="13.42578125" customWidth="1"/>
    <col min="10245" max="10245" width="12" customWidth="1"/>
    <col min="10246" max="10246" width="13.85546875" customWidth="1"/>
    <col min="10247" max="10247" width="11.7109375" customWidth="1"/>
    <col min="10248" max="10248" width="12.5703125" customWidth="1"/>
    <col min="10249" max="10249" width="14.7109375" customWidth="1"/>
    <col min="10250" max="10250" width="18.85546875" customWidth="1"/>
    <col min="10251" max="10251" width="0" hidden="1" customWidth="1"/>
    <col min="10253" max="10253" width="10.7109375" customWidth="1"/>
    <col min="10254" max="10254" width="6.5703125" customWidth="1"/>
    <col min="10255" max="10255" width="14.140625" customWidth="1"/>
    <col min="10497" max="10497" width="11.28515625" customWidth="1"/>
    <col min="10498" max="10498" width="12" bestFit="1" customWidth="1"/>
    <col min="10499" max="10499" width="14.140625" customWidth="1"/>
    <col min="10500" max="10500" width="13.42578125" customWidth="1"/>
    <col min="10501" max="10501" width="12" customWidth="1"/>
    <col min="10502" max="10502" width="13.85546875" customWidth="1"/>
    <col min="10503" max="10503" width="11.7109375" customWidth="1"/>
    <col min="10504" max="10504" width="12.5703125" customWidth="1"/>
    <col min="10505" max="10505" width="14.7109375" customWidth="1"/>
    <col min="10506" max="10506" width="18.85546875" customWidth="1"/>
    <col min="10507" max="10507" width="0" hidden="1" customWidth="1"/>
    <col min="10509" max="10509" width="10.7109375" customWidth="1"/>
    <col min="10510" max="10510" width="6.5703125" customWidth="1"/>
    <col min="10511" max="10511" width="14.140625" customWidth="1"/>
    <col min="10753" max="10753" width="11.28515625" customWidth="1"/>
    <col min="10754" max="10754" width="12" bestFit="1" customWidth="1"/>
    <col min="10755" max="10755" width="14.140625" customWidth="1"/>
    <col min="10756" max="10756" width="13.42578125" customWidth="1"/>
    <col min="10757" max="10757" width="12" customWidth="1"/>
    <col min="10758" max="10758" width="13.85546875" customWidth="1"/>
    <col min="10759" max="10759" width="11.7109375" customWidth="1"/>
    <col min="10760" max="10760" width="12.5703125" customWidth="1"/>
    <col min="10761" max="10761" width="14.7109375" customWidth="1"/>
    <col min="10762" max="10762" width="18.85546875" customWidth="1"/>
    <col min="10763" max="10763" width="0" hidden="1" customWidth="1"/>
    <col min="10765" max="10765" width="10.7109375" customWidth="1"/>
    <col min="10766" max="10766" width="6.5703125" customWidth="1"/>
    <col min="10767" max="10767" width="14.140625" customWidth="1"/>
    <col min="11009" max="11009" width="11.28515625" customWidth="1"/>
    <col min="11010" max="11010" width="12" bestFit="1" customWidth="1"/>
    <col min="11011" max="11011" width="14.140625" customWidth="1"/>
    <col min="11012" max="11012" width="13.42578125" customWidth="1"/>
    <col min="11013" max="11013" width="12" customWidth="1"/>
    <col min="11014" max="11014" width="13.85546875" customWidth="1"/>
    <col min="11015" max="11015" width="11.7109375" customWidth="1"/>
    <col min="11016" max="11016" width="12.5703125" customWidth="1"/>
    <col min="11017" max="11017" width="14.7109375" customWidth="1"/>
    <col min="11018" max="11018" width="18.85546875" customWidth="1"/>
    <col min="11019" max="11019" width="0" hidden="1" customWidth="1"/>
    <col min="11021" max="11021" width="10.7109375" customWidth="1"/>
    <col min="11022" max="11022" width="6.5703125" customWidth="1"/>
    <col min="11023" max="11023" width="14.140625" customWidth="1"/>
    <col min="11265" max="11265" width="11.28515625" customWidth="1"/>
    <col min="11266" max="11266" width="12" bestFit="1" customWidth="1"/>
    <col min="11267" max="11267" width="14.140625" customWidth="1"/>
    <col min="11268" max="11268" width="13.42578125" customWidth="1"/>
    <col min="11269" max="11269" width="12" customWidth="1"/>
    <col min="11270" max="11270" width="13.85546875" customWidth="1"/>
    <col min="11271" max="11271" width="11.7109375" customWidth="1"/>
    <col min="11272" max="11272" width="12.5703125" customWidth="1"/>
    <col min="11273" max="11273" width="14.7109375" customWidth="1"/>
    <col min="11274" max="11274" width="18.85546875" customWidth="1"/>
    <col min="11275" max="11275" width="0" hidden="1" customWidth="1"/>
    <col min="11277" max="11277" width="10.7109375" customWidth="1"/>
    <col min="11278" max="11278" width="6.5703125" customWidth="1"/>
    <col min="11279" max="11279" width="14.140625" customWidth="1"/>
    <col min="11521" max="11521" width="11.28515625" customWidth="1"/>
    <col min="11522" max="11522" width="12" bestFit="1" customWidth="1"/>
    <col min="11523" max="11523" width="14.140625" customWidth="1"/>
    <col min="11524" max="11524" width="13.42578125" customWidth="1"/>
    <col min="11525" max="11525" width="12" customWidth="1"/>
    <col min="11526" max="11526" width="13.85546875" customWidth="1"/>
    <col min="11527" max="11527" width="11.7109375" customWidth="1"/>
    <col min="11528" max="11528" width="12.5703125" customWidth="1"/>
    <col min="11529" max="11529" width="14.7109375" customWidth="1"/>
    <col min="11530" max="11530" width="18.85546875" customWidth="1"/>
    <col min="11531" max="11531" width="0" hidden="1" customWidth="1"/>
    <col min="11533" max="11533" width="10.7109375" customWidth="1"/>
    <col min="11534" max="11534" width="6.5703125" customWidth="1"/>
    <col min="11535" max="11535" width="14.140625" customWidth="1"/>
    <col min="11777" max="11777" width="11.28515625" customWidth="1"/>
    <col min="11778" max="11778" width="12" bestFit="1" customWidth="1"/>
    <col min="11779" max="11779" width="14.140625" customWidth="1"/>
    <col min="11780" max="11780" width="13.42578125" customWidth="1"/>
    <col min="11781" max="11781" width="12" customWidth="1"/>
    <col min="11782" max="11782" width="13.85546875" customWidth="1"/>
    <col min="11783" max="11783" width="11.7109375" customWidth="1"/>
    <col min="11784" max="11784" width="12.5703125" customWidth="1"/>
    <col min="11785" max="11785" width="14.7109375" customWidth="1"/>
    <col min="11786" max="11786" width="18.85546875" customWidth="1"/>
    <col min="11787" max="11787" width="0" hidden="1" customWidth="1"/>
    <col min="11789" max="11789" width="10.7109375" customWidth="1"/>
    <col min="11790" max="11790" width="6.5703125" customWidth="1"/>
    <col min="11791" max="11791" width="14.140625" customWidth="1"/>
    <col min="12033" max="12033" width="11.28515625" customWidth="1"/>
    <col min="12034" max="12034" width="12" bestFit="1" customWidth="1"/>
    <col min="12035" max="12035" width="14.140625" customWidth="1"/>
    <col min="12036" max="12036" width="13.42578125" customWidth="1"/>
    <col min="12037" max="12037" width="12" customWidth="1"/>
    <col min="12038" max="12038" width="13.85546875" customWidth="1"/>
    <col min="12039" max="12039" width="11.7109375" customWidth="1"/>
    <col min="12040" max="12040" width="12.5703125" customWidth="1"/>
    <col min="12041" max="12041" width="14.7109375" customWidth="1"/>
    <col min="12042" max="12042" width="18.85546875" customWidth="1"/>
    <col min="12043" max="12043" width="0" hidden="1" customWidth="1"/>
    <col min="12045" max="12045" width="10.7109375" customWidth="1"/>
    <col min="12046" max="12046" width="6.5703125" customWidth="1"/>
    <col min="12047" max="12047" width="14.140625" customWidth="1"/>
    <col min="12289" max="12289" width="11.28515625" customWidth="1"/>
    <col min="12290" max="12290" width="12" bestFit="1" customWidth="1"/>
    <col min="12291" max="12291" width="14.140625" customWidth="1"/>
    <col min="12292" max="12292" width="13.42578125" customWidth="1"/>
    <col min="12293" max="12293" width="12" customWidth="1"/>
    <col min="12294" max="12294" width="13.85546875" customWidth="1"/>
    <col min="12295" max="12295" width="11.7109375" customWidth="1"/>
    <col min="12296" max="12296" width="12.5703125" customWidth="1"/>
    <col min="12297" max="12297" width="14.7109375" customWidth="1"/>
    <col min="12298" max="12298" width="18.85546875" customWidth="1"/>
    <col min="12299" max="12299" width="0" hidden="1" customWidth="1"/>
    <col min="12301" max="12301" width="10.7109375" customWidth="1"/>
    <col min="12302" max="12302" width="6.5703125" customWidth="1"/>
    <col min="12303" max="12303" width="14.140625" customWidth="1"/>
    <col min="12545" max="12545" width="11.28515625" customWidth="1"/>
    <col min="12546" max="12546" width="12" bestFit="1" customWidth="1"/>
    <col min="12547" max="12547" width="14.140625" customWidth="1"/>
    <col min="12548" max="12548" width="13.42578125" customWidth="1"/>
    <col min="12549" max="12549" width="12" customWidth="1"/>
    <col min="12550" max="12550" width="13.85546875" customWidth="1"/>
    <col min="12551" max="12551" width="11.7109375" customWidth="1"/>
    <col min="12552" max="12552" width="12.5703125" customWidth="1"/>
    <col min="12553" max="12553" width="14.7109375" customWidth="1"/>
    <col min="12554" max="12554" width="18.85546875" customWidth="1"/>
    <col min="12555" max="12555" width="0" hidden="1" customWidth="1"/>
    <col min="12557" max="12557" width="10.7109375" customWidth="1"/>
    <col min="12558" max="12558" width="6.5703125" customWidth="1"/>
    <col min="12559" max="12559" width="14.140625" customWidth="1"/>
    <col min="12801" max="12801" width="11.28515625" customWidth="1"/>
    <col min="12802" max="12802" width="12" bestFit="1" customWidth="1"/>
    <col min="12803" max="12803" width="14.140625" customWidth="1"/>
    <col min="12804" max="12804" width="13.42578125" customWidth="1"/>
    <col min="12805" max="12805" width="12" customWidth="1"/>
    <col min="12806" max="12806" width="13.85546875" customWidth="1"/>
    <col min="12807" max="12807" width="11.7109375" customWidth="1"/>
    <col min="12808" max="12808" width="12.5703125" customWidth="1"/>
    <col min="12809" max="12809" width="14.7109375" customWidth="1"/>
    <col min="12810" max="12810" width="18.85546875" customWidth="1"/>
    <col min="12811" max="12811" width="0" hidden="1" customWidth="1"/>
    <col min="12813" max="12813" width="10.7109375" customWidth="1"/>
    <col min="12814" max="12814" width="6.5703125" customWidth="1"/>
    <col min="12815" max="12815" width="14.140625" customWidth="1"/>
    <col min="13057" max="13057" width="11.28515625" customWidth="1"/>
    <col min="13058" max="13058" width="12" bestFit="1" customWidth="1"/>
    <col min="13059" max="13059" width="14.140625" customWidth="1"/>
    <col min="13060" max="13060" width="13.42578125" customWidth="1"/>
    <col min="13061" max="13061" width="12" customWidth="1"/>
    <col min="13062" max="13062" width="13.85546875" customWidth="1"/>
    <col min="13063" max="13063" width="11.7109375" customWidth="1"/>
    <col min="13064" max="13064" width="12.5703125" customWidth="1"/>
    <col min="13065" max="13065" width="14.7109375" customWidth="1"/>
    <col min="13066" max="13066" width="18.85546875" customWidth="1"/>
    <col min="13067" max="13067" width="0" hidden="1" customWidth="1"/>
    <col min="13069" max="13069" width="10.7109375" customWidth="1"/>
    <col min="13070" max="13070" width="6.5703125" customWidth="1"/>
    <col min="13071" max="13071" width="14.140625" customWidth="1"/>
    <col min="13313" max="13313" width="11.28515625" customWidth="1"/>
    <col min="13314" max="13314" width="12" bestFit="1" customWidth="1"/>
    <col min="13315" max="13315" width="14.140625" customWidth="1"/>
    <col min="13316" max="13316" width="13.42578125" customWidth="1"/>
    <col min="13317" max="13317" width="12" customWidth="1"/>
    <col min="13318" max="13318" width="13.85546875" customWidth="1"/>
    <col min="13319" max="13319" width="11.7109375" customWidth="1"/>
    <col min="13320" max="13320" width="12.5703125" customWidth="1"/>
    <col min="13321" max="13321" width="14.7109375" customWidth="1"/>
    <col min="13322" max="13322" width="18.85546875" customWidth="1"/>
    <col min="13323" max="13323" width="0" hidden="1" customWidth="1"/>
    <col min="13325" max="13325" width="10.7109375" customWidth="1"/>
    <col min="13326" max="13326" width="6.5703125" customWidth="1"/>
    <col min="13327" max="13327" width="14.140625" customWidth="1"/>
    <col min="13569" max="13569" width="11.28515625" customWidth="1"/>
    <col min="13570" max="13570" width="12" bestFit="1" customWidth="1"/>
    <col min="13571" max="13571" width="14.140625" customWidth="1"/>
    <col min="13572" max="13572" width="13.42578125" customWidth="1"/>
    <col min="13573" max="13573" width="12" customWidth="1"/>
    <col min="13574" max="13574" width="13.85546875" customWidth="1"/>
    <col min="13575" max="13575" width="11.7109375" customWidth="1"/>
    <col min="13576" max="13576" width="12.5703125" customWidth="1"/>
    <col min="13577" max="13577" width="14.7109375" customWidth="1"/>
    <col min="13578" max="13578" width="18.85546875" customWidth="1"/>
    <col min="13579" max="13579" width="0" hidden="1" customWidth="1"/>
    <col min="13581" max="13581" width="10.7109375" customWidth="1"/>
    <col min="13582" max="13582" width="6.5703125" customWidth="1"/>
    <col min="13583" max="13583" width="14.140625" customWidth="1"/>
    <col min="13825" max="13825" width="11.28515625" customWidth="1"/>
    <col min="13826" max="13826" width="12" bestFit="1" customWidth="1"/>
    <col min="13827" max="13827" width="14.140625" customWidth="1"/>
    <col min="13828" max="13828" width="13.42578125" customWidth="1"/>
    <col min="13829" max="13829" width="12" customWidth="1"/>
    <col min="13830" max="13830" width="13.85546875" customWidth="1"/>
    <col min="13831" max="13831" width="11.7109375" customWidth="1"/>
    <col min="13832" max="13832" width="12.5703125" customWidth="1"/>
    <col min="13833" max="13833" width="14.7109375" customWidth="1"/>
    <col min="13834" max="13834" width="18.85546875" customWidth="1"/>
    <col min="13835" max="13835" width="0" hidden="1" customWidth="1"/>
    <col min="13837" max="13837" width="10.7109375" customWidth="1"/>
    <col min="13838" max="13838" width="6.5703125" customWidth="1"/>
    <col min="13839" max="13839" width="14.140625" customWidth="1"/>
    <col min="14081" max="14081" width="11.28515625" customWidth="1"/>
    <col min="14082" max="14082" width="12" bestFit="1" customWidth="1"/>
    <col min="14083" max="14083" width="14.140625" customWidth="1"/>
    <col min="14084" max="14084" width="13.42578125" customWidth="1"/>
    <col min="14085" max="14085" width="12" customWidth="1"/>
    <col min="14086" max="14086" width="13.85546875" customWidth="1"/>
    <col min="14087" max="14087" width="11.7109375" customWidth="1"/>
    <col min="14088" max="14088" width="12.5703125" customWidth="1"/>
    <col min="14089" max="14089" width="14.7109375" customWidth="1"/>
    <col min="14090" max="14090" width="18.85546875" customWidth="1"/>
    <col min="14091" max="14091" width="0" hidden="1" customWidth="1"/>
    <col min="14093" max="14093" width="10.7109375" customWidth="1"/>
    <col min="14094" max="14094" width="6.5703125" customWidth="1"/>
    <col min="14095" max="14095" width="14.140625" customWidth="1"/>
    <col min="14337" max="14337" width="11.28515625" customWidth="1"/>
    <col min="14338" max="14338" width="12" bestFit="1" customWidth="1"/>
    <col min="14339" max="14339" width="14.140625" customWidth="1"/>
    <col min="14340" max="14340" width="13.42578125" customWidth="1"/>
    <col min="14341" max="14341" width="12" customWidth="1"/>
    <col min="14342" max="14342" width="13.85546875" customWidth="1"/>
    <col min="14343" max="14343" width="11.7109375" customWidth="1"/>
    <col min="14344" max="14344" width="12.5703125" customWidth="1"/>
    <col min="14345" max="14345" width="14.7109375" customWidth="1"/>
    <col min="14346" max="14346" width="18.85546875" customWidth="1"/>
    <col min="14347" max="14347" width="0" hidden="1" customWidth="1"/>
    <col min="14349" max="14349" width="10.7109375" customWidth="1"/>
    <col min="14350" max="14350" width="6.5703125" customWidth="1"/>
    <col min="14351" max="14351" width="14.140625" customWidth="1"/>
    <col min="14593" max="14593" width="11.28515625" customWidth="1"/>
    <col min="14594" max="14594" width="12" bestFit="1" customWidth="1"/>
    <col min="14595" max="14595" width="14.140625" customWidth="1"/>
    <col min="14596" max="14596" width="13.42578125" customWidth="1"/>
    <col min="14597" max="14597" width="12" customWidth="1"/>
    <col min="14598" max="14598" width="13.85546875" customWidth="1"/>
    <col min="14599" max="14599" width="11.7109375" customWidth="1"/>
    <col min="14600" max="14600" width="12.5703125" customWidth="1"/>
    <col min="14601" max="14601" width="14.7109375" customWidth="1"/>
    <col min="14602" max="14602" width="18.85546875" customWidth="1"/>
    <col min="14603" max="14603" width="0" hidden="1" customWidth="1"/>
    <col min="14605" max="14605" width="10.7109375" customWidth="1"/>
    <col min="14606" max="14606" width="6.5703125" customWidth="1"/>
    <col min="14607" max="14607" width="14.140625" customWidth="1"/>
    <col min="14849" max="14849" width="11.28515625" customWidth="1"/>
    <col min="14850" max="14850" width="12" bestFit="1" customWidth="1"/>
    <col min="14851" max="14851" width="14.140625" customWidth="1"/>
    <col min="14852" max="14852" width="13.42578125" customWidth="1"/>
    <col min="14853" max="14853" width="12" customWidth="1"/>
    <col min="14854" max="14854" width="13.85546875" customWidth="1"/>
    <col min="14855" max="14855" width="11.7109375" customWidth="1"/>
    <col min="14856" max="14856" width="12.5703125" customWidth="1"/>
    <col min="14857" max="14857" width="14.7109375" customWidth="1"/>
    <col min="14858" max="14858" width="18.85546875" customWidth="1"/>
    <col min="14859" max="14859" width="0" hidden="1" customWidth="1"/>
    <col min="14861" max="14861" width="10.7109375" customWidth="1"/>
    <col min="14862" max="14862" width="6.5703125" customWidth="1"/>
    <col min="14863" max="14863" width="14.140625" customWidth="1"/>
    <col min="15105" max="15105" width="11.28515625" customWidth="1"/>
    <col min="15106" max="15106" width="12" bestFit="1" customWidth="1"/>
    <col min="15107" max="15107" width="14.140625" customWidth="1"/>
    <col min="15108" max="15108" width="13.42578125" customWidth="1"/>
    <col min="15109" max="15109" width="12" customWidth="1"/>
    <col min="15110" max="15110" width="13.85546875" customWidth="1"/>
    <col min="15111" max="15111" width="11.7109375" customWidth="1"/>
    <col min="15112" max="15112" width="12.5703125" customWidth="1"/>
    <col min="15113" max="15113" width="14.7109375" customWidth="1"/>
    <col min="15114" max="15114" width="18.85546875" customWidth="1"/>
    <col min="15115" max="15115" width="0" hidden="1" customWidth="1"/>
    <col min="15117" max="15117" width="10.7109375" customWidth="1"/>
    <col min="15118" max="15118" width="6.5703125" customWidth="1"/>
    <col min="15119" max="15119" width="14.140625" customWidth="1"/>
    <col min="15361" max="15361" width="11.28515625" customWidth="1"/>
    <col min="15362" max="15362" width="12" bestFit="1" customWidth="1"/>
    <col min="15363" max="15363" width="14.140625" customWidth="1"/>
    <col min="15364" max="15364" width="13.42578125" customWidth="1"/>
    <col min="15365" max="15365" width="12" customWidth="1"/>
    <col min="15366" max="15366" width="13.85546875" customWidth="1"/>
    <col min="15367" max="15367" width="11.7109375" customWidth="1"/>
    <col min="15368" max="15368" width="12.5703125" customWidth="1"/>
    <col min="15369" max="15369" width="14.7109375" customWidth="1"/>
    <col min="15370" max="15370" width="18.85546875" customWidth="1"/>
    <col min="15371" max="15371" width="0" hidden="1" customWidth="1"/>
    <col min="15373" max="15373" width="10.7109375" customWidth="1"/>
    <col min="15374" max="15374" width="6.5703125" customWidth="1"/>
    <col min="15375" max="15375" width="14.140625" customWidth="1"/>
    <col min="15617" max="15617" width="11.28515625" customWidth="1"/>
    <col min="15618" max="15618" width="12" bestFit="1" customWidth="1"/>
    <col min="15619" max="15619" width="14.140625" customWidth="1"/>
    <col min="15620" max="15620" width="13.42578125" customWidth="1"/>
    <col min="15621" max="15621" width="12" customWidth="1"/>
    <col min="15622" max="15622" width="13.85546875" customWidth="1"/>
    <col min="15623" max="15623" width="11.7109375" customWidth="1"/>
    <col min="15624" max="15624" width="12.5703125" customWidth="1"/>
    <col min="15625" max="15625" width="14.7109375" customWidth="1"/>
    <col min="15626" max="15626" width="18.85546875" customWidth="1"/>
    <col min="15627" max="15627" width="0" hidden="1" customWidth="1"/>
    <col min="15629" max="15629" width="10.7109375" customWidth="1"/>
    <col min="15630" max="15630" width="6.5703125" customWidth="1"/>
    <col min="15631" max="15631" width="14.140625" customWidth="1"/>
    <col min="15873" max="15873" width="11.28515625" customWidth="1"/>
    <col min="15874" max="15874" width="12" bestFit="1" customWidth="1"/>
    <col min="15875" max="15875" width="14.140625" customWidth="1"/>
    <col min="15876" max="15876" width="13.42578125" customWidth="1"/>
    <col min="15877" max="15877" width="12" customWidth="1"/>
    <col min="15878" max="15878" width="13.85546875" customWidth="1"/>
    <col min="15879" max="15879" width="11.7109375" customWidth="1"/>
    <col min="15880" max="15880" width="12.5703125" customWidth="1"/>
    <col min="15881" max="15881" width="14.7109375" customWidth="1"/>
    <col min="15882" max="15882" width="18.85546875" customWidth="1"/>
    <col min="15883" max="15883" width="0" hidden="1" customWidth="1"/>
    <col min="15885" max="15885" width="10.7109375" customWidth="1"/>
    <col min="15886" max="15886" width="6.5703125" customWidth="1"/>
    <col min="15887" max="15887" width="14.140625" customWidth="1"/>
    <col min="16129" max="16129" width="11.28515625" customWidth="1"/>
    <col min="16130" max="16130" width="12" bestFit="1" customWidth="1"/>
    <col min="16131" max="16131" width="14.140625" customWidth="1"/>
    <col min="16132" max="16132" width="13.42578125" customWidth="1"/>
    <col min="16133" max="16133" width="12" customWidth="1"/>
    <col min="16134" max="16134" width="13.85546875" customWidth="1"/>
    <col min="16135" max="16135" width="11.7109375" customWidth="1"/>
    <col min="16136" max="16136" width="12.5703125" customWidth="1"/>
    <col min="16137" max="16137" width="14.7109375" customWidth="1"/>
    <col min="16138" max="16138" width="18.85546875" customWidth="1"/>
    <col min="16139" max="16139" width="0" hidden="1" customWidth="1"/>
    <col min="16141" max="16141" width="10.7109375" customWidth="1"/>
    <col min="16142" max="16142" width="6.5703125" customWidth="1"/>
    <col min="16143" max="16143" width="14.140625" customWidth="1"/>
  </cols>
  <sheetData>
    <row r="1" spans="1:23" ht="23.25" x14ac:dyDescent="0.35">
      <c r="A1" s="144" t="s">
        <v>19</v>
      </c>
      <c r="B1" s="144"/>
      <c r="C1" s="144"/>
      <c r="D1" s="144"/>
      <c r="E1" s="43"/>
      <c r="F1" s="2"/>
      <c r="G1" s="58"/>
      <c r="H1" s="36"/>
      <c r="I1" s="36"/>
      <c r="J1"/>
      <c r="K1"/>
      <c r="M1"/>
      <c r="O1" s="4"/>
      <c r="P1" s="5"/>
      <c r="Q1" s="5"/>
      <c r="R1" s="5"/>
      <c r="S1" s="5"/>
      <c r="T1" s="5"/>
    </row>
    <row r="2" spans="1:23" ht="18" x14ac:dyDescent="0.25">
      <c r="A2" s="2"/>
      <c r="B2" s="43"/>
      <c r="C2" s="43"/>
      <c r="D2" s="44"/>
      <c r="E2" s="43"/>
      <c r="F2" s="2"/>
      <c r="G2" s="56"/>
      <c r="H2" s="23"/>
      <c r="I2" s="35"/>
    </row>
    <row r="3" spans="1:23" s="8" customFormat="1" ht="18" x14ac:dyDescent="0.25">
      <c r="B3" s="59" t="s">
        <v>7</v>
      </c>
      <c r="C3" s="60">
        <f>'מחשבון משכנתא'!D4</f>
        <v>0.04</v>
      </c>
      <c r="D3" s="59"/>
      <c r="E3" s="60"/>
      <c r="F3"/>
      <c r="G3" s="57"/>
      <c r="H3" s="37"/>
      <c r="I3" s="38"/>
      <c r="J3" s="4"/>
      <c r="K3" s="4"/>
      <c r="L3" s="6"/>
      <c r="M3" s="4"/>
      <c r="N3"/>
      <c r="O3"/>
      <c r="P3" s="7"/>
      <c r="Q3" s="7"/>
      <c r="R3" s="7"/>
      <c r="S3" s="7"/>
      <c r="T3" s="7"/>
    </row>
    <row r="4" spans="1:23" s="10" customFormat="1" ht="18.75" x14ac:dyDescent="0.25">
      <c r="B4" s="61" t="s">
        <v>8</v>
      </c>
      <c r="C4" s="62">
        <f>'מחשבון משכנתא'!C4*12</f>
        <v>240</v>
      </c>
      <c r="D4" s="63"/>
      <c r="E4" s="63"/>
      <c r="G4" s="56"/>
      <c r="I4" s="1"/>
      <c r="J4" s="9"/>
      <c r="K4" s="9"/>
      <c r="L4" s="7"/>
      <c r="M4" s="2"/>
      <c r="N4" s="5"/>
      <c r="O4"/>
      <c r="P4" s="5"/>
      <c r="Q4" s="5"/>
      <c r="R4" s="5"/>
      <c r="S4" s="5"/>
      <c r="T4" s="5"/>
      <c r="U4" s="2"/>
    </row>
    <row r="5" spans="1:23" s="10" customFormat="1" ht="18.75" x14ac:dyDescent="0.25">
      <c r="A5" s="5"/>
      <c r="B5" s="64" t="s">
        <v>9</v>
      </c>
      <c r="C5" s="65">
        <f>'מחשבון משכנתא'!B4</f>
        <v>450000</v>
      </c>
      <c r="D5" s="63"/>
      <c r="E5" s="61"/>
      <c r="G5" s="56"/>
      <c r="I5" s="1"/>
      <c r="J5" s="12"/>
      <c r="K5" s="12"/>
      <c r="L5" s="13"/>
      <c r="M5" s="12"/>
      <c r="N5" s="14"/>
      <c r="O5" s="14"/>
      <c r="P5" s="5"/>
      <c r="Q5" s="5"/>
      <c r="R5" s="11"/>
      <c r="S5" s="11"/>
    </row>
    <row r="6" spans="1:23" s="10" customFormat="1" ht="18.75" x14ac:dyDescent="0.25">
      <c r="A6" s="5"/>
      <c r="B6" s="64" t="s">
        <v>6</v>
      </c>
      <c r="C6" s="62">
        <v>12</v>
      </c>
      <c r="D6" s="63"/>
      <c r="E6" s="43"/>
      <c r="G6" s="56"/>
      <c r="I6" s="1"/>
      <c r="J6" s="15"/>
      <c r="K6" s="15"/>
      <c r="L6" s="16"/>
      <c r="M6" s="17"/>
      <c r="N6" s="2"/>
      <c r="O6" s="2"/>
      <c r="P6" s="11"/>
    </row>
    <row r="7" spans="1:23" s="10" customFormat="1" ht="18" x14ac:dyDescent="0.25">
      <c r="A7" s="5"/>
      <c r="B7" s="43"/>
      <c r="C7" s="66"/>
      <c r="D7" s="64"/>
      <c r="E7" s="43"/>
      <c r="G7" s="56"/>
      <c r="I7" s="1"/>
      <c r="J7" s="15"/>
      <c r="K7" s="15"/>
      <c r="L7" s="13"/>
      <c r="M7" s="13"/>
      <c r="N7" s="13"/>
      <c r="O7" s="13"/>
      <c r="P7" s="13"/>
      <c r="Q7" s="13"/>
      <c r="R7" s="13"/>
      <c r="S7" s="13"/>
      <c r="T7" s="18"/>
      <c r="U7" s="18"/>
      <c r="V7" s="18"/>
      <c r="W7" s="18"/>
    </row>
    <row r="8" spans="1:23" s="10" customFormat="1" ht="18" x14ac:dyDescent="0.25">
      <c r="A8" s="5"/>
      <c r="B8" s="43"/>
      <c r="C8" s="64"/>
      <c r="D8" s="64"/>
      <c r="E8" s="43"/>
      <c r="G8" s="56"/>
      <c r="I8" s="1"/>
      <c r="J8" s="15"/>
      <c r="K8" s="15"/>
      <c r="L8" s="19"/>
      <c r="M8" s="15"/>
      <c r="N8"/>
      <c r="O8"/>
      <c r="P8" s="5"/>
      <c r="Q8" s="5"/>
      <c r="R8" s="11"/>
      <c r="S8" s="11"/>
      <c r="T8" s="11"/>
    </row>
    <row r="9" spans="1:23" s="10" customFormat="1" ht="18.75" x14ac:dyDescent="0.3">
      <c r="A9" s="21"/>
      <c r="B9" s="43" t="s">
        <v>10</v>
      </c>
      <c r="C9" s="67">
        <f>IFERROR(-PMT($C$3/12,$C$4,$C$5,0,0),"")</f>
        <v>2726.911481847384</v>
      </c>
      <c r="D9" s="67">
        <f>ROUNDUP($C$9,2)</f>
        <v>2726.92</v>
      </c>
      <c r="E9" s="43"/>
      <c r="F9" s="43" t="s">
        <v>32</v>
      </c>
      <c r="G9" s="70">
        <f>IF(C9="","",SUMIF(F13:F372,"&gt;0"))</f>
        <v>204459.52999999982</v>
      </c>
      <c r="I9" s="1"/>
      <c r="J9" s="15"/>
      <c r="K9" s="15"/>
      <c r="L9" s="20"/>
      <c r="M9" s="15"/>
      <c r="N9"/>
      <c r="O9"/>
      <c r="P9" s="5"/>
      <c r="Q9" s="5"/>
      <c r="R9" s="11"/>
      <c r="S9" s="11"/>
      <c r="T9" s="11"/>
    </row>
    <row r="10" spans="1:23" s="10" customFormat="1" ht="18.75" x14ac:dyDescent="0.3">
      <c r="A10" s="21"/>
      <c r="B10" s="43" t="s">
        <v>1</v>
      </c>
      <c r="C10" s="67">
        <f>SUMIF(B13:B372,"&gt;0")</f>
        <v>654460.80000000098</v>
      </c>
      <c r="D10" s="68"/>
      <c r="E10" s="47"/>
      <c r="G10" s="56"/>
      <c r="J10" s="15"/>
      <c r="K10" s="15"/>
      <c r="L10" s="20"/>
      <c r="M10" s="15"/>
      <c r="N10"/>
      <c r="O10"/>
      <c r="P10" s="5"/>
      <c r="Q10" s="5"/>
      <c r="R10" s="11"/>
      <c r="S10" s="11"/>
      <c r="T10" s="11"/>
    </row>
    <row r="11" spans="1:23" ht="18" x14ac:dyDescent="0.25">
      <c r="A11" s="5"/>
      <c r="B11" s="31"/>
      <c r="C11" s="31"/>
      <c r="D11" s="44"/>
      <c r="E11" s="43"/>
      <c r="F11" s="25"/>
      <c r="G11" s="31"/>
      <c r="H11" s="23" t="s">
        <v>2</v>
      </c>
      <c r="I11" s="25"/>
      <c r="J11" s="24"/>
      <c r="K11" s="24"/>
    </row>
    <row r="12" spans="1:23" ht="54" customHeight="1" x14ac:dyDescent="0.25">
      <c r="A12" s="26" t="s">
        <v>16</v>
      </c>
      <c r="B12" s="27" t="s">
        <v>15</v>
      </c>
      <c r="C12" s="27" t="s">
        <v>17</v>
      </c>
      <c r="D12" s="48" t="s">
        <v>0</v>
      </c>
      <c r="E12" s="27" t="s">
        <v>0</v>
      </c>
      <c r="F12" s="26" t="s">
        <v>13</v>
      </c>
      <c r="G12" s="26" t="s">
        <v>14</v>
      </c>
      <c r="H12" s="28" t="s">
        <v>3</v>
      </c>
      <c r="I12" s="27" t="s">
        <v>12</v>
      </c>
      <c r="J12" s="29" t="s">
        <v>11</v>
      </c>
      <c r="K12" s="30" t="s">
        <v>4</v>
      </c>
    </row>
    <row r="13" spans="1:23" s="14" customFormat="1" ht="15" customHeight="1" x14ac:dyDescent="0.25">
      <c r="A13" s="31">
        <v>1</v>
      </c>
      <c r="B13" s="41">
        <f>$D$9</f>
        <v>2726.92</v>
      </c>
      <c r="C13" s="41">
        <f>$B$13</f>
        <v>2726.92</v>
      </c>
      <c r="D13" s="45">
        <f>C3</f>
        <v>0.04</v>
      </c>
      <c r="E13" s="49">
        <f>D13</f>
        <v>0.04</v>
      </c>
      <c r="F13" s="32">
        <f>ROUNDUP($C$5*$C$3/12,2)</f>
        <v>1500</v>
      </c>
      <c r="G13" s="46">
        <f>C13-F13</f>
        <v>1226.92</v>
      </c>
      <c r="H13" s="40">
        <v>0</v>
      </c>
      <c r="I13" s="41">
        <f>$C$5-G13-H13</f>
        <v>448773.08</v>
      </c>
      <c r="J13" s="32">
        <f>F13</f>
        <v>1500</v>
      </c>
      <c r="K13" s="32"/>
    </row>
    <row r="14" spans="1:23" ht="15" customHeight="1" x14ac:dyDescent="0.25">
      <c r="A14" s="31">
        <f t="shared" ref="A14" si="0">+A13+1</f>
        <v>2</v>
      </c>
      <c r="B14" s="41">
        <f>IF(I13&lt;=0.01,"",IF(E14&lt;&gt;E13,PMT(E14/12,$C$4-A13,-I13),B13))</f>
        <v>2726.92</v>
      </c>
      <c r="C14" s="41">
        <f>IF(I13&lt;=0.01,"",ROUNDUP(B14,2))</f>
        <v>2726.92</v>
      </c>
      <c r="D14" s="50"/>
      <c r="E14" s="49">
        <f>IF(I13&lt;=0.01,"",IF(D14&lt;&gt;"",D14,E13))</f>
        <v>0.04</v>
      </c>
      <c r="F14" s="32">
        <f>IF(I13&lt;=0.01,"",ROUNDUP(I13*E14/12,2))</f>
        <v>1495.92</v>
      </c>
      <c r="G14" s="46">
        <f>IF(I13&lt;=0.01,"",C14-F14)</f>
        <v>1231</v>
      </c>
      <c r="H14" s="40">
        <v>0</v>
      </c>
      <c r="I14" s="41">
        <f t="shared" ref="I14" si="1">I13-G14-H14</f>
        <v>447542.08</v>
      </c>
      <c r="J14" s="32">
        <f t="shared" ref="J14" si="2">J13+F14</f>
        <v>2995.92</v>
      </c>
      <c r="K14" s="32">
        <f t="shared" ref="K14:K77" si="3">I14+(I14*E15/12)</f>
        <v>449033.88693333336</v>
      </c>
    </row>
    <row r="15" spans="1:23" ht="15" customHeight="1" x14ac:dyDescent="0.25">
      <c r="A15" s="31">
        <f t="shared" ref="A15:A78" si="4">IF(I14&lt;0.02,"",A14+1)</f>
        <v>3</v>
      </c>
      <c r="B15" s="41">
        <f t="shared" ref="B15:B78" si="5">IF(A15="","",IF(E15&lt;&gt;E14,PMT(E15/12,$C$4-A14,-I14),B14))</f>
        <v>2726.92</v>
      </c>
      <c r="C15" s="41">
        <f t="shared" ref="C15:C78" si="6">IF(A15="","",IF(B15&gt;K14,K14,ROUNDUP(B15,2)))</f>
        <v>2726.92</v>
      </c>
      <c r="D15" s="50"/>
      <c r="E15" s="49">
        <f t="shared" ref="E15:E78" si="7">IF(A15="","",IF(D15&lt;&gt;"",D15,E14))</f>
        <v>0.04</v>
      </c>
      <c r="F15" s="32">
        <f t="shared" ref="F15:F78" si="8">IF(A15="","",ROUNDUP(I14*E15/12,2))</f>
        <v>1491.81</v>
      </c>
      <c r="G15" s="46">
        <f t="shared" ref="G15:G78" si="9">IF(A15="","",C15-F15)</f>
        <v>1235.1100000000001</v>
      </c>
      <c r="H15" s="40">
        <v>0</v>
      </c>
      <c r="I15" s="41">
        <f t="shared" ref="I15:I78" si="10">IF(I14&lt;0.02,0,I14-G15-H15)</f>
        <v>446306.97000000003</v>
      </c>
      <c r="J15" s="32">
        <f t="shared" ref="J15:J78" si="11">IF(A15="","",J14+F15)</f>
        <v>4487.7299999999996</v>
      </c>
      <c r="K15" s="32">
        <f t="shared" si="3"/>
        <v>447794.65990000003</v>
      </c>
    </row>
    <row r="16" spans="1:23" ht="15" customHeight="1" x14ac:dyDescent="0.25">
      <c r="A16" s="31">
        <f t="shared" si="4"/>
        <v>4</v>
      </c>
      <c r="B16" s="41">
        <f t="shared" si="5"/>
        <v>2726.92</v>
      </c>
      <c r="C16" s="41">
        <f t="shared" si="6"/>
        <v>2726.92</v>
      </c>
      <c r="D16" s="50"/>
      <c r="E16" s="49">
        <f t="shared" si="7"/>
        <v>0.04</v>
      </c>
      <c r="F16" s="32">
        <f t="shared" si="8"/>
        <v>1487.69</v>
      </c>
      <c r="G16" s="46">
        <f t="shared" si="9"/>
        <v>1239.23</v>
      </c>
      <c r="H16" s="40">
        <v>0</v>
      </c>
      <c r="I16" s="41">
        <f t="shared" si="10"/>
        <v>445067.74000000005</v>
      </c>
      <c r="J16" s="32">
        <f t="shared" si="11"/>
        <v>5975.42</v>
      </c>
      <c r="K16" s="32">
        <f t="shared" si="3"/>
        <v>446551.29913333338</v>
      </c>
    </row>
    <row r="17" spans="1:21" ht="15" customHeight="1" x14ac:dyDescent="0.3">
      <c r="A17" s="31">
        <f t="shared" si="4"/>
        <v>5</v>
      </c>
      <c r="B17" s="41">
        <f t="shared" si="5"/>
        <v>2726.92</v>
      </c>
      <c r="C17" s="41">
        <f t="shared" si="6"/>
        <v>2726.92</v>
      </c>
      <c r="D17" s="50"/>
      <c r="E17" s="49">
        <f t="shared" si="7"/>
        <v>0.04</v>
      </c>
      <c r="F17" s="32">
        <f t="shared" si="8"/>
        <v>1483.56</v>
      </c>
      <c r="G17" s="46">
        <f t="shared" si="9"/>
        <v>1243.3600000000001</v>
      </c>
      <c r="H17" s="40">
        <v>0</v>
      </c>
      <c r="I17" s="41">
        <f t="shared" si="10"/>
        <v>443824.38000000006</v>
      </c>
      <c r="J17" s="32">
        <f t="shared" si="11"/>
        <v>7458.98</v>
      </c>
      <c r="K17" s="32">
        <f t="shared" si="3"/>
        <v>445303.79460000008</v>
      </c>
      <c r="L17" s="2"/>
      <c r="M17" s="2"/>
      <c r="N17" s="21"/>
      <c r="O17" s="21"/>
      <c r="P17" s="5"/>
      <c r="Q17" s="22"/>
      <c r="R17" s="6"/>
      <c r="S17" s="15"/>
      <c r="T17" s="20"/>
      <c r="U17" s="15"/>
    </row>
    <row r="18" spans="1:21" ht="15" customHeight="1" x14ac:dyDescent="0.25">
      <c r="A18" s="31">
        <f t="shared" si="4"/>
        <v>6</v>
      </c>
      <c r="B18" s="41">
        <f t="shared" si="5"/>
        <v>2726.92</v>
      </c>
      <c r="C18" s="41">
        <f t="shared" si="6"/>
        <v>2726.92</v>
      </c>
      <c r="D18" s="50"/>
      <c r="E18" s="49">
        <f t="shared" si="7"/>
        <v>0.04</v>
      </c>
      <c r="F18" s="32">
        <f t="shared" si="8"/>
        <v>1479.42</v>
      </c>
      <c r="G18" s="46">
        <f t="shared" si="9"/>
        <v>1247.5</v>
      </c>
      <c r="H18" s="40">
        <v>0</v>
      </c>
      <c r="I18" s="41">
        <f t="shared" si="10"/>
        <v>442576.88000000006</v>
      </c>
      <c r="J18" s="32">
        <f t="shared" si="11"/>
        <v>8938.4</v>
      </c>
      <c r="K18" s="32">
        <f t="shared" si="3"/>
        <v>444052.13626666676</v>
      </c>
      <c r="L18" s="33"/>
      <c r="M18" s="24"/>
      <c r="N18" s="24"/>
      <c r="O18" s="24"/>
      <c r="P18" s="5"/>
      <c r="Q18" s="5"/>
      <c r="R18" s="5"/>
      <c r="S18" s="5"/>
      <c r="T18" s="5"/>
    </row>
    <row r="19" spans="1:21" ht="15" customHeight="1" x14ac:dyDescent="0.25">
      <c r="A19" s="31">
        <f t="shared" si="4"/>
        <v>7</v>
      </c>
      <c r="B19" s="41">
        <f t="shared" si="5"/>
        <v>2726.92</v>
      </c>
      <c r="C19" s="41">
        <f t="shared" si="6"/>
        <v>2726.92</v>
      </c>
      <c r="D19" s="50"/>
      <c r="E19" s="49">
        <f t="shared" si="7"/>
        <v>0.04</v>
      </c>
      <c r="F19" s="32">
        <f t="shared" si="8"/>
        <v>1475.26</v>
      </c>
      <c r="G19" s="46">
        <f t="shared" si="9"/>
        <v>1251.6600000000001</v>
      </c>
      <c r="H19" s="40">
        <v>0</v>
      </c>
      <c r="I19" s="41">
        <f t="shared" si="10"/>
        <v>441325.22000000009</v>
      </c>
      <c r="J19" s="32">
        <f t="shared" si="11"/>
        <v>10413.66</v>
      </c>
      <c r="K19" s="32">
        <f t="shared" si="3"/>
        <v>442796.30406666675</v>
      </c>
      <c r="L19" s="33"/>
      <c r="M19" s="24"/>
      <c r="N19" s="24"/>
      <c r="O19" s="24"/>
      <c r="P19" s="5"/>
      <c r="Q19" s="5"/>
      <c r="R19" s="5"/>
      <c r="S19" s="5"/>
      <c r="T19" s="5"/>
    </row>
    <row r="20" spans="1:21" ht="15" customHeight="1" x14ac:dyDescent="0.25">
      <c r="A20" s="31">
        <f t="shared" si="4"/>
        <v>8</v>
      </c>
      <c r="B20" s="41">
        <f t="shared" si="5"/>
        <v>2726.92</v>
      </c>
      <c r="C20" s="41">
        <f t="shared" si="6"/>
        <v>2726.92</v>
      </c>
      <c r="D20" s="50"/>
      <c r="E20" s="49">
        <f t="shared" si="7"/>
        <v>0.04</v>
      </c>
      <c r="F20" s="32">
        <f t="shared" si="8"/>
        <v>1471.09</v>
      </c>
      <c r="G20" s="46">
        <f t="shared" si="9"/>
        <v>1255.8300000000002</v>
      </c>
      <c r="H20" s="40">
        <v>0</v>
      </c>
      <c r="I20" s="41">
        <f t="shared" si="10"/>
        <v>440069.39000000007</v>
      </c>
      <c r="J20" s="32">
        <f t="shared" si="11"/>
        <v>11884.75</v>
      </c>
      <c r="K20" s="32">
        <f t="shared" si="3"/>
        <v>441536.28796666674</v>
      </c>
      <c r="L20" s="33"/>
      <c r="M20" s="24"/>
      <c r="N20" s="24"/>
      <c r="O20" s="24"/>
      <c r="P20" s="5"/>
      <c r="Q20" s="5"/>
      <c r="R20" s="5"/>
      <c r="S20" s="5"/>
      <c r="T20" s="5"/>
    </row>
    <row r="21" spans="1:21" ht="15" customHeight="1" x14ac:dyDescent="0.25">
      <c r="A21" s="31">
        <f t="shared" si="4"/>
        <v>9</v>
      </c>
      <c r="B21" s="41">
        <f t="shared" si="5"/>
        <v>2726.92</v>
      </c>
      <c r="C21" s="41">
        <f t="shared" si="6"/>
        <v>2726.92</v>
      </c>
      <c r="D21" s="50"/>
      <c r="E21" s="49">
        <f t="shared" si="7"/>
        <v>0.04</v>
      </c>
      <c r="F21" s="32">
        <f t="shared" si="8"/>
        <v>1466.9</v>
      </c>
      <c r="G21" s="46">
        <f t="shared" si="9"/>
        <v>1260.02</v>
      </c>
      <c r="H21" s="40">
        <v>0</v>
      </c>
      <c r="I21" s="41">
        <f t="shared" si="10"/>
        <v>438809.37000000005</v>
      </c>
      <c r="J21" s="32">
        <f t="shared" si="11"/>
        <v>13351.65</v>
      </c>
      <c r="K21" s="32">
        <f t="shared" si="3"/>
        <v>440272.06790000008</v>
      </c>
      <c r="L21" s="33"/>
      <c r="M21" s="24"/>
      <c r="N21" s="24"/>
      <c r="O21" s="24"/>
      <c r="P21" s="5"/>
      <c r="Q21" s="5"/>
      <c r="R21" s="5"/>
      <c r="S21" s="5"/>
      <c r="T21" s="5"/>
    </row>
    <row r="22" spans="1:21" ht="15" customHeight="1" x14ac:dyDescent="0.25">
      <c r="A22" s="31">
        <f t="shared" si="4"/>
        <v>10</v>
      </c>
      <c r="B22" s="41">
        <f t="shared" si="5"/>
        <v>2726.92</v>
      </c>
      <c r="C22" s="41">
        <f t="shared" si="6"/>
        <v>2726.92</v>
      </c>
      <c r="D22" s="50"/>
      <c r="E22" s="49">
        <f t="shared" si="7"/>
        <v>0.04</v>
      </c>
      <c r="F22" s="32">
        <f t="shared" si="8"/>
        <v>1462.7</v>
      </c>
      <c r="G22" s="46">
        <f t="shared" si="9"/>
        <v>1264.22</v>
      </c>
      <c r="H22" s="40">
        <v>0</v>
      </c>
      <c r="I22" s="41">
        <f t="shared" si="10"/>
        <v>437545.15000000008</v>
      </c>
      <c r="J22" s="32">
        <f t="shared" si="11"/>
        <v>14814.35</v>
      </c>
      <c r="K22" s="32">
        <f t="shared" si="3"/>
        <v>439003.63383333344</v>
      </c>
      <c r="L22" s="33"/>
      <c r="M22" s="24"/>
      <c r="N22" s="24"/>
      <c r="O22" s="24"/>
      <c r="P22" s="5"/>
      <c r="Q22" s="5"/>
      <c r="R22" s="5"/>
      <c r="S22" s="5"/>
      <c r="T22" s="5"/>
    </row>
    <row r="23" spans="1:21" ht="15" customHeight="1" x14ac:dyDescent="0.25">
      <c r="A23" s="31">
        <f t="shared" si="4"/>
        <v>11</v>
      </c>
      <c r="B23" s="41">
        <f t="shared" si="5"/>
        <v>2726.92</v>
      </c>
      <c r="C23" s="41">
        <f t="shared" si="6"/>
        <v>2726.92</v>
      </c>
      <c r="D23" s="50"/>
      <c r="E23" s="49">
        <f t="shared" si="7"/>
        <v>0.04</v>
      </c>
      <c r="F23" s="32">
        <f t="shared" si="8"/>
        <v>1458.49</v>
      </c>
      <c r="G23" s="46">
        <f t="shared" si="9"/>
        <v>1268.43</v>
      </c>
      <c r="H23" s="40">
        <v>0</v>
      </c>
      <c r="I23" s="41">
        <f t="shared" si="10"/>
        <v>436276.72000000009</v>
      </c>
      <c r="J23" s="32">
        <f t="shared" si="11"/>
        <v>16272.84</v>
      </c>
      <c r="K23" s="32">
        <f t="shared" si="3"/>
        <v>437730.97573333344</v>
      </c>
      <c r="L23" s="33"/>
      <c r="M23" s="24"/>
      <c r="N23" s="24"/>
      <c r="O23" s="24"/>
      <c r="P23" s="5"/>
      <c r="Q23" s="5"/>
      <c r="R23" s="5"/>
      <c r="S23" s="5"/>
      <c r="T23" s="5"/>
    </row>
    <row r="24" spans="1:21" ht="15" customHeight="1" x14ac:dyDescent="0.25">
      <c r="A24" s="31">
        <f t="shared" si="4"/>
        <v>12</v>
      </c>
      <c r="B24" s="41">
        <f t="shared" si="5"/>
        <v>2726.92</v>
      </c>
      <c r="C24" s="41">
        <f t="shared" si="6"/>
        <v>2726.92</v>
      </c>
      <c r="D24" s="50"/>
      <c r="E24" s="49">
        <f t="shared" si="7"/>
        <v>0.04</v>
      </c>
      <c r="F24" s="32">
        <f t="shared" si="8"/>
        <v>1454.26</v>
      </c>
      <c r="G24" s="46">
        <f t="shared" si="9"/>
        <v>1272.6600000000001</v>
      </c>
      <c r="H24" s="40">
        <v>0</v>
      </c>
      <c r="I24" s="41">
        <f t="shared" si="10"/>
        <v>435004.06000000011</v>
      </c>
      <c r="J24" s="32">
        <f t="shared" si="11"/>
        <v>17727.099999999999</v>
      </c>
      <c r="K24" s="32">
        <f t="shared" si="3"/>
        <v>436454.07353333343</v>
      </c>
      <c r="L24" s="33"/>
      <c r="M24" s="24"/>
      <c r="N24" s="24"/>
      <c r="O24" s="24"/>
      <c r="P24" s="5"/>
      <c r="Q24" s="5"/>
      <c r="R24" s="5"/>
      <c r="S24" s="5"/>
      <c r="T24" s="5"/>
    </row>
    <row r="25" spans="1:21" ht="15" customHeight="1" x14ac:dyDescent="0.25">
      <c r="A25" s="31">
        <f t="shared" si="4"/>
        <v>13</v>
      </c>
      <c r="B25" s="41">
        <f t="shared" si="5"/>
        <v>2726.92</v>
      </c>
      <c r="C25" s="41">
        <f t="shared" si="6"/>
        <v>2726.92</v>
      </c>
      <c r="D25" s="50"/>
      <c r="E25" s="49">
        <f t="shared" si="7"/>
        <v>0.04</v>
      </c>
      <c r="F25" s="32">
        <f t="shared" si="8"/>
        <v>1450.02</v>
      </c>
      <c r="G25" s="46">
        <f t="shared" si="9"/>
        <v>1276.9000000000001</v>
      </c>
      <c r="H25" s="40">
        <v>0</v>
      </c>
      <c r="I25" s="41">
        <f t="shared" si="10"/>
        <v>433727.16000000009</v>
      </c>
      <c r="J25" s="32">
        <f t="shared" si="11"/>
        <v>19177.12</v>
      </c>
      <c r="K25" s="32">
        <f t="shared" si="3"/>
        <v>435172.91720000008</v>
      </c>
      <c r="L25" s="33"/>
      <c r="M25" s="24"/>
      <c r="N25" s="24"/>
      <c r="O25" s="24"/>
      <c r="P25" s="5"/>
      <c r="Q25" s="5"/>
      <c r="R25" s="5"/>
      <c r="S25" s="5"/>
      <c r="T25" s="5"/>
    </row>
    <row r="26" spans="1:21" ht="15" customHeight="1" x14ac:dyDescent="0.25">
      <c r="A26" s="31">
        <f t="shared" si="4"/>
        <v>14</v>
      </c>
      <c r="B26" s="41">
        <f t="shared" si="5"/>
        <v>2726.92</v>
      </c>
      <c r="C26" s="41">
        <f t="shared" si="6"/>
        <v>2726.92</v>
      </c>
      <c r="D26" s="50"/>
      <c r="E26" s="49">
        <f t="shared" si="7"/>
        <v>0.04</v>
      </c>
      <c r="F26" s="32">
        <f t="shared" si="8"/>
        <v>1445.76</v>
      </c>
      <c r="G26" s="46">
        <f t="shared" si="9"/>
        <v>1281.1600000000001</v>
      </c>
      <c r="H26" s="40">
        <v>0</v>
      </c>
      <c r="I26" s="41">
        <f t="shared" si="10"/>
        <v>432446.00000000012</v>
      </c>
      <c r="J26" s="32">
        <f t="shared" si="11"/>
        <v>20622.879999999997</v>
      </c>
      <c r="K26" s="32">
        <f t="shared" si="3"/>
        <v>433887.48666666681</v>
      </c>
      <c r="L26" s="33"/>
      <c r="M26" s="24"/>
      <c r="N26" s="24"/>
      <c r="O26" s="24"/>
      <c r="P26" s="5"/>
      <c r="Q26" s="5"/>
      <c r="R26" s="5"/>
      <c r="S26" s="5"/>
      <c r="T26" s="5"/>
    </row>
    <row r="27" spans="1:21" ht="15" customHeight="1" x14ac:dyDescent="0.25">
      <c r="A27" s="31">
        <f t="shared" si="4"/>
        <v>15</v>
      </c>
      <c r="B27" s="41">
        <f t="shared" si="5"/>
        <v>2726.92</v>
      </c>
      <c r="C27" s="41">
        <f t="shared" si="6"/>
        <v>2726.92</v>
      </c>
      <c r="D27" s="50"/>
      <c r="E27" s="49">
        <f t="shared" si="7"/>
        <v>0.04</v>
      </c>
      <c r="F27" s="32">
        <f t="shared" si="8"/>
        <v>1441.49</v>
      </c>
      <c r="G27" s="46">
        <f t="shared" si="9"/>
        <v>1285.43</v>
      </c>
      <c r="H27" s="40">
        <v>0</v>
      </c>
      <c r="I27" s="41">
        <f t="shared" si="10"/>
        <v>431160.57000000012</v>
      </c>
      <c r="J27" s="32">
        <f t="shared" si="11"/>
        <v>22064.37</v>
      </c>
      <c r="K27" s="32">
        <f t="shared" si="3"/>
        <v>432597.77190000011</v>
      </c>
      <c r="L27" s="33"/>
      <c r="M27" s="24"/>
      <c r="N27" s="24"/>
      <c r="O27" s="24"/>
      <c r="P27" s="5"/>
      <c r="Q27" s="5"/>
      <c r="R27" s="5"/>
      <c r="S27" s="5"/>
      <c r="T27" s="5"/>
    </row>
    <row r="28" spans="1:21" ht="15" customHeight="1" x14ac:dyDescent="0.25">
      <c r="A28" s="31">
        <f t="shared" si="4"/>
        <v>16</v>
      </c>
      <c r="B28" s="41">
        <f t="shared" si="5"/>
        <v>2726.92</v>
      </c>
      <c r="C28" s="41">
        <f t="shared" si="6"/>
        <v>2726.92</v>
      </c>
      <c r="D28" s="50"/>
      <c r="E28" s="49">
        <f t="shared" si="7"/>
        <v>0.04</v>
      </c>
      <c r="F28" s="32">
        <f t="shared" si="8"/>
        <v>1437.21</v>
      </c>
      <c r="G28" s="46">
        <f t="shared" si="9"/>
        <v>1289.71</v>
      </c>
      <c r="H28" s="40">
        <v>0</v>
      </c>
      <c r="I28" s="41">
        <f t="shared" si="10"/>
        <v>429870.8600000001</v>
      </c>
      <c r="J28" s="32">
        <f t="shared" si="11"/>
        <v>23501.579999999998</v>
      </c>
      <c r="K28" s="32">
        <f t="shared" si="3"/>
        <v>431303.76286666677</v>
      </c>
      <c r="L28" s="33"/>
      <c r="M28" s="24"/>
      <c r="N28" s="24"/>
      <c r="O28" s="24"/>
      <c r="P28" s="5"/>
      <c r="Q28" s="5"/>
      <c r="R28" s="5"/>
      <c r="S28" s="5"/>
      <c r="T28" s="5"/>
    </row>
    <row r="29" spans="1:21" ht="15" customHeight="1" x14ac:dyDescent="0.25">
      <c r="A29" s="31">
        <f t="shared" si="4"/>
        <v>17</v>
      </c>
      <c r="B29" s="41">
        <f t="shared" si="5"/>
        <v>2726.92</v>
      </c>
      <c r="C29" s="41">
        <f t="shared" si="6"/>
        <v>2726.92</v>
      </c>
      <c r="D29" s="50"/>
      <c r="E29" s="49">
        <f t="shared" si="7"/>
        <v>0.04</v>
      </c>
      <c r="F29" s="32">
        <f t="shared" si="8"/>
        <v>1432.91</v>
      </c>
      <c r="G29" s="46">
        <f t="shared" si="9"/>
        <v>1294.01</v>
      </c>
      <c r="H29" s="40">
        <v>0</v>
      </c>
      <c r="I29" s="41">
        <f t="shared" si="10"/>
        <v>428576.85000000009</v>
      </c>
      <c r="J29" s="32">
        <f t="shared" si="11"/>
        <v>24934.489999999998</v>
      </c>
      <c r="K29" s="32">
        <f t="shared" si="3"/>
        <v>430005.43950000009</v>
      </c>
      <c r="L29" s="33"/>
      <c r="M29" s="24"/>
      <c r="N29" s="24"/>
      <c r="O29" s="24"/>
      <c r="P29" s="5"/>
      <c r="Q29" s="5"/>
      <c r="R29" s="5"/>
      <c r="S29" s="5"/>
      <c r="T29" s="5"/>
    </row>
    <row r="30" spans="1:21" ht="15" customHeight="1" x14ac:dyDescent="0.25">
      <c r="A30" s="31">
        <f t="shared" si="4"/>
        <v>18</v>
      </c>
      <c r="B30" s="41">
        <f t="shared" si="5"/>
        <v>2726.92</v>
      </c>
      <c r="C30" s="41">
        <f t="shared" si="6"/>
        <v>2726.92</v>
      </c>
      <c r="D30" s="50"/>
      <c r="E30" s="49">
        <f t="shared" si="7"/>
        <v>0.04</v>
      </c>
      <c r="F30" s="32">
        <f t="shared" si="8"/>
        <v>1428.59</v>
      </c>
      <c r="G30" s="46">
        <f t="shared" si="9"/>
        <v>1298.3300000000002</v>
      </c>
      <c r="H30" s="40">
        <v>0</v>
      </c>
      <c r="I30" s="41">
        <f t="shared" si="10"/>
        <v>427278.52000000008</v>
      </c>
      <c r="J30" s="32">
        <f t="shared" si="11"/>
        <v>26363.079999999998</v>
      </c>
      <c r="K30" s="32">
        <f t="shared" si="3"/>
        <v>428702.78173333342</v>
      </c>
      <c r="L30" s="33"/>
      <c r="M30" s="24"/>
      <c r="N30" s="24"/>
      <c r="O30" s="24"/>
      <c r="P30" s="5"/>
      <c r="Q30" s="5"/>
      <c r="R30" s="5"/>
      <c r="S30" s="5"/>
      <c r="T30" s="5"/>
    </row>
    <row r="31" spans="1:21" ht="15" customHeight="1" x14ac:dyDescent="0.25">
      <c r="A31" s="31">
        <f t="shared" si="4"/>
        <v>19</v>
      </c>
      <c r="B31" s="41">
        <f t="shared" si="5"/>
        <v>2726.92</v>
      </c>
      <c r="C31" s="41">
        <f t="shared" si="6"/>
        <v>2726.92</v>
      </c>
      <c r="D31" s="50"/>
      <c r="E31" s="49">
        <f t="shared" si="7"/>
        <v>0.04</v>
      </c>
      <c r="F31" s="32">
        <f t="shared" si="8"/>
        <v>1424.27</v>
      </c>
      <c r="G31" s="46">
        <f t="shared" si="9"/>
        <v>1302.6500000000001</v>
      </c>
      <c r="H31" s="40">
        <v>0</v>
      </c>
      <c r="I31" s="41">
        <f t="shared" si="10"/>
        <v>425975.87000000005</v>
      </c>
      <c r="J31" s="32">
        <f t="shared" si="11"/>
        <v>27787.35</v>
      </c>
      <c r="K31" s="32">
        <f t="shared" si="3"/>
        <v>427395.7895666667</v>
      </c>
      <c r="L31" s="33"/>
      <c r="M31" s="24"/>
      <c r="N31" s="24"/>
      <c r="O31" s="24"/>
      <c r="P31" s="5"/>
      <c r="Q31" s="5"/>
      <c r="R31" s="5"/>
      <c r="S31" s="5"/>
      <c r="T31" s="5"/>
    </row>
    <row r="32" spans="1:21" ht="15" customHeight="1" x14ac:dyDescent="0.25">
      <c r="A32" s="31">
        <f t="shared" si="4"/>
        <v>20</v>
      </c>
      <c r="B32" s="41">
        <f t="shared" si="5"/>
        <v>2726.92</v>
      </c>
      <c r="C32" s="41">
        <f t="shared" si="6"/>
        <v>2726.92</v>
      </c>
      <c r="D32" s="50"/>
      <c r="E32" s="49">
        <f t="shared" si="7"/>
        <v>0.04</v>
      </c>
      <c r="F32" s="32">
        <f t="shared" si="8"/>
        <v>1419.92</v>
      </c>
      <c r="G32" s="46">
        <f t="shared" si="9"/>
        <v>1307</v>
      </c>
      <c r="H32" s="40">
        <v>0</v>
      </c>
      <c r="I32" s="41">
        <f t="shared" si="10"/>
        <v>424668.87000000005</v>
      </c>
      <c r="J32" s="32">
        <f t="shared" si="11"/>
        <v>29207.269999999997</v>
      </c>
      <c r="K32" s="32">
        <f t="shared" si="3"/>
        <v>426084.43290000007</v>
      </c>
      <c r="L32" s="33"/>
      <c r="M32" s="24"/>
      <c r="N32" s="24"/>
      <c r="O32" s="24"/>
      <c r="P32" s="5"/>
      <c r="Q32" s="5"/>
      <c r="R32" s="5"/>
      <c r="S32" s="5"/>
      <c r="T32" s="5"/>
    </row>
    <row r="33" spans="1:20" ht="15" customHeight="1" x14ac:dyDescent="0.25">
      <c r="A33" s="31">
        <f t="shared" si="4"/>
        <v>21</v>
      </c>
      <c r="B33" s="41">
        <f t="shared" si="5"/>
        <v>2726.92</v>
      </c>
      <c r="C33" s="41">
        <f t="shared" si="6"/>
        <v>2726.92</v>
      </c>
      <c r="D33" s="50"/>
      <c r="E33" s="49">
        <f t="shared" si="7"/>
        <v>0.04</v>
      </c>
      <c r="F33" s="32">
        <f t="shared" si="8"/>
        <v>1415.57</v>
      </c>
      <c r="G33" s="46">
        <f t="shared" si="9"/>
        <v>1311.3500000000001</v>
      </c>
      <c r="H33" s="40">
        <v>0</v>
      </c>
      <c r="I33" s="41">
        <f t="shared" si="10"/>
        <v>423357.52000000008</v>
      </c>
      <c r="J33" s="32">
        <f t="shared" si="11"/>
        <v>30622.839999999997</v>
      </c>
      <c r="K33" s="32">
        <f t="shared" si="3"/>
        <v>424768.71173333342</v>
      </c>
      <c r="L33" s="33"/>
      <c r="M33" s="24"/>
      <c r="N33" s="24"/>
      <c r="O33" s="24"/>
      <c r="P33" s="5"/>
      <c r="Q33" s="5"/>
      <c r="R33" s="5"/>
      <c r="S33" s="5"/>
      <c r="T33" s="5"/>
    </row>
    <row r="34" spans="1:20" ht="15" customHeight="1" x14ac:dyDescent="0.25">
      <c r="A34" s="31">
        <f t="shared" si="4"/>
        <v>22</v>
      </c>
      <c r="B34" s="41">
        <f t="shared" si="5"/>
        <v>2726.92</v>
      </c>
      <c r="C34" s="41">
        <f t="shared" si="6"/>
        <v>2726.92</v>
      </c>
      <c r="D34" s="50"/>
      <c r="E34" s="49">
        <f t="shared" si="7"/>
        <v>0.04</v>
      </c>
      <c r="F34" s="32">
        <f t="shared" si="8"/>
        <v>1411.2</v>
      </c>
      <c r="G34" s="46">
        <f t="shared" si="9"/>
        <v>1315.72</v>
      </c>
      <c r="H34" s="40">
        <v>0</v>
      </c>
      <c r="I34" s="41">
        <f t="shared" si="10"/>
        <v>422041.8000000001</v>
      </c>
      <c r="J34" s="32">
        <f t="shared" si="11"/>
        <v>32034.039999999997</v>
      </c>
      <c r="K34" s="32">
        <f t="shared" si="3"/>
        <v>423448.60600000009</v>
      </c>
      <c r="L34" s="33"/>
      <c r="M34" s="24"/>
      <c r="N34" s="24"/>
      <c r="O34" s="24"/>
      <c r="P34" s="5"/>
      <c r="Q34" s="5"/>
      <c r="R34" s="5"/>
      <c r="S34" s="5"/>
      <c r="T34" s="5"/>
    </row>
    <row r="35" spans="1:20" ht="15" customHeight="1" x14ac:dyDescent="0.25">
      <c r="A35" s="31">
        <f t="shared" si="4"/>
        <v>23</v>
      </c>
      <c r="B35" s="41">
        <f t="shared" si="5"/>
        <v>2726.92</v>
      </c>
      <c r="C35" s="41">
        <f t="shared" si="6"/>
        <v>2726.92</v>
      </c>
      <c r="D35" s="50"/>
      <c r="E35" s="49">
        <f t="shared" si="7"/>
        <v>0.04</v>
      </c>
      <c r="F35" s="32">
        <f t="shared" si="8"/>
        <v>1406.81</v>
      </c>
      <c r="G35" s="46">
        <f t="shared" si="9"/>
        <v>1320.1100000000001</v>
      </c>
      <c r="H35" s="40">
        <v>0</v>
      </c>
      <c r="I35" s="41">
        <f t="shared" si="10"/>
        <v>420721.69000000012</v>
      </c>
      <c r="J35" s="32">
        <f t="shared" si="11"/>
        <v>33440.85</v>
      </c>
      <c r="K35" s="32">
        <f t="shared" si="3"/>
        <v>422124.09563333343</v>
      </c>
      <c r="L35" s="33"/>
      <c r="M35" s="24"/>
      <c r="N35" s="24"/>
      <c r="O35" s="24"/>
      <c r="P35" s="5"/>
      <c r="Q35" s="5"/>
      <c r="R35" s="5"/>
      <c r="S35" s="5"/>
      <c r="T35" s="5"/>
    </row>
    <row r="36" spans="1:20" ht="15" customHeight="1" x14ac:dyDescent="0.25">
      <c r="A36" s="31">
        <f t="shared" si="4"/>
        <v>24</v>
      </c>
      <c r="B36" s="41">
        <f t="shared" si="5"/>
        <v>2726.92</v>
      </c>
      <c r="C36" s="41">
        <f t="shared" si="6"/>
        <v>2726.92</v>
      </c>
      <c r="D36" s="50"/>
      <c r="E36" s="49">
        <f t="shared" si="7"/>
        <v>0.04</v>
      </c>
      <c r="F36" s="32">
        <f t="shared" si="8"/>
        <v>1402.41</v>
      </c>
      <c r="G36" s="46">
        <f t="shared" si="9"/>
        <v>1324.51</v>
      </c>
      <c r="H36" s="40">
        <v>0</v>
      </c>
      <c r="I36" s="41">
        <f t="shared" si="10"/>
        <v>419397.18000000011</v>
      </c>
      <c r="J36" s="32">
        <f t="shared" si="11"/>
        <v>34843.26</v>
      </c>
      <c r="K36" s="32">
        <f t="shared" si="3"/>
        <v>420795.17060000013</v>
      </c>
      <c r="L36" s="33"/>
      <c r="M36" s="24"/>
      <c r="N36" s="24"/>
      <c r="O36" s="24"/>
      <c r="P36" s="5"/>
      <c r="Q36" s="5"/>
      <c r="R36" s="5"/>
      <c r="S36" s="5"/>
      <c r="T36" s="5"/>
    </row>
    <row r="37" spans="1:20" ht="15" customHeight="1" x14ac:dyDescent="0.25">
      <c r="A37" s="31">
        <f t="shared" si="4"/>
        <v>25</v>
      </c>
      <c r="B37" s="41">
        <f t="shared" si="5"/>
        <v>2726.92</v>
      </c>
      <c r="C37" s="41">
        <f t="shared" si="6"/>
        <v>2726.92</v>
      </c>
      <c r="D37" s="50"/>
      <c r="E37" s="49">
        <f t="shared" si="7"/>
        <v>0.04</v>
      </c>
      <c r="F37" s="32">
        <f t="shared" si="8"/>
        <v>1398</v>
      </c>
      <c r="G37" s="46">
        <f t="shared" si="9"/>
        <v>1328.92</v>
      </c>
      <c r="H37" s="40">
        <v>0</v>
      </c>
      <c r="I37" s="41">
        <f t="shared" si="10"/>
        <v>418068.26000000013</v>
      </c>
      <c r="J37" s="32">
        <f t="shared" si="11"/>
        <v>36241.26</v>
      </c>
      <c r="K37" s="32">
        <f t="shared" si="3"/>
        <v>419461.82086666679</v>
      </c>
      <c r="L37" s="33"/>
      <c r="M37" s="24"/>
      <c r="N37" s="24"/>
      <c r="O37" s="24"/>
      <c r="P37" s="5"/>
      <c r="Q37" s="5"/>
      <c r="R37" s="5"/>
      <c r="S37" s="5"/>
      <c r="T37" s="5"/>
    </row>
    <row r="38" spans="1:20" ht="15" customHeight="1" x14ac:dyDescent="0.25">
      <c r="A38" s="31">
        <f t="shared" si="4"/>
        <v>26</v>
      </c>
      <c r="B38" s="41">
        <f t="shared" si="5"/>
        <v>2726.92</v>
      </c>
      <c r="C38" s="41">
        <f t="shared" si="6"/>
        <v>2726.92</v>
      </c>
      <c r="D38" s="50"/>
      <c r="E38" s="49">
        <f t="shared" si="7"/>
        <v>0.04</v>
      </c>
      <c r="F38" s="32">
        <f t="shared" si="8"/>
        <v>1393.57</v>
      </c>
      <c r="G38" s="46">
        <f t="shared" si="9"/>
        <v>1333.3500000000001</v>
      </c>
      <c r="H38" s="40">
        <v>0</v>
      </c>
      <c r="I38" s="41">
        <f t="shared" si="10"/>
        <v>416734.91000000015</v>
      </c>
      <c r="J38" s="32">
        <f t="shared" si="11"/>
        <v>37634.83</v>
      </c>
      <c r="K38" s="32">
        <f t="shared" si="3"/>
        <v>418124.02636666683</v>
      </c>
      <c r="L38" s="33"/>
      <c r="M38" s="24"/>
      <c r="N38" s="24"/>
      <c r="O38" s="24"/>
      <c r="P38" s="5"/>
      <c r="Q38" s="5"/>
      <c r="R38" s="5"/>
      <c r="S38" s="5"/>
      <c r="T38" s="5"/>
    </row>
    <row r="39" spans="1:20" ht="15" customHeight="1" x14ac:dyDescent="0.25">
      <c r="A39" s="31">
        <f t="shared" si="4"/>
        <v>27</v>
      </c>
      <c r="B39" s="41">
        <f t="shared" si="5"/>
        <v>2726.92</v>
      </c>
      <c r="C39" s="41">
        <f t="shared" si="6"/>
        <v>2726.92</v>
      </c>
      <c r="D39" s="50"/>
      <c r="E39" s="49">
        <f t="shared" si="7"/>
        <v>0.04</v>
      </c>
      <c r="F39" s="32">
        <f t="shared" si="8"/>
        <v>1389.12</v>
      </c>
      <c r="G39" s="46">
        <f t="shared" si="9"/>
        <v>1337.8000000000002</v>
      </c>
      <c r="H39" s="40">
        <v>0</v>
      </c>
      <c r="I39" s="41">
        <f t="shared" si="10"/>
        <v>415397.11000000016</v>
      </c>
      <c r="J39" s="32">
        <f t="shared" si="11"/>
        <v>39023.950000000004</v>
      </c>
      <c r="K39" s="32">
        <f t="shared" si="3"/>
        <v>416781.76703333348</v>
      </c>
      <c r="L39" s="33"/>
      <c r="M39" s="24"/>
      <c r="N39" s="24"/>
      <c r="O39" s="24"/>
      <c r="P39" s="5"/>
      <c r="Q39" s="5"/>
      <c r="R39" s="5"/>
      <c r="S39" s="5"/>
      <c r="T39" s="5"/>
    </row>
    <row r="40" spans="1:20" ht="15" customHeight="1" x14ac:dyDescent="0.25">
      <c r="A40" s="31">
        <f t="shared" si="4"/>
        <v>28</v>
      </c>
      <c r="B40" s="41">
        <f t="shared" si="5"/>
        <v>2726.92</v>
      </c>
      <c r="C40" s="41">
        <f t="shared" si="6"/>
        <v>2726.92</v>
      </c>
      <c r="D40" s="50"/>
      <c r="E40" s="49">
        <f t="shared" si="7"/>
        <v>0.04</v>
      </c>
      <c r="F40" s="32">
        <f t="shared" si="8"/>
        <v>1384.66</v>
      </c>
      <c r="G40" s="46">
        <f t="shared" si="9"/>
        <v>1342.26</v>
      </c>
      <c r="H40" s="40">
        <v>0</v>
      </c>
      <c r="I40" s="41">
        <f t="shared" si="10"/>
        <v>414054.85000000015</v>
      </c>
      <c r="J40" s="32">
        <f t="shared" si="11"/>
        <v>40408.610000000008</v>
      </c>
      <c r="K40" s="32">
        <f t="shared" si="3"/>
        <v>415435.03283333348</v>
      </c>
      <c r="L40" s="33"/>
      <c r="M40" s="24"/>
      <c r="N40" s="24"/>
      <c r="O40" s="24"/>
      <c r="P40" s="5"/>
      <c r="Q40" s="5"/>
      <c r="R40" s="5"/>
      <c r="S40" s="5"/>
      <c r="T40" s="5"/>
    </row>
    <row r="41" spans="1:20" ht="15" customHeight="1" x14ac:dyDescent="0.25">
      <c r="A41" s="31">
        <f t="shared" si="4"/>
        <v>29</v>
      </c>
      <c r="B41" s="41">
        <f t="shared" si="5"/>
        <v>2726.92</v>
      </c>
      <c r="C41" s="41">
        <f t="shared" si="6"/>
        <v>2726.92</v>
      </c>
      <c r="D41" s="50"/>
      <c r="E41" s="49">
        <f t="shared" si="7"/>
        <v>0.04</v>
      </c>
      <c r="F41" s="32">
        <f t="shared" si="8"/>
        <v>1380.19</v>
      </c>
      <c r="G41" s="46">
        <f t="shared" si="9"/>
        <v>1346.73</v>
      </c>
      <c r="H41" s="40">
        <v>0</v>
      </c>
      <c r="I41" s="41">
        <f t="shared" si="10"/>
        <v>412708.12000000017</v>
      </c>
      <c r="J41" s="32">
        <f t="shared" si="11"/>
        <v>41788.80000000001</v>
      </c>
      <c r="K41" s="32">
        <f t="shared" si="3"/>
        <v>414083.81373333349</v>
      </c>
      <c r="L41" s="33"/>
      <c r="M41" s="24"/>
      <c r="N41" s="24"/>
      <c r="O41" s="24"/>
      <c r="P41" s="5"/>
      <c r="Q41" s="5"/>
      <c r="R41" s="5"/>
      <c r="S41" s="5"/>
      <c r="T41" s="5"/>
    </row>
    <row r="42" spans="1:20" ht="15" customHeight="1" x14ac:dyDescent="0.25">
      <c r="A42" s="31">
        <f t="shared" si="4"/>
        <v>30</v>
      </c>
      <c r="B42" s="41">
        <f t="shared" si="5"/>
        <v>2726.92</v>
      </c>
      <c r="C42" s="41">
        <f t="shared" si="6"/>
        <v>2726.92</v>
      </c>
      <c r="D42" s="50"/>
      <c r="E42" s="49">
        <f t="shared" si="7"/>
        <v>0.04</v>
      </c>
      <c r="F42" s="32">
        <f t="shared" si="8"/>
        <v>1375.7</v>
      </c>
      <c r="G42" s="46">
        <f t="shared" si="9"/>
        <v>1351.22</v>
      </c>
      <c r="H42" s="40">
        <v>0</v>
      </c>
      <c r="I42" s="41">
        <f t="shared" si="10"/>
        <v>411356.9000000002</v>
      </c>
      <c r="J42" s="32">
        <f t="shared" si="11"/>
        <v>43164.500000000007</v>
      </c>
      <c r="K42" s="32">
        <f t="shared" si="3"/>
        <v>412728.08966666687</v>
      </c>
      <c r="L42" s="33"/>
      <c r="M42" s="24"/>
      <c r="N42" s="24"/>
      <c r="O42" s="24"/>
      <c r="P42" s="5"/>
      <c r="Q42" s="5"/>
      <c r="R42" s="5"/>
      <c r="S42" s="5"/>
      <c r="T42" s="5"/>
    </row>
    <row r="43" spans="1:20" ht="15" customHeight="1" x14ac:dyDescent="0.25">
      <c r="A43" s="31">
        <f t="shared" si="4"/>
        <v>31</v>
      </c>
      <c r="B43" s="41">
        <f t="shared" si="5"/>
        <v>2726.92</v>
      </c>
      <c r="C43" s="41">
        <f t="shared" si="6"/>
        <v>2726.92</v>
      </c>
      <c r="D43" s="50"/>
      <c r="E43" s="49">
        <f t="shared" si="7"/>
        <v>0.04</v>
      </c>
      <c r="F43" s="32">
        <f t="shared" si="8"/>
        <v>1371.19</v>
      </c>
      <c r="G43" s="46">
        <f t="shared" si="9"/>
        <v>1355.73</v>
      </c>
      <c r="H43" s="40">
        <v>0</v>
      </c>
      <c r="I43" s="41">
        <f t="shared" si="10"/>
        <v>410001.17000000022</v>
      </c>
      <c r="J43" s="32">
        <f t="shared" si="11"/>
        <v>44535.69000000001</v>
      </c>
      <c r="K43" s="32">
        <f t="shared" si="3"/>
        <v>411367.84056666686</v>
      </c>
      <c r="L43" s="33"/>
      <c r="M43" s="24"/>
      <c r="N43" s="24"/>
      <c r="O43" s="24"/>
      <c r="P43" s="5"/>
      <c r="Q43" s="5"/>
      <c r="R43" s="5"/>
      <c r="S43" s="5"/>
      <c r="T43" s="5"/>
    </row>
    <row r="44" spans="1:20" ht="15" customHeight="1" x14ac:dyDescent="0.25">
      <c r="A44" s="31">
        <f t="shared" si="4"/>
        <v>32</v>
      </c>
      <c r="B44" s="41">
        <f t="shared" si="5"/>
        <v>2726.92</v>
      </c>
      <c r="C44" s="41">
        <f t="shared" si="6"/>
        <v>2726.92</v>
      </c>
      <c r="D44" s="50"/>
      <c r="E44" s="49">
        <f t="shared" si="7"/>
        <v>0.04</v>
      </c>
      <c r="F44" s="32">
        <f t="shared" si="8"/>
        <v>1366.68</v>
      </c>
      <c r="G44" s="46">
        <f t="shared" si="9"/>
        <v>1360.24</v>
      </c>
      <c r="H44" s="40">
        <v>0</v>
      </c>
      <c r="I44" s="41">
        <f t="shared" si="10"/>
        <v>408640.93000000023</v>
      </c>
      <c r="J44" s="32">
        <f t="shared" si="11"/>
        <v>45902.37000000001</v>
      </c>
      <c r="K44" s="32">
        <f t="shared" si="3"/>
        <v>410003.06643333356</v>
      </c>
      <c r="L44" s="33"/>
      <c r="M44" s="24"/>
      <c r="N44" s="24"/>
      <c r="O44" s="24"/>
      <c r="P44" s="5"/>
      <c r="Q44" s="5"/>
      <c r="R44" s="5"/>
      <c r="S44" s="5"/>
      <c r="T44" s="5"/>
    </row>
    <row r="45" spans="1:20" ht="15" customHeight="1" x14ac:dyDescent="0.25">
      <c r="A45" s="31">
        <f t="shared" si="4"/>
        <v>33</v>
      </c>
      <c r="B45" s="41">
        <f t="shared" si="5"/>
        <v>2726.92</v>
      </c>
      <c r="C45" s="41">
        <f t="shared" si="6"/>
        <v>2726.92</v>
      </c>
      <c r="D45" s="50"/>
      <c r="E45" s="49">
        <f t="shared" si="7"/>
        <v>0.04</v>
      </c>
      <c r="F45" s="32">
        <f t="shared" si="8"/>
        <v>1362.14</v>
      </c>
      <c r="G45" s="46">
        <f t="shared" si="9"/>
        <v>1364.78</v>
      </c>
      <c r="H45" s="40">
        <v>0</v>
      </c>
      <c r="I45" s="41">
        <f t="shared" si="10"/>
        <v>407276.1500000002</v>
      </c>
      <c r="J45" s="32">
        <f t="shared" si="11"/>
        <v>47264.510000000009</v>
      </c>
      <c r="K45" s="32">
        <f t="shared" si="3"/>
        <v>408633.73716666689</v>
      </c>
      <c r="L45" s="33"/>
      <c r="M45" s="24"/>
      <c r="N45" s="24"/>
      <c r="O45" s="24"/>
      <c r="P45" s="5"/>
      <c r="Q45" s="5"/>
      <c r="R45" s="5"/>
      <c r="S45" s="5"/>
      <c r="T45" s="5"/>
    </row>
    <row r="46" spans="1:20" ht="15" customHeight="1" x14ac:dyDescent="0.25">
      <c r="A46" s="31">
        <f t="shared" si="4"/>
        <v>34</v>
      </c>
      <c r="B46" s="41">
        <f t="shared" si="5"/>
        <v>2726.92</v>
      </c>
      <c r="C46" s="41">
        <f t="shared" si="6"/>
        <v>2726.92</v>
      </c>
      <c r="D46" s="50"/>
      <c r="E46" s="49">
        <f t="shared" si="7"/>
        <v>0.04</v>
      </c>
      <c r="F46" s="32">
        <f t="shared" si="8"/>
        <v>1357.59</v>
      </c>
      <c r="G46" s="46">
        <f t="shared" si="9"/>
        <v>1369.3300000000002</v>
      </c>
      <c r="H46" s="40">
        <v>0</v>
      </c>
      <c r="I46" s="41">
        <f t="shared" si="10"/>
        <v>405906.82000000018</v>
      </c>
      <c r="J46" s="32">
        <f t="shared" si="11"/>
        <v>48622.100000000006</v>
      </c>
      <c r="K46" s="32">
        <f t="shared" si="3"/>
        <v>407259.84273333353</v>
      </c>
      <c r="L46" s="33"/>
      <c r="M46" s="24"/>
      <c r="N46" s="24"/>
      <c r="O46" s="24"/>
      <c r="P46" s="5"/>
      <c r="Q46" s="5"/>
      <c r="R46" s="5"/>
      <c r="S46" s="5"/>
      <c r="T46" s="5"/>
    </row>
    <row r="47" spans="1:20" ht="15" customHeight="1" x14ac:dyDescent="0.25">
      <c r="A47" s="31">
        <f t="shared" si="4"/>
        <v>35</v>
      </c>
      <c r="B47" s="41">
        <f t="shared" si="5"/>
        <v>2726.92</v>
      </c>
      <c r="C47" s="41">
        <f t="shared" si="6"/>
        <v>2726.92</v>
      </c>
      <c r="D47" s="50"/>
      <c r="E47" s="49">
        <f t="shared" si="7"/>
        <v>0.04</v>
      </c>
      <c r="F47" s="32">
        <f t="shared" si="8"/>
        <v>1353.03</v>
      </c>
      <c r="G47" s="46">
        <f t="shared" si="9"/>
        <v>1373.89</v>
      </c>
      <c r="H47" s="40">
        <v>0</v>
      </c>
      <c r="I47" s="41">
        <f t="shared" si="10"/>
        <v>404532.93000000017</v>
      </c>
      <c r="J47" s="32">
        <f t="shared" si="11"/>
        <v>49975.130000000005</v>
      </c>
      <c r="K47" s="32">
        <f t="shared" si="3"/>
        <v>405881.37310000014</v>
      </c>
      <c r="L47" s="33"/>
      <c r="M47" s="24"/>
      <c r="N47" s="24"/>
      <c r="O47" s="24"/>
      <c r="P47" s="5"/>
      <c r="Q47" s="5"/>
      <c r="R47" s="5"/>
      <c r="S47" s="5"/>
      <c r="T47" s="5"/>
    </row>
    <row r="48" spans="1:20" ht="15" customHeight="1" x14ac:dyDescent="0.25">
      <c r="A48" s="31">
        <f t="shared" si="4"/>
        <v>36</v>
      </c>
      <c r="B48" s="41">
        <f t="shared" si="5"/>
        <v>2726.92</v>
      </c>
      <c r="C48" s="41">
        <f t="shared" si="6"/>
        <v>2726.92</v>
      </c>
      <c r="D48" s="50"/>
      <c r="E48" s="49">
        <f t="shared" si="7"/>
        <v>0.04</v>
      </c>
      <c r="F48" s="32">
        <f t="shared" si="8"/>
        <v>1348.45</v>
      </c>
      <c r="G48" s="46">
        <f t="shared" si="9"/>
        <v>1378.47</v>
      </c>
      <c r="H48" s="40">
        <v>0</v>
      </c>
      <c r="I48" s="41">
        <f t="shared" si="10"/>
        <v>403154.4600000002</v>
      </c>
      <c r="J48" s="32">
        <f t="shared" si="11"/>
        <v>51323.58</v>
      </c>
      <c r="K48" s="32">
        <f t="shared" si="3"/>
        <v>404498.3082000002</v>
      </c>
      <c r="L48" s="33"/>
      <c r="M48" s="24"/>
      <c r="N48" s="24"/>
      <c r="O48" s="24"/>
      <c r="P48" s="5"/>
      <c r="Q48" s="5"/>
      <c r="R48" s="5"/>
      <c r="S48" s="5"/>
      <c r="T48" s="5"/>
    </row>
    <row r="49" spans="1:20" ht="15" customHeight="1" x14ac:dyDescent="0.25">
      <c r="A49" s="31">
        <f t="shared" si="4"/>
        <v>37</v>
      </c>
      <c r="B49" s="41">
        <f t="shared" si="5"/>
        <v>2726.92</v>
      </c>
      <c r="C49" s="41">
        <f t="shared" si="6"/>
        <v>2726.92</v>
      </c>
      <c r="D49" s="50"/>
      <c r="E49" s="49">
        <f t="shared" si="7"/>
        <v>0.04</v>
      </c>
      <c r="F49" s="32">
        <f t="shared" si="8"/>
        <v>1343.85</v>
      </c>
      <c r="G49" s="46">
        <f t="shared" si="9"/>
        <v>1383.0700000000002</v>
      </c>
      <c r="H49" s="40">
        <v>0</v>
      </c>
      <c r="I49" s="41">
        <f t="shared" si="10"/>
        <v>401771.39000000019</v>
      </c>
      <c r="J49" s="32">
        <f t="shared" si="11"/>
        <v>52667.43</v>
      </c>
      <c r="K49" s="32">
        <f t="shared" si="3"/>
        <v>403110.62796666683</v>
      </c>
      <c r="L49" s="33"/>
      <c r="M49" s="24"/>
      <c r="N49" s="24"/>
      <c r="O49" s="24"/>
      <c r="P49" s="5"/>
      <c r="Q49" s="5"/>
      <c r="R49" s="5"/>
      <c r="S49" s="5"/>
      <c r="T49" s="5"/>
    </row>
    <row r="50" spans="1:20" ht="15" customHeight="1" x14ac:dyDescent="0.25">
      <c r="A50" s="31">
        <f t="shared" si="4"/>
        <v>38</v>
      </c>
      <c r="B50" s="41">
        <f t="shared" si="5"/>
        <v>2726.92</v>
      </c>
      <c r="C50" s="41">
        <f t="shared" si="6"/>
        <v>2726.92</v>
      </c>
      <c r="D50" s="50"/>
      <c r="E50" s="49">
        <f t="shared" si="7"/>
        <v>0.04</v>
      </c>
      <c r="F50" s="32">
        <f t="shared" si="8"/>
        <v>1339.24</v>
      </c>
      <c r="G50" s="46">
        <f t="shared" si="9"/>
        <v>1387.68</v>
      </c>
      <c r="H50" s="40">
        <v>0</v>
      </c>
      <c r="I50" s="41">
        <f t="shared" si="10"/>
        <v>400383.7100000002</v>
      </c>
      <c r="J50" s="32">
        <f t="shared" si="11"/>
        <v>54006.67</v>
      </c>
      <c r="K50" s="32">
        <f t="shared" si="3"/>
        <v>401718.32236666686</v>
      </c>
      <c r="L50" s="33"/>
      <c r="M50" s="24"/>
      <c r="N50" s="24"/>
      <c r="O50" s="24"/>
      <c r="P50" s="5"/>
      <c r="Q50" s="5"/>
      <c r="R50" s="5"/>
      <c r="S50" s="5"/>
      <c r="T50" s="5"/>
    </row>
    <row r="51" spans="1:20" ht="15" customHeight="1" x14ac:dyDescent="0.25">
      <c r="A51" s="31">
        <f t="shared" si="4"/>
        <v>39</v>
      </c>
      <c r="B51" s="41">
        <f t="shared" si="5"/>
        <v>2726.92</v>
      </c>
      <c r="C51" s="41">
        <f t="shared" si="6"/>
        <v>2726.92</v>
      </c>
      <c r="D51" s="50"/>
      <c r="E51" s="49">
        <f t="shared" si="7"/>
        <v>0.04</v>
      </c>
      <c r="F51" s="32">
        <f t="shared" si="8"/>
        <v>1334.62</v>
      </c>
      <c r="G51" s="46">
        <f t="shared" si="9"/>
        <v>1392.3000000000002</v>
      </c>
      <c r="H51" s="40">
        <v>0</v>
      </c>
      <c r="I51" s="41">
        <f t="shared" si="10"/>
        <v>398991.41000000021</v>
      </c>
      <c r="J51" s="32">
        <f t="shared" si="11"/>
        <v>55341.29</v>
      </c>
      <c r="K51" s="32">
        <f t="shared" si="3"/>
        <v>400321.38136666687</v>
      </c>
      <c r="L51" s="33"/>
      <c r="M51" s="24"/>
      <c r="N51" s="24"/>
      <c r="O51" s="24"/>
      <c r="P51" s="5"/>
      <c r="Q51" s="5"/>
      <c r="R51" s="5"/>
      <c r="S51" s="5"/>
      <c r="T51" s="5"/>
    </row>
    <row r="52" spans="1:20" ht="15" customHeight="1" x14ac:dyDescent="0.25">
      <c r="A52" s="31">
        <f t="shared" si="4"/>
        <v>40</v>
      </c>
      <c r="B52" s="41">
        <f t="shared" si="5"/>
        <v>2726.92</v>
      </c>
      <c r="C52" s="41">
        <f t="shared" si="6"/>
        <v>2726.92</v>
      </c>
      <c r="D52" s="50"/>
      <c r="E52" s="49">
        <f t="shared" si="7"/>
        <v>0.04</v>
      </c>
      <c r="F52" s="32">
        <f t="shared" si="8"/>
        <v>1329.98</v>
      </c>
      <c r="G52" s="46">
        <f t="shared" si="9"/>
        <v>1396.94</v>
      </c>
      <c r="H52" s="40">
        <v>0</v>
      </c>
      <c r="I52" s="41">
        <f t="shared" si="10"/>
        <v>397594.4700000002</v>
      </c>
      <c r="J52" s="32">
        <f t="shared" si="11"/>
        <v>56671.270000000004</v>
      </c>
      <c r="K52" s="32">
        <f t="shared" si="3"/>
        <v>398919.7849000002</v>
      </c>
      <c r="L52" s="33"/>
      <c r="M52" s="24"/>
      <c r="N52" s="24"/>
      <c r="O52" s="24"/>
      <c r="P52" s="5"/>
      <c r="Q52" s="5"/>
      <c r="R52" s="5"/>
      <c r="S52" s="5"/>
      <c r="T52" s="5"/>
    </row>
    <row r="53" spans="1:20" ht="15" customHeight="1" x14ac:dyDescent="0.25">
      <c r="A53" s="31">
        <f t="shared" si="4"/>
        <v>41</v>
      </c>
      <c r="B53" s="41">
        <f t="shared" si="5"/>
        <v>2726.92</v>
      </c>
      <c r="C53" s="41">
        <f t="shared" si="6"/>
        <v>2726.92</v>
      </c>
      <c r="D53" s="50"/>
      <c r="E53" s="49">
        <f t="shared" si="7"/>
        <v>0.04</v>
      </c>
      <c r="F53" s="32">
        <f t="shared" si="8"/>
        <v>1325.32</v>
      </c>
      <c r="G53" s="46">
        <f t="shared" si="9"/>
        <v>1401.6000000000001</v>
      </c>
      <c r="H53" s="40">
        <v>0</v>
      </c>
      <c r="I53" s="41">
        <f t="shared" si="10"/>
        <v>396192.87000000023</v>
      </c>
      <c r="J53" s="32">
        <f t="shared" si="11"/>
        <v>57996.590000000004</v>
      </c>
      <c r="K53" s="32">
        <f t="shared" si="3"/>
        <v>397513.51290000021</v>
      </c>
      <c r="L53" s="33"/>
      <c r="M53" s="24"/>
      <c r="N53" s="24"/>
      <c r="O53" s="24"/>
      <c r="P53" s="5"/>
      <c r="Q53" s="5"/>
      <c r="R53" s="5"/>
      <c r="S53" s="5"/>
      <c r="T53" s="5"/>
    </row>
    <row r="54" spans="1:20" ht="15" customHeight="1" x14ac:dyDescent="0.25">
      <c r="A54" s="31">
        <f t="shared" si="4"/>
        <v>42</v>
      </c>
      <c r="B54" s="41">
        <f t="shared" si="5"/>
        <v>2726.92</v>
      </c>
      <c r="C54" s="41">
        <f t="shared" si="6"/>
        <v>2726.92</v>
      </c>
      <c r="D54" s="50"/>
      <c r="E54" s="49">
        <f t="shared" si="7"/>
        <v>0.04</v>
      </c>
      <c r="F54" s="32">
        <f t="shared" si="8"/>
        <v>1320.65</v>
      </c>
      <c r="G54" s="46">
        <f t="shared" si="9"/>
        <v>1406.27</v>
      </c>
      <c r="H54" s="40">
        <v>0</v>
      </c>
      <c r="I54" s="41">
        <f t="shared" si="10"/>
        <v>394786.60000000021</v>
      </c>
      <c r="J54" s="32">
        <f t="shared" si="11"/>
        <v>59317.240000000005</v>
      </c>
      <c r="K54" s="32">
        <f t="shared" si="3"/>
        <v>396102.55533333356</v>
      </c>
      <c r="L54" s="33"/>
      <c r="M54" s="24"/>
      <c r="N54" s="24"/>
      <c r="O54" s="24"/>
      <c r="P54" s="5"/>
      <c r="Q54" s="5"/>
      <c r="R54" s="5"/>
      <c r="S54" s="5"/>
      <c r="T54" s="5"/>
    </row>
    <row r="55" spans="1:20" ht="15" customHeight="1" x14ac:dyDescent="0.25">
      <c r="A55" s="31">
        <f t="shared" si="4"/>
        <v>43</v>
      </c>
      <c r="B55" s="41">
        <f t="shared" si="5"/>
        <v>2726.92</v>
      </c>
      <c r="C55" s="41">
        <f t="shared" si="6"/>
        <v>2726.92</v>
      </c>
      <c r="D55" s="50"/>
      <c r="E55" s="49">
        <f t="shared" si="7"/>
        <v>0.04</v>
      </c>
      <c r="F55" s="32">
        <f t="shared" si="8"/>
        <v>1315.96</v>
      </c>
      <c r="G55" s="46">
        <f t="shared" si="9"/>
        <v>1410.96</v>
      </c>
      <c r="H55" s="40">
        <v>0</v>
      </c>
      <c r="I55" s="41">
        <f t="shared" si="10"/>
        <v>393375.64000000019</v>
      </c>
      <c r="J55" s="32">
        <f t="shared" si="11"/>
        <v>60633.200000000004</v>
      </c>
      <c r="K55" s="32">
        <f t="shared" si="3"/>
        <v>394686.89213333355</v>
      </c>
      <c r="L55" s="33"/>
      <c r="M55" s="24"/>
      <c r="N55" s="24"/>
      <c r="O55" s="24"/>
      <c r="P55" s="5"/>
      <c r="Q55" s="5"/>
      <c r="R55" s="5"/>
      <c r="S55" s="5"/>
      <c r="T55" s="5"/>
    </row>
    <row r="56" spans="1:20" ht="15" customHeight="1" x14ac:dyDescent="0.25">
      <c r="A56" s="31">
        <f t="shared" si="4"/>
        <v>44</v>
      </c>
      <c r="B56" s="41">
        <f t="shared" si="5"/>
        <v>2726.92</v>
      </c>
      <c r="C56" s="41">
        <f t="shared" si="6"/>
        <v>2726.92</v>
      </c>
      <c r="D56" s="50"/>
      <c r="E56" s="49">
        <f t="shared" si="7"/>
        <v>0.04</v>
      </c>
      <c r="F56" s="32">
        <f t="shared" si="8"/>
        <v>1311.26</v>
      </c>
      <c r="G56" s="46">
        <f t="shared" si="9"/>
        <v>1415.66</v>
      </c>
      <c r="H56" s="40">
        <v>0</v>
      </c>
      <c r="I56" s="41">
        <f t="shared" si="10"/>
        <v>391959.98000000021</v>
      </c>
      <c r="J56" s="32">
        <f t="shared" si="11"/>
        <v>61944.460000000006</v>
      </c>
      <c r="K56" s="32">
        <f t="shared" si="3"/>
        <v>393266.51326666691</v>
      </c>
      <c r="L56" s="33"/>
      <c r="M56" s="24"/>
      <c r="N56" s="24"/>
      <c r="O56" s="24"/>
      <c r="P56" s="5"/>
      <c r="Q56" s="5"/>
      <c r="R56" s="5"/>
      <c r="S56" s="5"/>
      <c r="T56" s="5"/>
    </row>
    <row r="57" spans="1:20" ht="15" customHeight="1" x14ac:dyDescent="0.25">
      <c r="A57" s="31">
        <f t="shared" si="4"/>
        <v>45</v>
      </c>
      <c r="B57" s="41">
        <f t="shared" si="5"/>
        <v>2726.92</v>
      </c>
      <c r="C57" s="41">
        <f t="shared" si="6"/>
        <v>2726.92</v>
      </c>
      <c r="D57" s="50"/>
      <c r="E57" s="49">
        <f t="shared" si="7"/>
        <v>0.04</v>
      </c>
      <c r="F57" s="32">
        <f t="shared" si="8"/>
        <v>1306.54</v>
      </c>
      <c r="G57" s="46">
        <f t="shared" si="9"/>
        <v>1420.38</v>
      </c>
      <c r="H57" s="40">
        <v>0</v>
      </c>
      <c r="I57" s="41">
        <f t="shared" si="10"/>
        <v>390539.60000000021</v>
      </c>
      <c r="J57" s="32">
        <f t="shared" si="11"/>
        <v>63251.000000000007</v>
      </c>
      <c r="K57" s="32">
        <f t="shared" si="3"/>
        <v>391841.39866666688</v>
      </c>
      <c r="L57" s="33"/>
      <c r="M57" s="24"/>
      <c r="N57" s="24"/>
      <c r="O57" s="24"/>
      <c r="P57" s="5"/>
      <c r="Q57" s="5"/>
      <c r="R57" s="5"/>
      <c r="S57" s="5"/>
      <c r="T57" s="5"/>
    </row>
    <row r="58" spans="1:20" ht="15" customHeight="1" x14ac:dyDescent="0.25">
      <c r="A58" s="31">
        <f t="shared" si="4"/>
        <v>46</v>
      </c>
      <c r="B58" s="41">
        <f t="shared" si="5"/>
        <v>2726.92</v>
      </c>
      <c r="C58" s="41">
        <f t="shared" si="6"/>
        <v>2726.92</v>
      </c>
      <c r="D58" s="50"/>
      <c r="E58" s="49">
        <f t="shared" si="7"/>
        <v>0.04</v>
      </c>
      <c r="F58" s="32">
        <f t="shared" si="8"/>
        <v>1301.8</v>
      </c>
      <c r="G58" s="46">
        <f t="shared" si="9"/>
        <v>1425.1200000000001</v>
      </c>
      <c r="H58" s="40">
        <v>0</v>
      </c>
      <c r="I58" s="41">
        <f t="shared" si="10"/>
        <v>389114.48000000021</v>
      </c>
      <c r="J58" s="32">
        <f t="shared" si="11"/>
        <v>64552.80000000001</v>
      </c>
      <c r="K58" s="32">
        <f t="shared" si="3"/>
        <v>390411.52826666686</v>
      </c>
      <c r="L58" s="33"/>
      <c r="M58" s="24"/>
      <c r="N58" s="24"/>
      <c r="O58" s="24"/>
      <c r="P58" s="5"/>
      <c r="Q58" s="5"/>
      <c r="R58" s="5"/>
      <c r="S58" s="5"/>
      <c r="T58" s="5"/>
    </row>
    <row r="59" spans="1:20" ht="15" customHeight="1" x14ac:dyDescent="0.25">
      <c r="A59" s="31">
        <f t="shared" si="4"/>
        <v>47</v>
      </c>
      <c r="B59" s="41">
        <f t="shared" si="5"/>
        <v>2726.92</v>
      </c>
      <c r="C59" s="41">
        <f t="shared" si="6"/>
        <v>2726.92</v>
      </c>
      <c r="D59" s="50"/>
      <c r="E59" s="49">
        <f t="shared" si="7"/>
        <v>0.04</v>
      </c>
      <c r="F59" s="32">
        <f t="shared" si="8"/>
        <v>1297.05</v>
      </c>
      <c r="G59" s="46">
        <f t="shared" si="9"/>
        <v>1429.8700000000001</v>
      </c>
      <c r="H59" s="40">
        <v>0</v>
      </c>
      <c r="I59" s="41">
        <f t="shared" si="10"/>
        <v>387684.61000000022</v>
      </c>
      <c r="J59" s="32">
        <f t="shared" si="11"/>
        <v>65849.850000000006</v>
      </c>
      <c r="K59" s="32">
        <f t="shared" si="3"/>
        <v>388976.89203333354</v>
      </c>
      <c r="L59" s="33"/>
      <c r="M59" s="24"/>
      <c r="N59" s="24"/>
      <c r="O59" s="24"/>
      <c r="P59" s="5"/>
      <c r="Q59" s="5"/>
      <c r="R59" s="5"/>
      <c r="S59" s="5"/>
      <c r="T59" s="5"/>
    </row>
    <row r="60" spans="1:20" ht="15" customHeight="1" x14ac:dyDescent="0.25">
      <c r="A60" s="31">
        <f t="shared" si="4"/>
        <v>48</v>
      </c>
      <c r="B60" s="41">
        <f t="shared" si="5"/>
        <v>2726.92</v>
      </c>
      <c r="C60" s="41">
        <f t="shared" si="6"/>
        <v>2726.92</v>
      </c>
      <c r="D60" s="50"/>
      <c r="E60" s="49">
        <f t="shared" si="7"/>
        <v>0.04</v>
      </c>
      <c r="F60" s="32">
        <f t="shared" si="8"/>
        <v>1292.29</v>
      </c>
      <c r="G60" s="46">
        <f t="shared" si="9"/>
        <v>1434.63</v>
      </c>
      <c r="H60" s="40">
        <v>0</v>
      </c>
      <c r="I60" s="41">
        <f t="shared" si="10"/>
        <v>386249.98000000021</v>
      </c>
      <c r="J60" s="32">
        <f t="shared" si="11"/>
        <v>67142.14</v>
      </c>
      <c r="K60" s="32">
        <f t="shared" si="3"/>
        <v>387537.47993333352</v>
      </c>
      <c r="L60" s="33"/>
      <c r="M60" s="24"/>
      <c r="N60" s="24"/>
      <c r="O60" s="24"/>
      <c r="P60" s="5"/>
      <c r="Q60" s="5"/>
      <c r="R60" s="5"/>
      <c r="S60" s="5"/>
      <c r="T60" s="5"/>
    </row>
    <row r="61" spans="1:20" ht="15" customHeight="1" x14ac:dyDescent="0.25">
      <c r="A61" s="31">
        <f t="shared" si="4"/>
        <v>49</v>
      </c>
      <c r="B61" s="41">
        <f t="shared" si="5"/>
        <v>2726.92</v>
      </c>
      <c r="C61" s="41">
        <f t="shared" si="6"/>
        <v>2726.92</v>
      </c>
      <c r="D61" s="50"/>
      <c r="E61" s="49">
        <f t="shared" si="7"/>
        <v>0.04</v>
      </c>
      <c r="F61" s="32">
        <f t="shared" si="8"/>
        <v>1287.5</v>
      </c>
      <c r="G61" s="46">
        <f t="shared" si="9"/>
        <v>1439.42</v>
      </c>
      <c r="H61" s="40">
        <v>0</v>
      </c>
      <c r="I61" s="41">
        <f t="shared" si="10"/>
        <v>384810.56000000023</v>
      </c>
      <c r="J61" s="32">
        <f t="shared" si="11"/>
        <v>68429.64</v>
      </c>
      <c r="K61" s="32">
        <f t="shared" si="3"/>
        <v>386093.2618666669</v>
      </c>
      <c r="L61" s="33"/>
      <c r="M61" s="24"/>
      <c r="N61" s="24"/>
      <c r="O61" s="24"/>
      <c r="P61" s="5"/>
      <c r="Q61" s="5"/>
      <c r="R61" s="5"/>
      <c r="S61" s="5"/>
      <c r="T61" s="5"/>
    </row>
    <row r="62" spans="1:20" ht="15" customHeight="1" x14ac:dyDescent="0.25">
      <c r="A62" s="31">
        <f t="shared" si="4"/>
        <v>50</v>
      </c>
      <c r="B62" s="41">
        <f t="shared" si="5"/>
        <v>2726.92</v>
      </c>
      <c r="C62" s="41">
        <f t="shared" si="6"/>
        <v>2726.92</v>
      </c>
      <c r="D62" s="50"/>
      <c r="E62" s="49">
        <f t="shared" si="7"/>
        <v>0.04</v>
      </c>
      <c r="F62" s="32">
        <f t="shared" si="8"/>
        <v>1282.71</v>
      </c>
      <c r="G62" s="46">
        <f t="shared" si="9"/>
        <v>1444.21</v>
      </c>
      <c r="H62" s="40">
        <v>0</v>
      </c>
      <c r="I62" s="41">
        <f t="shared" si="10"/>
        <v>383366.35000000021</v>
      </c>
      <c r="J62" s="32">
        <f t="shared" si="11"/>
        <v>69712.350000000006</v>
      </c>
      <c r="K62" s="32">
        <f t="shared" si="3"/>
        <v>384644.23783333355</v>
      </c>
      <c r="L62" s="33"/>
      <c r="M62" s="24"/>
      <c r="N62" s="24"/>
      <c r="O62" s="24"/>
      <c r="P62" s="5"/>
      <c r="Q62" s="5"/>
      <c r="R62" s="5"/>
      <c r="S62" s="5"/>
      <c r="T62" s="5"/>
    </row>
    <row r="63" spans="1:20" ht="15" customHeight="1" x14ac:dyDescent="0.25">
      <c r="A63" s="31">
        <f t="shared" si="4"/>
        <v>51</v>
      </c>
      <c r="B63" s="41">
        <f t="shared" si="5"/>
        <v>2726.92</v>
      </c>
      <c r="C63" s="41">
        <f t="shared" si="6"/>
        <v>2726.92</v>
      </c>
      <c r="D63" s="50"/>
      <c r="E63" s="49">
        <f t="shared" si="7"/>
        <v>0.04</v>
      </c>
      <c r="F63" s="32">
        <f t="shared" si="8"/>
        <v>1277.8900000000001</v>
      </c>
      <c r="G63" s="46">
        <f t="shared" si="9"/>
        <v>1449.03</v>
      </c>
      <c r="H63" s="40">
        <v>0</v>
      </c>
      <c r="I63" s="41">
        <f t="shared" si="10"/>
        <v>381917.32000000018</v>
      </c>
      <c r="J63" s="32">
        <f t="shared" si="11"/>
        <v>70990.240000000005</v>
      </c>
      <c r="K63" s="32">
        <f t="shared" si="3"/>
        <v>383190.3777333335</v>
      </c>
      <c r="L63" s="33"/>
      <c r="M63" s="24"/>
      <c r="N63" s="24"/>
      <c r="O63" s="24"/>
      <c r="P63" s="5"/>
      <c r="Q63" s="5"/>
      <c r="R63" s="5"/>
      <c r="S63" s="5"/>
      <c r="T63" s="5"/>
    </row>
    <row r="64" spans="1:20" ht="15" customHeight="1" x14ac:dyDescent="0.25">
      <c r="A64" s="31">
        <f t="shared" si="4"/>
        <v>52</v>
      </c>
      <c r="B64" s="41">
        <f t="shared" si="5"/>
        <v>2726.92</v>
      </c>
      <c r="C64" s="41">
        <f t="shared" si="6"/>
        <v>2726.92</v>
      </c>
      <c r="D64" s="50"/>
      <c r="E64" s="49">
        <f t="shared" si="7"/>
        <v>0.04</v>
      </c>
      <c r="F64" s="32">
        <f t="shared" si="8"/>
        <v>1273.06</v>
      </c>
      <c r="G64" s="46">
        <f t="shared" si="9"/>
        <v>1453.8600000000001</v>
      </c>
      <c r="H64" s="40">
        <v>0</v>
      </c>
      <c r="I64" s="41">
        <f t="shared" si="10"/>
        <v>380463.4600000002</v>
      </c>
      <c r="J64" s="32">
        <f t="shared" si="11"/>
        <v>72263.3</v>
      </c>
      <c r="K64" s="32">
        <f t="shared" si="3"/>
        <v>381731.67153333355</v>
      </c>
      <c r="L64" s="33"/>
      <c r="M64" s="24"/>
      <c r="N64" s="24"/>
      <c r="O64" s="24"/>
      <c r="P64" s="5"/>
      <c r="Q64" s="5"/>
      <c r="R64" s="5"/>
      <c r="S64" s="5"/>
      <c r="T64" s="5"/>
    </row>
    <row r="65" spans="1:20" ht="15" customHeight="1" x14ac:dyDescent="0.25">
      <c r="A65" s="31">
        <f t="shared" si="4"/>
        <v>53</v>
      </c>
      <c r="B65" s="41">
        <f t="shared" si="5"/>
        <v>2726.92</v>
      </c>
      <c r="C65" s="41">
        <f t="shared" si="6"/>
        <v>2726.92</v>
      </c>
      <c r="D65" s="50"/>
      <c r="E65" s="49">
        <f t="shared" si="7"/>
        <v>0.04</v>
      </c>
      <c r="F65" s="32">
        <f t="shared" si="8"/>
        <v>1268.22</v>
      </c>
      <c r="G65" s="46">
        <f t="shared" si="9"/>
        <v>1458.7</v>
      </c>
      <c r="H65" s="40">
        <v>0</v>
      </c>
      <c r="I65" s="41">
        <f t="shared" si="10"/>
        <v>379004.76000000018</v>
      </c>
      <c r="J65" s="32">
        <f t="shared" si="11"/>
        <v>73531.520000000004</v>
      </c>
      <c r="K65" s="32">
        <f t="shared" si="3"/>
        <v>380268.10920000018</v>
      </c>
      <c r="L65" s="33"/>
      <c r="M65" s="24"/>
      <c r="N65" s="24"/>
      <c r="O65" s="24"/>
      <c r="P65" s="5"/>
      <c r="Q65" s="5"/>
      <c r="R65" s="5"/>
      <c r="S65" s="5"/>
      <c r="T65" s="5"/>
    </row>
    <row r="66" spans="1:20" ht="15" customHeight="1" x14ac:dyDescent="0.25">
      <c r="A66" s="31">
        <f t="shared" si="4"/>
        <v>54</v>
      </c>
      <c r="B66" s="41">
        <f t="shared" si="5"/>
        <v>2726.92</v>
      </c>
      <c r="C66" s="41">
        <f t="shared" si="6"/>
        <v>2726.92</v>
      </c>
      <c r="D66" s="50"/>
      <c r="E66" s="49">
        <f t="shared" si="7"/>
        <v>0.04</v>
      </c>
      <c r="F66" s="32">
        <f t="shared" si="8"/>
        <v>1263.3499999999999</v>
      </c>
      <c r="G66" s="46">
        <f t="shared" si="9"/>
        <v>1463.5700000000002</v>
      </c>
      <c r="H66" s="40">
        <v>0</v>
      </c>
      <c r="I66" s="41">
        <f t="shared" si="10"/>
        <v>377541.19000000018</v>
      </c>
      <c r="J66" s="32">
        <f t="shared" si="11"/>
        <v>74794.87000000001</v>
      </c>
      <c r="K66" s="32">
        <f t="shared" si="3"/>
        <v>378799.66063333349</v>
      </c>
      <c r="L66" s="33"/>
      <c r="M66" s="24"/>
      <c r="N66" s="24"/>
      <c r="O66" s="24"/>
      <c r="P66" s="5"/>
      <c r="Q66" s="5"/>
      <c r="R66" s="5"/>
      <c r="S66" s="5"/>
      <c r="T66" s="5"/>
    </row>
    <row r="67" spans="1:20" ht="15" customHeight="1" x14ac:dyDescent="0.25">
      <c r="A67" s="31">
        <f t="shared" si="4"/>
        <v>55</v>
      </c>
      <c r="B67" s="41">
        <f t="shared" si="5"/>
        <v>2726.92</v>
      </c>
      <c r="C67" s="41">
        <f t="shared" si="6"/>
        <v>2726.92</v>
      </c>
      <c r="D67" s="50"/>
      <c r="E67" s="49">
        <f t="shared" si="7"/>
        <v>0.04</v>
      </c>
      <c r="F67" s="32">
        <f t="shared" si="8"/>
        <v>1258.48</v>
      </c>
      <c r="G67" s="46">
        <f t="shared" si="9"/>
        <v>1468.44</v>
      </c>
      <c r="H67" s="40">
        <v>0</v>
      </c>
      <c r="I67" s="41">
        <f t="shared" si="10"/>
        <v>376072.75000000017</v>
      </c>
      <c r="J67" s="32">
        <f t="shared" si="11"/>
        <v>76053.350000000006</v>
      </c>
      <c r="K67" s="32">
        <f t="shared" si="3"/>
        <v>377326.32583333348</v>
      </c>
      <c r="L67" s="33"/>
      <c r="M67" s="24"/>
      <c r="N67" s="24"/>
      <c r="O67" s="24"/>
      <c r="P67" s="5"/>
      <c r="Q67" s="5"/>
      <c r="R67" s="5"/>
      <c r="S67" s="5"/>
      <c r="T67" s="5"/>
    </row>
    <row r="68" spans="1:20" ht="15" customHeight="1" x14ac:dyDescent="0.25">
      <c r="A68" s="31">
        <f t="shared" si="4"/>
        <v>56</v>
      </c>
      <c r="B68" s="41">
        <f t="shared" si="5"/>
        <v>2726.92</v>
      </c>
      <c r="C68" s="41">
        <f t="shared" si="6"/>
        <v>2726.92</v>
      </c>
      <c r="D68" s="50"/>
      <c r="E68" s="49">
        <f t="shared" si="7"/>
        <v>0.04</v>
      </c>
      <c r="F68" s="32">
        <f t="shared" si="8"/>
        <v>1253.58</v>
      </c>
      <c r="G68" s="46">
        <f t="shared" si="9"/>
        <v>1473.3400000000001</v>
      </c>
      <c r="H68" s="40">
        <v>0</v>
      </c>
      <c r="I68" s="41">
        <f t="shared" si="10"/>
        <v>374599.41000000015</v>
      </c>
      <c r="J68" s="32">
        <f t="shared" si="11"/>
        <v>77306.930000000008</v>
      </c>
      <c r="K68" s="32">
        <f t="shared" si="3"/>
        <v>375848.07470000017</v>
      </c>
      <c r="L68" s="33"/>
      <c r="M68" s="24"/>
      <c r="N68" s="24"/>
      <c r="O68" s="24"/>
      <c r="P68" s="5"/>
      <c r="Q68" s="5"/>
      <c r="R68" s="5"/>
      <c r="S68" s="5"/>
      <c r="T68" s="5"/>
    </row>
    <row r="69" spans="1:20" ht="15" customHeight="1" x14ac:dyDescent="0.25">
      <c r="A69" s="31">
        <f t="shared" si="4"/>
        <v>57</v>
      </c>
      <c r="B69" s="41">
        <f t="shared" si="5"/>
        <v>2726.92</v>
      </c>
      <c r="C69" s="41">
        <f t="shared" si="6"/>
        <v>2726.92</v>
      </c>
      <c r="D69" s="50"/>
      <c r="E69" s="49">
        <f t="shared" si="7"/>
        <v>0.04</v>
      </c>
      <c r="F69" s="32">
        <f t="shared" si="8"/>
        <v>1248.67</v>
      </c>
      <c r="G69" s="46">
        <f t="shared" si="9"/>
        <v>1478.25</v>
      </c>
      <c r="H69" s="40">
        <v>0</v>
      </c>
      <c r="I69" s="41">
        <f t="shared" si="10"/>
        <v>373121.16000000015</v>
      </c>
      <c r="J69" s="32">
        <f t="shared" si="11"/>
        <v>78555.600000000006</v>
      </c>
      <c r="K69" s="32">
        <f t="shared" si="3"/>
        <v>374364.89720000012</v>
      </c>
      <c r="L69" s="33"/>
      <c r="M69" s="24"/>
      <c r="N69" s="24"/>
      <c r="O69" s="24"/>
      <c r="P69" s="5"/>
      <c r="Q69" s="5"/>
      <c r="R69" s="5"/>
      <c r="S69" s="5"/>
      <c r="T69" s="5"/>
    </row>
    <row r="70" spans="1:20" ht="15" customHeight="1" x14ac:dyDescent="0.25">
      <c r="A70" s="31">
        <f t="shared" si="4"/>
        <v>58</v>
      </c>
      <c r="B70" s="41">
        <f t="shared" si="5"/>
        <v>2726.92</v>
      </c>
      <c r="C70" s="41">
        <f t="shared" si="6"/>
        <v>2726.92</v>
      </c>
      <c r="D70" s="50"/>
      <c r="E70" s="49">
        <f t="shared" si="7"/>
        <v>0.04</v>
      </c>
      <c r="F70" s="32">
        <f t="shared" si="8"/>
        <v>1243.74</v>
      </c>
      <c r="G70" s="46">
        <f t="shared" si="9"/>
        <v>1483.18</v>
      </c>
      <c r="H70" s="40">
        <v>0</v>
      </c>
      <c r="I70" s="41">
        <f t="shared" si="10"/>
        <v>371637.98000000016</v>
      </c>
      <c r="J70" s="32">
        <f t="shared" si="11"/>
        <v>79799.340000000011</v>
      </c>
      <c r="K70" s="32">
        <f t="shared" si="3"/>
        <v>372876.7732666668</v>
      </c>
      <c r="L70" s="33"/>
      <c r="M70" s="24"/>
      <c r="N70" s="24"/>
      <c r="O70" s="24"/>
      <c r="P70" s="5"/>
      <c r="Q70" s="5"/>
      <c r="R70" s="5"/>
      <c r="S70" s="5"/>
      <c r="T70" s="5"/>
    </row>
    <row r="71" spans="1:20" ht="15" customHeight="1" x14ac:dyDescent="0.25">
      <c r="A71" s="31">
        <f t="shared" si="4"/>
        <v>59</v>
      </c>
      <c r="B71" s="41">
        <f t="shared" si="5"/>
        <v>2726.92</v>
      </c>
      <c r="C71" s="41">
        <f t="shared" si="6"/>
        <v>2726.92</v>
      </c>
      <c r="D71" s="50"/>
      <c r="E71" s="49">
        <f t="shared" si="7"/>
        <v>0.04</v>
      </c>
      <c r="F71" s="32">
        <f t="shared" si="8"/>
        <v>1238.8</v>
      </c>
      <c r="G71" s="46">
        <f t="shared" si="9"/>
        <v>1488.1200000000001</v>
      </c>
      <c r="H71" s="40">
        <v>0</v>
      </c>
      <c r="I71" s="41">
        <f t="shared" si="10"/>
        <v>370149.86000000016</v>
      </c>
      <c r="J71" s="32">
        <f t="shared" si="11"/>
        <v>81038.140000000014</v>
      </c>
      <c r="K71" s="32">
        <f t="shared" si="3"/>
        <v>371383.69286666682</v>
      </c>
      <c r="L71" s="33"/>
      <c r="M71" s="24"/>
      <c r="N71" s="24"/>
      <c r="O71" s="24"/>
      <c r="P71" s="5"/>
      <c r="Q71" s="5"/>
      <c r="R71" s="5"/>
      <c r="S71" s="5"/>
      <c r="T71" s="5"/>
    </row>
    <row r="72" spans="1:20" ht="15" customHeight="1" x14ac:dyDescent="0.25">
      <c r="A72" s="31">
        <f t="shared" si="4"/>
        <v>60</v>
      </c>
      <c r="B72" s="41">
        <f t="shared" si="5"/>
        <v>2726.92</v>
      </c>
      <c r="C72" s="41">
        <f t="shared" si="6"/>
        <v>2726.92</v>
      </c>
      <c r="D72" s="50"/>
      <c r="E72" s="49">
        <f t="shared" si="7"/>
        <v>0.04</v>
      </c>
      <c r="F72" s="32">
        <f t="shared" si="8"/>
        <v>1233.8399999999999</v>
      </c>
      <c r="G72" s="46">
        <f t="shared" si="9"/>
        <v>1493.0800000000002</v>
      </c>
      <c r="H72" s="40">
        <v>0</v>
      </c>
      <c r="I72" s="41">
        <f t="shared" si="10"/>
        <v>368656.78000000014</v>
      </c>
      <c r="J72" s="32">
        <f t="shared" si="11"/>
        <v>82271.98000000001</v>
      </c>
      <c r="K72" s="32">
        <f t="shared" si="3"/>
        <v>369885.63593333348</v>
      </c>
      <c r="L72" s="33"/>
      <c r="M72" s="24"/>
      <c r="N72" s="24"/>
      <c r="O72" s="24"/>
      <c r="P72" s="5"/>
      <c r="Q72" s="5"/>
      <c r="R72" s="5"/>
      <c r="S72" s="5"/>
      <c r="T72" s="5"/>
    </row>
    <row r="73" spans="1:20" ht="15" customHeight="1" x14ac:dyDescent="0.25">
      <c r="A73" s="31">
        <f t="shared" si="4"/>
        <v>61</v>
      </c>
      <c r="B73" s="41">
        <f t="shared" si="5"/>
        <v>2726.92</v>
      </c>
      <c r="C73" s="41">
        <f t="shared" si="6"/>
        <v>2726.92</v>
      </c>
      <c r="D73" s="50"/>
      <c r="E73" s="49">
        <f t="shared" si="7"/>
        <v>0.04</v>
      </c>
      <c r="F73" s="32">
        <f t="shared" si="8"/>
        <v>1228.8599999999999</v>
      </c>
      <c r="G73" s="46">
        <f t="shared" si="9"/>
        <v>1498.0600000000002</v>
      </c>
      <c r="H73" s="40">
        <v>0</v>
      </c>
      <c r="I73" s="41">
        <f t="shared" si="10"/>
        <v>367158.72000000015</v>
      </c>
      <c r="J73" s="32">
        <f t="shared" si="11"/>
        <v>83500.840000000011</v>
      </c>
      <c r="K73" s="32">
        <f t="shared" si="3"/>
        <v>368382.58240000013</v>
      </c>
      <c r="L73" s="33"/>
      <c r="M73" s="24"/>
      <c r="N73" s="24"/>
      <c r="O73" s="24"/>
      <c r="P73" s="5"/>
      <c r="Q73" s="5"/>
      <c r="R73" s="5"/>
      <c r="S73" s="5"/>
      <c r="T73" s="5"/>
    </row>
    <row r="74" spans="1:20" ht="15" customHeight="1" x14ac:dyDescent="0.25">
      <c r="A74" s="31">
        <f t="shared" si="4"/>
        <v>62</v>
      </c>
      <c r="B74" s="41">
        <f t="shared" si="5"/>
        <v>2726.92</v>
      </c>
      <c r="C74" s="41">
        <f t="shared" si="6"/>
        <v>2726.92</v>
      </c>
      <c r="D74" s="50"/>
      <c r="E74" s="49">
        <f t="shared" si="7"/>
        <v>0.04</v>
      </c>
      <c r="F74" s="32">
        <f t="shared" si="8"/>
        <v>1223.8699999999999</v>
      </c>
      <c r="G74" s="46">
        <f t="shared" si="9"/>
        <v>1503.0500000000002</v>
      </c>
      <c r="H74" s="40">
        <v>0</v>
      </c>
      <c r="I74" s="41">
        <f t="shared" si="10"/>
        <v>365655.67000000016</v>
      </c>
      <c r="J74" s="32">
        <f t="shared" si="11"/>
        <v>84724.71</v>
      </c>
      <c r="K74" s="32">
        <f t="shared" si="3"/>
        <v>366874.5222333335</v>
      </c>
      <c r="L74" s="33"/>
      <c r="M74" s="24"/>
      <c r="N74" s="24"/>
      <c r="O74" s="24"/>
      <c r="P74" s="5"/>
      <c r="Q74" s="5"/>
      <c r="R74" s="5"/>
      <c r="S74" s="5"/>
      <c r="T74" s="5"/>
    </row>
    <row r="75" spans="1:20" ht="15" customHeight="1" x14ac:dyDescent="0.25">
      <c r="A75" s="31">
        <f t="shared" si="4"/>
        <v>63</v>
      </c>
      <c r="B75" s="41">
        <f t="shared" si="5"/>
        <v>2726.92</v>
      </c>
      <c r="C75" s="41">
        <f t="shared" si="6"/>
        <v>2726.92</v>
      </c>
      <c r="D75" s="50"/>
      <c r="E75" s="49">
        <f t="shared" si="7"/>
        <v>0.04</v>
      </c>
      <c r="F75" s="32">
        <f t="shared" si="8"/>
        <v>1218.8599999999999</v>
      </c>
      <c r="G75" s="46">
        <f t="shared" si="9"/>
        <v>1508.0600000000002</v>
      </c>
      <c r="H75" s="40">
        <v>0</v>
      </c>
      <c r="I75" s="41">
        <f t="shared" si="10"/>
        <v>364147.61000000016</v>
      </c>
      <c r="J75" s="32">
        <f t="shared" si="11"/>
        <v>85943.57</v>
      </c>
      <c r="K75" s="32">
        <f t="shared" si="3"/>
        <v>365361.43536666682</v>
      </c>
      <c r="L75" s="33"/>
      <c r="M75" s="24"/>
      <c r="N75" s="24"/>
      <c r="O75" s="24"/>
      <c r="P75" s="5"/>
      <c r="Q75" s="5"/>
      <c r="R75" s="5"/>
      <c r="S75" s="5"/>
      <c r="T75" s="5"/>
    </row>
    <row r="76" spans="1:20" ht="15" customHeight="1" x14ac:dyDescent="0.25">
      <c r="A76" s="31">
        <f t="shared" si="4"/>
        <v>64</v>
      </c>
      <c r="B76" s="41">
        <f t="shared" si="5"/>
        <v>2726.92</v>
      </c>
      <c r="C76" s="41">
        <f t="shared" si="6"/>
        <v>2726.92</v>
      </c>
      <c r="D76" s="50"/>
      <c r="E76" s="49">
        <f t="shared" si="7"/>
        <v>0.04</v>
      </c>
      <c r="F76" s="32">
        <f t="shared" si="8"/>
        <v>1213.83</v>
      </c>
      <c r="G76" s="46">
        <f t="shared" si="9"/>
        <v>1513.0900000000001</v>
      </c>
      <c r="H76" s="40">
        <v>0</v>
      </c>
      <c r="I76" s="41">
        <f t="shared" si="10"/>
        <v>362634.52000000014</v>
      </c>
      <c r="J76" s="32">
        <f t="shared" si="11"/>
        <v>87157.400000000009</v>
      </c>
      <c r="K76" s="32">
        <f t="shared" si="3"/>
        <v>363843.30173333344</v>
      </c>
      <c r="L76" s="33"/>
      <c r="M76" s="24"/>
      <c r="N76" s="24"/>
      <c r="O76" s="24"/>
      <c r="P76" s="5"/>
      <c r="Q76" s="5"/>
      <c r="R76" s="5"/>
      <c r="S76" s="5"/>
      <c r="T76" s="5"/>
    </row>
    <row r="77" spans="1:20" ht="15" customHeight="1" x14ac:dyDescent="0.25">
      <c r="A77" s="31">
        <f t="shared" si="4"/>
        <v>65</v>
      </c>
      <c r="B77" s="41">
        <f t="shared" si="5"/>
        <v>2726.92</v>
      </c>
      <c r="C77" s="41">
        <f t="shared" si="6"/>
        <v>2726.92</v>
      </c>
      <c r="D77" s="50"/>
      <c r="E77" s="49">
        <f t="shared" si="7"/>
        <v>0.04</v>
      </c>
      <c r="F77" s="32">
        <f t="shared" si="8"/>
        <v>1208.79</v>
      </c>
      <c r="G77" s="46">
        <f t="shared" si="9"/>
        <v>1518.13</v>
      </c>
      <c r="H77" s="40">
        <v>0</v>
      </c>
      <c r="I77" s="41">
        <f t="shared" si="10"/>
        <v>361116.39000000013</v>
      </c>
      <c r="J77" s="32">
        <f t="shared" si="11"/>
        <v>88366.19</v>
      </c>
      <c r="K77" s="32">
        <f t="shared" si="3"/>
        <v>362320.11130000011</v>
      </c>
      <c r="L77" s="33"/>
      <c r="M77" s="24"/>
      <c r="N77" s="24"/>
      <c r="O77" s="24"/>
      <c r="P77" s="5"/>
      <c r="Q77" s="5"/>
      <c r="R77" s="5"/>
      <c r="S77" s="5"/>
      <c r="T77" s="5"/>
    </row>
    <row r="78" spans="1:20" ht="15" customHeight="1" x14ac:dyDescent="0.25">
      <c r="A78" s="31">
        <f t="shared" si="4"/>
        <v>66</v>
      </c>
      <c r="B78" s="41">
        <f t="shared" si="5"/>
        <v>2726.92</v>
      </c>
      <c r="C78" s="41">
        <f t="shared" si="6"/>
        <v>2726.92</v>
      </c>
      <c r="D78" s="50"/>
      <c r="E78" s="49">
        <f t="shared" si="7"/>
        <v>0.04</v>
      </c>
      <c r="F78" s="32">
        <f t="shared" si="8"/>
        <v>1203.73</v>
      </c>
      <c r="G78" s="46">
        <f t="shared" si="9"/>
        <v>1523.19</v>
      </c>
      <c r="H78" s="40">
        <v>0</v>
      </c>
      <c r="I78" s="41">
        <f t="shared" si="10"/>
        <v>359593.20000000013</v>
      </c>
      <c r="J78" s="32">
        <f t="shared" si="11"/>
        <v>89569.919999999998</v>
      </c>
      <c r="K78" s="32">
        <f t="shared" ref="K78:K141" si="12">I78+(I78*E79/12)</f>
        <v>360791.84400000016</v>
      </c>
      <c r="L78" s="33"/>
      <c r="M78" s="24"/>
      <c r="N78" s="24"/>
      <c r="O78" s="24"/>
      <c r="P78" s="5"/>
      <c r="Q78" s="5"/>
      <c r="R78" s="5"/>
      <c r="S78" s="5"/>
      <c r="T78" s="5"/>
    </row>
    <row r="79" spans="1:20" ht="15" customHeight="1" x14ac:dyDescent="0.25">
      <c r="A79" s="31">
        <f t="shared" ref="A79:A142" si="13">IF(I78&lt;0.02,"",A78+1)</f>
        <v>67</v>
      </c>
      <c r="B79" s="41">
        <f t="shared" ref="B79:B142" si="14">IF(A79="","",IF(E79&lt;&gt;E78,PMT(E79/12,$C$4-A78,-I78),B78))</f>
        <v>2726.92</v>
      </c>
      <c r="C79" s="41">
        <f t="shared" ref="C79:C142" si="15">IF(A79="","",IF(B79&gt;K78,K78,ROUNDUP(B79,2)))</f>
        <v>2726.92</v>
      </c>
      <c r="D79" s="50"/>
      <c r="E79" s="49">
        <f t="shared" ref="E79:E142" si="16">IF(A79="","",IF(D79&lt;&gt;"",D79,E78))</f>
        <v>0.04</v>
      </c>
      <c r="F79" s="32">
        <f t="shared" ref="F79:F142" si="17">IF(A79="","",ROUNDUP(I78*E79/12,2))</f>
        <v>1198.6500000000001</v>
      </c>
      <c r="G79" s="46">
        <f t="shared" ref="G79:G142" si="18">IF(A79="","",C79-F79)</f>
        <v>1528.27</v>
      </c>
      <c r="H79" s="40">
        <v>0</v>
      </c>
      <c r="I79" s="41">
        <f t="shared" ref="I79:I142" si="19">IF(I78&lt;0.02,0,I78-G79-H79)</f>
        <v>358064.93000000011</v>
      </c>
      <c r="J79" s="32">
        <f t="shared" ref="J79:J142" si="20">IF(A79="","",J78+F79)</f>
        <v>90768.569999999992</v>
      </c>
      <c r="K79" s="32">
        <f t="shared" si="12"/>
        <v>359258.47976666677</v>
      </c>
      <c r="L79" s="33"/>
      <c r="M79" s="24"/>
      <c r="N79" s="24"/>
      <c r="O79" s="24"/>
      <c r="P79" s="5"/>
      <c r="Q79" s="5"/>
      <c r="R79" s="5"/>
      <c r="S79" s="5"/>
      <c r="T79" s="5"/>
    </row>
    <row r="80" spans="1:20" ht="15" customHeight="1" x14ac:dyDescent="0.25">
      <c r="A80" s="31">
        <f t="shared" si="13"/>
        <v>68</v>
      </c>
      <c r="B80" s="41">
        <f t="shared" si="14"/>
        <v>2726.92</v>
      </c>
      <c r="C80" s="41">
        <f t="shared" si="15"/>
        <v>2726.92</v>
      </c>
      <c r="D80" s="50"/>
      <c r="E80" s="49">
        <f t="shared" si="16"/>
        <v>0.04</v>
      </c>
      <c r="F80" s="32">
        <f t="shared" si="17"/>
        <v>1193.55</v>
      </c>
      <c r="G80" s="46">
        <f t="shared" si="18"/>
        <v>1533.3700000000001</v>
      </c>
      <c r="H80" s="40">
        <v>0</v>
      </c>
      <c r="I80" s="41">
        <f t="shared" si="19"/>
        <v>356531.56000000011</v>
      </c>
      <c r="J80" s="32">
        <f t="shared" si="20"/>
        <v>91962.12</v>
      </c>
      <c r="K80" s="32">
        <f t="shared" si="12"/>
        <v>357719.99853333342</v>
      </c>
      <c r="L80" s="33"/>
      <c r="M80" s="24"/>
      <c r="N80" s="24"/>
      <c r="O80" s="24"/>
      <c r="P80" s="5"/>
      <c r="Q80" s="5"/>
      <c r="R80" s="5"/>
      <c r="S80" s="5"/>
      <c r="T80" s="5"/>
    </row>
    <row r="81" spans="1:20" ht="15" customHeight="1" x14ac:dyDescent="0.25">
      <c r="A81" s="31">
        <f t="shared" si="13"/>
        <v>69</v>
      </c>
      <c r="B81" s="41">
        <f t="shared" si="14"/>
        <v>2726.92</v>
      </c>
      <c r="C81" s="41">
        <f t="shared" si="15"/>
        <v>2726.92</v>
      </c>
      <c r="D81" s="50"/>
      <c r="E81" s="49">
        <f t="shared" si="16"/>
        <v>0.04</v>
      </c>
      <c r="F81" s="32">
        <f t="shared" si="17"/>
        <v>1188.44</v>
      </c>
      <c r="G81" s="46">
        <f t="shared" si="18"/>
        <v>1538.48</v>
      </c>
      <c r="H81" s="40">
        <v>0</v>
      </c>
      <c r="I81" s="41">
        <f t="shared" si="19"/>
        <v>354993.08000000013</v>
      </c>
      <c r="J81" s="32">
        <f t="shared" si="20"/>
        <v>93150.56</v>
      </c>
      <c r="K81" s="32">
        <f t="shared" si="12"/>
        <v>356176.39026666677</v>
      </c>
      <c r="L81" s="33"/>
      <c r="M81" s="24"/>
      <c r="N81" s="24"/>
      <c r="O81" s="24"/>
      <c r="P81" s="5"/>
      <c r="Q81" s="5"/>
      <c r="R81" s="5"/>
      <c r="S81" s="5"/>
      <c r="T81" s="5"/>
    </row>
    <row r="82" spans="1:20" ht="15" customHeight="1" x14ac:dyDescent="0.25">
      <c r="A82" s="31">
        <f t="shared" si="13"/>
        <v>70</v>
      </c>
      <c r="B82" s="41">
        <f t="shared" si="14"/>
        <v>2726.92</v>
      </c>
      <c r="C82" s="41">
        <f t="shared" si="15"/>
        <v>2726.92</v>
      </c>
      <c r="D82" s="50"/>
      <c r="E82" s="49">
        <f t="shared" si="16"/>
        <v>0.04</v>
      </c>
      <c r="F82" s="32">
        <f t="shared" si="17"/>
        <v>1183.32</v>
      </c>
      <c r="G82" s="46">
        <f t="shared" si="18"/>
        <v>1543.6000000000001</v>
      </c>
      <c r="H82" s="40">
        <v>0</v>
      </c>
      <c r="I82" s="41">
        <f t="shared" si="19"/>
        <v>353449.48000000016</v>
      </c>
      <c r="J82" s="32">
        <f t="shared" si="20"/>
        <v>94333.88</v>
      </c>
      <c r="K82" s="32">
        <f t="shared" si="12"/>
        <v>354627.6449333335</v>
      </c>
      <c r="L82" s="33"/>
      <c r="M82" s="24"/>
      <c r="N82" s="24"/>
      <c r="O82" s="24"/>
      <c r="P82" s="5"/>
      <c r="Q82" s="5"/>
      <c r="R82" s="5"/>
      <c r="S82" s="5"/>
      <c r="T82" s="5"/>
    </row>
    <row r="83" spans="1:20" ht="15" customHeight="1" x14ac:dyDescent="0.25">
      <c r="A83" s="31">
        <f t="shared" si="13"/>
        <v>71</v>
      </c>
      <c r="B83" s="41">
        <f t="shared" si="14"/>
        <v>2726.92</v>
      </c>
      <c r="C83" s="41">
        <f t="shared" si="15"/>
        <v>2726.92</v>
      </c>
      <c r="D83" s="50"/>
      <c r="E83" s="49">
        <f t="shared" si="16"/>
        <v>0.04</v>
      </c>
      <c r="F83" s="32">
        <f t="shared" si="17"/>
        <v>1178.17</v>
      </c>
      <c r="G83" s="46">
        <f t="shared" si="18"/>
        <v>1548.75</v>
      </c>
      <c r="H83" s="40">
        <v>0</v>
      </c>
      <c r="I83" s="41">
        <f t="shared" si="19"/>
        <v>351900.73000000016</v>
      </c>
      <c r="J83" s="32">
        <f t="shared" si="20"/>
        <v>95512.05</v>
      </c>
      <c r="K83" s="32">
        <f t="shared" si="12"/>
        <v>353073.73243333347</v>
      </c>
      <c r="L83" s="33"/>
      <c r="M83" s="24"/>
      <c r="N83" s="24"/>
      <c r="O83" s="24"/>
      <c r="P83" s="5"/>
      <c r="Q83" s="5"/>
      <c r="R83" s="5"/>
      <c r="S83" s="5"/>
      <c r="T83" s="5"/>
    </row>
    <row r="84" spans="1:20" ht="15" customHeight="1" x14ac:dyDescent="0.25">
      <c r="A84" s="31">
        <f t="shared" si="13"/>
        <v>72</v>
      </c>
      <c r="B84" s="41">
        <f t="shared" si="14"/>
        <v>2726.92</v>
      </c>
      <c r="C84" s="41">
        <f t="shared" si="15"/>
        <v>2726.92</v>
      </c>
      <c r="D84" s="50"/>
      <c r="E84" s="49">
        <f t="shared" si="16"/>
        <v>0.04</v>
      </c>
      <c r="F84" s="32">
        <f t="shared" si="17"/>
        <v>1173.01</v>
      </c>
      <c r="G84" s="46">
        <f t="shared" si="18"/>
        <v>1553.91</v>
      </c>
      <c r="H84" s="40">
        <v>0</v>
      </c>
      <c r="I84" s="41">
        <f t="shared" si="19"/>
        <v>350346.82000000018</v>
      </c>
      <c r="J84" s="32">
        <f t="shared" si="20"/>
        <v>96685.06</v>
      </c>
      <c r="K84" s="32">
        <f t="shared" si="12"/>
        <v>351514.64273333352</v>
      </c>
      <c r="L84" s="33"/>
      <c r="M84" s="24"/>
      <c r="N84" s="24"/>
      <c r="O84" s="24"/>
      <c r="P84" s="5"/>
      <c r="Q84" s="5"/>
      <c r="R84" s="5"/>
      <c r="S84" s="5"/>
      <c r="T84" s="5"/>
    </row>
    <row r="85" spans="1:20" ht="15" customHeight="1" x14ac:dyDescent="0.25">
      <c r="A85" s="31">
        <f t="shared" si="13"/>
        <v>73</v>
      </c>
      <c r="B85" s="41">
        <f t="shared" si="14"/>
        <v>2726.92</v>
      </c>
      <c r="C85" s="41">
        <f t="shared" si="15"/>
        <v>2726.92</v>
      </c>
      <c r="D85" s="50"/>
      <c r="E85" s="49">
        <f t="shared" si="16"/>
        <v>0.04</v>
      </c>
      <c r="F85" s="32">
        <f t="shared" si="17"/>
        <v>1167.83</v>
      </c>
      <c r="G85" s="46">
        <f t="shared" si="18"/>
        <v>1559.0900000000001</v>
      </c>
      <c r="H85" s="40">
        <v>0</v>
      </c>
      <c r="I85" s="41">
        <f t="shared" si="19"/>
        <v>348787.73000000016</v>
      </c>
      <c r="J85" s="32">
        <f t="shared" si="20"/>
        <v>97852.89</v>
      </c>
      <c r="K85" s="32">
        <f t="shared" si="12"/>
        <v>349950.35576666682</v>
      </c>
      <c r="L85" s="33"/>
      <c r="M85" s="24"/>
      <c r="N85" s="24"/>
      <c r="O85" s="24"/>
      <c r="P85" s="5"/>
      <c r="Q85" s="5"/>
      <c r="R85" s="5"/>
      <c r="S85" s="5"/>
      <c r="T85" s="5"/>
    </row>
    <row r="86" spans="1:20" ht="15" customHeight="1" x14ac:dyDescent="0.25">
      <c r="A86" s="31">
        <f t="shared" si="13"/>
        <v>74</v>
      </c>
      <c r="B86" s="41">
        <f t="shared" si="14"/>
        <v>2726.92</v>
      </c>
      <c r="C86" s="41">
        <f t="shared" si="15"/>
        <v>2726.92</v>
      </c>
      <c r="D86" s="50"/>
      <c r="E86" s="49">
        <f t="shared" si="16"/>
        <v>0.04</v>
      </c>
      <c r="F86" s="32">
        <f t="shared" si="17"/>
        <v>1162.6299999999999</v>
      </c>
      <c r="G86" s="46">
        <f t="shared" si="18"/>
        <v>1564.2900000000002</v>
      </c>
      <c r="H86" s="40">
        <v>0</v>
      </c>
      <c r="I86" s="41">
        <f t="shared" si="19"/>
        <v>347223.44000000018</v>
      </c>
      <c r="J86" s="32">
        <f t="shared" si="20"/>
        <v>99015.52</v>
      </c>
      <c r="K86" s="32">
        <f t="shared" si="12"/>
        <v>348380.85146666685</v>
      </c>
      <c r="L86" s="33"/>
      <c r="M86" s="24"/>
      <c r="N86" s="24"/>
      <c r="O86" s="24"/>
      <c r="P86" s="5"/>
      <c r="Q86" s="5"/>
      <c r="R86" s="5"/>
      <c r="S86" s="5"/>
      <c r="T86" s="5"/>
    </row>
    <row r="87" spans="1:20" ht="15" customHeight="1" x14ac:dyDescent="0.25">
      <c r="A87" s="31">
        <f t="shared" si="13"/>
        <v>75</v>
      </c>
      <c r="B87" s="41">
        <f t="shared" si="14"/>
        <v>2726.92</v>
      </c>
      <c r="C87" s="41">
        <f t="shared" si="15"/>
        <v>2726.92</v>
      </c>
      <c r="D87" s="50"/>
      <c r="E87" s="49">
        <f t="shared" si="16"/>
        <v>0.04</v>
      </c>
      <c r="F87" s="32">
        <f t="shared" si="17"/>
        <v>1157.42</v>
      </c>
      <c r="G87" s="46">
        <f t="shared" si="18"/>
        <v>1569.5</v>
      </c>
      <c r="H87" s="40">
        <v>0</v>
      </c>
      <c r="I87" s="41">
        <f t="shared" si="19"/>
        <v>345653.94000000018</v>
      </c>
      <c r="J87" s="32">
        <f t="shared" si="20"/>
        <v>100172.94</v>
      </c>
      <c r="K87" s="32">
        <f t="shared" si="12"/>
        <v>346806.11980000016</v>
      </c>
      <c r="L87" s="33"/>
      <c r="M87" s="24"/>
      <c r="N87" s="24"/>
      <c r="O87" s="24"/>
      <c r="P87" s="5"/>
      <c r="Q87" s="5"/>
      <c r="R87" s="5"/>
      <c r="S87" s="5"/>
      <c r="T87" s="5"/>
    </row>
    <row r="88" spans="1:20" ht="15" customHeight="1" x14ac:dyDescent="0.25">
      <c r="A88" s="31">
        <f t="shared" si="13"/>
        <v>76</v>
      </c>
      <c r="B88" s="41">
        <f t="shared" si="14"/>
        <v>2726.92</v>
      </c>
      <c r="C88" s="41">
        <f t="shared" si="15"/>
        <v>2726.92</v>
      </c>
      <c r="D88" s="50"/>
      <c r="E88" s="49">
        <f t="shared" si="16"/>
        <v>0.04</v>
      </c>
      <c r="F88" s="32">
        <f t="shared" si="17"/>
        <v>1152.18</v>
      </c>
      <c r="G88" s="46">
        <f t="shared" si="18"/>
        <v>1574.74</v>
      </c>
      <c r="H88" s="40">
        <v>0</v>
      </c>
      <c r="I88" s="41">
        <f t="shared" si="19"/>
        <v>344079.20000000019</v>
      </c>
      <c r="J88" s="32">
        <f t="shared" si="20"/>
        <v>101325.12</v>
      </c>
      <c r="K88" s="32">
        <f t="shared" si="12"/>
        <v>345226.13066666684</v>
      </c>
      <c r="L88" s="33"/>
      <c r="M88" s="24"/>
      <c r="N88" s="24"/>
      <c r="O88" s="24"/>
      <c r="P88" s="5"/>
      <c r="Q88" s="5"/>
      <c r="R88" s="5"/>
      <c r="S88" s="5"/>
      <c r="T88" s="5"/>
    </row>
    <row r="89" spans="1:20" ht="15" customHeight="1" x14ac:dyDescent="0.25">
      <c r="A89" s="31">
        <f t="shared" si="13"/>
        <v>77</v>
      </c>
      <c r="B89" s="41">
        <f t="shared" si="14"/>
        <v>2726.92</v>
      </c>
      <c r="C89" s="41">
        <f t="shared" si="15"/>
        <v>2726.92</v>
      </c>
      <c r="D89" s="50"/>
      <c r="E89" s="49">
        <f t="shared" si="16"/>
        <v>0.04</v>
      </c>
      <c r="F89" s="32">
        <f t="shared" si="17"/>
        <v>1146.94</v>
      </c>
      <c r="G89" s="46">
        <f t="shared" si="18"/>
        <v>1579.98</v>
      </c>
      <c r="H89" s="40">
        <v>0</v>
      </c>
      <c r="I89" s="41">
        <f t="shared" si="19"/>
        <v>342499.2200000002</v>
      </c>
      <c r="J89" s="32">
        <f t="shared" si="20"/>
        <v>102472.06</v>
      </c>
      <c r="K89" s="32">
        <f t="shared" si="12"/>
        <v>343640.88406666688</v>
      </c>
      <c r="L89" s="33"/>
      <c r="M89" s="24"/>
      <c r="N89" s="24"/>
      <c r="O89" s="24"/>
      <c r="P89" s="5"/>
      <c r="Q89" s="5"/>
      <c r="R89" s="5"/>
      <c r="S89" s="5"/>
      <c r="T89" s="5"/>
    </row>
    <row r="90" spans="1:20" ht="15" customHeight="1" x14ac:dyDescent="0.25">
      <c r="A90" s="31">
        <f t="shared" si="13"/>
        <v>78</v>
      </c>
      <c r="B90" s="41">
        <f t="shared" si="14"/>
        <v>2726.92</v>
      </c>
      <c r="C90" s="41">
        <f t="shared" si="15"/>
        <v>2726.92</v>
      </c>
      <c r="D90" s="50"/>
      <c r="E90" s="49">
        <f t="shared" si="16"/>
        <v>0.04</v>
      </c>
      <c r="F90" s="32">
        <f t="shared" si="17"/>
        <v>1141.67</v>
      </c>
      <c r="G90" s="46">
        <f t="shared" si="18"/>
        <v>1585.25</v>
      </c>
      <c r="H90" s="40">
        <v>0</v>
      </c>
      <c r="I90" s="41">
        <f t="shared" si="19"/>
        <v>340913.9700000002</v>
      </c>
      <c r="J90" s="32">
        <f t="shared" si="20"/>
        <v>103613.73</v>
      </c>
      <c r="K90" s="32">
        <f t="shared" si="12"/>
        <v>342050.3499000002</v>
      </c>
      <c r="L90" s="33"/>
      <c r="M90" s="24"/>
      <c r="N90" s="24"/>
      <c r="O90" s="24"/>
      <c r="P90" s="5"/>
      <c r="Q90" s="5"/>
      <c r="R90" s="5"/>
      <c r="S90" s="5"/>
      <c r="T90" s="5"/>
    </row>
    <row r="91" spans="1:20" ht="15" customHeight="1" x14ac:dyDescent="0.25">
      <c r="A91" s="31">
        <f t="shared" si="13"/>
        <v>79</v>
      </c>
      <c r="B91" s="41">
        <f t="shared" si="14"/>
        <v>2726.92</v>
      </c>
      <c r="C91" s="41">
        <f t="shared" si="15"/>
        <v>2726.92</v>
      </c>
      <c r="D91" s="50"/>
      <c r="E91" s="49">
        <f t="shared" si="16"/>
        <v>0.04</v>
      </c>
      <c r="F91" s="32">
        <f t="shared" si="17"/>
        <v>1136.3799999999999</v>
      </c>
      <c r="G91" s="46">
        <f t="shared" si="18"/>
        <v>1590.5400000000002</v>
      </c>
      <c r="H91" s="40">
        <v>0</v>
      </c>
      <c r="I91" s="41">
        <f t="shared" si="19"/>
        <v>339323.43000000023</v>
      </c>
      <c r="J91" s="32">
        <f t="shared" si="20"/>
        <v>104750.11</v>
      </c>
      <c r="K91" s="32">
        <f t="shared" si="12"/>
        <v>340454.50810000021</v>
      </c>
      <c r="L91" s="33"/>
      <c r="M91" s="24"/>
      <c r="N91" s="24"/>
      <c r="O91" s="24"/>
      <c r="P91" s="5"/>
      <c r="Q91" s="5"/>
      <c r="R91" s="5"/>
      <c r="S91" s="5"/>
      <c r="T91" s="5"/>
    </row>
    <row r="92" spans="1:20" ht="15" customHeight="1" x14ac:dyDescent="0.25">
      <c r="A92" s="31">
        <f t="shared" si="13"/>
        <v>80</v>
      </c>
      <c r="B92" s="41">
        <f t="shared" si="14"/>
        <v>2726.92</v>
      </c>
      <c r="C92" s="41">
        <f t="shared" si="15"/>
        <v>2726.92</v>
      </c>
      <c r="D92" s="50"/>
      <c r="E92" s="49">
        <f t="shared" si="16"/>
        <v>0.04</v>
      </c>
      <c r="F92" s="32">
        <f t="shared" si="17"/>
        <v>1131.08</v>
      </c>
      <c r="G92" s="46">
        <f t="shared" si="18"/>
        <v>1595.8400000000001</v>
      </c>
      <c r="H92" s="40">
        <v>0</v>
      </c>
      <c r="I92" s="41">
        <f t="shared" si="19"/>
        <v>337727.5900000002</v>
      </c>
      <c r="J92" s="32">
        <f t="shared" si="20"/>
        <v>105881.19</v>
      </c>
      <c r="K92" s="32">
        <f t="shared" si="12"/>
        <v>338853.34863333352</v>
      </c>
      <c r="L92" s="33"/>
      <c r="M92" s="24"/>
      <c r="N92" s="24"/>
      <c r="O92" s="24"/>
      <c r="P92" s="5"/>
      <c r="Q92" s="5"/>
      <c r="R92" s="5"/>
      <c r="S92" s="5"/>
      <c r="T92" s="5"/>
    </row>
    <row r="93" spans="1:20" ht="15" customHeight="1" x14ac:dyDescent="0.25">
      <c r="A93" s="31">
        <f t="shared" si="13"/>
        <v>81</v>
      </c>
      <c r="B93" s="41">
        <f t="shared" si="14"/>
        <v>2726.92</v>
      </c>
      <c r="C93" s="41">
        <f t="shared" si="15"/>
        <v>2726.92</v>
      </c>
      <c r="D93" s="50"/>
      <c r="E93" s="49">
        <f t="shared" si="16"/>
        <v>0.04</v>
      </c>
      <c r="F93" s="32">
        <f t="shared" si="17"/>
        <v>1125.76</v>
      </c>
      <c r="G93" s="46">
        <f t="shared" si="18"/>
        <v>1601.16</v>
      </c>
      <c r="H93" s="40">
        <v>0</v>
      </c>
      <c r="I93" s="41">
        <f t="shared" si="19"/>
        <v>336126.43000000023</v>
      </c>
      <c r="J93" s="32">
        <f t="shared" si="20"/>
        <v>107006.95</v>
      </c>
      <c r="K93" s="32">
        <f t="shared" si="12"/>
        <v>337246.85143333353</v>
      </c>
      <c r="L93" s="33"/>
      <c r="M93" s="24"/>
      <c r="N93" s="24"/>
      <c r="O93" s="24"/>
      <c r="P93" s="5"/>
      <c r="Q93" s="5"/>
      <c r="R93" s="5"/>
      <c r="S93" s="5"/>
      <c r="T93" s="5"/>
    </row>
    <row r="94" spans="1:20" ht="15" customHeight="1" x14ac:dyDescent="0.25">
      <c r="A94" s="31">
        <f t="shared" si="13"/>
        <v>82</v>
      </c>
      <c r="B94" s="41">
        <f t="shared" si="14"/>
        <v>2726.92</v>
      </c>
      <c r="C94" s="41">
        <f t="shared" si="15"/>
        <v>2726.92</v>
      </c>
      <c r="D94" s="50"/>
      <c r="E94" s="49">
        <f t="shared" si="16"/>
        <v>0.04</v>
      </c>
      <c r="F94" s="32">
        <f t="shared" si="17"/>
        <v>1120.43</v>
      </c>
      <c r="G94" s="46">
        <f t="shared" si="18"/>
        <v>1606.49</v>
      </c>
      <c r="H94" s="40">
        <v>0</v>
      </c>
      <c r="I94" s="41">
        <f t="shared" si="19"/>
        <v>334519.94000000024</v>
      </c>
      <c r="J94" s="32">
        <f t="shared" si="20"/>
        <v>108127.37999999999</v>
      </c>
      <c r="K94" s="32">
        <f t="shared" si="12"/>
        <v>335635.00646666688</v>
      </c>
      <c r="L94" s="33"/>
      <c r="M94" s="24"/>
      <c r="N94" s="24"/>
      <c r="O94" s="24"/>
      <c r="P94" s="5"/>
      <c r="Q94" s="5"/>
      <c r="R94" s="5"/>
      <c r="S94" s="5"/>
      <c r="T94" s="5"/>
    </row>
    <row r="95" spans="1:20" ht="15" customHeight="1" x14ac:dyDescent="0.25">
      <c r="A95" s="31">
        <f t="shared" si="13"/>
        <v>83</v>
      </c>
      <c r="B95" s="41">
        <f t="shared" si="14"/>
        <v>2726.92</v>
      </c>
      <c r="C95" s="41">
        <f t="shared" si="15"/>
        <v>2726.92</v>
      </c>
      <c r="D95" s="50"/>
      <c r="E95" s="49">
        <f t="shared" si="16"/>
        <v>0.04</v>
      </c>
      <c r="F95" s="32">
        <f t="shared" si="17"/>
        <v>1115.07</v>
      </c>
      <c r="G95" s="46">
        <f t="shared" si="18"/>
        <v>1611.8500000000001</v>
      </c>
      <c r="H95" s="40">
        <v>0</v>
      </c>
      <c r="I95" s="41">
        <f t="shared" si="19"/>
        <v>332908.09000000026</v>
      </c>
      <c r="J95" s="32">
        <f t="shared" si="20"/>
        <v>109242.45</v>
      </c>
      <c r="K95" s="32">
        <f t="shared" si="12"/>
        <v>334017.78363333357</v>
      </c>
      <c r="L95" s="33"/>
      <c r="M95" s="24"/>
      <c r="N95" s="24"/>
      <c r="O95" s="24"/>
      <c r="P95" s="5"/>
      <c r="Q95" s="5"/>
      <c r="R95" s="5"/>
      <c r="S95" s="5"/>
      <c r="T95" s="5"/>
    </row>
    <row r="96" spans="1:20" ht="15" customHeight="1" x14ac:dyDescent="0.25">
      <c r="A96" s="31">
        <f t="shared" si="13"/>
        <v>84</v>
      </c>
      <c r="B96" s="41">
        <f t="shared" si="14"/>
        <v>2726.92</v>
      </c>
      <c r="C96" s="41">
        <f t="shared" si="15"/>
        <v>2726.92</v>
      </c>
      <c r="D96" s="50"/>
      <c r="E96" s="49">
        <f t="shared" si="16"/>
        <v>0.04</v>
      </c>
      <c r="F96" s="32">
        <f t="shared" si="17"/>
        <v>1109.7</v>
      </c>
      <c r="G96" s="46">
        <f t="shared" si="18"/>
        <v>1617.22</v>
      </c>
      <c r="H96" s="40">
        <v>0</v>
      </c>
      <c r="I96" s="41">
        <f t="shared" si="19"/>
        <v>331290.87000000029</v>
      </c>
      <c r="J96" s="32">
        <f t="shared" si="20"/>
        <v>110352.15</v>
      </c>
      <c r="K96" s="32">
        <f t="shared" si="12"/>
        <v>332395.1729000003</v>
      </c>
      <c r="L96" s="33"/>
      <c r="M96" s="24"/>
      <c r="N96" s="24"/>
      <c r="O96" s="24"/>
      <c r="P96" s="5"/>
      <c r="Q96" s="5"/>
      <c r="R96" s="5"/>
      <c r="S96" s="5"/>
      <c r="T96" s="5"/>
    </row>
    <row r="97" spans="1:20" ht="15" customHeight="1" x14ac:dyDescent="0.25">
      <c r="A97" s="31">
        <f t="shared" si="13"/>
        <v>85</v>
      </c>
      <c r="B97" s="41">
        <f t="shared" si="14"/>
        <v>2726.92</v>
      </c>
      <c r="C97" s="41">
        <f t="shared" si="15"/>
        <v>2726.92</v>
      </c>
      <c r="D97" s="50"/>
      <c r="E97" s="49">
        <f t="shared" si="16"/>
        <v>0.04</v>
      </c>
      <c r="F97" s="32">
        <f t="shared" si="17"/>
        <v>1104.31</v>
      </c>
      <c r="G97" s="46">
        <f t="shared" si="18"/>
        <v>1622.6100000000001</v>
      </c>
      <c r="H97" s="40">
        <v>0</v>
      </c>
      <c r="I97" s="41">
        <f t="shared" si="19"/>
        <v>329668.2600000003</v>
      </c>
      <c r="J97" s="32">
        <f t="shared" si="20"/>
        <v>111456.45999999999</v>
      </c>
      <c r="K97" s="32">
        <f t="shared" si="12"/>
        <v>330767.15420000028</v>
      </c>
      <c r="L97" s="33"/>
      <c r="M97" s="24"/>
      <c r="N97" s="24"/>
      <c r="O97" s="24"/>
      <c r="P97" s="5"/>
      <c r="Q97" s="5"/>
      <c r="R97" s="5"/>
      <c r="S97" s="5"/>
      <c r="T97" s="5"/>
    </row>
    <row r="98" spans="1:20" ht="15" customHeight="1" x14ac:dyDescent="0.25">
      <c r="A98" s="31">
        <f t="shared" si="13"/>
        <v>86</v>
      </c>
      <c r="B98" s="41">
        <f t="shared" si="14"/>
        <v>2726.92</v>
      </c>
      <c r="C98" s="41">
        <f t="shared" si="15"/>
        <v>2726.92</v>
      </c>
      <c r="D98" s="50"/>
      <c r="E98" s="49">
        <f t="shared" si="16"/>
        <v>0.04</v>
      </c>
      <c r="F98" s="32">
        <f t="shared" si="17"/>
        <v>1098.9000000000001</v>
      </c>
      <c r="G98" s="46">
        <f t="shared" si="18"/>
        <v>1628.02</v>
      </c>
      <c r="H98" s="40">
        <v>0</v>
      </c>
      <c r="I98" s="41">
        <f t="shared" si="19"/>
        <v>328040.24000000028</v>
      </c>
      <c r="J98" s="32">
        <f t="shared" si="20"/>
        <v>112555.35999999999</v>
      </c>
      <c r="K98" s="32">
        <f t="shared" si="12"/>
        <v>329133.70746666694</v>
      </c>
      <c r="L98" s="33"/>
      <c r="M98" s="24"/>
      <c r="N98" s="24"/>
      <c r="O98" s="24"/>
      <c r="P98" s="5"/>
      <c r="Q98" s="5"/>
      <c r="R98" s="5"/>
      <c r="S98" s="5"/>
      <c r="T98" s="5"/>
    </row>
    <row r="99" spans="1:20" ht="15" customHeight="1" x14ac:dyDescent="0.25">
      <c r="A99" s="31">
        <f t="shared" si="13"/>
        <v>87</v>
      </c>
      <c r="B99" s="41">
        <f t="shared" si="14"/>
        <v>2726.92</v>
      </c>
      <c r="C99" s="41">
        <f t="shared" si="15"/>
        <v>2726.92</v>
      </c>
      <c r="D99" s="50"/>
      <c r="E99" s="49">
        <f t="shared" si="16"/>
        <v>0.04</v>
      </c>
      <c r="F99" s="32">
        <f t="shared" si="17"/>
        <v>1093.47</v>
      </c>
      <c r="G99" s="46">
        <f t="shared" si="18"/>
        <v>1633.45</v>
      </c>
      <c r="H99" s="40">
        <v>0</v>
      </c>
      <c r="I99" s="41">
        <f t="shared" si="19"/>
        <v>326406.79000000027</v>
      </c>
      <c r="J99" s="32">
        <f t="shared" si="20"/>
        <v>113648.82999999999</v>
      </c>
      <c r="K99" s="32">
        <f t="shared" si="12"/>
        <v>327494.81263333361</v>
      </c>
      <c r="L99" s="33"/>
      <c r="M99" s="24"/>
      <c r="N99" s="24"/>
      <c r="O99" s="24"/>
      <c r="P99" s="5"/>
      <c r="Q99" s="5"/>
      <c r="R99" s="5"/>
      <c r="S99" s="5"/>
      <c r="T99" s="5"/>
    </row>
    <row r="100" spans="1:20" ht="15" customHeight="1" x14ac:dyDescent="0.25">
      <c r="A100" s="31">
        <f t="shared" si="13"/>
        <v>88</v>
      </c>
      <c r="B100" s="41">
        <f t="shared" si="14"/>
        <v>2726.92</v>
      </c>
      <c r="C100" s="41">
        <f t="shared" si="15"/>
        <v>2726.92</v>
      </c>
      <c r="D100" s="50"/>
      <c r="E100" s="49">
        <f t="shared" si="16"/>
        <v>0.04</v>
      </c>
      <c r="F100" s="32">
        <f t="shared" si="17"/>
        <v>1088.03</v>
      </c>
      <c r="G100" s="46">
        <f t="shared" si="18"/>
        <v>1638.89</v>
      </c>
      <c r="H100" s="40">
        <v>0</v>
      </c>
      <c r="I100" s="41">
        <f t="shared" si="19"/>
        <v>324767.90000000026</v>
      </c>
      <c r="J100" s="32">
        <f t="shared" si="20"/>
        <v>114736.85999999999</v>
      </c>
      <c r="K100" s="32">
        <f t="shared" si="12"/>
        <v>325850.45966666692</v>
      </c>
      <c r="L100" s="33"/>
      <c r="M100" s="24"/>
      <c r="N100" s="24"/>
      <c r="O100" s="24"/>
      <c r="P100" s="5"/>
      <c r="Q100" s="5"/>
      <c r="R100" s="5"/>
      <c r="S100" s="5"/>
      <c r="T100" s="5"/>
    </row>
    <row r="101" spans="1:20" ht="15" customHeight="1" x14ac:dyDescent="0.25">
      <c r="A101" s="31">
        <f t="shared" si="13"/>
        <v>89</v>
      </c>
      <c r="B101" s="41">
        <f t="shared" si="14"/>
        <v>2726.92</v>
      </c>
      <c r="C101" s="41">
        <f t="shared" si="15"/>
        <v>2726.92</v>
      </c>
      <c r="D101" s="50"/>
      <c r="E101" s="49">
        <f t="shared" si="16"/>
        <v>0.04</v>
      </c>
      <c r="F101" s="32">
        <f t="shared" si="17"/>
        <v>1082.56</v>
      </c>
      <c r="G101" s="46">
        <f t="shared" si="18"/>
        <v>1644.3600000000001</v>
      </c>
      <c r="H101" s="40">
        <v>0</v>
      </c>
      <c r="I101" s="41">
        <f t="shared" si="19"/>
        <v>323123.54000000027</v>
      </c>
      <c r="J101" s="32">
        <f t="shared" si="20"/>
        <v>115819.41999999998</v>
      </c>
      <c r="K101" s="32">
        <f t="shared" si="12"/>
        <v>324200.61846666696</v>
      </c>
      <c r="L101" s="33"/>
      <c r="M101" s="24"/>
      <c r="N101" s="24"/>
      <c r="O101" s="24"/>
      <c r="P101" s="5"/>
      <c r="Q101" s="5"/>
      <c r="R101" s="5"/>
      <c r="S101" s="5"/>
      <c r="T101" s="5"/>
    </row>
    <row r="102" spans="1:20" ht="15" customHeight="1" x14ac:dyDescent="0.25">
      <c r="A102" s="31">
        <f t="shared" si="13"/>
        <v>90</v>
      </c>
      <c r="B102" s="41">
        <f t="shared" si="14"/>
        <v>2726.92</v>
      </c>
      <c r="C102" s="41">
        <f t="shared" si="15"/>
        <v>2726.92</v>
      </c>
      <c r="D102" s="50"/>
      <c r="E102" s="49">
        <f t="shared" si="16"/>
        <v>0.04</v>
      </c>
      <c r="F102" s="32">
        <f t="shared" si="17"/>
        <v>1077.08</v>
      </c>
      <c r="G102" s="46">
        <f t="shared" si="18"/>
        <v>1649.8400000000001</v>
      </c>
      <c r="H102" s="40">
        <v>0</v>
      </c>
      <c r="I102" s="41">
        <f t="shared" si="19"/>
        <v>321473.70000000024</v>
      </c>
      <c r="J102" s="32">
        <f t="shared" si="20"/>
        <v>116896.49999999999</v>
      </c>
      <c r="K102" s="32">
        <f t="shared" si="12"/>
        <v>322545.27900000027</v>
      </c>
      <c r="L102" s="33"/>
      <c r="M102" s="24"/>
      <c r="N102" s="24"/>
      <c r="O102" s="24"/>
      <c r="P102" s="5"/>
      <c r="Q102" s="5"/>
      <c r="R102" s="5"/>
      <c r="S102" s="5"/>
      <c r="T102" s="5"/>
    </row>
    <row r="103" spans="1:20" ht="15" customHeight="1" x14ac:dyDescent="0.25">
      <c r="A103" s="31">
        <f t="shared" si="13"/>
        <v>91</v>
      </c>
      <c r="B103" s="41">
        <f t="shared" si="14"/>
        <v>2726.92</v>
      </c>
      <c r="C103" s="41">
        <f t="shared" si="15"/>
        <v>2726.92</v>
      </c>
      <c r="D103" s="50"/>
      <c r="E103" s="49">
        <f t="shared" si="16"/>
        <v>0.04</v>
      </c>
      <c r="F103" s="32">
        <f t="shared" si="17"/>
        <v>1071.58</v>
      </c>
      <c r="G103" s="46">
        <f t="shared" si="18"/>
        <v>1655.3400000000001</v>
      </c>
      <c r="H103" s="40">
        <v>0</v>
      </c>
      <c r="I103" s="41">
        <f t="shared" si="19"/>
        <v>319818.36000000022</v>
      </c>
      <c r="J103" s="32">
        <f t="shared" si="20"/>
        <v>117968.07999999999</v>
      </c>
      <c r="K103" s="32">
        <f t="shared" si="12"/>
        <v>320884.42120000022</v>
      </c>
      <c r="L103" s="33"/>
      <c r="M103" s="24"/>
      <c r="N103" s="24"/>
      <c r="O103" s="24"/>
      <c r="P103" s="5"/>
      <c r="Q103" s="5"/>
      <c r="R103" s="5"/>
      <c r="S103" s="5"/>
      <c r="T103" s="5"/>
    </row>
    <row r="104" spans="1:20" ht="15" customHeight="1" x14ac:dyDescent="0.25">
      <c r="A104" s="31">
        <f t="shared" si="13"/>
        <v>92</v>
      </c>
      <c r="B104" s="41">
        <f t="shared" si="14"/>
        <v>2726.92</v>
      </c>
      <c r="C104" s="41">
        <f t="shared" si="15"/>
        <v>2726.92</v>
      </c>
      <c r="D104" s="50"/>
      <c r="E104" s="49">
        <f t="shared" si="16"/>
        <v>0.04</v>
      </c>
      <c r="F104" s="32">
        <f t="shared" si="17"/>
        <v>1066.07</v>
      </c>
      <c r="G104" s="46">
        <f t="shared" si="18"/>
        <v>1660.8500000000001</v>
      </c>
      <c r="H104" s="40">
        <v>0</v>
      </c>
      <c r="I104" s="41">
        <f t="shared" si="19"/>
        <v>318157.51000000024</v>
      </c>
      <c r="J104" s="32">
        <f t="shared" si="20"/>
        <v>119034.15</v>
      </c>
      <c r="K104" s="32">
        <f t="shared" si="12"/>
        <v>319218.03503333358</v>
      </c>
      <c r="L104" s="33"/>
      <c r="M104" s="24"/>
      <c r="N104" s="24"/>
      <c r="O104" s="24"/>
      <c r="P104" s="5"/>
      <c r="Q104" s="5"/>
      <c r="R104" s="5"/>
      <c r="S104" s="5"/>
      <c r="T104" s="5"/>
    </row>
    <row r="105" spans="1:20" ht="15" customHeight="1" x14ac:dyDescent="0.25">
      <c r="A105" s="31">
        <f t="shared" si="13"/>
        <v>93</v>
      </c>
      <c r="B105" s="41">
        <f t="shared" si="14"/>
        <v>2726.92</v>
      </c>
      <c r="C105" s="41">
        <f t="shared" si="15"/>
        <v>2726.92</v>
      </c>
      <c r="D105" s="50"/>
      <c r="E105" s="49">
        <f t="shared" si="16"/>
        <v>0.04</v>
      </c>
      <c r="F105" s="32">
        <f t="shared" si="17"/>
        <v>1060.53</v>
      </c>
      <c r="G105" s="46">
        <f t="shared" si="18"/>
        <v>1666.39</v>
      </c>
      <c r="H105" s="40">
        <v>0</v>
      </c>
      <c r="I105" s="41">
        <f t="shared" si="19"/>
        <v>316491.12000000023</v>
      </c>
      <c r="J105" s="32">
        <f t="shared" si="20"/>
        <v>120094.68</v>
      </c>
      <c r="K105" s="32">
        <f t="shared" si="12"/>
        <v>317546.09040000022</v>
      </c>
      <c r="L105" s="33"/>
      <c r="M105" s="24"/>
      <c r="N105" s="24"/>
      <c r="O105" s="24"/>
      <c r="P105" s="5"/>
      <c r="Q105" s="5"/>
      <c r="R105" s="5"/>
      <c r="S105" s="5"/>
      <c r="T105" s="5"/>
    </row>
    <row r="106" spans="1:20" ht="15" customHeight="1" x14ac:dyDescent="0.25">
      <c r="A106" s="31">
        <f t="shared" si="13"/>
        <v>94</v>
      </c>
      <c r="B106" s="41">
        <f t="shared" si="14"/>
        <v>2726.92</v>
      </c>
      <c r="C106" s="41">
        <f t="shared" si="15"/>
        <v>2726.92</v>
      </c>
      <c r="D106" s="50"/>
      <c r="E106" s="49">
        <f t="shared" si="16"/>
        <v>0.04</v>
      </c>
      <c r="F106" s="32">
        <f t="shared" si="17"/>
        <v>1054.98</v>
      </c>
      <c r="G106" s="46">
        <f t="shared" si="18"/>
        <v>1671.94</v>
      </c>
      <c r="H106" s="40">
        <v>0</v>
      </c>
      <c r="I106" s="41">
        <f t="shared" si="19"/>
        <v>314819.18000000023</v>
      </c>
      <c r="J106" s="32">
        <f t="shared" si="20"/>
        <v>121149.65999999999</v>
      </c>
      <c r="K106" s="32">
        <f t="shared" si="12"/>
        <v>315868.57726666692</v>
      </c>
      <c r="L106" s="33"/>
      <c r="M106" s="24"/>
      <c r="N106" s="24"/>
      <c r="O106" s="24"/>
      <c r="P106" s="5"/>
      <c r="Q106" s="5"/>
      <c r="R106" s="5"/>
      <c r="S106" s="5"/>
      <c r="T106" s="5"/>
    </row>
    <row r="107" spans="1:20" ht="15" customHeight="1" x14ac:dyDescent="0.25">
      <c r="A107" s="31">
        <f t="shared" si="13"/>
        <v>95</v>
      </c>
      <c r="B107" s="41">
        <f t="shared" si="14"/>
        <v>2726.92</v>
      </c>
      <c r="C107" s="41">
        <f t="shared" si="15"/>
        <v>2726.92</v>
      </c>
      <c r="D107" s="50"/>
      <c r="E107" s="49">
        <f t="shared" si="16"/>
        <v>0.04</v>
      </c>
      <c r="F107" s="32">
        <f t="shared" si="17"/>
        <v>1049.4000000000001</v>
      </c>
      <c r="G107" s="46">
        <f t="shared" si="18"/>
        <v>1677.52</v>
      </c>
      <c r="H107" s="40">
        <v>0</v>
      </c>
      <c r="I107" s="41">
        <f t="shared" si="19"/>
        <v>313141.66000000021</v>
      </c>
      <c r="J107" s="32">
        <f t="shared" si="20"/>
        <v>122199.05999999998</v>
      </c>
      <c r="K107" s="32">
        <f t="shared" si="12"/>
        <v>314185.46553333354</v>
      </c>
      <c r="L107" s="33"/>
      <c r="M107" s="24"/>
      <c r="N107" s="24"/>
      <c r="O107" s="24"/>
      <c r="P107" s="5"/>
      <c r="Q107" s="5"/>
      <c r="R107" s="5"/>
      <c r="S107" s="5"/>
      <c r="T107" s="5"/>
    </row>
    <row r="108" spans="1:20" ht="15" customHeight="1" x14ac:dyDescent="0.25">
      <c r="A108" s="31">
        <f t="shared" si="13"/>
        <v>96</v>
      </c>
      <c r="B108" s="41">
        <f t="shared" si="14"/>
        <v>2726.92</v>
      </c>
      <c r="C108" s="41">
        <f t="shared" si="15"/>
        <v>2726.92</v>
      </c>
      <c r="D108" s="50"/>
      <c r="E108" s="49">
        <f t="shared" si="16"/>
        <v>0.04</v>
      </c>
      <c r="F108" s="32">
        <f t="shared" si="17"/>
        <v>1043.81</v>
      </c>
      <c r="G108" s="46">
        <f t="shared" si="18"/>
        <v>1683.1100000000001</v>
      </c>
      <c r="H108" s="40">
        <v>0</v>
      </c>
      <c r="I108" s="41">
        <f t="shared" si="19"/>
        <v>311458.55000000022</v>
      </c>
      <c r="J108" s="32">
        <f t="shared" si="20"/>
        <v>123242.86999999998</v>
      </c>
      <c r="K108" s="32">
        <f t="shared" si="12"/>
        <v>312496.74516666686</v>
      </c>
      <c r="L108" s="33"/>
      <c r="M108" s="24"/>
      <c r="N108" s="24"/>
      <c r="O108" s="24"/>
      <c r="P108" s="5"/>
      <c r="Q108" s="5"/>
      <c r="R108" s="5"/>
      <c r="S108" s="5"/>
      <c r="T108" s="5"/>
    </row>
    <row r="109" spans="1:20" ht="15" customHeight="1" x14ac:dyDescent="0.25">
      <c r="A109" s="31">
        <f t="shared" si="13"/>
        <v>97</v>
      </c>
      <c r="B109" s="41">
        <f t="shared" si="14"/>
        <v>2726.92</v>
      </c>
      <c r="C109" s="41">
        <f t="shared" si="15"/>
        <v>2726.92</v>
      </c>
      <c r="D109" s="50"/>
      <c r="E109" s="49">
        <f t="shared" si="16"/>
        <v>0.04</v>
      </c>
      <c r="F109" s="32">
        <f t="shared" si="17"/>
        <v>1038.2</v>
      </c>
      <c r="G109" s="46">
        <f t="shared" si="18"/>
        <v>1688.72</v>
      </c>
      <c r="H109" s="40">
        <v>0</v>
      </c>
      <c r="I109" s="41">
        <f t="shared" si="19"/>
        <v>309769.83000000025</v>
      </c>
      <c r="J109" s="32">
        <f t="shared" si="20"/>
        <v>124281.06999999998</v>
      </c>
      <c r="K109" s="32">
        <f t="shared" si="12"/>
        <v>310802.39610000025</v>
      </c>
      <c r="L109" s="33"/>
      <c r="M109" s="24"/>
      <c r="N109" s="24"/>
      <c r="O109" s="24"/>
      <c r="P109" s="5"/>
      <c r="Q109" s="5"/>
      <c r="R109" s="5"/>
      <c r="S109" s="5"/>
      <c r="T109" s="5"/>
    </row>
    <row r="110" spans="1:20" ht="15" customHeight="1" x14ac:dyDescent="0.25">
      <c r="A110" s="31">
        <f t="shared" si="13"/>
        <v>98</v>
      </c>
      <c r="B110" s="41">
        <f t="shared" si="14"/>
        <v>2726.92</v>
      </c>
      <c r="C110" s="41">
        <f t="shared" si="15"/>
        <v>2726.92</v>
      </c>
      <c r="D110" s="50"/>
      <c r="E110" s="49">
        <f t="shared" si="16"/>
        <v>0.04</v>
      </c>
      <c r="F110" s="32">
        <f t="shared" si="17"/>
        <v>1032.57</v>
      </c>
      <c r="G110" s="46">
        <f t="shared" si="18"/>
        <v>1694.3500000000001</v>
      </c>
      <c r="H110" s="40">
        <v>0</v>
      </c>
      <c r="I110" s="41">
        <f t="shared" si="19"/>
        <v>308075.48000000027</v>
      </c>
      <c r="J110" s="32">
        <f t="shared" si="20"/>
        <v>125313.63999999998</v>
      </c>
      <c r="K110" s="32">
        <f t="shared" si="12"/>
        <v>309102.39826666692</v>
      </c>
      <c r="L110" s="33"/>
      <c r="M110" s="24"/>
      <c r="N110" s="24"/>
      <c r="O110" s="24"/>
      <c r="P110" s="5"/>
      <c r="Q110" s="5"/>
      <c r="R110" s="5"/>
      <c r="S110" s="5"/>
      <c r="T110" s="5"/>
    </row>
    <row r="111" spans="1:20" ht="15" customHeight="1" x14ac:dyDescent="0.25">
      <c r="A111" s="31">
        <f t="shared" si="13"/>
        <v>99</v>
      </c>
      <c r="B111" s="41">
        <f t="shared" si="14"/>
        <v>2726.92</v>
      </c>
      <c r="C111" s="41">
        <f t="shared" si="15"/>
        <v>2726.92</v>
      </c>
      <c r="D111" s="50"/>
      <c r="E111" s="49">
        <f t="shared" si="16"/>
        <v>0.04</v>
      </c>
      <c r="F111" s="32">
        <f t="shared" si="17"/>
        <v>1026.92</v>
      </c>
      <c r="G111" s="46">
        <f t="shared" si="18"/>
        <v>1700</v>
      </c>
      <c r="H111" s="40">
        <v>0</v>
      </c>
      <c r="I111" s="41">
        <f t="shared" si="19"/>
        <v>306375.48000000027</v>
      </c>
      <c r="J111" s="32">
        <f t="shared" si="20"/>
        <v>126340.55999999998</v>
      </c>
      <c r="K111" s="32">
        <f t="shared" si="12"/>
        <v>307396.73160000029</v>
      </c>
      <c r="L111" s="33"/>
      <c r="M111" s="24"/>
      <c r="N111" s="24"/>
      <c r="O111" s="24"/>
      <c r="P111" s="5"/>
      <c r="Q111" s="5"/>
      <c r="R111" s="5"/>
      <c r="S111" s="5"/>
      <c r="T111" s="5"/>
    </row>
    <row r="112" spans="1:20" ht="15" customHeight="1" x14ac:dyDescent="0.25">
      <c r="A112" s="31">
        <f t="shared" si="13"/>
        <v>100</v>
      </c>
      <c r="B112" s="41">
        <f t="shared" si="14"/>
        <v>2726.92</v>
      </c>
      <c r="C112" s="41">
        <f t="shared" si="15"/>
        <v>2726.92</v>
      </c>
      <c r="D112" s="50"/>
      <c r="E112" s="49">
        <f t="shared" si="16"/>
        <v>0.04</v>
      </c>
      <c r="F112" s="32">
        <f t="shared" si="17"/>
        <v>1021.26</v>
      </c>
      <c r="G112" s="46">
        <f t="shared" si="18"/>
        <v>1705.66</v>
      </c>
      <c r="H112" s="40">
        <v>0</v>
      </c>
      <c r="I112" s="41">
        <f t="shared" si="19"/>
        <v>304669.8200000003</v>
      </c>
      <c r="J112" s="32">
        <f t="shared" si="20"/>
        <v>127361.81999999998</v>
      </c>
      <c r="K112" s="32">
        <f t="shared" si="12"/>
        <v>305685.38606666698</v>
      </c>
      <c r="L112" s="33"/>
      <c r="M112" s="24"/>
      <c r="N112" s="24"/>
      <c r="O112" s="24"/>
      <c r="P112" s="5"/>
      <c r="Q112" s="5"/>
      <c r="R112" s="5"/>
      <c r="S112" s="5"/>
      <c r="T112" s="5"/>
    </row>
    <row r="113" spans="1:20" ht="15" customHeight="1" x14ac:dyDescent="0.25">
      <c r="A113" s="31">
        <f t="shared" si="13"/>
        <v>101</v>
      </c>
      <c r="B113" s="41">
        <f t="shared" si="14"/>
        <v>2726.92</v>
      </c>
      <c r="C113" s="41">
        <f t="shared" si="15"/>
        <v>2726.92</v>
      </c>
      <c r="D113" s="50"/>
      <c r="E113" s="49">
        <f t="shared" si="16"/>
        <v>0.04</v>
      </c>
      <c r="F113" s="32">
        <f t="shared" si="17"/>
        <v>1015.5699999999999</v>
      </c>
      <c r="G113" s="46">
        <f t="shared" si="18"/>
        <v>1711.3500000000001</v>
      </c>
      <c r="H113" s="40">
        <v>0</v>
      </c>
      <c r="I113" s="41">
        <f t="shared" si="19"/>
        <v>302958.47000000032</v>
      </c>
      <c r="J113" s="32">
        <f t="shared" si="20"/>
        <v>128377.38999999998</v>
      </c>
      <c r="K113" s="32">
        <f t="shared" si="12"/>
        <v>303968.33156666701</v>
      </c>
      <c r="L113" s="33"/>
      <c r="M113" s="24"/>
      <c r="N113" s="24"/>
      <c r="O113" s="24"/>
      <c r="P113" s="5"/>
      <c r="Q113" s="5"/>
      <c r="R113" s="5"/>
      <c r="S113" s="5"/>
      <c r="T113" s="5"/>
    </row>
    <row r="114" spans="1:20" ht="15" customHeight="1" x14ac:dyDescent="0.25">
      <c r="A114" s="31">
        <f t="shared" si="13"/>
        <v>102</v>
      </c>
      <c r="B114" s="41">
        <f t="shared" si="14"/>
        <v>2726.92</v>
      </c>
      <c r="C114" s="41">
        <f t="shared" si="15"/>
        <v>2726.92</v>
      </c>
      <c r="D114" s="50"/>
      <c r="E114" s="49">
        <f t="shared" si="16"/>
        <v>0.04</v>
      </c>
      <c r="F114" s="32">
        <f t="shared" si="17"/>
        <v>1009.87</v>
      </c>
      <c r="G114" s="46">
        <f t="shared" si="18"/>
        <v>1717.0500000000002</v>
      </c>
      <c r="H114" s="40">
        <v>0</v>
      </c>
      <c r="I114" s="41">
        <f t="shared" si="19"/>
        <v>301241.42000000033</v>
      </c>
      <c r="J114" s="32">
        <f t="shared" si="20"/>
        <v>129387.25999999998</v>
      </c>
      <c r="K114" s="32">
        <f t="shared" si="12"/>
        <v>302245.558066667</v>
      </c>
      <c r="L114" s="33"/>
      <c r="M114" s="24"/>
      <c r="N114" s="24"/>
      <c r="O114" s="24"/>
      <c r="P114" s="5"/>
      <c r="Q114" s="5"/>
      <c r="R114" s="5"/>
      <c r="S114" s="5"/>
      <c r="T114" s="5"/>
    </row>
    <row r="115" spans="1:20" ht="15" customHeight="1" x14ac:dyDescent="0.25">
      <c r="A115" s="31">
        <f t="shared" si="13"/>
        <v>103</v>
      </c>
      <c r="B115" s="41">
        <f t="shared" si="14"/>
        <v>2726.92</v>
      </c>
      <c r="C115" s="41">
        <f t="shared" si="15"/>
        <v>2726.92</v>
      </c>
      <c r="D115" s="50"/>
      <c r="E115" s="49">
        <f t="shared" si="16"/>
        <v>0.04</v>
      </c>
      <c r="F115" s="32">
        <f t="shared" si="17"/>
        <v>1004.14</v>
      </c>
      <c r="G115" s="46">
        <f t="shared" si="18"/>
        <v>1722.7800000000002</v>
      </c>
      <c r="H115" s="40">
        <v>0</v>
      </c>
      <c r="I115" s="41">
        <f t="shared" si="19"/>
        <v>299518.64000000031</v>
      </c>
      <c r="J115" s="32">
        <f t="shared" si="20"/>
        <v>130391.39999999998</v>
      </c>
      <c r="K115" s="32">
        <f t="shared" si="12"/>
        <v>300517.03546666697</v>
      </c>
      <c r="L115" s="33"/>
      <c r="M115" s="24"/>
      <c r="N115" s="24"/>
      <c r="O115" s="24"/>
      <c r="P115" s="5"/>
      <c r="Q115" s="5"/>
      <c r="R115" s="5"/>
      <c r="S115" s="5"/>
      <c r="T115" s="5"/>
    </row>
    <row r="116" spans="1:20" ht="15" customHeight="1" x14ac:dyDescent="0.25">
      <c r="A116" s="31">
        <f t="shared" si="13"/>
        <v>104</v>
      </c>
      <c r="B116" s="41">
        <f t="shared" si="14"/>
        <v>2726.92</v>
      </c>
      <c r="C116" s="41">
        <f t="shared" si="15"/>
        <v>2726.92</v>
      </c>
      <c r="D116" s="50"/>
      <c r="E116" s="49">
        <f t="shared" si="16"/>
        <v>0.04</v>
      </c>
      <c r="F116" s="32">
        <f t="shared" si="17"/>
        <v>998.4</v>
      </c>
      <c r="G116" s="46">
        <f t="shared" si="18"/>
        <v>1728.52</v>
      </c>
      <c r="H116" s="40">
        <v>0</v>
      </c>
      <c r="I116" s="41">
        <f t="shared" si="19"/>
        <v>297790.12000000029</v>
      </c>
      <c r="J116" s="32">
        <f t="shared" si="20"/>
        <v>131389.79999999999</v>
      </c>
      <c r="K116" s="32">
        <f t="shared" si="12"/>
        <v>298782.75373333361</v>
      </c>
      <c r="L116" s="33"/>
      <c r="M116" s="24"/>
      <c r="N116" s="24"/>
      <c r="O116" s="24"/>
      <c r="P116" s="5"/>
      <c r="Q116" s="5"/>
      <c r="R116" s="5"/>
      <c r="S116" s="5"/>
      <c r="T116" s="5"/>
    </row>
    <row r="117" spans="1:20" ht="15" customHeight="1" x14ac:dyDescent="0.25">
      <c r="A117" s="31">
        <f t="shared" si="13"/>
        <v>105</v>
      </c>
      <c r="B117" s="41">
        <f t="shared" si="14"/>
        <v>2726.92</v>
      </c>
      <c r="C117" s="41">
        <f t="shared" si="15"/>
        <v>2726.92</v>
      </c>
      <c r="D117" s="50"/>
      <c r="E117" s="49">
        <f t="shared" si="16"/>
        <v>0.04</v>
      </c>
      <c r="F117" s="32">
        <f t="shared" si="17"/>
        <v>992.64</v>
      </c>
      <c r="G117" s="46">
        <f t="shared" si="18"/>
        <v>1734.2800000000002</v>
      </c>
      <c r="H117" s="40">
        <v>0</v>
      </c>
      <c r="I117" s="41">
        <f t="shared" si="19"/>
        <v>296055.84000000026</v>
      </c>
      <c r="J117" s="32">
        <f t="shared" si="20"/>
        <v>132382.44</v>
      </c>
      <c r="K117" s="32">
        <f t="shared" si="12"/>
        <v>297042.69280000025</v>
      </c>
      <c r="L117" s="33"/>
      <c r="M117" s="24"/>
      <c r="N117" s="24"/>
      <c r="O117" s="24"/>
      <c r="P117" s="5"/>
      <c r="Q117" s="5"/>
      <c r="R117" s="5"/>
      <c r="S117" s="5"/>
      <c r="T117" s="5"/>
    </row>
    <row r="118" spans="1:20" ht="15" customHeight="1" x14ac:dyDescent="0.25">
      <c r="A118" s="31">
        <f t="shared" si="13"/>
        <v>106</v>
      </c>
      <c r="B118" s="41">
        <f t="shared" si="14"/>
        <v>2726.92</v>
      </c>
      <c r="C118" s="41">
        <f t="shared" si="15"/>
        <v>2726.92</v>
      </c>
      <c r="D118" s="50"/>
      <c r="E118" s="49">
        <f t="shared" si="16"/>
        <v>0.04</v>
      </c>
      <c r="F118" s="32">
        <f t="shared" si="17"/>
        <v>986.86</v>
      </c>
      <c r="G118" s="46">
        <f t="shared" si="18"/>
        <v>1740.06</v>
      </c>
      <c r="H118" s="40">
        <v>0</v>
      </c>
      <c r="I118" s="41">
        <f t="shared" si="19"/>
        <v>294315.78000000026</v>
      </c>
      <c r="J118" s="32">
        <f t="shared" si="20"/>
        <v>133369.29999999999</v>
      </c>
      <c r="K118" s="32">
        <f t="shared" si="12"/>
        <v>295296.83260000026</v>
      </c>
      <c r="L118" s="33"/>
      <c r="M118" s="24"/>
      <c r="N118" s="24"/>
      <c r="O118" s="24"/>
      <c r="P118" s="5"/>
      <c r="Q118" s="5"/>
      <c r="R118" s="5"/>
      <c r="S118" s="5"/>
      <c r="T118" s="5"/>
    </row>
    <row r="119" spans="1:20" ht="15" customHeight="1" x14ac:dyDescent="0.25">
      <c r="A119" s="31">
        <f t="shared" si="13"/>
        <v>107</v>
      </c>
      <c r="B119" s="41">
        <f t="shared" si="14"/>
        <v>2726.92</v>
      </c>
      <c r="C119" s="41">
        <f t="shared" si="15"/>
        <v>2726.92</v>
      </c>
      <c r="D119" s="50"/>
      <c r="E119" s="49">
        <f t="shared" si="16"/>
        <v>0.04</v>
      </c>
      <c r="F119" s="32">
        <f t="shared" si="17"/>
        <v>981.06</v>
      </c>
      <c r="G119" s="46">
        <f t="shared" si="18"/>
        <v>1745.8600000000001</v>
      </c>
      <c r="H119" s="40">
        <v>0</v>
      </c>
      <c r="I119" s="41">
        <f t="shared" si="19"/>
        <v>292569.92000000027</v>
      </c>
      <c r="J119" s="32">
        <f t="shared" si="20"/>
        <v>134350.35999999999</v>
      </c>
      <c r="K119" s="32">
        <f t="shared" si="12"/>
        <v>293545.15306666691</v>
      </c>
      <c r="L119" s="33"/>
      <c r="M119" s="24"/>
      <c r="N119" s="24"/>
      <c r="O119" s="24"/>
      <c r="P119" s="5"/>
      <c r="Q119" s="5"/>
      <c r="R119" s="5"/>
      <c r="S119" s="5"/>
      <c r="T119" s="5"/>
    </row>
    <row r="120" spans="1:20" ht="15" customHeight="1" x14ac:dyDescent="0.25">
      <c r="A120" s="31">
        <f t="shared" si="13"/>
        <v>108</v>
      </c>
      <c r="B120" s="41">
        <f t="shared" si="14"/>
        <v>2726.92</v>
      </c>
      <c r="C120" s="41">
        <f t="shared" si="15"/>
        <v>2726.92</v>
      </c>
      <c r="D120" s="50"/>
      <c r="E120" s="49">
        <f t="shared" si="16"/>
        <v>0.04</v>
      </c>
      <c r="F120" s="32">
        <f t="shared" si="17"/>
        <v>975.24</v>
      </c>
      <c r="G120" s="46">
        <f t="shared" si="18"/>
        <v>1751.68</v>
      </c>
      <c r="H120" s="40">
        <v>0</v>
      </c>
      <c r="I120" s="41">
        <f t="shared" si="19"/>
        <v>290818.24000000028</v>
      </c>
      <c r="J120" s="32">
        <f t="shared" si="20"/>
        <v>135325.59999999998</v>
      </c>
      <c r="K120" s="32">
        <f t="shared" si="12"/>
        <v>291787.63413333363</v>
      </c>
      <c r="L120" s="33"/>
      <c r="M120" s="24"/>
      <c r="N120" s="24"/>
      <c r="O120" s="24"/>
      <c r="P120" s="5"/>
      <c r="Q120" s="5"/>
      <c r="R120" s="5"/>
      <c r="S120" s="5"/>
      <c r="T120" s="5"/>
    </row>
    <row r="121" spans="1:20" ht="15" customHeight="1" x14ac:dyDescent="0.25">
      <c r="A121" s="31">
        <f t="shared" si="13"/>
        <v>109</v>
      </c>
      <c r="B121" s="41">
        <f t="shared" si="14"/>
        <v>2726.92</v>
      </c>
      <c r="C121" s="41">
        <f t="shared" si="15"/>
        <v>2726.92</v>
      </c>
      <c r="D121" s="50"/>
      <c r="E121" s="49">
        <f t="shared" si="16"/>
        <v>0.04</v>
      </c>
      <c r="F121" s="32">
        <f t="shared" si="17"/>
        <v>969.4</v>
      </c>
      <c r="G121" s="46">
        <f t="shared" si="18"/>
        <v>1757.52</v>
      </c>
      <c r="H121" s="40">
        <v>0</v>
      </c>
      <c r="I121" s="41">
        <f t="shared" si="19"/>
        <v>289060.72000000026</v>
      </c>
      <c r="J121" s="32">
        <f t="shared" si="20"/>
        <v>136294.99999999997</v>
      </c>
      <c r="K121" s="32">
        <f t="shared" si="12"/>
        <v>290024.25573333359</v>
      </c>
      <c r="L121" s="33"/>
      <c r="M121" s="24"/>
      <c r="N121" s="24"/>
      <c r="O121" s="24"/>
      <c r="P121" s="5"/>
      <c r="Q121" s="5"/>
      <c r="R121" s="5"/>
      <c r="S121" s="5"/>
      <c r="T121" s="5"/>
    </row>
    <row r="122" spans="1:20" ht="15" customHeight="1" x14ac:dyDescent="0.25">
      <c r="A122" s="31">
        <f t="shared" si="13"/>
        <v>110</v>
      </c>
      <c r="B122" s="41">
        <f t="shared" si="14"/>
        <v>2726.92</v>
      </c>
      <c r="C122" s="41">
        <f t="shared" si="15"/>
        <v>2726.92</v>
      </c>
      <c r="D122" s="50"/>
      <c r="E122" s="49">
        <f t="shared" si="16"/>
        <v>0.04</v>
      </c>
      <c r="F122" s="32">
        <f t="shared" si="17"/>
        <v>963.54</v>
      </c>
      <c r="G122" s="46">
        <f t="shared" si="18"/>
        <v>1763.38</v>
      </c>
      <c r="H122" s="40">
        <v>0</v>
      </c>
      <c r="I122" s="41">
        <f t="shared" si="19"/>
        <v>287297.34000000026</v>
      </c>
      <c r="J122" s="32">
        <f t="shared" si="20"/>
        <v>137258.53999999998</v>
      </c>
      <c r="K122" s="32">
        <f t="shared" si="12"/>
        <v>288254.99780000024</v>
      </c>
      <c r="L122" s="33"/>
      <c r="M122" s="24"/>
      <c r="N122" s="24"/>
      <c r="O122" s="24"/>
      <c r="P122" s="5"/>
      <c r="Q122" s="5"/>
      <c r="R122" s="5"/>
      <c r="S122" s="5"/>
      <c r="T122" s="5"/>
    </row>
    <row r="123" spans="1:20" ht="15" customHeight="1" x14ac:dyDescent="0.25">
      <c r="A123" s="31">
        <f t="shared" si="13"/>
        <v>111</v>
      </c>
      <c r="B123" s="41">
        <f t="shared" si="14"/>
        <v>2726.92</v>
      </c>
      <c r="C123" s="41">
        <f t="shared" si="15"/>
        <v>2726.92</v>
      </c>
      <c r="D123" s="50"/>
      <c r="E123" s="49">
        <f t="shared" si="16"/>
        <v>0.04</v>
      </c>
      <c r="F123" s="32">
        <f t="shared" si="17"/>
        <v>957.66</v>
      </c>
      <c r="G123" s="46">
        <f t="shared" si="18"/>
        <v>1769.2600000000002</v>
      </c>
      <c r="H123" s="40">
        <v>0</v>
      </c>
      <c r="I123" s="41">
        <f t="shared" si="19"/>
        <v>285528.08000000025</v>
      </c>
      <c r="J123" s="32">
        <f t="shared" si="20"/>
        <v>138216.19999999998</v>
      </c>
      <c r="K123" s="32">
        <f t="shared" si="12"/>
        <v>286479.8402666669</v>
      </c>
      <c r="L123" s="33"/>
      <c r="M123" s="24"/>
      <c r="N123" s="24"/>
      <c r="O123" s="24"/>
      <c r="P123" s="5"/>
      <c r="Q123" s="5"/>
      <c r="R123" s="5"/>
      <c r="S123" s="5"/>
      <c r="T123" s="5"/>
    </row>
    <row r="124" spans="1:20" ht="15" customHeight="1" x14ac:dyDescent="0.25">
      <c r="A124" s="31">
        <f t="shared" si="13"/>
        <v>112</v>
      </c>
      <c r="B124" s="41">
        <f t="shared" si="14"/>
        <v>2726.92</v>
      </c>
      <c r="C124" s="41">
        <f t="shared" si="15"/>
        <v>2726.92</v>
      </c>
      <c r="D124" s="50"/>
      <c r="E124" s="49">
        <f t="shared" si="16"/>
        <v>0.04</v>
      </c>
      <c r="F124" s="32">
        <f t="shared" si="17"/>
        <v>951.77</v>
      </c>
      <c r="G124" s="46">
        <f t="shared" si="18"/>
        <v>1775.15</v>
      </c>
      <c r="H124" s="40">
        <v>0</v>
      </c>
      <c r="I124" s="41">
        <f t="shared" si="19"/>
        <v>283752.93000000023</v>
      </c>
      <c r="J124" s="32">
        <f t="shared" si="20"/>
        <v>139167.96999999997</v>
      </c>
      <c r="K124" s="32">
        <f t="shared" si="12"/>
        <v>284698.77310000022</v>
      </c>
      <c r="L124" s="33"/>
      <c r="M124" s="24"/>
      <c r="N124" s="24"/>
      <c r="O124" s="24"/>
      <c r="P124" s="5"/>
      <c r="Q124" s="5"/>
      <c r="R124" s="5"/>
      <c r="S124" s="5"/>
      <c r="T124" s="5"/>
    </row>
    <row r="125" spans="1:20" ht="15" customHeight="1" x14ac:dyDescent="0.25">
      <c r="A125" s="31">
        <f t="shared" si="13"/>
        <v>113</v>
      </c>
      <c r="B125" s="41">
        <f t="shared" si="14"/>
        <v>2726.92</v>
      </c>
      <c r="C125" s="41">
        <f t="shared" si="15"/>
        <v>2726.92</v>
      </c>
      <c r="D125" s="50"/>
      <c r="E125" s="49">
        <f t="shared" si="16"/>
        <v>0.04</v>
      </c>
      <c r="F125" s="32">
        <f t="shared" si="17"/>
        <v>945.85</v>
      </c>
      <c r="G125" s="46">
        <f t="shared" si="18"/>
        <v>1781.0700000000002</v>
      </c>
      <c r="H125" s="40">
        <v>0</v>
      </c>
      <c r="I125" s="41">
        <f t="shared" si="19"/>
        <v>281971.86000000022</v>
      </c>
      <c r="J125" s="32">
        <f t="shared" si="20"/>
        <v>140113.81999999998</v>
      </c>
      <c r="K125" s="32">
        <f t="shared" si="12"/>
        <v>282911.76620000025</v>
      </c>
      <c r="L125" s="33"/>
      <c r="M125" s="24"/>
      <c r="N125" s="24"/>
      <c r="O125" s="24"/>
      <c r="P125" s="5"/>
      <c r="Q125" s="5"/>
      <c r="R125" s="5"/>
      <c r="S125" s="5"/>
      <c r="T125" s="5"/>
    </row>
    <row r="126" spans="1:20" ht="15" customHeight="1" x14ac:dyDescent="0.25">
      <c r="A126" s="31">
        <f t="shared" si="13"/>
        <v>114</v>
      </c>
      <c r="B126" s="41">
        <f t="shared" si="14"/>
        <v>2726.92</v>
      </c>
      <c r="C126" s="41">
        <f t="shared" si="15"/>
        <v>2726.92</v>
      </c>
      <c r="D126" s="50"/>
      <c r="E126" s="49">
        <f t="shared" si="16"/>
        <v>0.04</v>
      </c>
      <c r="F126" s="32">
        <f t="shared" si="17"/>
        <v>939.91</v>
      </c>
      <c r="G126" s="46">
        <f t="shared" si="18"/>
        <v>1787.0100000000002</v>
      </c>
      <c r="H126" s="40">
        <v>0</v>
      </c>
      <c r="I126" s="41">
        <f t="shared" si="19"/>
        <v>280184.85000000021</v>
      </c>
      <c r="J126" s="32">
        <f t="shared" si="20"/>
        <v>141053.72999999998</v>
      </c>
      <c r="K126" s="32">
        <f t="shared" si="12"/>
        <v>281118.7995000002</v>
      </c>
      <c r="L126" s="33"/>
      <c r="M126" s="24"/>
      <c r="N126" s="24"/>
      <c r="O126" s="24"/>
      <c r="P126" s="5"/>
      <c r="Q126" s="5"/>
      <c r="R126" s="5"/>
      <c r="S126" s="5"/>
      <c r="T126" s="5"/>
    </row>
    <row r="127" spans="1:20" ht="15" customHeight="1" x14ac:dyDescent="0.25">
      <c r="A127" s="31">
        <f t="shared" si="13"/>
        <v>115</v>
      </c>
      <c r="B127" s="41">
        <f t="shared" si="14"/>
        <v>2726.92</v>
      </c>
      <c r="C127" s="41">
        <f t="shared" si="15"/>
        <v>2726.92</v>
      </c>
      <c r="D127" s="50"/>
      <c r="E127" s="49">
        <f t="shared" si="16"/>
        <v>0.04</v>
      </c>
      <c r="F127" s="32">
        <f t="shared" si="17"/>
        <v>933.95</v>
      </c>
      <c r="G127" s="46">
        <f t="shared" si="18"/>
        <v>1792.97</v>
      </c>
      <c r="H127" s="40">
        <v>0</v>
      </c>
      <c r="I127" s="41">
        <f t="shared" si="19"/>
        <v>278391.88000000024</v>
      </c>
      <c r="J127" s="32">
        <f t="shared" si="20"/>
        <v>141987.68</v>
      </c>
      <c r="K127" s="32">
        <f t="shared" si="12"/>
        <v>279319.85293333355</v>
      </c>
      <c r="L127" s="33"/>
      <c r="M127" s="24"/>
      <c r="N127" s="24"/>
      <c r="O127" s="24"/>
      <c r="P127" s="5"/>
      <c r="Q127" s="5"/>
      <c r="R127" s="5"/>
      <c r="S127" s="5"/>
      <c r="T127" s="5"/>
    </row>
    <row r="128" spans="1:20" ht="15" customHeight="1" x14ac:dyDescent="0.25">
      <c r="A128" s="31">
        <f t="shared" si="13"/>
        <v>116</v>
      </c>
      <c r="B128" s="41">
        <f t="shared" si="14"/>
        <v>2726.92</v>
      </c>
      <c r="C128" s="41">
        <f t="shared" si="15"/>
        <v>2726.92</v>
      </c>
      <c r="D128" s="50"/>
      <c r="E128" s="49">
        <f t="shared" si="16"/>
        <v>0.04</v>
      </c>
      <c r="F128" s="32">
        <f t="shared" si="17"/>
        <v>927.98</v>
      </c>
      <c r="G128" s="46">
        <f t="shared" si="18"/>
        <v>1798.94</v>
      </c>
      <c r="H128" s="40">
        <v>0</v>
      </c>
      <c r="I128" s="41">
        <f t="shared" si="19"/>
        <v>276592.94000000024</v>
      </c>
      <c r="J128" s="32">
        <f t="shared" si="20"/>
        <v>142915.66</v>
      </c>
      <c r="K128" s="32">
        <f t="shared" si="12"/>
        <v>277514.91646666691</v>
      </c>
      <c r="L128" s="33"/>
      <c r="M128" s="24"/>
      <c r="N128" s="24"/>
      <c r="O128" s="24"/>
      <c r="P128" s="5"/>
      <c r="Q128" s="5"/>
      <c r="R128" s="5"/>
      <c r="S128" s="5"/>
      <c r="T128" s="5"/>
    </row>
    <row r="129" spans="1:20" ht="15" customHeight="1" x14ac:dyDescent="0.25">
      <c r="A129" s="31">
        <f t="shared" si="13"/>
        <v>117</v>
      </c>
      <c r="B129" s="41">
        <f t="shared" si="14"/>
        <v>2726.92</v>
      </c>
      <c r="C129" s="41">
        <f t="shared" si="15"/>
        <v>2726.92</v>
      </c>
      <c r="D129" s="50"/>
      <c r="E129" s="49">
        <f t="shared" si="16"/>
        <v>0.04</v>
      </c>
      <c r="F129" s="32">
        <f t="shared" si="17"/>
        <v>921.98</v>
      </c>
      <c r="G129" s="46">
        <f t="shared" si="18"/>
        <v>1804.94</v>
      </c>
      <c r="H129" s="40">
        <v>0</v>
      </c>
      <c r="I129" s="41">
        <f t="shared" si="19"/>
        <v>274788.00000000023</v>
      </c>
      <c r="J129" s="32">
        <f t="shared" si="20"/>
        <v>143837.64000000001</v>
      </c>
      <c r="K129" s="32">
        <f t="shared" si="12"/>
        <v>275703.96000000025</v>
      </c>
      <c r="L129" s="33"/>
      <c r="M129" s="24"/>
      <c r="N129" s="24"/>
      <c r="O129" s="24"/>
      <c r="P129" s="5"/>
      <c r="Q129" s="5"/>
      <c r="R129" s="5"/>
      <c r="S129" s="5"/>
      <c r="T129" s="5"/>
    </row>
    <row r="130" spans="1:20" ht="15" customHeight="1" x14ac:dyDescent="0.25">
      <c r="A130" s="31">
        <f t="shared" si="13"/>
        <v>118</v>
      </c>
      <c r="B130" s="41">
        <f t="shared" si="14"/>
        <v>2726.92</v>
      </c>
      <c r="C130" s="41">
        <f t="shared" si="15"/>
        <v>2726.92</v>
      </c>
      <c r="D130" s="50"/>
      <c r="E130" s="49">
        <f t="shared" si="16"/>
        <v>0.04</v>
      </c>
      <c r="F130" s="32">
        <f t="shared" si="17"/>
        <v>915.97</v>
      </c>
      <c r="G130" s="46">
        <f t="shared" si="18"/>
        <v>1810.95</v>
      </c>
      <c r="H130" s="40">
        <v>0</v>
      </c>
      <c r="I130" s="41">
        <f t="shared" si="19"/>
        <v>272977.05000000022</v>
      </c>
      <c r="J130" s="32">
        <f t="shared" si="20"/>
        <v>144753.61000000002</v>
      </c>
      <c r="K130" s="32">
        <f t="shared" si="12"/>
        <v>273886.9735000002</v>
      </c>
      <c r="L130" s="33"/>
      <c r="M130" s="24"/>
      <c r="N130" s="24"/>
      <c r="O130" s="24"/>
      <c r="P130" s="5"/>
      <c r="Q130" s="5"/>
      <c r="R130" s="5"/>
      <c r="S130" s="5"/>
      <c r="T130" s="5"/>
    </row>
    <row r="131" spans="1:20" ht="15" customHeight="1" x14ac:dyDescent="0.25">
      <c r="A131" s="31">
        <f t="shared" si="13"/>
        <v>119</v>
      </c>
      <c r="B131" s="41">
        <f t="shared" si="14"/>
        <v>2726.92</v>
      </c>
      <c r="C131" s="41">
        <f t="shared" si="15"/>
        <v>2726.92</v>
      </c>
      <c r="D131" s="50"/>
      <c r="E131" s="49">
        <f t="shared" si="16"/>
        <v>0.04</v>
      </c>
      <c r="F131" s="32">
        <f t="shared" si="17"/>
        <v>909.93</v>
      </c>
      <c r="G131" s="46">
        <f t="shared" si="18"/>
        <v>1816.9900000000002</v>
      </c>
      <c r="H131" s="40">
        <v>0</v>
      </c>
      <c r="I131" s="41">
        <f t="shared" si="19"/>
        <v>271160.06000000023</v>
      </c>
      <c r="J131" s="32">
        <f t="shared" si="20"/>
        <v>145663.54</v>
      </c>
      <c r="K131" s="32">
        <f t="shared" si="12"/>
        <v>272063.92686666688</v>
      </c>
      <c r="L131" s="33"/>
      <c r="M131" s="24"/>
      <c r="N131" s="24"/>
      <c r="O131" s="24"/>
      <c r="P131" s="5"/>
      <c r="Q131" s="5"/>
      <c r="R131" s="5"/>
      <c r="S131" s="5"/>
      <c r="T131" s="5"/>
    </row>
    <row r="132" spans="1:20" ht="15" customHeight="1" x14ac:dyDescent="0.25">
      <c r="A132" s="31">
        <f t="shared" si="13"/>
        <v>120</v>
      </c>
      <c r="B132" s="41">
        <f t="shared" si="14"/>
        <v>2726.92</v>
      </c>
      <c r="C132" s="41">
        <f t="shared" si="15"/>
        <v>2726.92</v>
      </c>
      <c r="D132" s="50"/>
      <c r="E132" s="49">
        <f t="shared" si="16"/>
        <v>0.04</v>
      </c>
      <c r="F132" s="32">
        <f t="shared" si="17"/>
        <v>903.87</v>
      </c>
      <c r="G132" s="46">
        <f t="shared" si="18"/>
        <v>1823.0500000000002</v>
      </c>
      <c r="H132" s="40">
        <v>0</v>
      </c>
      <c r="I132" s="41">
        <f t="shared" si="19"/>
        <v>269337.01000000024</v>
      </c>
      <c r="J132" s="32">
        <f t="shared" si="20"/>
        <v>146567.41</v>
      </c>
      <c r="K132" s="32">
        <f t="shared" si="12"/>
        <v>270234.80003333359</v>
      </c>
      <c r="L132" s="33"/>
      <c r="M132" s="24"/>
      <c r="N132" s="24"/>
      <c r="O132" s="24"/>
      <c r="P132" s="5"/>
      <c r="Q132" s="5"/>
      <c r="R132" s="5"/>
      <c r="S132" s="5"/>
      <c r="T132" s="5"/>
    </row>
    <row r="133" spans="1:20" ht="15" customHeight="1" x14ac:dyDescent="0.25">
      <c r="A133" s="31">
        <f t="shared" si="13"/>
        <v>121</v>
      </c>
      <c r="B133" s="41">
        <f t="shared" si="14"/>
        <v>2726.92</v>
      </c>
      <c r="C133" s="41">
        <f t="shared" si="15"/>
        <v>2726.92</v>
      </c>
      <c r="D133" s="50"/>
      <c r="E133" s="49">
        <f t="shared" si="16"/>
        <v>0.04</v>
      </c>
      <c r="F133" s="32">
        <f t="shared" si="17"/>
        <v>897.8</v>
      </c>
      <c r="G133" s="46">
        <f t="shared" si="18"/>
        <v>1829.1200000000001</v>
      </c>
      <c r="H133" s="40">
        <v>0</v>
      </c>
      <c r="I133" s="41">
        <f t="shared" si="19"/>
        <v>267507.89000000025</v>
      </c>
      <c r="J133" s="32">
        <f t="shared" si="20"/>
        <v>147465.21</v>
      </c>
      <c r="K133" s="32">
        <f t="shared" si="12"/>
        <v>268399.5829666669</v>
      </c>
      <c r="L133" s="33"/>
      <c r="M133" s="24"/>
      <c r="N133" s="24"/>
      <c r="O133" s="24"/>
      <c r="P133" s="5"/>
      <c r="Q133" s="5"/>
      <c r="R133" s="5"/>
      <c r="S133" s="5"/>
      <c r="T133" s="5"/>
    </row>
    <row r="134" spans="1:20" ht="15" customHeight="1" x14ac:dyDescent="0.25">
      <c r="A134" s="31">
        <f t="shared" si="13"/>
        <v>122</v>
      </c>
      <c r="B134" s="41">
        <f t="shared" si="14"/>
        <v>2726.92</v>
      </c>
      <c r="C134" s="41">
        <f t="shared" si="15"/>
        <v>2726.92</v>
      </c>
      <c r="D134" s="50"/>
      <c r="E134" s="49">
        <f t="shared" si="16"/>
        <v>0.04</v>
      </c>
      <c r="F134" s="32">
        <f t="shared" si="17"/>
        <v>891.7</v>
      </c>
      <c r="G134" s="46">
        <f t="shared" si="18"/>
        <v>1835.22</v>
      </c>
      <c r="H134" s="40">
        <v>0</v>
      </c>
      <c r="I134" s="41">
        <f t="shared" si="19"/>
        <v>265672.67000000027</v>
      </c>
      <c r="J134" s="32">
        <f t="shared" si="20"/>
        <v>148356.91</v>
      </c>
      <c r="K134" s="32">
        <f t="shared" si="12"/>
        <v>266558.24556666694</v>
      </c>
      <c r="L134" s="33"/>
      <c r="M134" s="24"/>
      <c r="N134" s="24"/>
      <c r="O134" s="24"/>
      <c r="P134" s="5"/>
      <c r="Q134" s="5"/>
      <c r="R134" s="5"/>
      <c r="S134" s="5"/>
      <c r="T134" s="5"/>
    </row>
    <row r="135" spans="1:20" ht="15" customHeight="1" x14ac:dyDescent="0.25">
      <c r="A135" s="31">
        <f t="shared" si="13"/>
        <v>123</v>
      </c>
      <c r="B135" s="41">
        <f t="shared" si="14"/>
        <v>2726.92</v>
      </c>
      <c r="C135" s="41">
        <f t="shared" si="15"/>
        <v>2726.92</v>
      </c>
      <c r="D135" s="50"/>
      <c r="E135" s="49">
        <f t="shared" si="16"/>
        <v>0.04</v>
      </c>
      <c r="F135" s="32">
        <f t="shared" si="17"/>
        <v>885.58</v>
      </c>
      <c r="G135" s="46">
        <f t="shared" si="18"/>
        <v>1841.3400000000001</v>
      </c>
      <c r="H135" s="40">
        <v>0</v>
      </c>
      <c r="I135" s="41">
        <f t="shared" si="19"/>
        <v>263831.33000000025</v>
      </c>
      <c r="J135" s="32">
        <f t="shared" si="20"/>
        <v>149242.49</v>
      </c>
      <c r="K135" s="32">
        <f t="shared" si="12"/>
        <v>264710.76776666689</v>
      </c>
      <c r="L135" s="33"/>
      <c r="M135" s="24"/>
      <c r="N135" s="24"/>
      <c r="O135" s="24"/>
      <c r="P135" s="5"/>
      <c r="Q135" s="5"/>
      <c r="R135" s="5"/>
      <c r="S135" s="5"/>
      <c r="T135" s="5"/>
    </row>
    <row r="136" spans="1:20" ht="15" customHeight="1" x14ac:dyDescent="0.25">
      <c r="A136" s="31">
        <f t="shared" si="13"/>
        <v>124</v>
      </c>
      <c r="B136" s="41">
        <f t="shared" si="14"/>
        <v>2726.92</v>
      </c>
      <c r="C136" s="41">
        <f t="shared" si="15"/>
        <v>2726.92</v>
      </c>
      <c r="D136" s="50"/>
      <c r="E136" s="49">
        <f t="shared" si="16"/>
        <v>0.04</v>
      </c>
      <c r="F136" s="32">
        <f t="shared" si="17"/>
        <v>879.43999999999994</v>
      </c>
      <c r="G136" s="46">
        <f t="shared" si="18"/>
        <v>1847.48</v>
      </c>
      <c r="H136" s="40">
        <v>0</v>
      </c>
      <c r="I136" s="41">
        <f t="shared" si="19"/>
        <v>261983.85000000024</v>
      </c>
      <c r="J136" s="32">
        <f t="shared" si="20"/>
        <v>150121.93</v>
      </c>
      <c r="K136" s="32">
        <f t="shared" si="12"/>
        <v>262857.12950000021</v>
      </c>
      <c r="L136" s="33"/>
      <c r="M136" s="24"/>
      <c r="N136" s="24"/>
      <c r="O136" s="24"/>
      <c r="P136" s="5"/>
      <c r="Q136" s="5"/>
      <c r="R136" s="5"/>
      <c r="S136" s="5"/>
      <c r="T136" s="5"/>
    </row>
    <row r="137" spans="1:20" ht="15" customHeight="1" x14ac:dyDescent="0.25">
      <c r="A137" s="31">
        <f t="shared" si="13"/>
        <v>125</v>
      </c>
      <c r="B137" s="41">
        <f t="shared" si="14"/>
        <v>2726.92</v>
      </c>
      <c r="C137" s="41">
        <f t="shared" si="15"/>
        <v>2726.92</v>
      </c>
      <c r="D137" s="50"/>
      <c r="E137" s="49">
        <f t="shared" si="16"/>
        <v>0.04</v>
      </c>
      <c r="F137" s="32">
        <f t="shared" si="17"/>
        <v>873.28</v>
      </c>
      <c r="G137" s="46">
        <f t="shared" si="18"/>
        <v>1853.64</v>
      </c>
      <c r="H137" s="40">
        <v>0</v>
      </c>
      <c r="I137" s="41">
        <f t="shared" si="19"/>
        <v>260130.21000000022</v>
      </c>
      <c r="J137" s="32">
        <f t="shared" si="20"/>
        <v>150995.21</v>
      </c>
      <c r="K137" s="32">
        <f t="shared" si="12"/>
        <v>260997.31070000023</v>
      </c>
      <c r="L137" s="33"/>
      <c r="M137" s="24"/>
      <c r="N137" s="24"/>
      <c r="O137" s="24"/>
      <c r="P137" s="5"/>
      <c r="Q137" s="5"/>
      <c r="R137" s="5"/>
      <c r="S137" s="5"/>
      <c r="T137" s="5"/>
    </row>
    <row r="138" spans="1:20" ht="15" customHeight="1" x14ac:dyDescent="0.25">
      <c r="A138" s="31">
        <f t="shared" si="13"/>
        <v>126</v>
      </c>
      <c r="B138" s="41">
        <f t="shared" si="14"/>
        <v>2726.92</v>
      </c>
      <c r="C138" s="41">
        <f t="shared" si="15"/>
        <v>2726.92</v>
      </c>
      <c r="D138" s="50"/>
      <c r="E138" s="49">
        <f t="shared" si="16"/>
        <v>0.04</v>
      </c>
      <c r="F138" s="32">
        <f t="shared" si="17"/>
        <v>867.11</v>
      </c>
      <c r="G138" s="46">
        <f t="shared" si="18"/>
        <v>1859.81</v>
      </c>
      <c r="H138" s="40">
        <v>0</v>
      </c>
      <c r="I138" s="41">
        <f t="shared" si="19"/>
        <v>258270.40000000023</v>
      </c>
      <c r="J138" s="32">
        <f t="shared" si="20"/>
        <v>151862.31999999998</v>
      </c>
      <c r="K138" s="32">
        <f t="shared" si="12"/>
        <v>259131.30133333357</v>
      </c>
      <c r="L138" s="33"/>
      <c r="M138" s="24"/>
      <c r="N138" s="24"/>
      <c r="O138" s="24"/>
      <c r="P138" s="5"/>
      <c r="Q138" s="5"/>
      <c r="R138" s="5"/>
      <c r="S138" s="5"/>
      <c r="T138" s="5"/>
    </row>
    <row r="139" spans="1:20" ht="15" customHeight="1" x14ac:dyDescent="0.25">
      <c r="A139" s="31">
        <f t="shared" si="13"/>
        <v>127</v>
      </c>
      <c r="B139" s="41">
        <f t="shared" si="14"/>
        <v>2726.92</v>
      </c>
      <c r="C139" s="41">
        <f t="shared" si="15"/>
        <v>2726.92</v>
      </c>
      <c r="D139" s="50"/>
      <c r="E139" s="49">
        <f t="shared" si="16"/>
        <v>0.04</v>
      </c>
      <c r="F139" s="32">
        <f t="shared" si="17"/>
        <v>860.91</v>
      </c>
      <c r="G139" s="46">
        <f t="shared" si="18"/>
        <v>1866.0100000000002</v>
      </c>
      <c r="H139" s="40">
        <v>0</v>
      </c>
      <c r="I139" s="41">
        <f t="shared" si="19"/>
        <v>256404.39000000022</v>
      </c>
      <c r="J139" s="32">
        <f t="shared" si="20"/>
        <v>152723.22999999998</v>
      </c>
      <c r="K139" s="32">
        <f t="shared" si="12"/>
        <v>257259.07130000021</v>
      </c>
      <c r="L139" s="33"/>
      <c r="M139" s="24"/>
      <c r="N139" s="24"/>
      <c r="O139" s="24"/>
      <c r="P139" s="5"/>
      <c r="Q139" s="5"/>
      <c r="R139" s="5"/>
      <c r="S139" s="5"/>
      <c r="T139" s="5"/>
    </row>
    <row r="140" spans="1:20" ht="15" customHeight="1" x14ac:dyDescent="0.25">
      <c r="A140" s="31">
        <f t="shared" si="13"/>
        <v>128</v>
      </c>
      <c r="B140" s="41">
        <f t="shared" si="14"/>
        <v>2726.92</v>
      </c>
      <c r="C140" s="41">
        <f t="shared" si="15"/>
        <v>2726.92</v>
      </c>
      <c r="D140" s="50"/>
      <c r="E140" s="49">
        <f t="shared" si="16"/>
        <v>0.04</v>
      </c>
      <c r="F140" s="32">
        <f t="shared" si="17"/>
        <v>854.68999999999994</v>
      </c>
      <c r="G140" s="46">
        <f t="shared" si="18"/>
        <v>1872.23</v>
      </c>
      <c r="H140" s="40">
        <v>0</v>
      </c>
      <c r="I140" s="41">
        <f t="shared" si="19"/>
        <v>254532.16000000021</v>
      </c>
      <c r="J140" s="32">
        <f t="shared" si="20"/>
        <v>153577.91999999998</v>
      </c>
      <c r="K140" s="32">
        <f t="shared" si="12"/>
        <v>255380.60053333355</v>
      </c>
      <c r="L140" s="33"/>
      <c r="M140" s="24"/>
      <c r="N140" s="24"/>
      <c r="O140" s="24"/>
      <c r="P140" s="5"/>
      <c r="Q140" s="5"/>
      <c r="R140" s="5"/>
      <c r="S140" s="5"/>
      <c r="T140" s="5"/>
    </row>
    <row r="141" spans="1:20" ht="15" customHeight="1" x14ac:dyDescent="0.25">
      <c r="A141" s="31">
        <f t="shared" si="13"/>
        <v>129</v>
      </c>
      <c r="B141" s="41">
        <f t="shared" si="14"/>
        <v>2726.92</v>
      </c>
      <c r="C141" s="41">
        <f t="shared" si="15"/>
        <v>2726.92</v>
      </c>
      <c r="D141" s="50"/>
      <c r="E141" s="49">
        <f t="shared" si="16"/>
        <v>0.04</v>
      </c>
      <c r="F141" s="32">
        <f t="shared" si="17"/>
        <v>848.45</v>
      </c>
      <c r="G141" s="46">
        <f t="shared" si="18"/>
        <v>1878.47</v>
      </c>
      <c r="H141" s="40">
        <v>0</v>
      </c>
      <c r="I141" s="41">
        <f t="shared" si="19"/>
        <v>252653.69000000021</v>
      </c>
      <c r="J141" s="32">
        <f t="shared" si="20"/>
        <v>154426.37</v>
      </c>
      <c r="K141" s="32">
        <f t="shared" si="12"/>
        <v>253495.86896666687</v>
      </c>
      <c r="L141" s="33"/>
      <c r="M141" s="24"/>
      <c r="N141" s="24"/>
      <c r="O141" s="24"/>
      <c r="P141" s="5"/>
      <c r="Q141" s="5"/>
      <c r="R141" s="5"/>
      <c r="S141" s="5"/>
      <c r="T141" s="5"/>
    </row>
    <row r="142" spans="1:20" ht="15" customHeight="1" x14ac:dyDescent="0.25">
      <c r="A142" s="31">
        <f t="shared" si="13"/>
        <v>130</v>
      </c>
      <c r="B142" s="41">
        <f t="shared" si="14"/>
        <v>2726.92</v>
      </c>
      <c r="C142" s="41">
        <f t="shared" si="15"/>
        <v>2726.92</v>
      </c>
      <c r="D142" s="50"/>
      <c r="E142" s="49">
        <f t="shared" si="16"/>
        <v>0.04</v>
      </c>
      <c r="F142" s="32">
        <f t="shared" si="17"/>
        <v>842.18</v>
      </c>
      <c r="G142" s="46">
        <f t="shared" si="18"/>
        <v>1884.7400000000002</v>
      </c>
      <c r="H142" s="40">
        <v>0</v>
      </c>
      <c r="I142" s="41">
        <f t="shared" si="19"/>
        <v>250768.95000000022</v>
      </c>
      <c r="J142" s="32">
        <f t="shared" si="20"/>
        <v>155268.54999999999</v>
      </c>
      <c r="K142" s="32">
        <f t="shared" ref="K142:K205" si="21">I142+(I142*E143/12)</f>
        <v>251604.84650000022</v>
      </c>
      <c r="L142" s="33"/>
      <c r="M142" s="24"/>
      <c r="N142" s="24"/>
      <c r="O142" s="24"/>
      <c r="P142" s="5"/>
      <c r="Q142" s="5"/>
      <c r="R142" s="5"/>
      <c r="S142" s="5"/>
      <c r="T142" s="5"/>
    </row>
    <row r="143" spans="1:20" ht="15" customHeight="1" x14ac:dyDescent="0.25">
      <c r="A143" s="31">
        <f t="shared" ref="A143:A206" si="22">IF(I142&lt;0.02,"",A142+1)</f>
        <v>131</v>
      </c>
      <c r="B143" s="41">
        <f t="shared" ref="B143:B206" si="23">IF(A143="","",IF(E143&lt;&gt;E142,PMT(E143/12,$C$4-A142,-I142),B142))</f>
        <v>2726.92</v>
      </c>
      <c r="C143" s="41">
        <f t="shared" ref="C143:C206" si="24">IF(A143="","",IF(B143&gt;K142,K142,ROUNDUP(B143,2)))</f>
        <v>2726.92</v>
      </c>
      <c r="D143" s="50"/>
      <c r="E143" s="49">
        <f t="shared" ref="E143:E206" si="25">IF(A143="","",IF(D143&lt;&gt;"",D143,E142))</f>
        <v>0.04</v>
      </c>
      <c r="F143" s="32">
        <f t="shared" ref="F143:F206" si="26">IF(A143="","",ROUNDUP(I142*E143/12,2))</f>
        <v>835.9</v>
      </c>
      <c r="G143" s="46">
        <f t="shared" ref="G143:G206" si="27">IF(A143="","",C143-F143)</f>
        <v>1891.02</v>
      </c>
      <c r="H143" s="40">
        <v>0</v>
      </c>
      <c r="I143" s="41">
        <f t="shared" ref="I143:I206" si="28">IF(I142&lt;0.02,0,I142-G143-H143)</f>
        <v>248877.93000000023</v>
      </c>
      <c r="J143" s="32">
        <f t="shared" ref="J143:J206" si="29">IF(A143="","",J142+F143)</f>
        <v>156104.44999999998</v>
      </c>
      <c r="K143" s="32">
        <f t="shared" si="21"/>
        <v>249707.52310000022</v>
      </c>
      <c r="L143" s="33"/>
      <c r="M143" s="24"/>
      <c r="N143" s="24"/>
      <c r="O143" s="24"/>
      <c r="P143" s="5"/>
      <c r="Q143" s="5"/>
      <c r="R143" s="5"/>
      <c r="S143" s="5"/>
      <c r="T143" s="5"/>
    </row>
    <row r="144" spans="1:20" ht="15" customHeight="1" x14ac:dyDescent="0.25">
      <c r="A144" s="31">
        <f t="shared" si="22"/>
        <v>132</v>
      </c>
      <c r="B144" s="41">
        <f t="shared" si="23"/>
        <v>2726.92</v>
      </c>
      <c r="C144" s="41">
        <f t="shared" si="24"/>
        <v>2726.92</v>
      </c>
      <c r="D144" s="50"/>
      <c r="E144" s="49">
        <f t="shared" si="25"/>
        <v>0.04</v>
      </c>
      <c r="F144" s="32">
        <f t="shared" si="26"/>
        <v>829.6</v>
      </c>
      <c r="G144" s="46">
        <f t="shared" si="27"/>
        <v>1897.3200000000002</v>
      </c>
      <c r="H144" s="40">
        <v>0</v>
      </c>
      <c r="I144" s="41">
        <f t="shared" si="28"/>
        <v>246980.61000000022</v>
      </c>
      <c r="J144" s="32">
        <f t="shared" si="29"/>
        <v>156934.04999999999</v>
      </c>
      <c r="K144" s="32">
        <f t="shared" si="21"/>
        <v>247803.87870000023</v>
      </c>
      <c r="L144" s="33"/>
      <c r="M144" s="24"/>
      <c r="N144" s="24"/>
      <c r="O144" s="24"/>
      <c r="P144" s="5"/>
      <c r="Q144" s="5"/>
      <c r="R144" s="5"/>
      <c r="S144" s="5"/>
      <c r="T144" s="5"/>
    </row>
    <row r="145" spans="1:20" ht="15" customHeight="1" x14ac:dyDescent="0.25">
      <c r="A145" s="31">
        <f t="shared" si="22"/>
        <v>133</v>
      </c>
      <c r="B145" s="41">
        <f t="shared" si="23"/>
        <v>2726.92</v>
      </c>
      <c r="C145" s="41">
        <f t="shared" si="24"/>
        <v>2726.92</v>
      </c>
      <c r="D145" s="50"/>
      <c r="E145" s="49">
        <f t="shared" si="25"/>
        <v>0.04</v>
      </c>
      <c r="F145" s="32">
        <f t="shared" si="26"/>
        <v>823.27</v>
      </c>
      <c r="G145" s="46">
        <f t="shared" si="27"/>
        <v>1903.65</v>
      </c>
      <c r="H145" s="40">
        <v>0</v>
      </c>
      <c r="I145" s="41">
        <f t="shared" si="28"/>
        <v>245076.96000000022</v>
      </c>
      <c r="J145" s="32">
        <f t="shared" si="29"/>
        <v>157757.31999999998</v>
      </c>
      <c r="K145" s="32">
        <f t="shared" si="21"/>
        <v>245893.88320000021</v>
      </c>
      <c r="L145" s="33"/>
      <c r="M145" s="24"/>
      <c r="N145" s="24"/>
      <c r="O145" s="24"/>
      <c r="P145" s="5"/>
      <c r="Q145" s="5"/>
      <c r="R145" s="5"/>
      <c r="S145" s="5"/>
      <c r="T145" s="5"/>
    </row>
    <row r="146" spans="1:20" ht="15" customHeight="1" x14ac:dyDescent="0.25">
      <c r="A146" s="31">
        <f t="shared" si="22"/>
        <v>134</v>
      </c>
      <c r="B146" s="41">
        <f t="shared" si="23"/>
        <v>2726.92</v>
      </c>
      <c r="C146" s="41">
        <f t="shared" si="24"/>
        <v>2726.92</v>
      </c>
      <c r="D146" s="50"/>
      <c r="E146" s="49">
        <f t="shared" si="25"/>
        <v>0.04</v>
      </c>
      <c r="F146" s="32">
        <f t="shared" si="26"/>
        <v>816.93</v>
      </c>
      <c r="G146" s="46">
        <f t="shared" si="27"/>
        <v>1909.9900000000002</v>
      </c>
      <c r="H146" s="40">
        <v>0</v>
      </c>
      <c r="I146" s="41">
        <f t="shared" si="28"/>
        <v>243166.97000000023</v>
      </c>
      <c r="J146" s="32">
        <f t="shared" si="29"/>
        <v>158574.24999999997</v>
      </c>
      <c r="K146" s="32">
        <f t="shared" si="21"/>
        <v>243977.5265666669</v>
      </c>
      <c r="L146" s="33"/>
      <c r="M146" s="24"/>
      <c r="N146" s="24"/>
      <c r="O146" s="24"/>
      <c r="P146" s="5"/>
      <c r="Q146" s="5"/>
      <c r="R146" s="5"/>
      <c r="S146" s="5"/>
      <c r="T146" s="5"/>
    </row>
    <row r="147" spans="1:20" ht="15" customHeight="1" x14ac:dyDescent="0.25">
      <c r="A147" s="31">
        <f t="shared" si="22"/>
        <v>135</v>
      </c>
      <c r="B147" s="41">
        <f t="shared" si="23"/>
        <v>2726.92</v>
      </c>
      <c r="C147" s="41">
        <f t="shared" si="24"/>
        <v>2726.92</v>
      </c>
      <c r="D147" s="50"/>
      <c r="E147" s="49">
        <f t="shared" si="25"/>
        <v>0.04</v>
      </c>
      <c r="F147" s="32">
        <f t="shared" si="26"/>
        <v>810.56</v>
      </c>
      <c r="G147" s="46">
        <f t="shared" si="27"/>
        <v>1916.3600000000001</v>
      </c>
      <c r="H147" s="40">
        <v>0</v>
      </c>
      <c r="I147" s="41">
        <f t="shared" si="28"/>
        <v>241250.61000000025</v>
      </c>
      <c r="J147" s="32">
        <f t="shared" si="29"/>
        <v>159384.80999999997</v>
      </c>
      <c r="K147" s="32">
        <f t="shared" si="21"/>
        <v>242054.77870000026</v>
      </c>
      <c r="L147" s="33"/>
      <c r="M147" s="24"/>
      <c r="N147" s="24"/>
      <c r="O147" s="24"/>
      <c r="P147" s="5"/>
      <c r="Q147" s="5"/>
      <c r="R147" s="5"/>
      <c r="S147" s="5"/>
      <c r="T147" s="5"/>
    </row>
    <row r="148" spans="1:20" ht="15" customHeight="1" x14ac:dyDescent="0.25">
      <c r="A148" s="31">
        <f t="shared" si="22"/>
        <v>136</v>
      </c>
      <c r="B148" s="41">
        <f t="shared" si="23"/>
        <v>2726.92</v>
      </c>
      <c r="C148" s="41">
        <f t="shared" si="24"/>
        <v>2726.92</v>
      </c>
      <c r="D148" s="50"/>
      <c r="E148" s="49">
        <f t="shared" si="25"/>
        <v>0.04</v>
      </c>
      <c r="F148" s="32">
        <f t="shared" si="26"/>
        <v>804.17</v>
      </c>
      <c r="G148" s="46">
        <f t="shared" si="27"/>
        <v>1922.75</v>
      </c>
      <c r="H148" s="40">
        <v>0</v>
      </c>
      <c r="I148" s="41">
        <f t="shared" si="28"/>
        <v>239327.86000000025</v>
      </c>
      <c r="J148" s="32">
        <f t="shared" si="29"/>
        <v>160188.97999999998</v>
      </c>
      <c r="K148" s="32">
        <f t="shared" si="21"/>
        <v>240125.61953333358</v>
      </c>
      <c r="L148" s="33"/>
      <c r="M148" s="24"/>
      <c r="N148" s="24"/>
      <c r="O148" s="24"/>
      <c r="P148" s="5"/>
      <c r="Q148" s="5"/>
      <c r="R148" s="5"/>
      <c r="S148" s="5"/>
      <c r="T148" s="5"/>
    </row>
    <row r="149" spans="1:20" ht="15" customHeight="1" x14ac:dyDescent="0.25">
      <c r="A149" s="31">
        <f t="shared" si="22"/>
        <v>137</v>
      </c>
      <c r="B149" s="41">
        <f t="shared" si="23"/>
        <v>2726.92</v>
      </c>
      <c r="C149" s="41">
        <f t="shared" si="24"/>
        <v>2726.92</v>
      </c>
      <c r="D149" s="50"/>
      <c r="E149" s="49">
        <f t="shared" si="25"/>
        <v>0.04</v>
      </c>
      <c r="F149" s="32">
        <f t="shared" si="26"/>
        <v>797.76</v>
      </c>
      <c r="G149" s="46">
        <f t="shared" si="27"/>
        <v>1929.16</v>
      </c>
      <c r="H149" s="40">
        <v>0</v>
      </c>
      <c r="I149" s="41">
        <f t="shared" si="28"/>
        <v>237398.70000000024</v>
      </c>
      <c r="J149" s="32">
        <f t="shared" si="29"/>
        <v>160986.74</v>
      </c>
      <c r="K149" s="32">
        <f t="shared" si="21"/>
        <v>238190.02900000024</v>
      </c>
      <c r="L149" s="33"/>
      <c r="M149" s="24"/>
      <c r="N149" s="24"/>
      <c r="O149" s="24"/>
      <c r="P149" s="5"/>
      <c r="Q149" s="5"/>
      <c r="R149" s="5"/>
      <c r="S149" s="5"/>
      <c r="T149" s="5"/>
    </row>
    <row r="150" spans="1:20" ht="15" customHeight="1" x14ac:dyDescent="0.25">
      <c r="A150" s="31">
        <f t="shared" si="22"/>
        <v>138</v>
      </c>
      <c r="B150" s="41">
        <f t="shared" si="23"/>
        <v>2726.92</v>
      </c>
      <c r="C150" s="41">
        <f t="shared" si="24"/>
        <v>2726.92</v>
      </c>
      <c r="D150" s="50"/>
      <c r="E150" s="49">
        <f t="shared" si="25"/>
        <v>0.04</v>
      </c>
      <c r="F150" s="32">
        <f t="shared" si="26"/>
        <v>791.33</v>
      </c>
      <c r="G150" s="46">
        <f t="shared" si="27"/>
        <v>1935.5900000000001</v>
      </c>
      <c r="H150" s="40">
        <v>0</v>
      </c>
      <c r="I150" s="41">
        <f t="shared" si="28"/>
        <v>235463.11000000025</v>
      </c>
      <c r="J150" s="32">
        <f t="shared" si="29"/>
        <v>161778.06999999998</v>
      </c>
      <c r="K150" s="32">
        <f t="shared" si="21"/>
        <v>236247.98703333357</v>
      </c>
      <c r="L150" s="33"/>
      <c r="M150" s="24"/>
      <c r="N150" s="24"/>
      <c r="O150" s="24"/>
      <c r="P150" s="5"/>
      <c r="Q150" s="5"/>
      <c r="R150" s="5"/>
      <c r="S150" s="5"/>
      <c r="T150" s="5"/>
    </row>
    <row r="151" spans="1:20" ht="15" customHeight="1" x14ac:dyDescent="0.25">
      <c r="A151" s="31">
        <f t="shared" si="22"/>
        <v>139</v>
      </c>
      <c r="B151" s="41">
        <f t="shared" si="23"/>
        <v>2726.92</v>
      </c>
      <c r="C151" s="41">
        <f t="shared" si="24"/>
        <v>2726.92</v>
      </c>
      <c r="D151" s="50"/>
      <c r="E151" s="49">
        <f t="shared" si="25"/>
        <v>0.04</v>
      </c>
      <c r="F151" s="32">
        <f t="shared" si="26"/>
        <v>784.88</v>
      </c>
      <c r="G151" s="46">
        <f t="shared" si="27"/>
        <v>1942.04</v>
      </c>
      <c r="H151" s="40">
        <v>0</v>
      </c>
      <c r="I151" s="41">
        <f t="shared" si="28"/>
        <v>233521.07000000024</v>
      </c>
      <c r="J151" s="32">
        <f t="shared" si="29"/>
        <v>162562.94999999998</v>
      </c>
      <c r="K151" s="32">
        <f t="shared" si="21"/>
        <v>234299.47356666691</v>
      </c>
      <c r="L151" s="33"/>
      <c r="M151" s="24"/>
      <c r="N151" s="24"/>
      <c r="O151" s="24"/>
      <c r="P151" s="5"/>
      <c r="Q151" s="5"/>
      <c r="R151" s="5"/>
      <c r="S151" s="5"/>
      <c r="T151" s="5"/>
    </row>
    <row r="152" spans="1:20" ht="15" customHeight="1" x14ac:dyDescent="0.25">
      <c r="A152" s="31">
        <f t="shared" si="22"/>
        <v>140</v>
      </c>
      <c r="B152" s="41">
        <f t="shared" si="23"/>
        <v>2726.92</v>
      </c>
      <c r="C152" s="41">
        <f t="shared" si="24"/>
        <v>2726.92</v>
      </c>
      <c r="D152" s="50"/>
      <c r="E152" s="49">
        <f t="shared" si="25"/>
        <v>0.04</v>
      </c>
      <c r="F152" s="32">
        <f t="shared" si="26"/>
        <v>778.41</v>
      </c>
      <c r="G152" s="46">
        <f t="shared" si="27"/>
        <v>1948.5100000000002</v>
      </c>
      <c r="H152" s="40">
        <v>0</v>
      </c>
      <c r="I152" s="41">
        <f t="shared" si="28"/>
        <v>231572.56000000023</v>
      </c>
      <c r="J152" s="32">
        <f t="shared" si="29"/>
        <v>163341.35999999999</v>
      </c>
      <c r="K152" s="32">
        <f t="shared" si="21"/>
        <v>232344.46853333357</v>
      </c>
      <c r="L152" s="33"/>
      <c r="M152" s="24"/>
      <c r="N152" s="24"/>
      <c r="O152" s="24"/>
      <c r="P152" s="5"/>
      <c r="Q152" s="5"/>
      <c r="R152" s="5"/>
      <c r="S152" s="5"/>
      <c r="T152" s="5"/>
    </row>
    <row r="153" spans="1:20" ht="15" customHeight="1" x14ac:dyDescent="0.25">
      <c r="A153" s="31">
        <f t="shared" si="22"/>
        <v>141</v>
      </c>
      <c r="B153" s="41">
        <f t="shared" si="23"/>
        <v>2726.92</v>
      </c>
      <c r="C153" s="41">
        <f t="shared" si="24"/>
        <v>2726.92</v>
      </c>
      <c r="D153" s="50"/>
      <c r="E153" s="49">
        <f t="shared" si="25"/>
        <v>0.04</v>
      </c>
      <c r="F153" s="32">
        <f t="shared" si="26"/>
        <v>771.91</v>
      </c>
      <c r="G153" s="46">
        <f t="shared" si="27"/>
        <v>1955.0100000000002</v>
      </c>
      <c r="H153" s="40">
        <v>0</v>
      </c>
      <c r="I153" s="41">
        <f t="shared" si="28"/>
        <v>229617.55000000022</v>
      </c>
      <c r="J153" s="32">
        <f t="shared" si="29"/>
        <v>164113.26999999999</v>
      </c>
      <c r="K153" s="32">
        <f t="shared" si="21"/>
        <v>230382.94183333355</v>
      </c>
      <c r="L153" s="33"/>
      <c r="M153" s="24"/>
      <c r="N153" s="24"/>
      <c r="O153" s="24"/>
      <c r="P153" s="5"/>
      <c r="Q153" s="5"/>
      <c r="R153" s="5"/>
      <c r="S153" s="5"/>
      <c r="T153" s="5"/>
    </row>
    <row r="154" spans="1:20" ht="15" customHeight="1" x14ac:dyDescent="0.25">
      <c r="A154" s="31">
        <f t="shared" si="22"/>
        <v>142</v>
      </c>
      <c r="B154" s="41">
        <f t="shared" si="23"/>
        <v>2726.92</v>
      </c>
      <c r="C154" s="41">
        <f t="shared" si="24"/>
        <v>2726.92</v>
      </c>
      <c r="D154" s="50"/>
      <c r="E154" s="49">
        <f t="shared" si="25"/>
        <v>0.04</v>
      </c>
      <c r="F154" s="32">
        <f t="shared" si="26"/>
        <v>765.4</v>
      </c>
      <c r="G154" s="46">
        <f t="shared" si="27"/>
        <v>1961.52</v>
      </c>
      <c r="H154" s="40">
        <v>0</v>
      </c>
      <c r="I154" s="41">
        <f t="shared" si="28"/>
        <v>227656.03000000023</v>
      </c>
      <c r="J154" s="32">
        <f t="shared" si="29"/>
        <v>164878.66999999998</v>
      </c>
      <c r="K154" s="32">
        <f t="shared" si="21"/>
        <v>228414.88343333357</v>
      </c>
      <c r="L154" s="33"/>
      <c r="M154" s="24"/>
      <c r="N154" s="24"/>
      <c r="O154" s="24"/>
      <c r="P154" s="5"/>
      <c r="Q154" s="5"/>
      <c r="R154" s="5"/>
      <c r="S154" s="5"/>
      <c r="T154" s="5"/>
    </row>
    <row r="155" spans="1:20" ht="15" customHeight="1" x14ac:dyDescent="0.25">
      <c r="A155" s="31">
        <f t="shared" si="22"/>
        <v>143</v>
      </c>
      <c r="B155" s="41">
        <f t="shared" si="23"/>
        <v>2726.92</v>
      </c>
      <c r="C155" s="41">
        <f t="shared" si="24"/>
        <v>2726.92</v>
      </c>
      <c r="D155" s="50"/>
      <c r="E155" s="49">
        <f t="shared" si="25"/>
        <v>0.04</v>
      </c>
      <c r="F155" s="32">
        <f t="shared" si="26"/>
        <v>758.86</v>
      </c>
      <c r="G155" s="46">
        <f t="shared" si="27"/>
        <v>1968.06</v>
      </c>
      <c r="H155" s="40">
        <v>0</v>
      </c>
      <c r="I155" s="41">
        <f t="shared" si="28"/>
        <v>225687.97000000023</v>
      </c>
      <c r="J155" s="32">
        <f t="shared" si="29"/>
        <v>165637.52999999997</v>
      </c>
      <c r="K155" s="32">
        <f t="shared" si="21"/>
        <v>226440.26323333356</v>
      </c>
      <c r="L155" s="33"/>
      <c r="M155" s="24"/>
      <c r="N155" s="24"/>
      <c r="O155" s="24"/>
      <c r="P155" s="5"/>
      <c r="Q155" s="5"/>
      <c r="R155" s="5"/>
      <c r="S155" s="5"/>
      <c r="T155" s="5"/>
    </row>
    <row r="156" spans="1:20" ht="15" customHeight="1" x14ac:dyDescent="0.25">
      <c r="A156" s="31">
        <f t="shared" si="22"/>
        <v>144</v>
      </c>
      <c r="B156" s="41">
        <f t="shared" si="23"/>
        <v>2726.92</v>
      </c>
      <c r="C156" s="41">
        <f t="shared" si="24"/>
        <v>2726.92</v>
      </c>
      <c r="D156" s="50"/>
      <c r="E156" s="49">
        <f t="shared" si="25"/>
        <v>0.04</v>
      </c>
      <c r="F156" s="32">
        <f t="shared" si="26"/>
        <v>752.3</v>
      </c>
      <c r="G156" s="46">
        <f t="shared" si="27"/>
        <v>1974.6200000000001</v>
      </c>
      <c r="H156" s="40">
        <v>0</v>
      </c>
      <c r="I156" s="41">
        <f t="shared" si="28"/>
        <v>223713.35000000024</v>
      </c>
      <c r="J156" s="32">
        <f t="shared" si="29"/>
        <v>166389.82999999996</v>
      </c>
      <c r="K156" s="32">
        <f t="shared" si="21"/>
        <v>224459.06116666691</v>
      </c>
      <c r="L156" s="33"/>
      <c r="M156" s="24"/>
      <c r="N156" s="24"/>
      <c r="O156" s="24"/>
      <c r="P156" s="5"/>
      <c r="Q156" s="5"/>
      <c r="R156" s="5"/>
      <c r="S156" s="5"/>
      <c r="T156" s="5"/>
    </row>
    <row r="157" spans="1:20" ht="15" customHeight="1" x14ac:dyDescent="0.25">
      <c r="A157" s="31">
        <f t="shared" si="22"/>
        <v>145</v>
      </c>
      <c r="B157" s="41">
        <f t="shared" si="23"/>
        <v>2726.92</v>
      </c>
      <c r="C157" s="41">
        <f t="shared" si="24"/>
        <v>2726.92</v>
      </c>
      <c r="D157" s="50"/>
      <c r="E157" s="49">
        <f t="shared" si="25"/>
        <v>0.04</v>
      </c>
      <c r="F157" s="32">
        <f t="shared" si="26"/>
        <v>745.72</v>
      </c>
      <c r="G157" s="46">
        <f t="shared" si="27"/>
        <v>1981.2</v>
      </c>
      <c r="H157" s="40">
        <v>0</v>
      </c>
      <c r="I157" s="41">
        <f t="shared" si="28"/>
        <v>221732.15000000023</v>
      </c>
      <c r="J157" s="32">
        <f t="shared" si="29"/>
        <v>167135.54999999996</v>
      </c>
      <c r="K157" s="32">
        <f t="shared" si="21"/>
        <v>222471.25716666688</v>
      </c>
      <c r="L157" s="33"/>
      <c r="M157" s="24"/>
      <c r="N157" s="24"/>
      <c r="O157" s="24"/>
      <c r="P157" s="5"/>
      <c r="Q157" s="5"/>
      <c r="R157" s="5"/>
      <c r="S157" s="5"/>
      <c r="T157" s="5"/>
    </row>
    <row r="158" spans="1:20" ht="15" customHeight="1" x14ac:dyDescent="0.25">
      <c r="A158" s="31">
        <f t="shared" si="22"/>
        <v>146</v>
      </c>
      <c r="B158" s="41">
        <f t="shared" si="23"/>
        <v>2726.92</v>
      </c>
      <c r="C158" s="41">
        <f t="shared" si="24"/>
        <v>2726.92</v>
      </c>
      <c r="D158" s="50"/>
      <c r="E158" s="49">
        <f t="shared" si="25"/>
        <v>0.04</v>
      </c>
      <c r="F158" s="32">
        <f t="shared" si="26"/>
        <v>739.11</v>
      </c>
      <c r="G158" s="46">
        <f t="shared" si="27"/>
        <v>1987.81</v>
      </c>
      <c r="H158" s="40">
        <v>0</v>
      </c>
      <c r="I158" s="41">
        <f t="shared" si="28"/>
        <v>219744.34000000023</v>
      </c>
      <c r="J158" s="32">
        <f t="shared" si="29"/>
        <v>167874.65999999995</v>
      </c>
      <c r="K158" s="32">
        <f t="shared" si="21"/>
        <v>220476.82113333355</v>
      </c>
      <c r="L158" s="33"/>
      <c r="M158" s="24"/>
      <c r="N158" s="24"/>
      <c r="O158" s="24"/>
      <c r="P158" s="5"/>
      <c r="Q158" s="5"/>
      <c r="R158" s="5"/>
      <c r="S158" s="5"/>
      <c r="T158" s="5"/>
    </row>
    <row r="159" spans="1:20" ht="15" customHeight="1" x14ac:dyDescent="0.25">
      <c r="A159" s="31">
        <f t="shared" si="22"/>
        <v>147</v>
      </c>
      <c r="B159" s="41">
        <f t="shared" si="23"/>
        <v>2726.92</v>
      </c>
      <c r="C159" s="41">
        <f t="shared" si="24"/>
        <v>2726.92</v>
      </c>
      <c r="D159" s="50"/>
      <c r="E159" s="49">
        <f t="shared" si="25"/>
        <v>0.04</v>
      </c>
      <c r="F159" s="32">
        <f t="shared" si="26"/>
        <v>732.49</v>
      </c>
      <c r="G159" s="46">
        <f t="shared" si="27"/>
        <v>1994.43</v>
      </c>
      <c r="H159" s="40">
        <v>0</v>
      </c>
      <c r="I159" s="41">
        <f t="shared" si="28"/>
        <v>217749.91000000024</v>
      </c>
      <c r="J159" s="32">
        <f t="shared" si="29"/>
        <v>168607.14999999994</v>
      </c>
      <c r="K159" s="32">
        <f t="shared" si="21"/>
        <v>218475.74303333357</v>
      </c>
      <c r="L159" s="33"/>
      <c r="M159" s="24"/>
      <c r="N159" s="24"/>
      <c r="O159" s="24"/>
      <c r="P159" s="5"/>
      <c r="Q159" s="5"/>
      <c r="R159" s="5"/>
      <c r="S159" s="5"/>
      <c r="T159" s="5"/>
    </row>
    <row r="160" spans="1:20" ht="15" customHeight="1" x14ac:dyDescent="0.25">
      <c r="A160" s="31">
        <f t="shared" si="22"/>
        <v>148</v>
      </c>
      <c r="B160" s="41">
        <f t="shared" si="23"/>
        <v>2726.92</v>
      </c>
      <c r="C160" s="41">
        <f t="shared" si="24"/>
        <v>2726.92</v>
      </c>
      <c r="D160" s="50"/>
      <c r="E160" s="49">
        <f t="shared" si="25"/>
        <v>0.04</v>
      </c>
      <c r="F160" s="32">
        <f t="shared" si="26"/>
        <v>725.84</v>
      </c>
      <c r="G160" s="46">
        <f t="shared" si="27"/>
        <v>2001.08</v>
      </c>
      <c r="H160" s="40">
        <v>0</v>
      </c>
      <c r="I160" s="41">
        <f t="shared" si="28"/>
        <v>215748.83000000025</v>
      </c>
      <c r="J160" s="32">
        <f t="shared" si="29"/>
        <v>169332.98999999993</v>
      </c>
      <c r="K160" s="32">
        <f t="shared" si="21"/>
        <v>216467.99276666692</v>
      </c>
      <c r="L160" s="33"/>
      <c r="M160" s="24"/>
      <c r="N160" s="24"/>
      <c r="O160" s="24"/>
      <c r="P160" s="5"/>
      <c r="Q160" s="5"/>
      <c r="R160" s="5"/>
      <c r="S160" s="5"/>
      <c r="T160" s="5"/>
    </row>
    <row r="161" spans="1:20" ht="15" customHeight="1" x14ac:dyDescent="0.25">
      <c r="A161" s="31">
        <f t="shared" si="22"/>
        <v>149</v>
      </c>
      <c r="B161" s="41">
        <f t="shared" si="23"/>
        <v>2726.92</v>
      </c>
      <c r="C161" s="41">
        <f t="shared" si="24"/>
        <v>2726.92</v>
      </c>
      <c r="D161" s="50"/>
      <c r="E161" s="49">
        <f t="shared" si="25"/>
        <v>0.04</v>
      </c>
      <c r="F161" s="32">
        <f t="shared" si="26"/>
        <v>719.17</v>
      </c>
      <c r="G161" s="46">
        <f t="shared" si="27"/>
        <v>2007.75</v>
      </c>
      <c r="H161" s="40">
        <v>0</v>
      </c>
      <c r="I161" s="41">
        <f t="shared" si="28"/>
        <v>213741.08000000025</v>
      </c>
      <c r="J161" s="32">
        <f t="shared" si="29"/>
        <v>170052.15999999995</v>
      </c>
      <c r="K161" s="32">
        <f t="shared" si="21"/>
        <v>214453.55026666692</v>
      </c>
      <c r="L161" s="33"/>
      <c r="M161" s="24"/>
      <c r="N161" s="24"/>
      <c r="O161" s="24"/>
      <c r="P161" s="5"/>
      <c r="Q161" s="5"/>
      <c r="R161" s="5"/>
      <c r="S161" s="5"/>
      <c r="T161" s="5"/>
    </row>
    <row r="162" spans="1:20" ht="15" customHeight="1" x14ac:dyDescent="0.25">
      <c r="A162" s="31">
        <f t="shared" si="22"/>
        <v>150</v>
      </c>
      <c r="B162" s="41">
        <f t="shared" si="23"/>
        <v>2726.92</v>
      </c>
      <c r="C162" s="41">
        <f t="shared" si="24"/>
        <v>2726.92</v>
      </c>
      <c r="D162" s="50"/>
      <c r="E162" s="49">
        <f t="shared" si="25"/>
        <v>0.04</v>
      </c>
      <c r="F162" s="32">
        <f t="shared" si="26"/>
        <v>712.48</v>
      </c>
      <c r="G162" s="46">
        <f t="shared" si="27"/>
        <v>2014.44</v>
      </c>
      <c r="H162" s="40">
        <v>0</v>
      </c>
      <c r="I162" s="41">
        <f t="shared" si="28"/>
        <v>211726.64000000025</v>
      </c>
      <c r="J162" s="32">
        <f t="shared" si="29"/>
        <v>170764.63999999996</v>
      </c>
      <c r="K162" s="32">
        <f t="shared" si="21"/>
        <v>212432.3954666669</v>
      </c>
      <c r="L162" s="33"/>
      <c r="M162" s="24"/>
      <c r="N162" s="24"/>
      <c r="O162" s="24"/>
      <c r="P162" s="5"/>
      <c r="Q162" s="5"/>
      <c r="R162" s="5"/>
      <c r="S162" s="5"/>
      <c r="T162" s="5"/>
    </row>
    <row r="163" spans="1:20" ht="15" customHeight="1" x14ac:dyDescent="0.25">
      <c r="A163" s="31">
        <f t="shared" si="22"/>
        <v>151</v>
      </c>
      <c r="B163" s="41">
        <f t="shared" si="23"/>
        <v>2726.92</v>
      </c>
      <c r="C163" s="41">
        <f t="shared" si="24"/>
        <v>2726.92</v>
      </c>
      <c r="D163" s="50"/>
      <c r="E163" s="49">
        <f t="shared" si="25"/>
        <v>0.04</v>
      </c>
      <c r="F163" s="32">
        <f t="shared" si="26"/>
        <v>705.76</v>
      </c>
      <c r="G163" s="46">
        <f t="shared" si="27"/>
        <v>2021.16</v>
      </c>
      <c r="H163" s="40">
        <v>0</v>
      </c>
      <c r="I163" s="41">
        <f t="shared" si="28"/>
        <v>209705.48000000024</v>
      </c>
      <c r="J163" s="32">
        <f t="shared" si="29"/>
        <v>171470.39999999997</v>
      </c>
      <c r="K163" s="32">
        <f t="shared" si="21"/>
        <v>210404.49826666692</v>
      </c>
      <c r="L163" s="33"/>
      <c r="M163" s="24"/>
      <c r="N163" s="24"/>
      <c r="O163" s="24"/>
      <c r="P163" s="5"/>
      <c r="Q163" s="5"/>
      <c r="R163" s="5"/>
      <c r="S163" s="5"/>
      <c r="T163" s="5"/>
    </row>
    <row r="164" spans="1:20" ht="15" customHeight="1" x14ac:dyDescent="0.25">
      <c r="A164" s="31">
        <f t="shared" si="22"/>
        <v>152</v>
      </c>
      <c r="B164" s="41">
        <f t="shared" si="23"/>
        <v>2726.92</v>
      </c>
      <c r="C164" s="41">
        <f t="shared" si="24"/>
        <v>2726.92</v>
      </c>
      <c r="D164" s="50"/>
      <c r="E164" s="49">
        <f t="shared" si="25"/>
        <v>0.04</v>
      </c>
      <c r="F164" s="32">
        <f t="shared" si="26"/>
        <v>699.02</v>
      </c>
      <c r="G164" s="46">
        <f t="shared" si="27"/>
        <v>2027.9</v>
      </c>
      <c r="H164" s="40">
        <v>0</v>
      </c>
      <c r="I164" s="41">
        <f t="shared" si="28"/>
        <v>207677.58000000025</v>
      </c>
      <c r="J164" s="32">
        <f t="shared" si="29"/>
        <v>172169.41999999995</v>
      </c>
      <c r="K164" s="32">
        <f t="shared" si="21"/>
        <v>208369.83860000025</v>
      </c>
      <c r="L164" s="33"/>
      <c r="M164" s="24"/>
      <c r="N164" s="24"/>
      <c r="O164" s="24"/>
      <c r="P164" s="5"/>
      <c r="Q164" s="5"/>
      <c r="R164" s="5"/>
      <c r="S164" s="5"/>
      <c r="T164" s="5"/>
    </row>
    <row r="165" spans="1:20" ht="15" customHeight="1" x14ac:dyDescent="0.25">
      <c r="A165" s="31">
        <f t="shared" si="22"/>
        <v>153</v>
      </c>
      <c r="B165" s="41">
        <f t="shared" si="23"/>
        <v>2726.92</v>
      </c>
      <c r="C165" s="41">
        <f t="shared" si="24"/>
        <v>2726.92</v>
      </c>
      <c r="D165" s="50"/>
      <c r="E165" s="49">
        <f t="shared" si="25"/>
        <v>0.04</v>
      </c>
      <c r="F165" s="32">
        <f t="shared" si="26"/>
        <v>692.26</v>
      </c>
      <c r="G165" s="46">
        <f t="shared" si="27"/>
        <v>2034.66</v>
      </c>
      <c r="H165" s="40">
        <v>0</v>
      </c>
      <c r="I165" s="41">
        <f t="shared" si="28"/>
        <v>205642.92000000025</v>
      </c>
      <c r="J165" s="32">
        <f t="shared" si="29"/>
        <v>172861.67999999996</v>
      </c>
      <c r="K165" s="32">
        <f t="shared" si="21"/>
        <v>206328.39640000026</v>
      </c>
      <c r="L165" s="33"/>
      <c r="M165" s="24"/>
      <c r="N165" s="24"/>
      <c r="O165" s="24"/>
      <c r="P165" s="5"/>
      <c r="Q165" s="5"/>
      <c r="R165" s="5"/>
      <c r="S165" s="5"/>
      <c r="T165" s="5"/>
    </row>
    <row r="166" spans="1:20" ht="15" customHeight="1" x14ac:dyDescent="0.25">
      <c r="A166" s="31">
        <f t="shared" si="22"/>
        <v>154</v>
      </c>
      <c r="B166" s="41">
        <f t="shared" si="23"/>
        <v>2726.92</v>
      </c>
      <c r="C166" s="41">
        <f t="shared" si="24"/>
        <v>2726.92</v>
      </c>
      <c r="D166" s="50"/>
      <c r="E166" s="49">
        <f t="shared" si="25"/>
        <v>0.04</v>
      </c>
      <c r="F166" s="32">
        <f t="shared" si="26"/>
        <v>685.48</v>
      </c>
      <c r="G166" s="46">
        <f t="shared" si="27"/>
        <v>2041.44</v>
      </c>
      <c r="H166" s="40">
        <v>0</v>
      </c>
      <c r="I166" s="41">
        <f t="shared" si="28"/>
        <v>203601.48000000024</v>
      </c>
      <c r="J166" s="32">
        <f t="shared" si="29"/>
        <v>173547.15999999997</v>
      </c>
      <c r="K166" s="32">
        <f t="shared" si="21"/>
        <v>204280.15160000024</v>
      </c>
      <c r="L166" s="33"/>
      <c r="M166" s="24"/>
      <c r="N166" s="24"/>
      <c r="O166" s="24"/>
      <c r="P166" s="5"/>
      <c r="Q166" s="5"/>
      <c r="R166" s="5"/>
      <c r="S166" s="5"/>
      <c r="T166" s="5"/>
    </row>
    <row r="167" spans="1:20" ht="15" customHeight="1" x14ac:dyDescent="0.25">
      <c r="A167" s="31">
        <f t="shared" si="22"/>
        <v>155</v>
      </c>
      <c r="B167" s="41">
        <f t="shared" si="23"/>
        <v>2726.92</v>
      </c>
      <c r="C167" s="41">
        <f t="shared" si="24"/>
        <v>2726.92</v>
      </c>
      <c r="D167" s="50"/>
      <c r="E167" s="49">
        <f t="shared" si="25"/>
        <v>0.04</v>
      </c>
      <c r="F167" s="32">
        <f t="shared" si="26"/>
        <v>678.68</v>
      </c>
      <c r="G167" s="46">
        <f t="shared" si="27"/>
        <v>2048.2400000000002</v>
      </c>
      <c r="H167" s="40">
        <v>0</v>
      </c>
      <c r="I167" s="41">
        <f t="shared" si="28"/>
        <v>201553.24000000025</v>
      </c>
      <c r="J167" s="32">
        <f t="shared" si="29"/>
        <v>174225.83999999997</v>
      </c>
      <c r="K167" s="32">
        <f t="shared" si="21"/>
        <v>202225.08413333358</v>
      </c>
      <c r="L167" s="33"/>
      <c r="M167" s="24"/>
      <c r="N167" s="24"/>
      <c r="O167" s="24"/>
      <c r="P167" s="5"/>
      <c r="Q167" s="5"/>
      <c r="R167" s="5"/>
      <c r="S167" s="5"/>
      <c r="T167" s="5"/>
    </row>
    <row r="168" spans="1:20" ht="15" customHeight="1" x14ac:dyDescent="0.25">
      <c r="A168" s="31">
        <f t="shared" si="22"/>
        <v>156</v>
      </c>
      <c r="B168" s="41">
        <f t="shared" si="23"/>
        <v>2726.92</v>
      </c>
      <c r="C168" s="41">
        <f t="shared" si="24"/>
        <v>2726.92</v>
      </c>
      <c r="D168" s="50"/>
      <c r="E168" s="49">
        <f t="shared" si="25"/>
        <v>0.04</v>
      </c>
      <c r="F168" s="32">
        <f t="shared" si="26"/>
        <v>671.85</v>
      </c>
      <c r="G168" s="46">
        <f t="shared" si="27"/>
        <v>2055.0700000000002</v>
      </c>
      <c r="H168" s="40">
        <v>0</v>
      </c>
      <c r="I168" s="41">
        <f t="shared" si="28"/>
        <v>199498.17000000025</v>
      </c>
      <c r="J168" s="32">
        <f t="shared" si="29"/>
        <v>174897.68999999997</v>
      </c>
      <c r="K168" s="32">
        <f t="shared" si="21"/>
        <v>200163.16390000025</v>
      </c>
      <c r="L168" s="33"/>
      <c r="M168" s="24"/>
      <c r="N168" s="24"/>
      <c r="O168" s="24"/>
      <c r="P168" s="5"/>
      <c r="Q168" s="5"/>
      <c r="R168" s="5"/>
      <c r="S168" s="5"/>
      <c r="T168" s="5"/>
    </row>
    <row r="169" spans="1:20" ht="15" customHeight="1" x14ac:dyDescent="0.25">
      <c r="A169" s="31">
        <f t="shared" si="22"/>
        <v>157</v>
      </c>
      <c r="B169" s="41">
        <f t="shared" si="23"/>
        <v>2726.92</v>
      </c>
      <c r="C169" s="41">
        <f t="shared" si="24"/>
        <v>2726.92</v>
      </c>
      <c r="D169" s="50"/>
      <c r="E169" s="49">
        <f t="shared" si="25"/>
        <v>0.04</v>
      </c>
      <c r="F169" s="32">
        <f t="shared" si="26"/>
        <v>665</v>
      </c>
      <c r="G169" s="46">
        <f t="shared" si="27"/>
        <v>2061.92</v>
      </c>
      <c r="H169" s="40">
        <v>0</v>
      </c>
      <c r="I169" s="41">
        <f t="shared" si="28"/>
        <v>197436.25000000023</v>
      </c>
      <c r="J169" s="32">
        <f t="shared" si="29"/>
        <v>175562.68999999997</v>
      </c>
      <c r="K169" s="32">
        <f t="shared" si="21"/>
        <v>198094.37083333355</v>
      </c>
      <c r="L169" s="33"/>
      <c r="M169" s="24"/>
      <c r="N169" s="24"/>
      <c r="O169" s="24"/>
      <c r="P169" s="5"/>
      <c r="Q169" s="5"/>
      <c r="R169" s="5"/>
      <c r="S169" s="5"/>
      <c r="T169" s="5"/>
    </row>
    <row r="170" spans="1:20" ht="15" customHeight="1" x14ac:dyDescent="0.25">
      <c r="A170" s="31">
        <f t="shared" si="22"/>
        <v>158</v>
      </c>
      <c r="B170" s="41">
        <f t="shared" si="23"/>
        <v>2726.92</v>
      </c>
      <c r="C170" s="41">
        <f t="shared" si="24"/>
        <v>2726.92</v>
      </c>
      <c r="D170" s="50"/>
      <c r="E170" s="49">
        <f t="shared" si="25"/>
        <v>0.04</v>
      </c>
      <c r="F170" s="32">
        <f t="shared" si="26"/>
        <v>658.13</v>
      </c>
      <c r="G170" s="46">
        <f t="shared" si="27"/>
        <v>2068.79</v>
      </c>
      <c r="H170" s="40">
        <v>0</v>
      </c>
      <c r="I170" s="41">
        <f t="shared" si="28"/>
        <v>195367.46000000022</v>
      </c>
      <c r="J170" s="32">
        <f t="shared" si="29"/>
        <v>176220.81999999998</v>
      </c>
      <c r="K170" s="32">
        <f t="shared" si="21"/>
        <v>196018.68486666688</v>
      </c>
      <c r="L170" s="33"/>
      <c r="M170" s="24"/>
      <c r="N170" s="24"/>
      <c r="O170" s="24"/>
      <c r="P170" s="5"/>
      <c r="Q170" s="5"/>
      <c r="R170" s="5"/>
      <c r="S170" s="5"/>
      <c r="T170" s="5"/>
    </row>
    <row r="171" spans="1:20" ht="15" customHeight="1" x14ac:dyDescent="0.25">
      <c r="A171" s="31">
        <f t="shared" si="22"/>
        <v>159</v>
      </c>
      <c r="B171" s="41">
        <f t="shared" si="23"/>
        <v>2726.92</v>
      </c>
      <c r="C171" s="41">
        <f t="shared" si="24"/>
        <v>2726.92</v>
      </c>
      <c r="D171" s="50"/>
      <c r="E171" s="49">
        <f t="shared" si="25"/>
        <v>0.04</v>
      </c>
      <c r="F171" s="32">
        <f t="shared" si="26"/>
        <v>651.23</v>
      </c>
      <c r="G171" s="46">
        <f t="shared" si="27"/>
        <v>2075.69</v>
      </c>
      <c r="H171" s="40">
        <v>0</v>
      </c>
      <c r="I171" s="41">
        <f t="shared" si="28"/>
        <v>193291.77000000022</v>
      </c>
      <c r="J171" s="32">
        <f t="shared" si="29"/>
        <v>176872.05</v>
      </c>
      <c r="K171" s="32">
        <f t="shared" si="21"/>
        <v>193936.07590000023</v>
      </c>
      <c r="L171" s="33"/>
      <c r="M171" s="24"/>
      <c r="N171" s="24"/>
      <c r="O171" s="24"/>
      <c r="P171" s="5"/>
      <c r="Q171" s="5"/>
      <c r="R171" s="5"/>
      <c r="S171" s="5"/>
      <c r="T171" s="5"/>
    </row>
    <row r="172" spans="1:20" ht="15" customHeight="1" x14ac:dyDescent="0.25">
      <c r="A172" s="31">
        <f t="shared" si="22"/>
        <v>160</v>
      </c>
      <c r="B172" s="41">
        <f t="shared" si="23"/>
        <v>2726.92</v>
      </c>
      <c r="C172" s="41">
        <f t="shared" si="24"/>
        <v>2726.92</v>
      </c>
      <c r="D172" s="50"/>
      <c r="E172" s="49">
        <f t="shared" si="25"/>
        <v>0.04</v>
      </c>
      <c r="F172" s="32">
        <f t="shared" si="26"/>
        <v>644.30999999999995</v>
      </c>
      <c r="G172" s="46">
        <f t="shared" si="27"/>
        <v>2082.61</v>
      </c>
      <c r="H172" s="40">
        <v>0</v>
      </c>
      <c r="I172" s="41">
        <f t="shared" si="28"/>
        <v>191209.16000000024</v>
      </c>
      <c r="J172" s="32">
        <f t="shared" si="29"/>
        <v>177516.36</v>
      </c>
      <c r="K172" s="32">
        <f t="shared" si="21"/>
        <v>191846.52386666692</v>
      </c>
      <c r="L172" s="33"/>
      <c r="M172" s="24"/>
      <c r="N172" s="24"/>
      <c r="O172" s="24"/>
      <c r="P172" s="5"/>
      <c r="Q172" s="5"/>
      <c r="R172" s="5"/>
      <c r="S172" s="5"/>
      <c r="T172" s="5"/>
    </row>
    <row r="173" spans="1:20" ht="15" customHeight="1" x14ac:dyDescent="0.25">
      <c r="A173" s="31">
        <f t="shared" si="22"/>
        <v>161</v>
      </c>
      <c r="B173" s="41">
        <f t="shared" si="23"/>
        <v>2726.92</v>
      </c>
      <c r="C173" s="41">
        <f t="shared" si="24"/>
        <v>2726.92</v>
      </c>
      <c r="D173" s="50"/>
      <c r="E173" s="49">
        <f t="shared" si="25"/>
        <v>0.04</v>
      </c>
      <c r="F173" s="32">
        <f t="shared" si="26"/>
        <v>637.37</v>
      </c>
      <c r="G173" s="46">
        <f t="shared" si="27"/>
        <v>2089.5500000000002</v>
      </c>
      <c r="H173" s="40">
        <v>0</v>
      </c>
      <c r="I173" s="41">
        <f t="shared" si="28"/>
        <v>189119.61000000025</v>
      </c>
      <c r="J173" s="32">
        <f t="shared" si="29"/>
        <v>178153.72999999998</v>
      </c>
      <c r="K173" s="32">
        <f t="shared" si="21"/>
        <v>189750.00870000024</v>
      </c>
      <c r="L173" s="33"/>
      <c r="M173" s="24"/>
      <c r="N173" s="24"/>
      <c r="O173" s="24"/>
      <c r="P173" s="5"/>
      <c r="Q173" s="5"/>
      <c r="R173" s="5"/>
      <c r="S173" s="5"/>
      <c r="T173" s="5"/>
    </row>
    <row r="174" spans="1:20" ht="15" customHeight="1" x14ac:dyDescent="0.25">
      <c r="A174" s="31">
        <f t="shared" si="22"/>
        <v>162</v>
      </c>
      <c r="B174" s="41">
        <f t="shared" si="23"/>
        <v>2726.92</v>
      </c>
      <c r="C174" s="41">
        <f t="shared" si="24"/>
        <v>2726.92</v>
      </c>
      <c r="D174" s="50"/>
      <c r="E174" s="49">
        <f t="shared" si="25"/>
        <v>0.04</v>
      </c>
      <c r="F174" s="32">
        <f t="shared" si="26"/>
        <v>630.4</v>
      </c>
      <c r="G174" s="46">
        <f t="shared" si="27"/>
        <v>2096.52</v>
      </c>
      <c r="H174" s="40">
        <v>0</v>
      </c>
      <c r="I174" s="41">
        <f t="shared" si="28"/>
        <v>187023.09000000026</v>
      </c>
      <c r="J174" s="32">
        <f t="shared" si="29"/>
        <v>178784.12999999998</v>
      </c>
      <c r="K174" s="32">
        <f t="shared" si="21"/>
        <v>187646.50030000025</v>
      </c>
      <c r="L174" s="33"/>
      <c r="M174" s="24"/>
      <c r="N174" s="24"/>
      <c r="O174" s="24"/>
      <c r="P174" s="5"/>
      <c r="Q174" s="5"/>
      <c r="R174" s="5"/>
      <c r="S174" s="5"/>
      <c r="T174" s="5"/>
    </row>
    <row r="175" spans="1:20" ht="15" customHeight="1" x14ac:dyDescent="0.25">
      <c r="A175" s="31">
        <f t="shared" si="22"/>
        <v>163</v>
      </c>
      <c r="B175" s="41">
        <f t="shared" si="23"/>
        <v>2726.92</v>
      </c>
      <c r="C175" s="41">
        <f t="shared" si="24"/>
        <v>2726.92</v>
      </c>
      <c r="D175" s="50"/>
      <c r="E175" s="49">
        <f t="shared" si="25"/>
        <v>0.04</v>
      </c>
      <c r="F175" s="32">
        <f t="shared" si="26"/>
        <v>623.41999999999996</v>
      </c>
      <c r="G175" s="46">
        <f t="shared" si="27"/>
        <v>2103.5</v>
      </c>
      <c r="H175" s="40">
        <v>0</v>
      </c>
      <c r="I175" s="41">
        <f t="shared" si="28"/>
        <v>184919.59000000026</v>
      </c>
      <c r="J175" s="32">
        <f t="shared" si="29"/>
        <v>179407.55</v>
      </c>
      <c r="K175" s="32">
        <f t="shared" si="21"/>
        <v>185535.98863333359</v>
      </c>
      <c r="L175" s="33"/>
      <c r="M175" s="24"/>
      <c r="N175" s="24"/>
      <c r="O175" s="24"/>
      <c r="P175" s="5"/>
      <c r="Q175" s="5"/>
      <c r="R175" s="5"/>
      <c r="S175" s="5"/>
      <c r="T175" s="5"/>
    </row>
    <row r="176" spans="1:20" ht="15" customHeight="1" x14ac:dyDescent="0.25">
      <c r="A176" s="31">
        <f t="shared" si="22"/>
        <v>164</v>
      </c>
      <c r="B176" s="41">
        <f t="shared" si="23"/>
        <v>2726.92</v>
      </c>
      <c r="C176" s="41">
        <f t="shared" si="24"/>
        <v>2726.92</v>
      </c>
      <c r="D176" s="50"/>
      <c r="E176" s="49">
        <f t="shared" si="25"/>
        <v>0.04</v>
      </c>
      <c r="F176" s="32">
        <f t="shared" si="26"/>
        <v>616.4</v>
      </c>
      <c r="G176" s="46">
        <f t="shared" si="27"/>
        <v>2110.52</v>
      </c>
      <c r="H176" s="40">
        <v>0</v>
      </c>
      <c r="I176" s="41">
        <f t="shared" si="28"/>
        <v>182809.07000000027</v>
      </c>
      <c r="J176" s="32">
        <f t="shared" si="29"/>
        <v>180023.94999999998</v>
      </c>
      <c r="K176" s="32">
        <f t="shared" si="21"/>
        <v>183418.43356666694</v>
      </c>
      <c r="L176" s="33"/>
      <c r="M176" s="24"/>
      <c r="N176" s="24"/>
      <c r="O176" s="24"/>
      <c r="P176" s="5"/>
      <c r="Q176" s="5"/>
      <c r="R176" s="5"/>
      <c r="S176" s="5"/>
      <c r="T176" s="5"/>
    </row>
    <row r="177" spans="1:20" ht="15" customHeight="1" x14ac:dyDescent="0.25">
      <c r="A177" s="31">
        <f t="shared" si="22"/>
        <v>165</v>
      </c>
      <c r="B177" s="41">
        <f t="shared" si="23"/>
        <v>2726.92</v>
      </c>
      <c r="C177" s="41">
        <f t="shared" si="24"/>
        <v>2726.92</v>
      </c>
      <c r="D177" s="50"/>
      <c r="E177" s="49">
        <f t="shared" si="25"/>
        <v>0.04</v>
      </c>
      <c r="F177" s="32">
        <f t="shared" si="26"/>
        <v>609.37</v>
      </c>
      <c r="G177" s="46">
        <f t="shared" si="27"/>
        <v>2117.5500000000002</v>
      </c>
      <c r="H177" s="40">
        <v>0</v>
      </c>
      <c r="I177" s="41">
        <f t="shared" si="28"/>
        <v>180691.52000000028</v>
      </c>
      <c r="J177" s="32">
        <f t="shared" si="29"/>
        <v>180633.31999999998</v>
      </c>
      <c r="K177" s="32">
        <f t="shared" si="21"/>
        <v>181293.82506666693</v>
      </c>
      <c r="L177" s="33"/>
      <c r="M177" s="24"/>
      <c r="N177" s="24"/>
      <c r="O177" s="24"/>
      <c r="P177" s="5"/>
      <c r="Q177" s="5"/>
      <c r="R177" s="5"/>
      <c r="S177" s="5"/>
      <c r="T177" s="5"/>
    </row>
    <row r="178" spans="1:20" ht="15" customHeight="1" x14ac:dyDescent="0.25">
      <c r="A178" s="31">
        <f t="shared" si="22"/>
        <v>166</v>
      </c>
      <c r="B178" s="41">
        <f t="shared" si="23"/>
        <v>2726.92</v>
      </c>
      <c r="C178" s="41">
        <f t="shared" si="24"/>
        <v>2726.92</v>
      </c>
      <c r="D178" s="50"/>
      <c r="E178" s="49">
        <f t="shared" si="25"/>
        <v>0.04</v>
      </c>
      <c r="F178" s="32">
        <f t="shared" si="26"/>
        <v>602.30999999999995</v>
      </c>
      <c r="G178" s="46">
        <f t="shared" si="27"/>
        <v>2124.61</v>
      </c>
      <c r="H178" s="40">
        <v>0</v>
      </c>
      <c r="I178" s="41">
        <f t="shared" si="28"/>
        <v>178566.91000000029</v>
      </c>
      <c r="J178" s="32">
        <f t="shared" si="29"/>
        <v>181235.62999999998</v>
      </c>
      <c r="K178" s="32">
        <f t="shared" si="21"/>
        <v>179162.13303333364</v>
      </c>
      <c r="L178" s="33"/>
      <c r="M178" s="24"/>
      <c r="N178" s="24"/>
      <c r="O178" s="24"/>
      <c r="P178" s="5"/>
      <c r="Q178" s="5"/>
      <c r="R178" s="5"/>
      <c r="S178" s="5"/>
      <c r="T178" s="5"/>
    </row>
    <row r="179" spans="1:20" ht="15" customHeight="1" x14ac:dyDescent="0.25">
      <c r="A179" s="31">
        <f t="shared" si="22"/>
        <v>167</v>
      </c>
      <c r="B179" s="41">
        <f t="shared" si="23"/>
        <v>2726.92</v>
      </c>
      <c r="C179" s="41">
        <f t="shared" si="24"/>
        <v>2726.92</v>
      </c>
      <c r="D179" s="50"/>
      <c r="E179" s="49">
        <f t="shared" si="25"/>
        <v>0.04</v>
      </c>
      <c r="F179" s="32">
        <f t="shared" si="26"/>
        <v>595.23</v>
      </c>
      <c r="G179" s="46">
        <f t="shared" si="27"/>
        <v>2131.69</v>
      </c>
      <c r="H179" s="40">
        <v>0</v>
      </c>
      <c r="I179" s="41">
        <f t="shared" si="28"/>
        <v>176435.22000000029</v>
      </c>
      <c r="J179" s="32">
        <f t="shared" si="29"/>
        <v>181830.86</v>
      </c>
      <c r="K179" s="32">
        <f t="shared" si="21"/>
        <v>177023.33740000028</v>
      </c>
      <c r="L179" s="33"/>
      <c r="M179" s="24"/>
      <c r="N179" s="24"/>
      <c r="O179" s="24"/>
      <c r="P179" s="5"/>
      <c r="Q179" s="5"/>
      <c r="R179" s="5"/>
      <c r="S179" s="5"/>
      <c r="T179" s="5"/>
    </row>
    <row r="180" spans="1:20" ht="15" customHeight="1" x14ac:dyDescent="0.25">
      <c r="A180" s="31">
        <f t="shared" si="22"/>
        <v>168</v>
      </c>
      <c r="B180" s="41">
        <f t="shared" si="23"/>
        <v>2726.92</v>
      </c>
      <c r="C180" s="41">
        <f t="shared" si="24"/>
        <v>2726.92</v>
      </c>
      <c r="D180" s="50"/>
      <c r="E180" s="49">
        <f t="shared" si="25"/>
        <v>0.04</v>
      </c>
      <c r="F180" s="32">
        <f t="shared" si="26"/>
        <v>588.12</v>
      </c>
      <c r="G180" s="46">
        <f t="shared" si="27"/>
        <v>2138.8000000000002</v>
      </c>
      <c r="H180" s="40">
        <v>0</v>
      </c>
      <c r="I180" s="41">
        <f t="shared" si="28"/>
        <v>174296.4200000003</v>
      </c>
      <c r="J180" s="32">
        <f t="shared" si="29"/>
        <v>182418.97999999998</v>
      </c>
      <c r="K180" s="32">
        <f t="shared" si="21"/>
        <v>174877.40806666698</v>
      </c>
      <c r="L180" s="33"/>
      <c r="M180" s="24"/>
      <c r="N180" s="24"/>
      <c r="O180" s="24"/>
      <c r="P180" s="5"/>
      <c r="Q180" s="5"/>
      <c r="R180" s="5"/>
      <c r="S180" s="5"/>
      <c r="T180" s="5"/>
    </row>
    <row r="181" spans="1:20" ht="15" customHeight="1" x14ac:dyDescent="0.25">
      <c r="A181" s="31">
        <f t="shared" si="22"/>
        <v>169</v>
      </c>
      <c r="B181" s="41">
        <f t="shared" si="23"/>
        <v>2726.92</v>
      </c>
      <c r="C181" s="41">
        <f t="shared" si="24"/>
        <v>2726.92</v>
      </c>
      <c r="D181" s="50"/>
      <c r="E181" s="49">
        <f t="shared" si="25"/>
        <v>0.04</v>
      </c>
      <c r="F181" s="32">
        <f t="shared" si="26"/>
        <v>580.99</v>
      </c>
      <c r="G181" s="46">
        <f t="shared" si="27"/>
        <v>2145.9300000000003</v>
      </c>
      <c r="H181" s="40">
        <v>0</v>
      </c>
      <c r="I181" s="41">
        <f t="shared" si="28"/>
        <v>172150.49000000031</v>
      </c>
      <c r="J181" s="32">
        <f t="shared" si="29"/>
        <v>182999.96999999997</v>
      </c>
      <c r="K181" s="32">
        <f t="shared" si="21"/>
        <v>172724.32496666699</v>
      </c>
      <c r="L181" s="33"/>
      <c r="M181" s="24"/>
      <c r="N181" s="24"/>
      <c r="O181" s="24"/>
      <c r="P181" s="5"/>
      <c r="Q181" s="5"/>
      <c r="R181" s="5"/>
      <c r="S181" s="5"/>
      <c r="T181" s="5"/>
    </row>
    <row r="182" spans="1:20" ht="15" customHeight="1" x14ac:dyDescent="0.25">
      <c r="A182" s="31">
        <f t="shared" si="22"/>
        <v>170</v>
      </c>
      <c r="B182" s="41">
        <f t="shared" si="23"/>
        <v>2726.92</v>
      </c>
      <c r="C182" s="41">
        <f t="shared" si="24"/>
        <v>2726.92</v>
      </c>
      <c r="D182" s="50"/>
      <c r="E182" s="49">
        <f t="shared" si="25"/>
        <v>0.04</v>
      </c>
      <c r="F182" s="32">
        <f t="shared" si="26"/>
        <v>573.84</v>
      </c>
      <c r="G182" s="46">
        <f t="shared" si="27"/>
        <v>2153.08</v>
      </c>
      <c r="H182" s="40">
        <v>0</v>
      </c>
      <c r="I182" s="41">
        <f t="shared" si="28"/>
        <v>169997.41000000032</v>
      </c>
      <c r="J182" s="32">
        <f t="shared" si="29"/>
        <v>183573.80999999997</v>
      </c>
      <c r="K182" s="32">
        <f t="shared" si="21"/>
        <v>170564.06803333366</v>
      </c>
      <c r="L182" s="33"/>
      <c r="M182" s="24"/>
      <c r="N182" s="24"/>
      <c r="O182" s="24"/>
      <c r="P182" s="5"/>
      <c r="Q182" s="5"/>
      <c r="R182" s="5"/>
      <c r="S182" s="5"/>
      <c r="T182" s="5"/>
    </row>
    <row r="183" spans="1:20" ht="15" customHeight="1" x14ac:dyDescent="0.25">
      <c r="A183" s="31">
        <f t="shared" si="22"/>
        <v>171</v>
      </c>
      <c r="B183" s="41">
        <f t="shared" si="23"/>
        <v>2726.92</v>
      </c>
      <c r="C183" s="41">
        <f t="shared" si="24"/>
        <v>2726.92</v>
      </c>
      <c r="D183" s="50"/>
      <c r="E183" s="49">
        <f t="shared" si="25"/>
        <v>0.04</v>
      </c>
      <c r="F183" s="32">
        <f t="shared" si="26"/>
        <v>566.66</v>
      </c>
      <c r="G183" s="46">
        <f t="shared" si="27"/>
        <v>2160.2600000000002</v>
      </c>
      <c r="H183" s="40">
        <v>0</v>
      </c>
      <c r="I183" s="41">
        <f t="shared" si="28"/>
        <v>167837.15000000031</v>
      </c>
      <c r="J183" s="32">
        <f t="shared" si="29"/>
        <v>184140.46999999997</v>
      </c>
      <c r="K183" s="32">
        <f t="shared" si="21"/>
        <v>168396.60716666697</v>
      </c>
      <c r="L183" s="33"/>
      <c r="M183" s="24"/>
      <c r="N183" s="24"/>
      <c r="O183" s="24"/>
      <c r="P183" s="5"/>
      <c r="Q183" s="5"/>
      <c r="R183" s="5"/>
      <c r="S183" s="5"/>
      <c r="T183" s="5"/>
    </row>
    <row r="184" spans="1:20" ht="15" customHeight="1" x14ac:dyDescent="0.25">
      <c r="A184" s="31">
        <f t="shared" si="22"/>
        <v>172</v>
      </c>
      <c r="B184" s="41">
        <f t="shared" si="23"/>
        <v>2726.92</v>
      </c>
      <c r="C184" s="41">
        <f t="shared" si="24"/>
        <v>2726.92</v>
      </c>
      <c r="D184" s="50"/>
      <c r="E184" s="49">
        <f t="shared" si="25"/>
        <v>0.04</v>
      </c>
      <c r="F184" s="32">
        <f t="shared" si="26"/>
        <v>559.46</v>
      </c>
      <c r="G184" s="46">
        <f t="shared" si="27"/>
        <v>2167.46</v>
      </c>
      <c r="H184" s="40">
        <v>0</v>
      </c>
      <c r="I184" s="41">
        <f t="shared" si="28"/>
        <v>165669.69000000032</v>
      </c>
      <c r="J184" s="32">
        <f t="shared" si="29"/>
        <v>184699.92999999996</v>
      </c>
      <c r="K184" s="32">
        <f t="shared" si="21"/>
        <v>166221.92230000033</v>
      </c>
      <c r="L184" s="33"/>
      <c r="M184" s="24"/>
      <c r="N184" s="24"/>
      <c r="O184" s="24"/>
      <c r="P184" s="5"/>
      <c r="Q184" s="5"/>
      <c r="R184" s="5"/>
      <c r="S184" s="5"/>
      <c r="T184" s="5"/>
    </row>
    <row r="185" spans="1:20" ht="15" customHeight="1" x14ac:dyDescent="0.25">
      <c r="A185" s="31">
        <f t="shared" si="22"/>
        <v>173</v>
      </c>
      <c r="B185" s="41">
        <f t="shared" si="23"/>
        <v>2726.92</v>
      </c>
      <c r="C185" s="41">
        <f t="shared" si="24"/>
        <v>2726.92</v>
      </c>
      <c r="D185" s="50"/>
      <c r="E185" s="49">
        <f t="shared" si="25"/>
        <v>0.04</v>
      </c>
      <c r="F185" s="32">
        <f t="shared" si="26"/>
        <v>552.24</v>
      </c>
      <c r="G185" s="46">
        <f t="shared" si="27"/>
        <v>2174.6800000000003</v>
      </c>
      <c r="H185" s="40">
        <v>0</v>
      </c>
      <c r="I185" s="41">
        <f t="shared" si="28"/>
        <v>163495.01000000033</v>
      </c>
      <c r="J185" s="32">
        <f t="shared" si="29"/>
        <v>185252.16999999995</v>
      </c>
      <c r="K185" s="32">
        <f t="shared" si="21"/>
        <v>164039.99336666701</v>
      </c>
      <c r="L185" s="33"/>
      <c r="M185" s="24"/>
      <c r="N185" s="24"/>
      <c r="O185" s="24"/>
      <c r="P185" s="5"/>
      <c r="Q185" s="5"/>
      <c r="R185" s="5"/>
      <c r="S185" s="5"/>
      <c r="T185" s="5"/>
    </row>
    <row r="186" spans="1:20" ht="15" customHeight="1" x14ac:dyDescent="0.25">
      <c r="A186" s="31">
        <f t="shared" si="22"/>
        <v>174</v>
      </c>
      <c r="B186" s="41">
        <f t="shared" si="23"/>
        <v>2726.92</v>
      </c>
      <c r="C186" s="41">
        <f t="shared" si="24"/>
        <v>2726.92</v>
      </c>
      <c r="D186" s="50"/>
      <c r="E186" s="49">
        <f t="shared" si="25"/>
        <v>0.04</v>
      </c>
      <c r="F186" s="32">
        <f t="shared" si="26"/>
        <v>544.99</v>
      </c>
      <c r="G186" s="46">
        <f t="shared" si="27"/>
        <v>2181.9300000000003</v>
      </c>
      <c r="H186" s="40">
        <v>0</v>
      </c>
      <c r="I186" s="41">
        <f t="shared" si="28"/>
        <v>161313.08000000034</v>
      </c>
      <c r="J186" s="32">
        <f t="shared" si="29"/>
        <v>185797.15999999995</v>
      </c>
      <c r="K186" s="32">
        <f t="shared" si="21"/>
        <v>161850.790266667</v>
      </c>
      <c r="L186" s="33"/>
      <c r="M186" s="24"/>
      <c r="N186" s="24"/>
      <c r="O186" s="24"/>
      <c r="P186" s="5"/>
      <c r="Q186" s="5"/>
      <c r="R186" s="5"/>
      <c r="S186" s="5"/>
      <c r="T186" s="5"/>
    </row>
    <row r="187" spans="1:20" ht="15" customHeight="1" x14ac:dyDescent="0.25">
      <c r="A187" s="31">
        <f t="shared" si="22"/>
        <v>175</v>
      </c>
      <c r="B187" s="41">
        <f t="shared" si="23"/>
        <v>2726.92</v>
      </c>
      <c r="C187" s="41">
        <f t="shared" si="24"/>
        <v>2726.92</v>
      </c>
      <c r="D187" s="50"/>
      <c r="E187" s="49">
        <f t="shared" si="25"/>
        <v>0.04</v>
      </c>
      <c r="F187" s="32">
        <f t="shared" si="26"/>
        <v>537.72</v>
      </c>
      <c r="G187" s="46">
        <f t="shared" si="27"/>
        <v>2189.1999999999998</v>
      </c>
      <c r="H187" s="40">
        <v>0</v>
      </c>
      <c r="I187" s="41">
        <f t="shared" si="28"/>
        <v>159123.88000000032</v>
      </c>
      <c r="J187" s="32">
        <f t="shared" si="29"/>
        <v>186334.87999999995</v>
      </c>
      <c r="K187" s="32">
        <f t="shared" si="21"/>
        <v>159654.29293333367</v>
      </c>
      <c r="L187" s="33"/>
      <c r="M187" s="24"/>
      <c r="N187" s="24"/>
      <c r="O187" s="24"/>
      <c r="P187" s="5"/>
      <c r="Q187" s="5"/>
      <c r="R187" s="5"/>
      <c r="S187" s="5"/>
      <c r="T187" s="5"/>
    </row>
    <row r="188" spans="1:20" ht="15" customHeight="1" x14ac:dyDescent="0.25">
      <c r="A188" s="31">
        <f t="shared" si="22"/>
        <v>176</v>
      </c>
      <c r="B188" s="41">
        <f t="shared" si="23"/>
        <v>2726.92</v>
      </c>
      <c r="C188" s="41">
        <f t="shared" si="24"/>
        <v>2726.92</v>
      </c>
      <c r="D188" s="50"/>
      <c r="E188" s="49">
        <f t="shared" si="25"/>
        <v>0.04</v>
      </c>
      <c r="F188" s="32">
        <f t="shared" si="26"/>
        <v>530.41999999999996</v>
      </c>
      <c r="G188" s="46">
        <f t="shared" si="27"/>
        <v>2196.5</v>
      </c>
      <c r="H188" s="40">
        <v>0</v>
      </c>
      <c r="I188" s="41">
        <f t="shared" si="28"/>
        <v>156927.38000000032</v>
      </c>
      <c r="J188" s="32">
        <f t="shared" si="29"/>
        <v>186865.29999999996</v>
      </c>
      <c r="K188" s="32">
        <f t="shared" si="21"/>
        <v>157450.47126666698</v>
      </c>
      <c r="L188" s="33"/>
      <c r="M188" s="24"/>
      <c r="N188" s="24"/>
      <c r="O188" s="24"/>
      <c r="P188" s="5"/>
      <c r="Q188" s="5"/>
      <c r="R188" s="5"/>
      <c r="S188" s="5"/>
      <c r="T188" s="5"/>
    </row>
    <row r="189" spans="1:20" ht="15" customHeight="1" x14ac:dyDescent="0.25">
      <c r="A189" s="31">
        <f t="shared" si="22"/>
        <v>177</v>
      </c>
      <c r="B189" s="41">
        <f t="shared" si="23"/>
        <v>2726.92</v>
      </c>
      <c r="C189" s="41">
        <f t="shared" si="24"/>
        <v>2726.92</v>
      </c>
      <c r="D189" s="50"/>
      <c r="E189" s="49">
        <f t="shared" si="25"/>
        <v>0.04</v>
      </c>
      <c r="F189" s="32">
        <f t="shared" si="26"/>
        <v>523.1</v>
      </c>
      <c r="G189" s="46">
        <f t="shared" si="27"/>
        <v>2203.8200000000002</v>
      </c>
      <c r="H189" s="40">
        <v>0</v>
      </c>
      <c r="I189" s="41">
        <f t="shared" si="28"/>
        <v>154723.56000000032</v>
      </c>
      <c r="J189" s="32">
        <f t="shared" si="29"/>
        <v>187388.39999999997</v>
      </c>
      <c r="K189" s="32">
        <f t="shared" si="21"/>
        <v>155239.30520000032</v>
      </c>
      <c r="L189" s="33"/>
      <c r="M189" s="24"/>
      <c r="N189" s="24"/>
      <c r="O189" s="24"/>
      <c r="P189" s="5"/>
      <c r="Q189" s="5"/>
      <c r="R189" s="5"/>
      <c r="S189" s="5"/>
      <c r="T189" s="5"/>
    </row>
    <row r="190" spans="1:20" ht="15" customHeight="1" x14ac:dyDescent="0.25">
      <c r="A190" s="31">
        <f t="shared" si="22"/>
        <v>178</v>
      </c>
      <c r="B190" s="41">
        <f t="shared" si="23"/>
        <v>2726.92</v>
      </c>
      <c r="C190" s="41">
        <f t="shared" si="24"/>
        <v>2726.92</v>
      </c>
      <c r="D190" s="50"/>
      <c r="E190" s="49">
        <f t="shared" si="25"/>
        <v>0.04</v>
      </c>
      <c r="F190" s="32">
        <f t="shared" si="26"/>
        <v>515.75</v>
      </c>
      <c r="G190" s="46">
        <f t="shared" si="27"/>
        <v>2211.17</v>
      </c>
      <c r="H190" s="40">
        <v>0</v>
      </c>
      <c r="I190" s="41">
        <f t="shared" si="28"/>
        <v>152512.39000000031</v>
      </c>
      <c r="J190" s="32">
        <f t="shared" si="29"/>
        <v>187904.14999999997</v>
      </c>
      <c r="K190" s="32">
        <f t="shared" si="21"/>
        <v>153020.76463333363</v>
      </c>
      <c r="L190" s="33"/>
      <c r="M190" s="24"/>
      <c r="N190" s="24"/>
      <c r="O190" s="24"/>
      <c r="P190" s="5"/>
      <c r="Q190" s="5"/>
      <c r="R190" s="5"/>
      <c r="S190" s="5"/>
      <c r="T190" s="5"/>
    </row>
    <row r="191" spans="1:20" ht="15" customHeight="1" x14ac:dyDescent="0.25">
      <c r="A191" s="31">
        <f t="shared" si="22"/>
        <v>179</v>
      </c>
      <c r="B191" s="41">
        <f t="shared" si="23"/>
        <v>2726.92</v>
      </c>
      <c r="C191" s="41">
        <f t="shared" si="24"/>
        <v>2726.92</v>
      </c>
      <c r="D191" s="50"/>
      <c r="E191" s="49">
        <f t="shared" si="25"/>
        <v>0.04</v>
      </c>
      <c r="F191" s="32">
        <f t="shared" si="26"/>
        <v>508.38</v>
      </c>
      <c r="G191" s="46">
        <f t="shared" si="27"/>
        <v>2218.54</v>
      </c>
      <c r="H191" s="40">
        <v>0</v>
      </c>
      <c r="I191" s="41">
        <f t="shared" si="28"/>
        <v>150293.8500000003</v>
      </c>
      <c r="J191" s="32">
        <f t="shared" si="29"/>
        <v>188412.52999999997</v>
      </c>
      <c r="K191" s="32">
        <f t="shared" si="21"/>
        <v>150794.82950000028</v>
      </c>
      <c r="L191" s="33"/>
      <c r="M191" s="24"/>
      <c r="N191" s="24"/>
      <c r="O191" s="24"/>
      <c r="P191" s="5"/>
      <c r="Q191" s="5"/>
      <c r="R191" s="5"/>
      <c r="S191" s="5"/>
      <c r="T191" s="5"/>
    </row>
    <row r="192" spans="1:20" ht="15" customHeight="1" x14ac:dyDescent="0.25">
      <c r="A192" s="31">
        <f t="shared" si="22"/>
        <v>180</v>
      </c>
      <c r="B192" s="41">
        <f t="shared" si="23"/>
        <v>2726.92</v>
      </c>
      <c r="C192" s="41">
        <f t="shared" si="24"/>
        <v>2726.92</v>
      </c>
      <c r="D192" s="50"/>
      <c r="E192" s="49">
        <f t="shared" si="25"/>
        <v>0.04</v>
      </c>
      <c r="F192" s="32">
        <f t="shared" si="26"/>
        <v>500.98</v>
      </c>
      <c r="G192" s="46">
        <f t="shared" si="27"/>
        <v>2225.94</v>
      </c>
      <c r="H192" s="40">
        <v>0</v>
      </c>
      <c r="I192" s="41">
        <f t="shared" si="28"/>
        <v>148067.91000000029</v>
      </c>
      <c r="J192" s="32">
        <f t="shared" si="29"/>
        <v>188913.50999999998</v>
      </c>
      <c r="K192" s="32">
        <f t="shared" si="21"/>
        <v>148561.46970000031</v>
      </c>
      <c r="L192" s="33"/>
      <c r="M192" s="24"/>
      <c r="N192" s="24"/>
      <c r="O192" s="24"/>
      <c r="P192" s="5"/>
      <c r="Q192" s="5"/>
      <c r="R192" s="5"/>
      <c r="S192" s="5"/>
      <c r="T192" s="5"/>
    </row>
    <row r="193" spans="1:20" ht="15" customHeight="1" x14ac:dyDescent="0.25">
      <c r="A193" s="31">
        <f t="shared" si="22"/>
        <v>181</v>
      </c>
      <c r="B193" s="41">
        <f t="shared" si="23"/>
        <v>2726.92</v>
      </c>
      <c r="C193" s="41">
        <f t="shared" si="24"/>
        <v>2726.92</v>
      </c>
      <c r="D193" s="50"/>
      <c r="E193" s="49">
        <f t="shared" si="25"/>
        <v>0.04</v>
      </c>
      <c r="F193" s="32">
        <f t="shared" si="26"/>
        <v>493.56</v>
      </c>
      <c r="G193" s="46">
        <f t="shared" si="27"/>
        <v>2233.36</v>
      </c>
      <c r="H193" s="40">
        <v>0</v>
      </c>
      <c r="I193" s="41">
        <f t="shared" si="28"/>
        <v>145834.55000000031</v>
      </c>
      <c r="J193" s="32">
        <f t="shared" si="29"/>
        <v>189407.06999999998</v>
      </c>
      <c r="K193" s="32">
        <f t="shared" si="21"/>
        <v>146320.66516666696</v>
      </c>
      <c r="L193" s="33"/>
      <c r="M193" s="24"/>
      <c r="N193" s="24"/>
      <c r="O193" s="24"/>
      <c r="P193" s="5"/>
      <c r="Q193" s="5"/>
      <c r="R193" s="5"/>
      <c r="S193" s="5"/>
      <c r="T193" s="5"/>
    </row>
    <row r="194" spans="1:20" ht="15" customHeight="1" x14ac:dyDescent="0.25">
      <c r="A194" s="31">
        <f t="shared" si="22"/>
        <v>182</v>
      </c>
      <c r="B194" s="41">
        <f t="shared" si="23"/>
        <v>2726.92</v>
      </c>
      <c r="C194" s="41">
        <f t="shared" si="24"/>
        <v>2726.92</v>
      </c>
      <c r="D194" s="50"/>
      <c r="E194" s="49">
        <f t="shared" si="25"/>
        <v>0.04</v>
      </c>
      <c r="F194" s="32">
        <f t="shared" si="26"/>
        <v>486.12</v>
      </c>
      <c r="G194" s="46">
        <f t="shared" si="27"/>
        <v>2240.8000000000002</v>
      </c>
      <c r="H194" s="40">
        <v>0</v>
      </c>
      <c r="I194" s="41">
        <f t="shared" si="28"/>
        <v>143593.75000000032</v>
      </c>
      <c r="J194" s="32">
        <f t="shared" si="29"/>
        <v>189893.18999999997</v>
      </c>
      <c r="K194" s="32">
        <f t="shared" si="21"/>
        <v>144072.39583333366</v>
      </c>
      <c r="L194" s="33"/>
      <c r="M194" s="24"/>
      <c r="N194" s="24"/>
      <c r="O194" s="24"/>
      <c r="P194" s="5"/>
      <c r="Q194" s="5"/>
      <c r="R194" s="5"/>
      <c r="S194" s="5"/>
      <c r="T194" s="5"/>
    </row>
    <row r="195" spans="1:20" ht="15" customHeight="1" x14ac:dyDescent="0.25">
      <c r="A195" s="31">
        <f t="shared" si="22"/>
        <v>183</v>
      </c>
      <c r="B195" s="41">
        <f t="shared" si="23"/>
        <v>2726.92</v>
      </c>
      <c r="C195" s="41">
        <f t="shared" si="24"/>
        <v>2726.92</v>
      </c>
      <c r="D195" s="50"/>
      <c r="E195" s="49">
        <f t="shared" si="25"/>
        <v>0.04</v>
      </c>
      <c r="F195" s="32">
        <f t="shared" si="26"/>
        <v>478.65</v>
      </c>
      <c r="G195" s="46">
        <f t="shared" si="27"/>
        <v>2248.27</v>
      </c>
      <c r="H195" s="40">
        <v>0</v>
      </c>
      <c r="I195" s="41">
        <f t="shared" si="28"/>
        <v>141345.48000000033</v>
      </c>
      <c r="J195" s="32">
        <f t="shared" si="29"/>
        <v>190371.83999999997</v>
      </c>
      <c r="K195" s="32">
        <f t="shared" si="21"/>
        <v>141816.63160000034</v>
      </c>
      <c r="L195" s="33"/>
      <c r="M195" s="24"/>
      <c r="N195" s="24"/>
      <c r="O195" s="24"/>
      <c r="P195" s="5"/>
      <c r="Q195" s="5"/>
      <c r="R195" s="5"/>
      <c r="S195" s="5"/>
      <c r="T195" s="5"/>
    </row>
    <row r="196" spans="1:20" ht="15" customHeight="1" x14ac:dyDescent="0.25">
      <c r="A196" s="31">
        <f t="shared" si="22"/>
        <v>184</v>
      </c>
      <c r="B196" s="41">
        <f t="shared" si="23"/>
        <v>2726.92</v>
      </c>
      <c r="C196" s="41">
        <f t="shared" si="24"/>
        <v>2726.92</v>
      </c>
      <c r="D196" s="50"/>
      <c r="E196" s="49">
        <f t="shared" si="25"/>
        <v>0.04</v>
      </c>
      <c r="F196" s="32">
        <f t="shared" si="26"/>
        <v>471.15999999999997</v>
      </c>
      <c r="G196" s="46">
        <f t="shared" si="27"/>
        <v>2255.7600000000002</v>
      </c>
      <c r="H196" s="40">
        <v>0</v>
      </c>
      <c r="I196" s="41">
        <f t="shared" si="28"/>
        <v>139089.72000000032</v>
      </c>
      <c r="J196" s="32">
        <f t="shared" si="29"/>
        <v>190842.99999999997</v>
      </c>
      <c r="K196" s="32">
        <f t="shared" si="21"/>
        <v>139553.35240000032</v>
      </c>
      <c r="L196" s="33"/>
      <c r="M196" s="24"/>
      <c r="N196" s="24"/>
      <c r="O196" s="24"/>
      <c r="P196" s="5"/>
      <c r="Q196" s="5"/>
      <c r="R196" s="5"/>
      <c r="S196" s="5"/>
      <c r="T196" s="5"/>
    </row>
    <row r="197" spans="1:20" ht="15" customHeight="1" x14ac:dyDescent="0.25">
      <c r="A197" s="31">
        <f t="shared" si="22"/>
        <v>185</v>
      </c>
      <c r="B197" s="41">
        <f t="shared" si="23"/>
        <v>2726.92</v>
      </c>
      <c r="C197" s="41">
        <f t="shared" si="24"/>
        <v>2726.92</v>
      </c>
      <c r="D197" s="50"/>
      <c r="E197" s="49">
        <f t="shared" si="25"/>
        <v>0.04</v>
      </c>
      <c r="F197" s="32">
        <f t="shared" si="26"/>
        <v>463.64</v>
      </c>
      <c r="G197" s="46">
        <f t="shared" si="27"/>
        <v>2263.2800000000002</v>
      </c>
      <c r="H197" s="40">
        <v>0</v>
      </c>
      <c r="I197" s="41">
        <f t="shared" si="28"/>
        <v>136826.44000000032</v>
      </c>
      <c r="J197" s="32">
        <f t="shared" si="29"/>
        <v>191306.63999999998</v>
      </c>
      <c r="K197" s="32">
        <f t="shared" si="21"/>
        <v>137282.52813333366</v>
      </c>
      <c r="L197" s="33"/>
      <c r="M197" s="24"/>
      <c r="N197" s="24"/>
      <c r="O197" s="24"/>
      <c r="P197" s="5"/>
      <c r="Q197" s="5"/>
      <c r="R197" s="5"/>
      <c r="S197" s="5"/>
      <c r="T197" s="5"/>
    </row>
    <row r="198" spans="1:20" ht="15" customHeight="1" x14ac:dyDescent="0.25">
      <c r="A198" s="31">
        <f t="shared" si="22"/>
        <v>186</v>
      </c>
      <c r="B198" s="41">
        <f t="shared" si="23"/>
        <v>2726.92</v>
      </c>
      <c r="C198" s="41">
        <f t="shared" si="24"/>
        <v>2726.92</v>
      </c>
      <c r="D198" s="50"/>
      <c r="E198" s="49">
        <f t="shared" si="25"/>
        <v>0.04</v>
      </c>
      <c r="F198" s="32">
        <f t="shared" si="26"/>
        <v>456.09</v>
      </c>
      <c r="G198" s="46">
        <f t="shared" si="27"/>
        <v>2270.83</v>
      </c>
      <c r="H198" s="40">
        <v>0</v>
      </c>
      <c r="I198" s="41">
        <f t="shared" si="28"/>
        <v>134555.61000000034</v>
      </c>
      <c r="J198" s="32">
        <f t="shared" si="29"/>
        <v>191762.72999999998</v>
      </c>
      <c r="K198" s="32">
        <f t="shared" si="21"/>
        <v>135004.12870000035</v>
      </c>
      <c r="L198" s="33"/>
      <c r="M198" s="24"/>
      <c r="N198" s="24"/>
      <c r="O198" s="24"/>
      <c r="P198" s="5"/>
      <c r="Q198" s="5"/>
      <c r="R198" s="5"/>
      <c r="S198" s="5"/>
      <c r="T198" s="5"/>
    </row>
    <row r="199" spans="1:20" ht="15" customHeight="1" x14ac:dyDescent="0.25">
      <c r="A199" s="31">
        <f t="shared" si="22"/>
        <v>187</v>
      </c>
      <c r="B199" s="41">
        <f t="shared" si="23"/>
        <v>2726.92</v>
      </c>
      <c r="C199" s="41">
        <f t="shared" si="24"/>
        <v>2726.92</v>
      </c>
      <c r="D199" s="50"/>
      <c r="E199" s="49">
        <f t="shared" si="25"/>
        <v>0.04</v>
      </c>
      <c r="F199" s="32">
        <f t="shared" si="26"/>
        <v>448.52</v>
      </c>
      <c r="G199" s="46">
        <f t="shared" si="27"/>
        <v>2278.4</v>
      </c>
      <c r="H199" s="40">
        <v>0</v>
      </c>
      <c r="I199" s="41">
        <f t="shared" si="28"/>
        <v>132277.21000000034</v>
      </c>
      <c r="J199" s="32">
        <f t="shared" si="29"/>
        <v>192211.24999999997</v>
      </c>
      <c r="K199" s="32">
        <f t="shared" si="21"/>
        <v>132718.13403333368</v>
      </c>
      <c r="L199" s="33"/>
      <c r="M199" s="24"/>
      <c r="N199" s="24"/>
      <c r="O199" s="24"/>
      <c r="P199" s="5"/>
      <c r="Q199" s="5"/>
      <c r="R199" s="5"/>
      <c r="S199" s="5"/>
      <c r="T199" s="5"/>
    </row>
    <row r="200" spans="1:20" ht="15" customHeight="1" x14ac:dyDescent="0.25">
      <c r="A200" s="31">
        <f t="shared" si="22"/>
        <v>188</v>
      </c>
      <c r="B200" s="41">
        <f t="shared" si="23"/>
        <v>2726.92</v>
      </c>
      <c r="C200" s="41">
        <f t="shared" si="24"/>
        <v>2726.92</v>
      </c>
      <c r="D200" s="50"/>
      <c r="E200" s="49">
        <f t="shared" si="25"/>
        <v>0.04</v>
      </c>
      <c r="F200" s="32">
        <f t="shared" si="26"/>
        <v>440.93</v>
      </c>
      <c r="G200" s="46">
        <f t="shared" si="27"/>
        <v>2285.9900000000002</v>
      </c>
      <c r="H200" s="40">
        <v>0</v>
      </c>
      <c r="I200" s="41">
        <f t="shared" si="28"/>
        <v>129991.22000000034</v>
      </c>
      <c r="J200" s="32">
        <f t="shared" si="29"/>
        <v>192652.17999999996</v>
      </c>
      <c r="K200" s="32">
        <f t="shared" si="21"/>
        <v>130424.524066667</v>
      </c>
      <c r="L200" s="33"/>
      <c r="M200" s="24"/>
      <c r="N200" s="24"/>
      <c r="O200" s="24"/>
      <c r="P200" s="5"/>
      <c r="Q200" s="5"/>
      <c r="R200" s="5"/>
      <c r="S200" s="5"/>
      <c r="T200" s="5"/>
    </row>
    <row r="201" spans="1:20" ht="15" customHeight="1" x14ac:dyDescent="0.25">
      <c r="A201" s="31">
        <f t="shared" si="22"/>
        <v>189</v>
      </c>
      <c r="B201" s="41">
        <f t="shared" si="23"/>
        <v>2726.92</v>
      </c>
      <c r="C201" s="41">
        <f t="shared" si="24"/>
        <v>2726.92</v>
      </c>
      <c r="D201" s="50"/>
      <c r="E201" s="49">
        <f t="shared" si="25"/>
        <v>0.04</v>
      </c>
      <c r="F201" s="32">
        <f t="shared" si="26"/>
        <v>433.31</v>
      </c>
      <c r="G201" s="46">
        <f t="shared" si="27"/>
        <v>2293.61</v>
      </c>
      <c r="H201" s="40">
        <v>0</v>
      </c>
      <c r="I201" s="41">
        <f t="shared" si="28"/>
        <v>127697.61000000034</v>
      </c>
      <c r="J201" s="32">
        <f t="shared" si="29"/>
        <v>193085.48999999996</v>
      </c>
      <c r="K201" s="32">
        <f t="shared" si="21"/>
        <v>128123.26870000034</v>
      </c>
      <c r="L201" s="33"/>
      <c r="M201" s="24"/>
      <c r="N201" s="24"/>
      <c r="O201" s="24"/>
      <c r="P201" s="5"/>
      <c r="Q201" s="5"/>
      <c r="R201" s="5"/>
      <c r="S201" s="5"/>
      <c r="T201" s="5"/>
    </row>
    <row r="202" spans="1:20" ht="15" customHeight="1" x14ac:dyDescent="0.25">
      <c r="A202" s="31">
        <f t="shared" si="22"/>
        <v>190</v>
      </c>
      <c r="B202" s="41">
        <f t="shared" si="23"/>
        <v>2726.92</v>
      </c>
      <c r="C202" s="41">
        <f t="shared" si="24"/>
        <v>2726.92</v>
      </c>
      <c r="D202" s="50"/>
      <c r="E202" s="49">
        <f t="shared" si="25"/>
        <v>0.04</v>
      </c>
      <c r="F202" s="32">
        <f t="shared" si="26"/>
        <v>425.65999999999997</v>
      </c>
      <c r="G202" s="46">
        <f t="shared" si="27"/>
        <v>2301.2600000000002</v>
      </c>
      <c r="H202" s="40">
        <v>0</v>
      </c>
      <c r="I202" s="41">
        <f t="shared" si="28"/>
        <v>125396.35000000034</v>
      </c>
      <c r="J202" s="32">
        <f t="shared" si="29"/>
        <v>193511.14999999997</v>
      </c>
      <c r="K202" s="32">
        <f t="shared" si="21"/>
        <v>125814.33783333367</v>
      </c>
      <c r="L202" s="33"/>
      <c r="M202" s="24"/>
      <c r="N202" s="24"/>
      <c r="O202" s="24"/>
      <c r="P202" s="5"/>
      <c r="Q202" s="5"/>
      <c r="R202" s="5"/>
      <c r="S202" s="5"/>
      <c r="T202" s="5"/>
    </row>
    <row r="203" spans="1:20" ht="15" customHeight="1" x14ac:dyDescent="0.25">
      <c r="A203" s="31">
        <f t="shared" si="22"/>
        <v>191</v>
      </c>
      <c r="B203" s="41">
        <f t="shared" si="23"/>
        <v>2726.92</v>
      </c>
      <c r="C203" s="41">
        <f t="shared" si="24"/>
        <v>2726.92</v>
      </c>
      <c r="D203" s="50"/>
      <c r="E203" s="49">
        <f t="shared" si="25"/>
        <v>0.04</v>
      </c>
      <c r="F203" s="32">
        <f t="shared" si="26"/>
        <v>417.99</v>
      </c>
      <c r="G203" s="46">
        <f t="shared" si="27"/>
        <v>2308.9300000000003</v>
      </c>
      <c r="H203" s="40">
        <v>0</v>
      </c>
      <c r="I203" s="41">
        <f t="shared" si="28"/>
        <v>123087.42000000033</v>
      </c>
      <c r="J203" s="32">
        <f t="shared" si="29"/>
        <v>193929.13999999996</v>
      </c>
      <c r="K203" s="32">
        <f t="shared" si="21"/>
        <v>123497.71140000033</v>
      </c>
      <c r="L203" s="33"/>
      <c r="M203" s="24"/>
      <c r="N203" s="24"/>
      <c r="O203" s="24"/>
      <c r="P203" s="5"/>
      <c r="Q203" s="5"/>
      <c r="R203" s="5"/>
      <c r="S203" s="5"/>
      <c r="T203" s="5"/>
    </row>
    <row r="204" spans="1:20" ht="15" customHeight="1" x14ac:dyDescent="0.25">
      <c r="A204" s="31">
        <f t="shared" si="22"/>
        <v>192</v>
      </c>
      <c r="B204" s="41">
        <f t="shared" si="23"/>
        <v>2726.92</v>
      </c>
      <c r="C204" s="41">
        <f t="shared" si="24"/>
        <v>2726.92</v>
      </c>
      <c r="D204" s="50"/>
      <c r="E204" s="49">
        <f t="shared" si="25"/>
        <v>0.04</v>
      </c>
      <c r="F204" s="32">
        <f t="shared" si="26"/>
        <v>410.3</v>
      </c>
      <c r="G204" s="46">
        <f t="shared" si="27"/>
        <v>2316.62</v>
      </c>
      <c r="H204" s="40">
        <v>0</v>
      </c>
      <c r="I204" s="41">
        <f t="shared" si="28"/>
        <v>120770.80000000034</v>
      </c>
      <c r="J204" s="32">
        <f t="shared" si="29"/>
        <v>194339.43999999994</v>
      </c>
      <c r="K204" s="32">
        <f t="shared" si="21"/>
        <v>121173.36933333367</v>
      </c>
      <c r="L204" s="33"/>
      <c r="M204" s="24"/>
      <c r="N204" s="24"/>
      <c r="O204" s="24"/>
      <c r="P204" s="5"/>
      <c r="Q204" s="5"/>
      <c r="R204" s="5"/>
      <c r="S204" s="5"/>
      <c r="T204" s="5"/>
    </row>
    <row r="205" spans="1:20" ht="15" customHeight="1" x14ac:dyDescent="0.25">
      <c r="A205" s="31">
        <f t="shared" si="22"/>
        <v>193</v>
      </c>
      <c r="B205" s="41">
        <f t="shared" si="23"/>
        <v>2726.92</v>
      </c>
      <c r="C205" s="41">
        <f t="shared" si="24"/>
        <v>2726.92</v>
      </c>
      <c r="D205" s="50"/>
      <c r="E205" s="49">
        <f t="shared" si="25"/>
        <v>0.04</v>
      </c>
      <c r="F205" s="32">
        <f t="shared" si="26"/>
        <v>402.57</v>
      </c>
      <c r="G205" s="46">
        <f t="shared" si="27"/>
        <v>2324.35</v>
      </c>
      <c r="H205" s="40">
        <v>0</v>
      </c>
      <c r="I205" s="41">
        <f t="shared" si="28"/>
        <v>118446.45000000033</v>
      </c>
      <c r="J205" s="32">
        <f t="shared" si="29"/>
        <v>194742.00999999995</v>
      </c>
      <c r="K205" s="32">
        <f t="shared" si="21"/>
        <v>118841.27150000034</v>
      </c>
      <c r="L205" s="33"/>
      <c r="M205" s="24"/>
      <c r="N205" s="24"/>
      <c r="O205" s="24"/>
      <c r="P205" s="5"/>
      <c r="Q205" s="5"/>
      <c r="R205" s="5"/>
      <c r="S205" s="5"/>
      <c r="T205" s="5"/>
    </row>
    <row r="206" spans="1:20" ht="15" customHeight="1" x14ac:dyDescent="0.25">
      <c r="A206" s="31">
        <f t="shared" si="22"/>
        <v>194</v>
      </c>
      <c r="B206" s="41">
        <f t="shared" si="23"/>
        <v>2726.92</v>
      </c>
      <c r="C206" s="41">
        <f t="shared" si="24"/>
        <v>2726.92</v>
      </c>
      <c r="D206" s="50"/>
      <c r="E206" s="49">
        <f t="shared" si="25"/>
        <v>0.04</v>
      </c>
      <c r="F206" s="32">
        <f t="shared" si="26"/>
        <v>394.83</v>
      </c>
      <c r="G206" s="46">
        <f t="shared" si="27"/>
        <v>2332.09</v>
      </c>
      <c r="H206" s="40">
        <v>0</v>
      </c>
      <c r="I206" s="41">
        <f t="shared" si="28"/>
        <v>116114.36000000034</v>
      </c>
      <c r="J206" s="32">
        <f t="shared" si="29"/>
        <v>195136.83999999994</v>
      </c>
      <c r="K206" s="32">
        <f t="shared" ref="K206:K269" si="30">I206+(I206*E207/12)</f>
        <v>116501.40786666701</v>
      </c>
      <c r="L206" s="33"/>
      <c r="M206" s="24"/>
      <c r="N206" s="24"/>
      <c r="O206" s="24"/>
      <c r="P206" s="5"/>
      <c r="Q206" s="5"/>
      <c r="R206" s="5"/>
      <c r="S206" s="5"/>
      <c r="T206" s="5"/>
    </row>
    <row r="207" spans="1:20" ht="15" customHeight="1" x14ac:dyDescent="0.25">
      <c r="A207" s="31">
        <f t="shared" ref="A207:A270" si="31">IF(I206&lt;0.02,"",A206+1)</f>
        <v>195</v>
      </c>
      <c r="B207" s="41">
        <f t="shared" ref="B207:B270" si="32">IF(A207="","",IF(E207&lt;&gt;E206,PMT(E207/12,$C$4-A206,-I206),B206))</f>
        <v>2726.92</v>
      </c>
      <c r="C207" s="41">
        <f t="shared" ref="C207:C270" si="33">IF(A207="","",IF(B207&gt;K206,K206,ROUNDUP(B207,2)))</f>
        <v>2726.92</v>
      </c>
      <c r="D207" s="50"/>
      <c r="E207" s="49">
        <f t="shared" ref="E207:E270" si="34">IF(A207="","",IF(D207&lt;&gt;"",D207,E206))</f>
        <v>0.04</v>
      </c>
      <c r="F207" s="32">
        <f t="shared" ref="F207:F270" si="35">IF(A207="","",ROUNDUP(I206*E207/12,2))</f>
        <v>387.05</v>
      </c>
      <c r="G207" s="46">
        <f t="shared" ref="G207:G270" si="36">IF(A207="","",C207-F207)</f>
        <v>2339.87</v>
      </c>
      <c r="H207" s="40">
        <v>0</v>
      </c>
      <c r="I207" s="41">
        <f t="shared" ref="I207:I270" si="37">IF(I206&lt;0.02,0,I206-G207-H207)</f>
        <v>113774.49000000034</v>
      </c>
      <c r="J207" s="32">
        <f t="shared" ref="J207:J270" si="38">IF(A207="","",J206+F207)</f>
        <v>195523.88999999993</v>
      </c>
      <c r="K207" s="32">
        <f t="shared" si="30"/>
        <v>114153.73830000035</v>
      </c>
      <c r="L207" s="33"/>
      <c r="M207" s="24"/>
      <c r="N207" s="24"/>
      <c r="O207" s="24"/>
      <c r="P207" s="5"/>
      <c r="Q207" s="5"/>
      <c r="R207" s="5"/>
      <c r="S207" s="5"/>
      <c r="T207" s="5"/>
    </row>
    <row r="208" spans="1:20" ht="15" customHeight="1" x14ac:dyDescent="0.25">
      <c r="A208" s="31">
        <f t="shared" si="31"/>
        <v>196</v>
      </c>
      <c r="B208" s="41">
        <f t="shared" si="32"/>
        <v>2726.92</v>
      </c>
      <c r="C208" s="41">
        <f t="shared" si="33"/>
        <v>2726.92</v>
      </c>
      <c r="D208" s="50"/>
      <c r="E208" s="49">
        <f t="shared" si="34"/>
        <v>0.04</v>
      </c>
      <c r="F208" s="32">
        <f t="shared" si="35"/>
        <v>379.25</v>
      </c>
      <c r="G208" s="46">
        <f t="shared" si="36"/>
        <v>2347.67</v>
      </c>
      <c r="H208" s="40">
        <v>0</v>
      </c>
      <c r="I208" s="41">
        <f t="shared" si="37"/>
        <v>111426.82000000034</v>
      </c>
      <c r="J208" s="32">
        <f t="shared" si="38"/>
        <v>195903.13999999993</v>
      </c>
      <c r="K208" s="32">
        <f t="shared" si="30"/>
        <v>111798.24273333368</v>
      </c>
      <c r="L208" s="33"/>
      <c r="M208" s="24"/>
      <c r="N208" s="24"/>
      <c r="O208" s="24"/>
      <c r="P208" s="5"/>
      <c r="Q208" s="5"/>
      <c r="R208" s="5"/>
      <c r="S208" s="5"/>
      <c r="T208" s="5"/>
    </row>
    <row r="209" spans="1:20" ht="15" customHeight="1" x14ac:dyDescent="0.25">
      <c r="A209" s="31">
        <f t="shared" si="31"/>
        <v>197</v>
      </c>
      <c r="B209" s="41">
        <f t="shared" si="32"/>
        <v>2726.92</v>
      </c>
      <c r="C209" s="41">
        <f t="shared" si="33"/>
        <v>2726.92</v>
      </c>
      <c r="D209" s="50"/>
      <c r="E209" s="49">
        <f t="shared" si="34"/>
        <v>0.04</v>
      </c>
      <c r="F209" s="32">
        <f t="shared" si="35"/>
        <v>371.43</v>
      </c>
      <c r="G209" s="46">
        <f t="shared" si="36"/>
        <v>2355.4900000000002</v>
      </c>
      <c r="H209" s="40">
        <v>0</v>
      </c>
      <c r="I209" s="41">
        <f t="shared" si="37"/>
        <v>109071.33000000034</v>
      </c>
      <c r="J209" s="32">
        <f t="shared" si="38"/>
        <v>196274.56999999992</v>
      </c>
      <c r="K209" s="32">
        <f t="shared" si="30"/>
        <v>109434.90110000034</v>
      </c>
      <c r="L209" s="33"/>
      <c r="M209" s="24"/>
      <c r="N209" s="24"/>
      <c r="O209" s="24"/>
      <c r="P209" s="5"/>
      <c r="Q209" s="5"/>
      <c r="R209" s="5"/>
      <c r="S209" s="5"/>
      <c r="T209" s="5"/>
    </row>
    <row r="210" spans="1:20" ht="15" customHeight="1" x14ac:dyDescent="0.25">
      <c r="A210" s="31">
        <f t="shared" si="31"/>
        <v>198</v>
      </c>
      <c r="B210" s="41">
        <f t="shared" si="32"/>
        <v>2726.92</v>
      </c>
      <c r="C210" s="41">
        <f t="shared" si="33"/>
        <v>2726.92</v>
      </c>
      <c r="D210" s="50"/>
      <c r="E210" s="49">
        <f t="shared" si="34"/>
        <v>0.04</v>
      </c>
      <c r="F210" s="32">
        <f t="shared" si="35"/>
        <v>363.58</v>
      </c>
      <c r="G210" s="46">
        <f t="shared" si="36"/>
        <v>2363.34</v>
      </c>
      <c r="H210" s="40">
        <v>0</v>
      </c>
      <c r="I210" s="41">
        <f t="shared" si="37"/>
        <v>106707.99000000034</v>
      </c>
      <c r="J210" s="32">
        <f t="shared" si="38"/>
        <v>196638.14999999991</v>
      </c>
      <c r="K210" s="32">
        <f t="shared" si="30"/>
        <v>107063.68330000034</v>
      </c>
      <c r="L210" s="33"/>
      <c r="M210" s="24"/>
      <c r="N210" s="24"/>
      <c r="O210" s="24"/>
      <c r="P210" s="5"/>
      <c r="Q210" s="5"/>
      <c r="R210" s="5"/>
      <c r="S210" s="5"/>
      <c r="T210" s="5"/>
    </row>
    <row r="211" spans="1:20" ht="15" customHeight="1" x14ac:dyDescent="0.25">
      <c r="A211" s="31">
        <f t="shared" si="31"/>
        <v>199</v>
      </c>
      <c r="B211" s="41">
        <f t="shared" si="32"/>
        <v>2726.92</v>
      </c>
      <c r="C211" s="41">
        <f t="shared" si="33"/>
        <v>2726.92</v>
      </c>
      <c r="D211" s="50"/>
      <c r="E211" s="49">
        <f t="shared" si="34"/>
        <v>0.04</v>
      </c>
      <c r="F211" s="32">
        <f t="shared" si="35"/>
        <v>355.7</v>
      </c>
      <c r="G211" s="46">
        <f t="shared" si="36"/>
        <v>2371.2200000000003</v>
      </c>
      <c r="H211" s="40">
        <v>0</v>
      </c>
      <c r="I211" s="41">
        <f t="shared" si="37"/>
        <v>104336.77000000034</v>
      </c>
      <c r="J211" s="32">
        <f t="shared" si="38"/>
        <v>196993.84999999992</v>
      </c>
      <c r="K211" s="32">
        <f t="shared" si="30"/>
        <v>104684.55923333367</v>
      </c>
      <c r="L211" s="33"/>
      <c r="M211" s="24"/>
      <c r="N211" s="24"/>
      <c r="O211" s="24"/>
      <c r="P211" s="5"/>
      <c r="Q211" s="5"/>
      <c r="R211" s="5"/>
      <c r="S211" s="5"/>
      <c r="T211" s="5"/>
    </row>
    <row r="212" spans="1:20" ht="15" customHeight="1" x14ac:dyDescent="0.25">
      <c r="A212" s="31">
        <f t="shared" si="31"/>
        <v>200</v>
      </c>
      <c r="B212" s="41">
        <f t="shared" si="32"/>
        <v>2726.92</v>
      </c>
      <c r="C212" s="41">
        <f t="shared" si="33"/>
        <v>2726.92</v>
      </c>
      <c r="D212" s="50"/>
      <c r="E212" s="49">
        <f t="shared" si="34"/>
        <v>0.04</v>
      </c>
      <c r="F212" s="32">
        <f t="shared" si="35"/>
        <v>347.78999999999996</v>
      </c>
      <c r="G212" s="46">
        <f t="shared" si="36"/>
        <v>2379.13</v>
      </c>
      <c r="H212" s="40">
        <v>0</v>
      </c>
      <c r="I212" s="41">
        <f t="shared" si="37"/>
        <v>101957.64000000033</v>
      </c>
      <c r="J212" s="32">
        <f t="shared" si="38"/>
        <v>197341.63999999993</v>
      </c>
      <c r="K212" s="32">
        <f t="shared" si="30"/>
        <v>102297.49880000034</v>
      </c>
      <c r="L212" s="33"/>
      <c r="M212" s="24"/>
      <c r="N212" s="24"/>
      <c r="O212" s="24"/>
      <c r="P212" s="5"/>
      <c r="Q212" s="5"/>
      <c r="R212" s="5"/>
      <c r="S212" s="5"/>
      <c r="T212" s="5"/>
    </row>
    <row r="213" spans="1:20" ht="15" customHeight="1" x14ac:dyDescent="0.25">
      <c r="A213" s="31">
        <f t="shared" si="31"/>
        <v>201</v>
      </c>
      <c r="B213" s="41">
        <f t="shared" si="32"/>
        <v>2726.92</v>
      </c>
      <c r="C213" s="41">
        <f t="shared" si="33"/>
        <v>2726.92</v>
      </c>
      <c r="D213" s="50"/>
      <c r="E213" s="49">
        <f t="shared" si="34"/>
        <v>0.04</v>
      </c>
      <c r="F213" s="32">
        <f t="shared" si="35"/>
        <v>339.86</v>
      </c>
      <c r="G213" s="46">
        <f t="shared" si="36"/>
        <v>2387.06</v>
      </c>
      <c r="H213" s="40">
        <v>0</v>
      </c>
      <c r="I213" s="41">
        <f t="shared" si="37"/>
        <v>99570.580000000336</v>
      </c>
      <c r="J213" s="32">
        <f t="shared" si="38"/>
        <v>197681.49999999991</v>
      </c>
      <c r="K213" s="32">
        <f t="shared" si="30"/>
        <v>99902.481933333678</v>
      </c>
      <c r="L213" s="33"/>
      <c r="M213" s="24"/>
      <c r="N213" s="24"/>
      <c r="O213" s="24"/>
      <c r="P213" s="5"/>
      <c r="Q213" s="5"/>
      <c r="R213" s="5"/>
      <c r="S213" s="5"/>
      <c r="T213" s="5"/>
    </row>
    <row r="214" spans="1:20" ht="15" customHeight="1" x14ac:dyDescent="0.25">
      <c r="A214" s="31">
        <f t="shared" si="31"/>
        <v>202</v>
      </c>
      <c r="B214" s="41">
        <f t="shared" si="32"/>
        <v>2726.92</v>
      </c>
      <c r="C214" s="41">
        <f t="shared" si="33"/>
        <v>2726.92</v>
      </c>
      <c r="D214" s="50"/>
      <c r="E214" s="49">
        <f t="shared" si="34"/>
        <v>0.04</v>
      </c>
      <c r="F214" s="32">
        <f t="shared" si="35"/>
        <v>331.90999999999997</v>
      </c>
      <c r="G214" s="46">
        <f t="shared" si="36"/>
        <v>2395.0100000000002</v>
      </c>
      <c r="H214" s="40">
        <v>0</v>
      </c>
      <c r="I214" s="41">
        <f t="shared" si="37"/>
        <v>97175.570000000342</v>
      </c>
      <c r="J214" s="32">
        <f t="shared" si="38"/>
        <v>198013.40999999992</v>
      </c>
      <c r="K214" s="32">
        <f t="shared" si="30"/>
        <v>97499.488566667016</v>
      </c>
      <c r="L214" s="33"/>
      <c r="M214" s="24"/>
      <c r="N214" s="24"/>
      <c r="O214" s="24"/>
      <c r="P214" s="5"/>
      <c r="Q214" s="5"/>
      <c r="R214" s="5"/>
      <c r="S214" s="5"/>
      <c r="T214" s="5"/>
    </row>
    <row r="215" spans="1:20" ht="15" customHeight="1" x14ac:dyDescent="0.25">
      <c r="A215" s="31">
        <f t="shared" si="31"/>
        <v>203</v>
      </c>
      <c r="B215" s="41">
        <f t="shared" si="32"/>
        <v>2726.92</v>
      </c>
      <c r="C215" s="41">
        <f t="shared" si="33"/>
        <v>2726.92</v>
      </c>
      <c r="D215" s="50"/>
      <c r="E215" s="49">
        <f t="shared" si="34"/>
        <v>0.04</v>
      </c>
      <c r="F215" s="32">
        <f t="shared" si="35"/>
        <v>323.92</v>
      </c>
      <c r="G215" s="46">
        <f t="shared" si="36"/>
        <v>2403</v>
      </c>
      <c r="H215" s="40">
        <v>0</v>
      </c>
      <c r="I215" s="41">
        <f t="shared" si="37"/>
        <v>94772.570000000342</v>
      </c>
      <c r="J215" s="32">
        <f t="shared" si="38"/>
        <v>198337.32999999993</v>
      </c>
      <c r="K215" s="32">
        <f t="shared" si="30"/>
        <v>95088.478566667007</v>
      </c>
      <c r="L215" s="33"/>
      <c r="M215" s="24"/>
      <c r="N215" s="24"/>
      <c r="O215" s="24"/>
      <c r="P215" s="5"/>
      <c r="Q215" s="5"/>
      <c r="R215" s="5"/>
      <c r="S215" s="5"/>
      <c r="T215" s="5"/>
    </row>
    <row r="216" spans="1:20" ht="15" customHeight="1" x14ac:dyDescent="0.25">
      <c r="A216" s="31">
        <f t="shared" si="31"/>
        <v>204</v>
      </c>
      <c r="B216" s="41">
        <f t="shared" si="32"/>
        <v>2726.92</v>
      </c>
      <c r="C216" s="41">
        <f t="shared" si="33"/>
        <v>2726.92</v>
      </c>
      <c r="D216" s="50"/>
      <c r="E216" s="49">
        <f t="shared" si="34"/>
        <v>0.04</v>
      </c>
      <c r="F216" s="32">
        <f t="shared" si="35"/>
        <v>315.90999999999997</v>
      </c>
      <c r="G216" s="46">
        <f t="shared" si="36"/>
        <v>2411.0100000000002</v>
      </c>
      <c r="H216" s="40">
        <v>0</v>
      </c>
      <c r="I216" s="41">
        <f t="shared" si="37"/>
        <v>92361.560000000347</v>
      </c>
      <c r="J216" s="32">
        <f t="shared" si="38"/>
        <v>198653.23999999993</v>
      </c>
      <c r="K216" s="32">
        <f t="shared" si="30"/>
        <v>92669.431866667015</v>
      </c>
      <c r="L216" s="33"/>
      <c r="M216" s="24"/>
      <c r="N216" s="24"/>
      <c r="O216" s="24"/>
      <c r="P216" s="5"/>
      <c r="Q216" s="5"/>
      <c r="R216" s="5"/>
      <c r="S216" s="5"/>
      <c r="T216" s="5"/>
    </row>
    <row r="217" spans="1:20" ht="15" customHeight="1" x14ac:dyDescent="0.25">
      <c r="A217" s="31">
        <f t="shared" si="31"/>
        <v>205</v>
      </c>
      <c r="B217" s="41">
        <f t="shared" si="32"/>
        <v>2726.92</v>
      </c>
      <c r="C217" s="41">
        <f t="shared" si="33"/>
        <v>2726.92</v>
      </c>
      <c r="D217" s="50"/>
      <c r="E217" s="49">
        <f t="shared" si="34"/>
        <v>0.04</v>
      </c>
      <c r="F217" s="32">
        <f t="shared" si="35"/>
        <v>307.88</v>
      </c>
      <c r="G217" s="46">
        <f t="shared" si="36"/>
        <v>2419.04</v>
      </c>
      <c r="H217" s="40">
        <v>0</v>
      </c>
      <c r="I217" s="41">
        <f t="shared" si="37"/>
        <v>89942.520000000353</v>
      </c>
      <c r="J217" s="32">
        <f t="shared" si="38"/>
        <v>198961.11999999994</v>
      </c>
      <c r="K217" s="32">
        <f t="shared" si="30"/>
        <v>90242.328400000348</v>
      </c>
      <c r="L217" s="33"/>
      <c r="M217" s="24"/>
      <c r="N217" s="24"/>
      <c r="O217" s="24"/>
      <c r="P217" s="5"/>
      <c r="Q217" s="5"/>
      <c r="R217" s="5"/>
      <c r="S217" s="5"/>
      <c r="T217" s="5"/>
    </row>
    <row r="218" spans="1:20" ht="15" customHeight="1" x14ac:dyDescent="0.25">
      <c r="A218" s="31">
        <f t="shared" si="31"/>
        <v>206</v>
      </c>
      <c r="B218" s="41">
        <f t="shared" si="32"/>
        <v>2726.92</v>
      </c>
      <c r="C218" s="41">
        <f t="shared" si="33"/>
        <v>2726.92</v>
      </c>
      <c r="D218" s="50"/>
      <c r="E218" s="49">
        <f t="shared" si="34"/>
        <v>0.04</v>
      </c>
      <c r="F218" s="32">
        <f t="shared" si="35"/>
        <v>299.81</v>
      </c>
      <c r="G218" s="46">
        <f t="shared" si="36"/>
        <v>2427.11</v>
      </c>
      <c r="H218" s="40">
        <v>0</v>
      </c>
      <c r="I218" s="41">
        <f t="shared" si="37"/>
        <v>87515.410000000353</v>
      </c>
      <c r="J218" s="32">
        <f t="shared" si="38"/>
        <v>199260.92999999993</v>
      </c>
      <c r="K218" s="32">
        <f t="shared" si="30"/>
        <v>87807.128033333691</v>
      </c>
      <c r="L218" s="33"/>
      <c r="M218" s="24"/>
      <c r="N218" s="24"/>
      <c r="O218" s="24"/>
      <c r="P218" s="5"/>
      <c r="Q218" s="5"/>
      <c r="R218" s="5"/>
      <c r="S218" s="5"/>
      <c r="T218" s="5"/>
    </row>
    <row r="219" spans="1:20" ht="15" customHeight="1" x14ac:dyDescent="0.25">
      <c r="A219" s="31">
        <f t="shared" si="31"/>
        <v>207</v>
      </c>
      <c r="B219" s="41">
        <f t="shared" si="32"/>
        <v>2726.92</v>
      </c>
      <c r="C219" s="41">
        <f t="shared" si="33"/>
        <v>2726.92</v>
      </c>
      <c r="D219" s="50"/>
      <c r="E219" s="49">
        <f t="shared" si="34"/>
        <v>0.04</v>
      </c>
      <c r="F219" s="32">
        <f t="shared" si="35"/>
        <v>291.71999999999997</v>
      </c>
      <c r="G219" s="46">
        <f t="shared" si="36"/>
        <v>2435.2000000000003</v>
      </c>
      <c r="H219" s="40">
        <v>0</v>
      </c>
      <c r="I219" s="41">
        <f t="shared" si="37"/>
        <v>85080.210000000356</v>
      </c>
      <c r="J219" s="32">
        <f t="shared" si="38"/>
        <v>199552.64999999994</v>
      </c>
      <c r="K219" s="32">
        <f t="shared" si="30"/>
        <v>85363.810700000351</v>
      </c>
      <c r="L219" s="33"/>
      <c r="M219" s="24"/>
      <c r="N219" s="24"/>
      <c r="O219" s="24"/>
      <c r="P219" s="5"/>
      <c r="Q219" s="5"/>
      <c r="R219" s="5"/>
      <c r="S219" s="5"/>
      <c r="T219" s="5"/>
    </row>
    <row r="220" spans="1:20" ht="15" customHeight="1" x14ac:dyDescent="0.25">
      <c r="A220" s="31">
        <f t="shared" si="31"/>
        <v>208</v>
      </c>
      <c r="B220" s="41">
        <f t="shared" si="32"/>
        <v>2726.92</v>
      </c>
      <c r="C220" s="41">
        <f t="shared" si="33"/>
        <v>2726.92</v>
      </c>
      <c r="D220" s="50"/>
      <c r="E220" s="49">
        <f t="shared" si="34"/>
        <v>0.04</v>
      </c>
      <c r="F220" s="32">
        <f t="shared" si="35"/>
        <v>283.61</v>
      </c>
      <c r="G220" s="46">
        <f t="shared" si="36"/>
        <v>2443.31</v>
      </c>
      <c r="H220" s="40">
        <v>0</v>
      </c>
      <c r="I220" s="41">
        <f t="shared" si="37"/>
        <v>82636.900000000358</v>
      </c>
      <c r="J220" s="32">
        <f t="shared" si="38"/>
        <v>199836.25999999992</v>
      </c>
      <c r="K220" s="32">
        <f t="shared" si="30"/>
        <v>82912.356333333693</v>
      </c>
      <c r="L220" s="33"/>
      <c r="M220" s="24"/>
      <c r="N220" s="24"/>
      <c r="O220" s="24"/>
      <c r="P220" s="5"/>
      <c r="Q220" s="5"/>
      <c r="R220" s="5"/>
      <c r="S220" s="5"/>
      <c r="T220" s="5"/>
    </row>
    <row r="221" spans="1:20" ht="15" customHeight="1" x14ac:dyDescent="0.25">
      <c r="A221" s="31">
        <f t="shared" si="31"/>
        <v>209</v>
      </c>
      <c r="B221" s="41">
        <f t="shared" si="32"/>
        <v>2726.92</v>
      </c>
      <c r="C221" s="41">
        <f t="shared" si="33"/>
        <v>2726.92</v>
      </c>
      <c r="D221" s="50"/>
      <c r="E221" s="49">
        <f t="shared" si="34"/>
        <v>0.04</v>
      </c>
      <c r="F221" s="32">
        <f t="shared" si="35"/>
        <v>275.45999999999998</v>
      </c>
      <c r="G221" s="46">
        <f t="shared" si="36"/>
        <v>2451.46</v>
      </c>
      <c r="H221" s="40">
        <v>0</v>
      </c>
      <c r="I221" s="41">
        <f t="shared" si="37"/>
        <v>80185.440000000352</v>
      </c>
      <c r="J221" s="32">
        <f t="shared" si="38"/>
        <v>200111.71999999991</v>
      </c>
      <c r="K221" s="32">
        <f t="shared" si="30"/>
        <v>80452.724800000346</v>
      </c>
      <c r="L221" s="33"/>
      <c r="M221" s="24"/>
      <c r="N221" s="24"/>
      <c r="O221" s="24"/>
      <c r="P221" s="5"/>
      <c r="Q221" s="5"/>
      <c r="R221" s="5"/>
      <c r="S221" s="5"/>
      <c r="T221" s="5"/>
    </row>
    <row r="222" spans="1:20" ht="15" customHeight="1" x14ac:dyDescent="0.25">
      <c r="A222" s="31">
        <f t="shared" si="31"/>
        <v>210</v>
      </c>
      <c r="B222" s="41">
        <f t="shared" si="32"/>
        <v>2726.92</v>
      </c>
      <c r="C222" s="41">
        <f t="shared" si="33"/>
        <v>2726.92</v>
      </c>
      <c r="D222" s="50"/>
      <c r="E222" s="49">
        <f t="shared" si="34"/>
        <v>0.04</v>
      </c>
      <c r="F222" s="32">
        <f t="shared" si="35"/>
        <v>267.28999999999996</v>
      </c>
      <c r="G222" s="46">
        <f t="shared" si="36"/>
        <v>2459.63</v>
      </c>
      <c r="H222" s="40">
        <v>0</v>
      </c>
      <c r="I222" s="41">
        <f t="shared" si="37"/>
        <v>77725.810000000347</v>
      </c>
      <c r="J222" s="32">
        <f t="shared" si="38"/>
        <v>200379.00999999992</v>
      </c>
      <c r="K222" s="32">
        <f t="shared" si="30"/>
        <v>77984.896033333687</v>
      </c>
      <c r="L222" s="33"/>
      <c r="M222" s="24"/>
      <c r="N222" s="24"/>
      <c r="O222" s="24"/>
      <c r="P222" s="5"/>
      <c r="Q222" s="5"/>
      <c r="R222" s="5"/>
      <c r="S222" s="5"/>
      <c r="T222" s="5"/>
    </row>
    <row r="223" spans="1:20" ht="15" customHeight="1" x14ac:dyDescent="0.25">
      <c r="A223" s="31">
        <f t="shared" si="31"/>
        <v>211</v>
      </c>
      <c r="B223" s="41">
        <f t="shared" si="32"/>
        <v>2726.92</v>
      </c>
      <c r="C223" s="41">
        <f t="shared" si="33"/>
        <v>2726.92</v>
      </c>
      <c r="D223" s="50"/>
      <c r="E223" s="49">
        <f t="shared" si="34"/>
        <v>0.04</v>
      </c>
      <c r="F223" s="32">
        <f t="shared" si="35"/>
        <v>259.08999999999997</v>
      </c>
      <c r="G223" s="46">
        <f t="shared" si="36"/>
        <v>2467.83</v>
      </c>
      <c r="H223" s="40">
        <v>0</v>
      </c>
      <c r="I223" s="41">
        <f t="shared" si="37"/>
        <v>75257.980000000345</v>
      </c>
      <c r="J223" s="32">
        <f t="shared" si="38"/>
        <v>200638.09999999992</v>
      </c>
      <c r="K223" s="32">
        <f t="shared" si="30"/>
        <v>75508.839933333686</v>
      </c>
      <c r="L223" s="33"/>
      <c r="M223" s="24"/>
      <c r="N223" s="24"/>
      <c r="O223" s="24"/>
      <c r="P223" s="5"/>
      <c r="Q223" s="5"/>
      <c r="R223" s="5"/>
      <c r="S223" s="5"/>
      <c r="T223" s="5"/>
    </row>
    <row r="224" spans="1:20" ht="15" customHeight="1" x14ac:dyDescent="0.25">
      <c r="A224" s="31">
        <f t="shared" si="31"/>
        <v>212</v>
      </c>
      <c r="B224" s="41">
        <f t="shared" si="32"/>
        <v>2726.92</v>
      </c>
      <c r="C224" s="41">
        <f t="shared" si="33"/>
        <v>2726.92</v>
      </c>
      <c r="D224" s="50"/>
      <c r="E224" s="49">
        <f t="shared" si="34"/>
        <v>0.04</v>
      </c>
      <c r="F224" s="32">
        <f t="shared" si="35"/>
        <v>250.85999999999999</v>
      </c>
      <c r="G224" s="46">
        <f t="shared" si="36"/>
        <v>2476.06</v>
      </c>
      <c r="H224" s="40">
        <v>0</v>
      </c>
      <c r="I224" s="41">
        <f t="shared" si="37"/>
        <v>72781.920000000347</v>
      </c>
      <c r="J224" s="32">
        <f t="shared" si="38"/>
        <v>200888.9599999999</v>
      </c>
      <c r="K224" s="32">
        <f t="shared" si="30"/>
        <v>73024.526400000352</v>
      </c>
      <c r="L224" s="33"/>
      <c r="M224" s="24"/>
      <c r="N224" s="24"/>
      <c r="O224" s="24"/>
      <c r="P224" s="5"/>
      <c r="Q224" s="5"/>
      <c r="R224" s="5"/>
      <c r="S224" s="5"/>
      <c r="T224" s="5"/>
    </row>
    <row r="225" spans="1:20" ht="15" customHeight="1" x14ac:dyDescent="0.25">
      <c r="A225" s="31">
        <f t="shared" si="31"/>
        <v>213</v>
      </c>
      <c r="B225" s="41">
        <f t="shared" si="32"/>
        <v>2726.92</v>
      </c>
      <c r="C225" s="41">
        <f t="shared" si="33"/>
        <v>2726.92</v>
      </c>
      <c r="D225" s="50"/>
      <c r="E225" s="49">
        <f t="shared" si="34"/>
        <v>0.04</v>
      </c>
      <c r="F225" s="32">
        <f t="shared" si="35"/>
        <v>242.60999999999999</v>
      </c>
      <c r="G225" s="46">
        <f t="shared" si="36"/>
        <v>2484.31</v>
      </c>
      <c r="H225" s="40">
        <v>0</v>
      </c>
      <c r="I225" s="41">
        <f t="shared" si="37"/>
        <v>70297.61000000035</v>
      </c>
      <c r="J225" s="32">
        <f t="shared" si="38"/>
        <v>201131.56999999989</v>
      </c>
      <c r="K225" s="32">
        <f t="shared" si="30"/>
        <v>70531.935366667021</v>
      </c>
      <c r="L225" s="33"/>
      <c r="M225" s="24"/>
      <c r="N225" s="24"/>
      <c r="O225" s="24"/>
      <c r="P225" s="5"/>
      <c r="Q225" s="5"/>
      <c r="R225" s="5"/>
      <c r="S225" s="5"/>
      <c r="T225" s="5"/>
    </row>
    <row r="226" spans="1:20" ht="15" customHeight="1" x14ac:dyDescent="0.25">
      <c r="A226" s="31">
        <f t="shared" si="31"/>
        <v>214</v>
      </c>
      <c r="B226" s="41">
        <f t="shared" si="32"/>
        <v>2726.92</v>
      </c>
      <c r="C226" s="41">
        <f t="shared" si="33"/>
        <v>2726.92</v>
      </c>
      <c r="D226" s="50"/>
      <c r="E226" s="49">
        <f t="shared" si="34"/>
        <v>0.04</v>
      </c>
      <c r="F226" s="32">
        <f t="shared" si="35"/>
        <v>234.32999999999998</v>
      </c>
      <c r="G226" s="46">
        <f t="shared" si="36"/>
        <v>2492.59</v>
      </c>
      <c r="H226" s="40">
        <v>0</v>
      </c>
      <c r="I226" s="41">
        <f t="shared" si="37"/>
        <v>67805.020000000353</v>
      </c>
      <c r="J226" s="32">
        <f t="shared" si="38"/>
        <v>201365.89999999988</v>
      </c>
      <c r="K226" s="32">
        <f t="shared" si="30"/>
        <v>68031.036733333691</v>
      </c>
      <c r="L226" s="33"/>
      <c r="M226" s="24"/>
      <c r="N226" s="24"/>
      <c r="O226" s="24"/>
      <c r="P226" s="5"/>
      <c r="Q226" s="5"/>
      <c r="R226" s="5"/>
      <c r="S226" s="5"/>
      <c r="T226" s="5"/>
    </row>
    <row r="227" spans="1:20" ht="15" customHeight="1" x14ac:dyDescent="0.25">
      <c r="A227" s="31">
        <f t="shared" si="31"/>
        <v>215</v>
      </c>
      <c r="B227" s="41">
        <f t="shared" si="32"/>
        <v>2726.92</v>
      </c>
      <c r="C227" s="41">
        <f t="shared" si="33"/>
        <v>2726.92</v>
      </c>
      <c r="D227" s="50"/>
      <c r="E227" s="49">
        <f t="shared" si="34"/>
        <v>0.04</v>
      </c>
      <c r="F227" s="32">
        <f t="shared" si="35"/>
        <v>226.01999999999998</v>
      </c>
      <c r="G227" s="46">
        <f t="shared" si="36"/>
        <v>2500.9</v>
      </c>
      <c r="H227" s="40">
        <v>0</v>
      </c>
      <c r="I227" s="41">
        <f t="shared" si="37"/>
        <v>65304.120000000352</v>
      </c>
      <c r="J227" s="32">
        <f t="shared" si="38"/>
        <v>201591.91999999987</v>
      </c>
      <c r="K227" s="32">
        <f t="shared" si="30"/>
        <v>65521.800400000357</v>
      </c>
      <c r="L227" s="33"/>
      <c r="M227" s="24"/>
      <c r="N227" s="24"/>
      <c r="O227" s="24"/>
      <c r="P227" s="5"/>
      <c r="Q227" s="5"/>
      <c r="R227" s="5"/>
      <c r="S227" s="5"/>
      <c r="T227" s="5"/>
    </row>
    <row r="228" spans="1:20" ht="15" customHeight="1" x14ac:dyDescent="0.25">
      <c r="A228" s="31">
        <f t="shared" si="31"/>
        <v>216</v>
      </c>
      <c r="B228" s="41">
        <f t="shared" si="32"/>
        <v>2726.92</v>
      </c>
      <c r="C228" s="41">
        <f t="shared" si="33"/>
        <v>2726.92</v>
      </c>
      <c r="D228" s="50"/>
      <c r="E228" s="49">
        <f t="shared" si="34"/>
        <v>0.04</v>
      </c>
      <c r="F228" s="32">
        <f t="shared" si="35"/>
        <v>217.69</v>
      </c>
      <c r="G228" s="46">
        <f t="shared" si="36"/>
        <v>2509.23</v>
      </c>
      <c r="H228" s="40">
        <v>0</v>
      </c>
      <c r="I228" s="41">
        <f t="shared" si="37"/>
        <v>62794.890000000349</v>
      </c>
      <c r="J228" s="32">
        <f t="shared" si="38"/>
        <v>201809.60999999987</v>
      </c>
      <c r="K228" s="32">
        <f t="shared" si="30"/>
        <v>63004.206300000347</v>
      </c>
      <c r="L228" s="33"/>
      <c r="M228" s="24"/>
      <c r="N228" s="24"/>
      <c r="O228" s="24"/>
      <c r="P228" s="5"/>
      <c r="Q228" s="5"/>
      <c r="R228" s="5"/>
      <c r="S228" s="5"/>
      <c r="T228" s="5"/>
    </row>
    <row r="229" spans="1:20" ht="15" customHeight="1" x14ac:dyDescent="0.25">
      <c r="A229" s="31">
        <f t="shared" si="31"/>
        <v>217</v>
      </c>
      <c r="B229" s="41">
        <f t="shared" si="32"/>
        <v>2726.92</v>
      </c>
      <c r="C229" s="41">
        <f t="shared" si="33"/>
        <v>2726.92</v>
      </c>
      <c r="D229" s="50"/>
      <c r="E229" s="49">
        <f t="shared" si="34"/>
        <v>0.04</v>
      </c>
      <c r="F229" s="32">
        <f t="shared" si="35"/>
        <v>209.32</v>
      </c>
      <c r="G229" s="46">
        <f t="shared" si="36"/>
        <v>2517.6</v>
      </c>
      <c r="H229" s="40">
        <v>0</v>
      </c>
      <c r="I229" s="41">
        <f t="shared" si="37"/>
        <v>60277.29000000035</v>
      </c>
      <c r="J229" s="32">
        <f t="shared" si="38"/>
        <v>202018.92999999988</v>
      </c>
      <c r="K229" s="32">
        <f t="shared" si="30"/>
        <v>60478.214300000349</v>
      </c>
      <c r="L229" s="33"/>
      <c r="M229" s="24"/>
      <c r="N229" s="24"/>
      <c r="O229" s="24"/>
      <c r="P229" s="5"/>
      <c r="Q229" s="5"/>
      <c r="R229" s="5"/>
      <c r="S229" s="5"/>
      <c r="T229" s="5"/>
    </row>
    <row r="230" spans="1:20" ht="15" customHeight="1" x14ac:dyDescent="0.25">
      <c r="A230" s="31">
        <f t="shared" si="31"/>
        <v>218</v>
      </c>
      <c r="B230" s="41">
        <f t="shared" si="32"/>
        <v>2726.92</v>
      </c>
      <c r="C230" s="41">
        <f t="shared" si="33"/>
        <v>2726.92</v>
      </c>
      <c r="D230" s="50"/>
      <c r="E230" s="49">
        <f t="shared" si="34"/>
        <v>0.04</v>
      </c>
      <c r="F230" s="32">
        <f t="shared" si="35"/>
        <v>200.92999999999998</v>
      </c>
      <c r="G230" s="46">
        <f t="shared" si="36"/>
        <v>2525.9900000000002</v>
      </c>
      <c r="H230" s="40">
        <v>0</v>
      </c>
      <c r="I230" s="41">
        <f t="shared" si="37"/>
        <v>57751.300000000352</v>
      </c>
      <c r="J230" s="32">
        <f t="shared" si="38"/>
        <v>202219.85999999987</v>
      </c>
      <c r="K230" s="32">
        <f t="shared" si="30"/>
        <v>57943.80433333369</v>
      </c>
      <c r="L230" s="33"/>
      <c r="M230" s="24"/>
      <c r="N230" s="24"/>
      <c r="O230" s="24"/>
      <c r="P230" s="5"/>
      <c r="Q230" s="5"/>
      <c r="R230" s="5"/>
      <c r="S230" s="5"/>
      <c r="T230" s="5"/>
    </row>
    <row r="231" spans="1:20" ht="15" customHeight="1" x14ac:dyDescent="0.25">
      <c r="A231" s="31">
        <f t="shared" si="31"/>
        <v>219</v>
      </c>
      <c r="B231" s="41">
        <f t="shared" si="32"/>
        <v>2726.92</v>
      </c>
      <c r="C231" s="41">
        <f t="shared" si="33"/>
        <v>2726.92</v>
      </c>
      <c r="D231" s="50"/>
      <c r="E231" s="49">
        <f t="shared" si="34"/>
        <v>0.04</v>
      </c>
      <c r="F231" s="32">
        <f t="shared" si="35"/>
        <v>192.51</v>
      </c>
      <c r="G231" s="46">
        <f t="shared" si="36"/>
        <v>2534.41</v>
      </c>
      <c r="H231" s="40">
        <v>0</v>
      </c>
      <c r="I231" s="41">
        <f t="shared" si="37"/>
        <v>55216.890000000349</v>
      </c>
      <c r="J231" s="32">
        <f t="shared" si="38"/>
        <v>202412.36999999988</v>
      </c>
      <c r="K231" s="32">
        <f t="shared" si="30"/>
        <v>55400.946300000352</v>
      </c>
      <c r="L231" s="33"/>
      <c r="M231" s="24"/>
      <c r="N231" s="24"/>
      <c r="O231" s="24"/>
      <c r="P231" s="5"/>
      <c r="Q231" s="5"/>
      <c r="R231" s="5"/>
      <c r="S231" s="5"/>
      <c r="T231" s="5"/>
    </row>
    <row r="232" spans="1:20" ht="15" customHeight="1" x14ac:dyDescent="0.25">
      <c r="A232" s="31">
        <f t="shared" si="31"/>
        <v>220</v>
      </c>
      <c r="B232" s="41">
        <f t="shared" si="32"/>
        <v>2726.92</v>
      </c>
      <c r="C232" s="41">
        <f t="shared" si="33"/>
        <v>2726.92</v>
      </c>
      <c r="D232" s="50"/>
      <c r="E232" s="49">
        <f t="shared" si="34"/>
        <v>0.04</v>
      </c>
      <c r="F232" s="32">
        <f t="shared" si="35"/>
        <v>184.06</v>
      </c>
      <c r="G232" s="46">
        <f t="shared" si="36"/>
        <v>2542.86</v>
      </c>
      <c r="H232" s="40">
        <v>0</v>
      </c>
      <c r="I232" s="41">
        <f t="shared" si="37"/>
        <v>52674.030000000348</v>
      </c>
      <c r="J232" s="32">
        <f t="shared" si="38"/>
        <v>202596.42999999988</v>
      </c>
      <c r="K232" s="32">
        <f t="shared" si="30"/>
        <v>52849.610100000347</v>
      </c>
      <c r="L232" s="33"/>
      <c r="M232" s="24"/>
      <c r="N232" s="24"/>
      <c r="O232" s="24"/>
      <c r="P232" s="5"/>
      <c r="Q232" s="5"/>
      <c r="R232" s="5"/>
      <c r="S232" s="5"/>
      <c r="T232" s="5"/>
    </row>
    <row r="233" spans="1:20" ht="15" customHeight="1" x14ac:dyDescent="0.25">
      <c r="A233" s="31">
        <f t="shared" si="31"/>
        <v>221</v>
      </c>
      <c r="B233" s="41">
        <f t="shared" si="32"/>
        <v>2726.92</v>
      </c>
      <c r="C233" s="41">
        <f t="shared" si="33"/>
        <v>2726.92</v>
      </c>
      <c r="D233" s="50"/>
      <c r="E233" s="49">
        <f t="shared" si="34"/>
        <v>0.04</v>
      </c>
      <c r="F233" s="32">
        <f t="shared" si="35"/>
        <v>175.59</v>
      </c>
      <c r="G233" s="46">
        <f t="shared" si="36"/>
        <v>2551.33</v>
      </c>
      <c r="H233" s="40">
        <v>0</v>
      </c>
      <c r="I233" s="41">
        <f t="shared" si="37"/>
        <v>50122.700000000346</v>
      </c>
      <c r="J233" s="32">
        <f t="shared" si="38"/>
        <v>202772.01999999987</v>
      </c>
      <c r="K233" s="32">
        <f t="shared" si="30"/>
        <v>50289.775666667018</v>
      </c>
      <c r="L233" s="33"/>
      <c r="M233" s="24"/>
      <c r="N233" s="24"/>
      <c r="O233" s="24"/>
      <c r="P233" s="5"/>
      <c r="Q233" s="5"/>
      <c r="R233" s="5"/>
      <c r="S233" s="5"/>
      <c r="T233" s="5"/>
    </row>
    <row r="234" spans="1:20" ht="15" customHeight="1" x14ac:dyDescent="0.25">
      <c r="A234" s="31">
        <f t="shared" si="31"/>
        <v>222</v>
      </c>
      <c r="B234" s="41">
        <f t="shared" si="32"/>
        <v>2726.92</v>
      </c>
      <c r="C234" s="41">
        <f t="shared" si="33"/>
        <v>2726.92</v>
      </c>
      <c r="D234" s="50"/>
      <c r="E234" s="49">
        <f t="shared" si="34"/>
        <v>0.04</v>
      </c>
      <c r="F234" s="32">
        <f t="shared" si="35"/>
        <v>167.07999999999998</v>
      </c>
      <c r="G234" s="46">
        <f t="shared" si="36"/>
        <v>2559.84</v>
      </c>
      <c r="H234" s="40">
        <v>0</v>
      </c>
      <c r="I234" s="41">
        <f t="shared" si="37"/>
        <v>47562.86000000035</v>
      </c>
      <c r="J234" s="32">
        <f t="shared" si="38"/>
        <v>202939.09999999986</v>
      </c>
      <c r="K234" s="32">
        <f t="shared" si="30"/>
        <v>47721.40286666702</v>
      </c>
      <c r="L234" s="33"/>
      <c r="M234" s="24"/>
      <c r="N234" s="24"/>
      <c r="O234" s="24"/>
      <c r="P234" s="5"/>
      <c r="Q234" s="5"/>
      <c r="R234" s="5"/>
      <c r="S234" s="5"/>
      <c r="T234" s="5"/>
    </row>
    <row r="235" spans="1:20" ht="15" customHeight="1" x14ac:dyDescent="0.25">
      <c r="A235" s="31">
        <f t="shared" si="31"/>
        <v>223</v>
      </c>
      <c r="B235" s="41">
        <f t="shared" si="32"/>
        <v>2726.92</v>
      </c>
      <c r="C235" s="41">
        <f t="shared" si="33"/>
        <v>2726.92</v>
      </c>
      <c r="D235" s="50"/>
      <c r="E235" s="49">
        <f t="shared" si="34"/>
        <v>0.04</v>
      </c>
      <c r="F235" s="32">
        <f t="shared" si="35"/>
        <v>158.54999999999998</v>
      </c>
      <c r="G235" s="46">
        <f t="shared" si="36"/>
        <v>2568.37</v>
      </c>
      <c r="H235" s="40">
        <v>0</v>
      </c>
      <c r="I235" s="41">
        <f t="shared" si="37"/>
        <v>44994.490000000347</v>
      </c>
      <c r="J235" s="32">
        <f t="shared" si="38"/>
        <v>203097.64999999985</v>
      </c>
      <c r="K235" s="32">
        <f t="shared" si="30"/>
        <v>45144.471633333684</v>
      </c>
      <c r="L235" s="33"/>
      <c r="M235" s="24"/>
      <c r="N235" s="24"/>
      <c r="O235" s="24"/>
      <c r="P235" s="5"/>
      <c r="Q235" s="5"/>
      <c r="R235" s="5"/>
      <c r="S235" s="5"/>
      <c r="T235" s="5"/>
    </row>
    <row r="236" spans="1:20" ht="15" customHeight="1" x14ac:dyDescent="0.25">
      <c r="A236" s="31">
        <f t="shared" si="31"/>
        <v>224</v>
      </c>
      <c r="B236" s="41">
        <f t="shared" si="32"/>
        <v>2726.92</v>
      </c>
      <c r="C236" s="41">
        <f t="shared" si="33"/>
        <v>2726.92</v>
      </c>
      <c r="D236" s="50"/>
      <c r="E236" s="49">
        <f t="shared" si="34"/>
        <v>0.04</v>
      </c>
      <c r="F236" s="32">
        <f t="shared" si="35"/>
        <v>149.98999999999998</v>
      </c>
      <c r="G236" s="46">
        <f t="shared" si="36"/>
        <v>2576.9300000000003</v>
      </c>
      <c r="H236" s="40">
        <v>0</v>
      </c>
      <c r="I236" s="41">
        <f t="shared" si="37"/>
        <v>42417.560000000347</v>
      </c>
      <c r="J236" s="32">
        <f t="shared" si="38"/>
        <v>203247.63999999984</v>
      </c>
      <c r="K236" s="32">
        <f t="shared" si="30"/>
        <v>42558.951866667012</v>
      </c>
      <c r="L236" s="33"/>
      <c r="M236" s="24"/>
      <c r="N236" s="24"/>
      <c r="O236" s="24"/>
      <c r="P236" s="5"/>
      <c r="Q236" s="5"/>
      <c r="R236" s="5"/>
      <c r="S236" s="5"/>
      <c r="T236" s="5"/>
    </row>
    <row r="237" spans="1:20" ht="15" customHeight="1" x14ac:dyDescent="0.25">
      <c r="A237" s="31">
        <f t="shared" si="31"/>
        <v>225</v>
      </c>
      <c r="B237" s="41">
        <f t="shared" si="32"/>
        <v>2726.92</v>
      </c>
      <c r="C237" s="41">
        <f t="shared" si="33"/>
        <v>2726.92</v>
      </c>
      <c r="D237" s="50"/>
      <c r="E237" s="49">
        <f t="shared" si="34"/>
        <v>0.04</v>
      </c>
      <c r="F237" s="32">
        <f t="shared" si="35"/>
        <v>141.39999999999998</v>
      </c>
      <c r="G237" s="46">
        <f t="shared" si="36"/>
        <v>2585.52</v>
      </c>
      <c r="H237" s="40">
        <v>0</v>
      </c>
      <c r="I237" s="41">
        <f t="shared" si="37"/>
        <v>39832.04000000035</v>
      </c>
      <c r="J237" s="32">
        <f t="shared" si="38"/>
        <v>203389.03999999983</v>
      </c>
      <c r="K237" s="32">
        <f t="shared" si="30"/>
        <v>39964.813466667016</v>
      </c>
      <c r="L237" s="33"/>
      <c r="M237" s="24"/>
      <c r="N237" s="24"/>
      <c r="O237" s="24"/>
      <c r="P237" s="5"/>
      <c r="Q237" s="5"/>
      <c r="R237" s="5"/>
      <c r="S237" s="5"/>
      <c r="T237" s="5"/>
    </row>
    <row r="238" spans="1:20" ht="15" customHeight="1" x14ac:dyDescent="0.25">
      <c r="A238" s="31">
        <f t="shared" si="31"/>
        <v>226</v>
      </c>
      <c r="B238" s="41">
        <f t="shared" si="32"/>
        <v>2726.92</v>
      </c>
      <c r="C238" s="41">
        <f t="shared" si="33"/>
        <v>2726.92</v>
      </c>
      <c r="D238" s="50"/>
      <c r="E238" s="49">
        <f t="shared" si="34"/>
        <v>0.04</v>
      </c>
      <c r="F238" s="32">
        <f t="shared" si="35"/>
        <v>132.78</v>
      </c>
      <c r="G238" s="46">
        <f t="shared" si="36"/>
        <v>2594.14</v>
      </c>
      <c r="H238" s="40">
        <v>0</v>
      </c>
      <c r="I238" s="41">
        <f t="shared" si="37"/>
        <v>37237.900000000351</v>
      </c>
      <c r="J238" s="32">
        <f t="shared" si="38"/>
        <v>203521.81999999983</v>
      </c>
      <c r="K238" s="32">
        <f t="shared" si="30"/>
        <v>37362.026333333684</v>
      </c>
      <c r="L238" s="33"/>
      <c r="M238" s="24"/>
      <c r="N238" s="24"/>
      <c r="O238" s="24"/>
      <c r="P238" s="5"/>
      <c r="Q238" s="5"/>
      <c r="R238" s="5"/>
      <c r="S238" s="5"/>
      <c r="T238" s="5"/>
    </row>
    <row r="239" spans="1:20" ht="15" customHeight="1" x14ac:dyDescent="0.25">
      <c r="A239" s="31">
        <f t="shared" si="31"/>
        <v>227</v>
      </c>
      <c r="B239" s="41">
        <f t="shared" si="32"/>
        <v>2726.92</v>
      </c>
      <c r="C239" s="41">
        <f t="shared" si="33"/>
        <v>2726.92</v>
      </c>
      <c r="D239" s="50"/>
      <c r="E239" s="49">
        <f t="shared" si="34"/>
        <v>0.04</v>
      </c>
      <c r="F239" s="32">
        <f t="shared" si="35"/>
        <v>124.13000000000001</v>
      </c>
      <c r="G239" s="46">
        <f t="shared" si="36"/>
        <v>2602.79</v>
      </c>
      <c r="H239" s="40">
        <v>0</v>
      </c>
      <c r="I239" s="41">
        <f t="shared" si="37"/>
        <v>34635.11000000035</v>
      </c>
      <c r="J239" s="32">
        <f t="shared" si="38"/>
        <v>203645.94999999984</v>
      </c>
      <c r="K239" s="32">
        <f t="shared" si="30"/>
        <v>34750.560366667021</v>
      </c>
      <c r="L239" s="33"/>
      <c r="M239" s="24"/>
      <c r="N239" s="24"/>
      <c r="O239" s="24"/>
      <c r="P239" s="5"/>
      <c r="Q239" s="5"/>
      <c r="R239" s="5"/>
      <c r="S239" s="5"/>
      <c r="T239" s="5"/>
    </row>
    <row r="240" spans="1:20" ht="15" customHeight="1" x14ac:dyDescent="0.25">
      <c r="A240" s="31">
        <f t="shared" si="31"/>
        <v>228</v>
      </c>
      <c r="B240" s="41">
        <f t="shared" si="32"/>
        <v>2726.92</v>
      </c>
      <c r="C240" s="41">
        <f t="shared" si="33"/>
        <v>2726.92</v>
      </c>
      <c r="D240" s="50"/>
      <c r="E240" s="49">
        <f t="shared" si="34"/>
        <v>0.04</v>
      </c>
      <c r="F240" s="32">
        <f t="shared" si="35"/>
        <v>115.46000000000001</v>
      </c>
      <c r="G240" s="46">
        <f t="shared" si="36"/>
        <v>2611.46</v>
      </c>
      <c r="H240" s="40">
        <v>0</v>
      </c>
      <c r="I240" s="41">
        <f t="shared" si="37"/>
        <v>32023.650000000351</v>
      </c>
      <c r="J240" s="32">
        <f t="shared" si="38"/>
        <v>203761.40999999983</v>
      </c>
      <c r="K240" s="32">
        <f t="shared" si="30"/>
        <v>32130.395500000352</v>
      </c>
      <c r="L240" s="33"/>
      <c r="M240" s="24"/>
      <c r="N240" s="24"/>
      <c r="O240" s="24"/>
      <c r="P240" s="5"/>
      <c r="Q240" s="5"/>
      <c r="R240" s="5"/>
      <c r="S240" s="5"/>
      <c r="T240" s="5"/>
    </row>
    <row r="241" spans="1:20" ht="15" customHeight="1" x14ac:dyDescent="0.25">
      <c r="A241" s="31">
        <f t="shared" si="31"/>
        <v>229</v>
      </c>
      <c r="B241" s="41">
        <f t="shared" si="32"/>
        <v>2726.92</v>
      </c>
      <c r="C241" s="41">
        <f t="shared" si="33"/>
        <v>2726.92</v>
      </c>
      <c r="D241" s="50"/>
      <c r="E241" s="49">
        <f t="shared" si="34"/>
        <v>0.04</v>
      </c>
      <c r="F241" s="32">
        <f t="shared" si="35"/>
        <v>106.75</v>
      </c>
      <c r="G241" s="46">
        <f t="shared" si="36"/>
        <v>2620.17</v>
      </c>
      <c r="H241" s="40">
        <v>0</v>
      </c>
      <c r="I241" s="41">
        <f t="shared" si="37"/>
        <v>29403.480000000352</v>
      </c>
      <c r="J241" s="32">
        <f t="shared" si="38"/>
        <v>203868.15999999983</v>
      </c>
      <c r="K241" s="32">
        <f t="shared" si="30"/>
        <v>29501.491600000354</v>
      </c>
      <c r="L241" s="33"/>
      <c r="M241" s="24"/>
      <c r="N241" s="24"/>
      <c r="O241" s="24"/>
      <c r="P241" s="5"/>
      <c r="Q241" s="5"/>
      <c r="R241" s="5"/>
      <c r="S241" s="5"/>
      <c r="T241" s="5"/>
    </row>
    <row r="242" spans="1:20" ht="15" customHeight="1" x14ac:dyDescent="0.25">
      <c r="A242" s="31">
        <f t="shared" si="31"/>
        <v>230</v>
      </c>
      <c r="B242" s="41">
        <f t="shared" si="32"/>
        <v>2726.92</v>
      </c>
      <c r="C242" s="41">
        <f t="shared" si="33"/>
        <v>2726.92</v>
      </c>
      <c r="D242" s="50"/>
      <c r="E242" s="49">
        <f t="shared" si="34"/>
        <v>0.04</v>
      </c>
      <c r="F242" s="32">
        <f t="shared" si="35"/>
        <v>98.02000000000001</v>
      </c>
      <c r="G242" s="46">
        <f t="shared" si="36"/>
        <v>2628.9</v>
      </c>
      <c r="H242" s="40">
        <v>0</v>
      </c>
      <c r="I242" s="41">
        <f t="shared" si="37"/>
        <v>26774.580000000351</v>
      </c>
      <c r="J242" s="32">
        <f t="shared" si="38"/>
        <v>203966.17999999982</v>
      </c>
      <c r="K242" s="32">
        <f t="shared" si="30"/>
        <v>26863.828600000354</v>
      </c>
      <c r="L242" s="33"/>
      <c r="M242" s="24"/>
      <c r="N242" s="24"/>
      <c r="O242" s="24"/>
      <c r="P242" s="5"/>
      <c r="Q242" s="5"/>
      <c r="R242" s="5"/>
      <c r="S242" s="5"/>
      <c r="T242" s="5"/>
    </row>
    <row r="243" spans="1:20" ht="15" customHeight="1" x14ac:dyDescent="0.25">
      <c r="A243" s="31">
        <f t="shared" si="31"/>
        <v>231</v>
      </c>
      <c r="B243" s="41">
        <f t="shared" si="32"/>
        <v>2726.92</v>
      </c>
      <c r="C243" s="41">
        <f t="shared" si="33"/>
        <v>2726.92</v>
      </c>
      <c r="D243" s="50"/>
      <c r="E243" s="49">
        <f t="shared" si="34"/>
        <v>0.04</v>
      </c>
      <c r="F243" s="32">
        <f t="shared" si="35"/>
        <v>89.25</v>
      </c>
      <c r="G243" s="46">
        <f t="shared" si="36"/>
        <v>2637.67</v>
      </c>
      <c r="H243" s="40">
        <v>0</v>
      </c>
      <c r="I243" s="41">
        <f t="shared" si="37"/>
        <v>24136.910000000353</v>
      </c>
      <c r="J243" s="32">
        <f t="shared" si="38"/>
        <v>204055.42999999982</v>
      </c>
      <c r="K243" s="32">
        <f t="shared" si="30"/>
        <v>24217.366366667022</v>
      </c>
      <c r="L243" s="33"/>
      <c r="M243" s="24"/>
      <c r="N243" s="24"/>
      <c r="O243" s="24"/>
      <c r="P243" s="5"/>
      <c r="Q243" s="5"/>
      <c r="R243" s="5"/>
      <c r="S243" s="5"/>
      <c r="T243" s="5"/>
    </row>
    <row r="244" spans="1:20" ht="15" customHeight="1" x14ac:dyDescent="0.25">
      <c r="A244" s="31">
        <f t="shared" si="31"/>
        <v>232</v>
      </c>
      <c r="B244" s="41">
        <f t="shared" si="32"/>
        <v>2726.92</v>
      </c>
      <c r="C244" s="41">
        <f t="shared" si="33"/>
        <v>2726.92</v>
      </c>
      <c r="D244" s="50"/>
      <c r="E244" s="49">
        <f t="shared" si="34"/>
        <v>0.04</v>
      </c>
      <c r="F244" s="32">
        <f t="shared" si="35"/>
        <v>80.460000000000008</v>
      </c>
      <c r="G244" s="46">
        <f t="shared" si="36"/>
        <v>2646.46</v>
      </c>
      <c r="H244" s="40">
        <v>0</v>
      </c>
      <c r="I244" s="41">
        <f t="shared" si="37"/>
        <v>21490.450000000354</v>
      </c>
      <c r="J244" s="32">
        <f t="shared" si="38"/>
        <v>204135.88999999981</v>
      </c>
      <c r="K244" s="32">
        <f t="shared" si="30"/>
        <v>21562.084833333687</v>
      </c>
      <c r="L244" s="33"/>
      <c r="M244" s="24"/>
      <c r="N244" s="24"/>
      <c r="O244" s="24"/>
      <c r="P244" s="5"/>
      <c r="Q244" s="5"/>
      <c r="R244" s="5"/>
      <c r="S244" s="5"/>
      <c r="T244" s="5"/>
    </row>
    <row r="245" spans="1:20" ht="15" customHeight="1" x14ac:dyDescent="0.25">
      <c r="A245" s="31">
        <f t="shared" si="31"/>
        <v>233</v>
      </c>
      <c r="B245" s="41">
        <f t="shared" si="32"/>
        <v>2726.92</v>
      </c>
      <c r="C245" s="41">
        <f t="shared" si="33"/>
        <v>2726.92</v>
      </c>
      <c r="D245" s="50"/>
      <c r="E245" s="49">
        <f t="shared" si="34"/>
        <v>0.04</v>
      </c>
      <c r="F245" s="32">
        <f t="shared" si="35"/>
        <v>71.64</v>
      </c>
      <c r="G245" s="46">
        <f t="shared" si="36"/>
        <v>2655.28</v>
      </c>
      <c r="H245" s="40">
        <v>0</v>
      </c>
      <c r="I245" s="41">
        <f t="shared" si="37"/>
        <v>18835.170000000355</v>
      </c>
      <c r="J245" s="32">
        <f t="shared" si="38"/>
        <v>204207.52999999982</v>
      </c>
      <c r="K245" s="32">
        <f t="shared" si="30"/>
        <v>18897.953900000357</v>
      </c>
      <c r="L245" s="33"/>
      <c r="M245" s="24"/>
      <c r="N245" s="24"/>
      <c r="O245" s="24"/>
      <c r="P245" s="5"/>
      <c r="Q245" s="5"/>
      <c r="R245" s="5"/>
      <c r="S245" s="5"/>
      <c r="T245" s="5"/>
    </row>
    <row r="246" spans="1:20" ht="15" customHeight="1" x14ac:dyDescent="0.25">
      <c r="A246" s="31">
        <f t="shared" si="31"/>
        <v>234</v>
      </c>
      <c r="B246" s="41">
        <f t="shared" si="32"/>
        <v>2726.92</v>
      </c>
      <c r="C246" s="41">
        <f t="shared" si="33"/>
        <v>2726.92</v>
      </c>
      <c r="D246" s="50"/>
      <c r="E246" s="49">
        <f t="shared" si="34"/>
        <v>0.04</v>
      </c>
      <c r="F246" s="32">
        <f t="shared" si="35"/>
        <v>62.79</v>
      </c>
      <c r="G246" s="46">
        <f t="shared" si="36"/>
        <v>2664.13</v>
      </c>
      <c r="H246" s="40">
        <v>0</v>
      </c>
      <c r="I246" s="41">
        <f t="shared" si="37"/>
        <v>16171.040000000354</v>
      </c>
      <c r="J246" s="32">
        <f t="shared" si="38"/>
        <v>204270.31999999983</v>
      </c>
      <c r="K246" s="32">
        <f t="shared" si="30"/>
        <v>16224.943466667022</v>
      </c>
      <c r="L246" s="33"/>
      <c r="M246" s="24"/>
      <c r="N246" s="24"/>
      <c r="O246" s="24"/>
      <c r="P246" s="5"/>
      <c r="Q246" s="5"/>
      <c r="R246" s="5"/>
      <c r="S246" s="5"/>
      <c r="T246" s="5"/>
    </row>
    <row r="247" spans="1:20" ht="15" customHeight="1" x14ac:dyDescent="0.25">
      <c r="A247" s="31">
        <f t="shared" si="31"/>
        <v>235</v>
      </c>
      <c r="B247" s="41">
        <f t="shared" si="32"/>
        <v>2726.92</v>
      </c>
      <c r="C247" s="41">
        <f t="shared" si="33"/>
        <v>2726.92</v>
      </c>
      <c r="D247" s="50"/>
      <c r="E247" s="49">
        <f t="shared" si="34"/>
        <v>0.04</v>
      </c>
      <c r="F247" s="32">
        <f t="shared" si="35"/>
        <v>53.91</v>
      </c>
      <c r="G247" s="46">
        <f t="shared" si="36"/>
        <v>2673.01</v>
      </c>
      <c r="H247" s="40">
        <v>0</v>
      </c>
      <c r="I247" s="41">
        <f t="shared" si="37"/>
        <v>13498.030000000354</v>
      </c>
      <c r="J247" s="32">
        <f t="shared" si="38"/>
        <v>204324.22999999984</v>
      </c>
      <c r="K247" s="32">
        <f t="shared" si="30"/>
        <v>13543.023433333688</v>
      </c>
      <c r="L247" s="33"/>
      <c r="M247" s="24"/>
      <c r="N247" s="24"/>
      <c r="O247" s="24"/>
      <c r="P247" s="5"/>
      <c r="Q247" s="5"/>
      <c r="R247" s="5"/>
      <c r="S247" s="5"/>
      <c r="T247" s="5"/>
    </row>
    <row r="248" spans="1:20" ht="15" customHeight="1" x14ac:dyDescent="0.25">
      <c r="A248" s="31">
        <f t="shared" si="31"/>
        <v>236</v>
      </c>
      <c r="B248" s="41">
        <f t="shared" si="32"/>
        <v>2726.92</v>
      </c>
      <c r="C248" s="41">
        <f t="shared" si="33"/>
        <v>2726.92</v>
      </c>
      <c r="D248" s="50"/>
      <c r="E248" s="49">
        <f t="shared" si="34"/>
        <v>0.04</v>
      </c>
      <c r="F248" s="32">
        <f t="shared" si="35"/>
        <v>45</v>
      </c>
      <c r="G248" s="46">
        <f t="shared" si="36"/>
        <v>2681.92</v>
      </c>
      <c r="H248" s="40">
        <v>0</v>
      </c>
      <c r="I248" s="41">
        <f t="shared" si="37"/>
        <v>10816.110000000353</v>
      </c>
      <c r="J248" s="32">
        <f t="shared" si="38"/>
        <v>204369.22999999984</v>
      </c>
      <c r="K248" s="32">
        <f t="shared" si="30"/>
        <v>10852.163700000354</v>
      </c>
      <c r="L248" s="33"/>
      <c r="M248" s="24"/>
      <c r="N248" s="24"/>
      <c r="O248" s="24"/>
      <c r="P248" s="5"/>
      <c r="Q248" s="5"/>
      <c r="R248" s="5"/>
      <c r="S248" s="5"/>
      <c r="T248" s="5"/>
    </row>
    <row r="249" spans="1:20" ht="15" customHeight="1" x14ac:dyDescent="0.25">
      <c r="A249" s="31">
        <f t="shared" si="31"/>
        <v>237</v>
      </c>
      <c r="B249" s="41">
        <f t="shared" si="32"/>
        <v>2726.92</v>
      </c>
      <c r="C249" s="41">
        <f t="shared" si="33"/>
        <v>2726.92</v>
      </c>
      <c r="D249" s="50"/>
      <c r="E249" s="49">
        <f t="shared" si="34"/>
        <v>0.04</v>
      </c>
      <c r="F249" s="32">
        <f t="shared" si="35"/>
        <v>36.059999999999995</v>
      </c>
      <c r="G249" s="46">
        <f t="shared" si="36"/>
        <v>2690.86</v>
      </c>
      <c r="H249" s="40">
        <v>0</v>
      </c>
      <c r="I249" s="41">
        <f t="shared" si="37"/>
        <v>8125.2500000003529</v>
      </c>
      <c r="J249" s="32">
        <f t="shared" si="38"/>
        <v>204405.28999999983</v>
      </c>
      <c r="K249" s="32">
        <f t="shared" si="30"/>
        <v>8152.3341666670203</v>
      </c>
      <c r="L249" s="33"/>
      <c r="M249" s="24"/>
      <c r="N249" s="24"/>
      <c r="O249" s="24"/>
      <c r="P249" s="5"/>
      <c r="Q249" s="5"/>
      <c r="R249" s="5"/>
      <c r="S249" s="5"/>
      <c r="T249" s="5"/>
    </row>
    <row r="250" spans="1:20" ht="15" customHeight="1" x14ac:dyDescent="0.25">
      <c r="A250" s="31">
        <f t="shared" si="31"/>
        <v>238</v>
      </c>
      <c r="B250" s="41">
        <f t="shared" si="32"/>
        <v>2726.92</v>
      </c>
      <c r="C250" s="41">
        <f t="shared" si="33"/>
        <v>2726.92</v>
      </c>
      <c r="D250" s="50"/>
      <c r="E250" s="49">
        <f t="shared" si="34"/>
        <v>0.04</v>
      </c>
      <c r="F250" s="32">
        <f t="shared" si="35"/>
        <v>27.09</v>
      </c>
      <c r="G250" s="46">
        <f t="shared" si="36"/>
        <v>2699.83</v>
      </c>
      <c r="H250" s="40">
        <v>0</v>
      </c>
      <c r="I250" s="41">
        <f t="shared" si="37"/>
        <v>5425.420000000353</v>
      </c>
      <c r="J250" s="32">
        <f t="shared" si="38"/>
        <v>204432.37999999983</v>
      </c>
      <c r="K250" s="32">
        <f t="shared" si="30"/>
        <v>5443.5047333336879</v>
      </c>
      <c r="L250" s="33"/>
      <c r="M250" s="24"/>
      <c r="N250" s="24"/>
      <c r="O250" s="24"/>
      <c r="P250" s="5"/>
      <c r="Q250" s="5"/>
      <c r="R250" s="5"/>
      <c r="S250" s="5"/>
      <c r="T250" s="5"/>
    </row>
    <row r="251" spans="1:20" ht="15" customHeight="1" x14ac:dyDescent="0.25">
      <c r="A251" s="31">
        <f t="shared" si="31"/>
        <v>239</v>
      </c>
      <c r="B251" s="41">
        <f t="shared" si="32"/>
        <v>2726.92</v>
      </c>
      <c r="C251" s="41">
        <f t="shared" si="33"/>
        <v>2726.92</v>
      </c>
      <c r="D251" s="50"/>
      <c r="E251" s="49">
        <f t="shared" si="34"/>
        <v>0.04</v>
      </c>
      <c r="F251" s="32">
        <f t="shared" si="35"/>
        <v>18.09</v>
      </c>
      <c r="G251" s="46">
        <f t="shared" si="36"/>
        <v>2708.83</v>
      </c>
      <c r="H251" s="40">
        <v>0</v>
      </c>
      <c r="I251" s="41">
        <f t="shared" si="37"/>
        <v>2716.590000000353</v>
      </c>
      <c r="J251" s="32">
        <f t="shared" si="38"/>
        <v>204450.46999999983</v>
      </c>
      <c r="K251" s="32">
        <f t="shared" si="30"/>
        <v>2725.6453000003544</v>
      </c>
      <c r="L251" s="33"/>
      <c r="M251" s="24"/>
      <c r="N251" s="24"/>
      <c r="O251" s="24"/>
      <c r="P251" s="5"/>
      <c r="Q251" s="5"/>
      <c r="R251" s="5"/>
      <c r="S251" s="5"/>
      <c r="T251" s="5"/>
    </row>
    <row r="252" spans="1:20" ht="15" customHeight="1" x14ac:dyDescent="0.25">
      <c r="A252" s="31">
        <f t="shared" si="31"/>
        <v>240</v>
      </c>
      <c r="B252" s="41">
        <f t="shared" si="32"/>
        <v>2726.92</v>
      </c>
      <c r="C252" s="41">
        <f t="shared" si="33"/>
        <v>2725.6453000003544</v>
      </c>
      <c r="D252" s="50"/>
      <c r="E252" s="49">
        <f t="shared" si="34"/>
        <v>0.04</v>
      </c>
      <c r="F252" s="32">
        <f t="shared" si="35"/>
        <v>9.06</v>
      </c>
      <c r="G252" s="46">
        <f t="shared" si="36"/>
        <v>2716.5853000003544</v>
      </c>
      <c r="H252" s="40">
        <v>0</v>
      </c>
      <c r="I252" s="41">
        <f t="shared" si="37"/>
        <v>4.6999999985928298E-3</v>
      </c>
      <c r="J252" s="32">
        <f t="shared" si="38"/>
        <v>204459.52999999982</v>
      </c>
      <c r="K252" s="32" t="e">
        <f t="shared" si="30"/>
        <v>#VALUE!</v>
      </c>
      <c r="L252" s="33"/>
      <c r="M252" s="24"/>
      <c r="N252" s="24"/>
      <c r="O252" s="24"/>
      <c r="P252" s="5"/>
      <c r="Q252" s="5"/>
      <c r="R252" s="5"/>
      <c r="S252" s="5"/>
      <c r="T252" s="5"/>
    </row>
    <row r="253" spans="1:20" ht="15" customHeight="1" x14ac:dyDescent="0.25">
      <c r="A253" s="31" t="str">
        <f t="shared" si="31"/>
        <v/>
      </c>
      <c r="B253" s="41" t="str">
        <f t="shared" si="32"/>
        <v/>
      </c>
      <c r="C253" s="41" t="str">
        <f t="shared" si="33"/>
        <v/>
      </c>
      <c r="D253" s="50"/>
      <c r="E253" s="49" t="str">
        <f t="shared" si="34"/>
        <v/>
      </c>
      <c r="F253" s="32" t="str">
        <f t="shared" si="35"/>
        <v/>
      </c>
      <c r="G253" s="46" t="str">
        <f t="shared" si="36"/>
        <v/>
      </c>
      <c r="H253" s="40">
        <v>0</v>
      </c>
      <c r="I253" s="41">
        <f t="shared" si="37"/>
        <v>0</v>
      </c>
      <c r="J253" s="32" t="str">
        <f t="shared" si="38"/>
        <v/>
      </c>
      <c r="K253" s="32" t="e">
        <f t="shared" si="30"/>
        <v>#VALUE!</v>
      </c>
      <c r="L253" s="33"/>
      <c r="M253" s="24"/>
      <c r="N253" s="24"/>
      <c r="O253" s="24"/>
      <c r="P253" s="5"/>
      <c r="Q253" s="5"/>
      <c r="R253" s="5"/>
      <c r="S253" s="5"/>
      <c r="T253" s="5"/>
    </row>
    <row r="254" spans="1:20" ht="15" customHeight="1" x14ac:dyDescent="0.25">
      <c r="A254" s="31" t="str">
        <f t="shared" si="31"/>
        <v/>
      </c>
      <c r="B254" s="41" t="str">
        <f t="shared" si="32"/>
        <v/>
      </c>
      <c r="C254" s="41" t="str">
        <f t="shared" si="33"/>
        <v/>
      </c>
      <c r="D254" s="50"/>
      <c r="E254" s="49" t="str">
        <f t="shared" si="34"/>
        <v/>
      </c>
      <c r="F254" s="32" t="str">
        <f t="shared" si="35"/>
        <v/>
      </c>
      <c r="G254" s="46" t="str">
        <f t="shared" si="36"/>
        <v/>
      </c>
      <c r="H254" s="40">
        <v>0</v>
      </c>
      <c r="I254" s="41">
        <f t="shared" si="37"/>
        <v>0</v>
      </c>
      <c r="J254" s="32" t="str">
        <f t="shared" si="38"/>
        <v/>
      </c>
      <c r="K254" s="32" t="e">
        <f t="shared" si="30"/>
        <v>#VALUE!</v>
      </c>
      <c r="L254" s="33"/>
      <c r="M254" s="24"/>
      <c r="N254" s="24"/>
      <c r="O254" s="24"/>
      <c r="P254" s="5"/>
      <c r="Q254" s="5"/>
      <c r="R254" s="5"/>
      <c r="S254" s="5"/>
      <c r="T254" s="5"/>
    </row>
    <row r="255" spans="1:20" ht="15" customHeight="1" x14ac:dyDescent="0.25">
      <c r="A255" s="31" t="str">
        <f t="shared" si="31"/>
        <v/>
      </c>
      <c r="B255" s="41" t="str">
        <f t="shared" si="32"/>
        <v/>
      </c>
      <c r="C255" s="41" t="str">
        <f t="shared" si="33"/>
        <v/>
      </c>
      <c r="D255" s="50"/>
      <c r="E255" s="49" t="str">
        <f t="shared" si="34"/>
        <v/>
      </c>
      <c r="F255" s="32" t="str">
        <f t="shared" si="35"/>
        <v/>
      </c>
      <c r="G255" s="46" t="str">
        <f t="shared" si="36"/>
        <v/>
      </c>
      <c r="H255" s="40">
        <v>0</v>
      </c>
      <c r="I255" s="41">
        <f t="shared" si="37"/>
        <v>0</v>
      </c>
      <c r="J255" s="32" t="str">
        <f t="shared" si="38"/>
        <v/>
      </c>
      <c r="K255" s="32" t="e">
        <f t="shared" si="30"/>
        <v>#VALUE!</v>
      </c>
      <c r="L255" s="33"/>
      <c r="M255" s="24"/>
      <c r="N255" s="24"/>
      <c r="O255" s="24"/>
      <c r="P255" s="5"/>
      <c r="Q255" s="5"/>
      <c r="R255" s="5"/>
      <c r="S255" s="5"/>
      <c r="T255" s="5"/>
    </row>
    <row r="256" spans="1:20" ht="15" customHeight="1" x14ac:dyDescent="0.25">
      <c r="A256" s="31" t="str">
        <f t="shared" si="31"/>
        <v/>
      </c>
      <c r="B256" s="41" t="str">
        <f t="shared" si="32"/>
        <v/>
      </c>
      <c r="C256" s="41" t="str">
        <f t="shared" si="33"/>
        <v/>
      </c>
      <c r="D256" s="50"/>
      <c r="E256" s="49" t="str">
        <f t="shared" si="34"/>
        <v/>
      </c>
      <c r="F256" s="32" t="str">
        <f t="shared" si="35"/>
        <v/>
      </c>
      <c r="G256" s="46" t="str">
        <f t="shared" si="36"/>
        <v/>
      </c>
      <c r="H256" s="40">
        <v>0</v>
      </c>
      <c r="I256" s="41">
        <f t="shared" si="37"/>
        <v>0</v>
      </c>
      <c r="J256" s="32" t="str">
        <f t="shared" si="38"/>
        <v/>
      </c>
      <c r="K256" s="32" t="e">
        <f t="shared" si="30"/>
        <v>#VALUE!</v>
      </c>
      <c r="L256" s="33"/>
      <c r="M256" s="24"/>
      <c r="N256" s="24"/>
      <c r="O256" s="24"/>
      <c r="P256" s="5"/>
      <c r="Q256" s="5"/>
      <c r="R256" s="5"/>
      <c r="S256" s="5"/>
      <c r="T256" s="5"/>
    </row>
    <row r="257" spans="1:20" ht="15" customHeight="1" x14ac:dyDescent="0.25">
      <c r="A257" s="31" t="str">
        <f t="shared" si="31"/>
        <v/>
      </c>
      <c r="B257" s="41" t="str">
        <f t="shared" si="32"/>
        <v/>
      </c>
      <c r="C257" s="41" t="str">
        <f t="shared" si="33"/>
        <v/>
      </c>
      <c r="D257" s="50"/>
      <c r="E257" s="49" t="str">
        <f t="shared" si="34"/>
        <v/>
      </c>
      <c r="F257" s="32" t="str">
        <f t="shared" si="35"/>
        <v/>
      </c>
      <c r="G257" s="46" t="str">
        <f t="shared" si="36"/>
        <v/>
      </c>
      <c r="H257" s="40">
        <v>0</v>
      </c>
      <c r="I257" s="41">
        <f t="shared" si="37"/>
        <v>0</v>
      </c>
      <c r="J257" s="32" t="str">
        <f t="shared" si="38"/>
        <v/>
      </c>
      <c r="K257" s="32" t="e">
        <f t="shared" si="30"/>
        <v>#VALUE!</v>
      </c>
      <c r="L257" s="33"/>
      <c r="M257" s="24"/>
      <c r="N257" s="24"/>
      <c r="O257" s="24"/>
      <c r="P257" s="5"/>
      <c r="Q257" s="5"/>
      <c r="R257" s="5"/>
      <c r="S257" s="5"/>
      <c r="T257" s="5"/>
    </row>
    <row r="258" spans="1:20" ht="15" customHeight="1" x14ac:dyDescent="0.25">
      <c r="A258" s="31" t="str">
        <f t="shared" si="31"/>
        <v/>
      </c>
      <c r="B258" s="41" t="str">
        <f t="shared" si="32"/>
        <v/>
      </c>
      <c r="C258" s="41" t="str">
        <f t="shared" si="33"/>
        <v/>
      </c>
      <c r="D258" s="50"/>
      <c r="E258" s="49" t="str">
        <f t="shared" si="34"/>
        <v/>
      </c>
      <c r="F258" s="32" t="str">
        <f t="shared" si="35"/>
        <v/>
      </c>
      <c r="G258" s="46" t="str">
        <f t="shared" si="36"/>
        <v/>
      </c>
      <c r="H258" s="40">
        <v>0</v>
      </c>
      <c r="I258" s="41">
        <f t="shared" si="37"/>
        <v>0</v>
      </c>
      <c r="J258" s="32" t="str">
        <f t="shared" si="38"/>
        <v/>
      </c>
      <c r="K258" s="32" t="e">
        <f t="shared" si="30"/>
        <v>#VALUE!</v>
      </c>
      <c r="L258" s="33"/>
      <c r="M258" s="24"/>
      <c r="N258" s="24"/>
      <c r="O258" s="24"/>
      <c r="P258" s="5"/>
      <c r="Q258" s="5"/>
      <c r="R258" s="5"/>
      <c r="S258" s="5"/>
      <c r="T258" s="5"/>
    </row>
    <row r="259" spans="1:20" ht="15" customHeight="1" x14ac:dyDescent="0.25">
      <c r="A259" s="31" t="str">
        <f t="shared" si="31"/>
        <v/>
      </c>
      <c r="B259" s="41" t="str">
        <f t="shared" si="32"/>
        <v/>
      </c>
      <c r="C259" s="41" t="str">
        <f t="shared" si="33"/>
        <v/>
      </c>
      <c r="D259" s="50"/>
      <c r="E259" s="49" t="str">
        <f t="shared" si="34"/>
        <v/>
      </c>
      <c r="F259" s="32" t="str">
        <f t="shared" si="35"/>
        <v/>
      </c>
      <c r="G259" s="46" t="str">
        <f t="shared" si="36"/>
        <v/>
      </c>
      <c r="H259" s="40">
        <v>0</v>
      </c>
      <c r="I259" s="41">
        <f t="shared" si="37"/>
        <v>0</v>
      </c>
      <c r="J259" s="32" t="str">
        <f t="shared" si="38"/>
        <v/>
      </c>
      <c r="K259" s="32" t="e">
        <f t="shared" si="30"/>
        <v>#VALUE!</v>
      </c>
      <c r="L259" s="33"/>
      <c r="M259" s="24"/>
      <c r="N259" s="24"/>
      <c r="O259" s="24"/>
      <c r="P259" s="5"/>
      <c r="Q259" s="5"/>
      <c r="R259" s="5"/>
      <c r="S259" s="5"/>
      <c r="T259" s="5"/>
    </row>
    <row r="260" spans="1:20" ht="15" customHeight="1" x14ac:dyDescent="0.25">
      <c r="A260" s="31" t="str">
        <f t="shared" si="31"/>
        <v/>
      </c>
      <c r="B260" s="41" t="str">
        <f t="shared" si="32"/>
        <v/>
      </c>
      <c r="C260" s="41" t="str">
        <f t="shared" si="33"/>
        <v/>
      </c>
      <c r="D260" s="50"/>
      <c r="E260" s="49" t="str">
        <f t="shared" si="34"/>
        <v/>
      </c>
      <c r="F260" s="32" t="str">
        <f t="shared" si="35"/>
        <v/>
      </c>
      <c r="G260" s="46" t="str">
        <f t="shared" si="36"/>
        <v/>
      </c>
      <c r="H260" s="40">
        <v>0</v>
      </c>
      <c r="I260" s="41">
        <f t="shared" si="37"/>
        <v>0</v>
      </c>
      <c r="J260" s="32" t="str">
        <f t="shared" si="38"/>
        <v/>
      </c>
      <c r="K260" s="32" t="e">
        <f t="shared" si="30"/>
        <v>#VALUE!</v>
      </c>
      <c r="L260" s="33"/>
      <c r="M260" s="24"/>
      <c r="N260" s="24"/>
      <c r="O260" s="24"/>
      <c r="P260" s="5"/>
      <c r="Q260" s="5"/>
      <c r="R260" s="5"/>
      <c r="S260" s="5"/>
      <c r="T260" s="5"/>
    </row>
    <row r="261" spans="1:20" ht="15" customHeight="1" x14ac:dyDescent="0.25">
      <c r="A261" s="31" t="str">
        <f t="shared" si="31"/>
        <v/>
      </c>
      <c r="B261" s="41" t="str">
        <f t="shared" si="32"/>
        <v/>
      </c>
      <c r="C261" s="41" t="str">
        <f t="shared" si="33"/>
        <v/>
      </c>
      <c r="D261" s="50"/>
      <c r="E261" s="49" t="str">
        <f t="shared" si="34"/>
        <v/>
      </c>
      <c r="F261" s="32" t="str">
        <f t="shared" si="35"/>
        <v/>
      </c>
      <c r="G261" s="46" t="str">
        <f t="shared" si="36"/>
        <v/>
      </c>
      <c r="H261" s="40">
        <v>0</v>
      </c>
      <c r="I261" s="41">
        <f t="shared" si="37"/>
        <v>0</v>
      </c>
      <c r="J261" s="32" t="str">
        <f t="shared" si="38"/>
        <v/>
      </c>
      <c r="K261" s="32" t="e">
        <f t="shared" si="30"/>
        <v>#VALUE!</v>
      </c>
      <c r="L261" s="33"/>
      <c r="M261" s="24"/>
      <c r="N261" s="24"/>
      <c r="O261" s="24"/>
      <c r="P261" s="5"/>
      <c r="Q261" s="5"/>
      <c r="R261" s="5"/>
      <c r="S261" s="5"/>
      <c r="T261" s="5"/>
    </row>
    <row r="262" spans="1:20" ht="15" customHeight="1" x14ac:dyDescent="0.25">
      <c r="A262" s="31" t="str">
        <f t="shared" si="31"/>
        <v/>
      </c>
      <c r="B262" s="41" t="str">
        <f t="shared" si="32"/>
        <v/>
      </c>
      <c r="C262" s="41" t="str">
        <f t="shared" si="33"/>
        <v/>
      </c>
      <c r="D262" s="50"/>
      <c r="E262" s="49" t="str">
        <f t="shared" si="34"/>
        <v/>
      </c>
      <c r="F262" s="32" t="str">
        <f t="shared" si="35"/>
        <v/>
      </c>
      <c r="G262" s="46" t="str">
        <f t="shared" si="36"/>
        <v/>
      </c>
      <c r="H262" s="40">
        <v>0</v>
      </c>
      <c r="I262" s="41">
        <f t="shared" si="37"/>
        <v>0</v>
      </c>
      <c r="J262" s="32" t="str">
        <f t="shared" si="38"/>
        <v/>
      </c>
      <c r="K262" s="32" t="e">
        <f t="shared" si="30"/>
        <v>#VALUE!</v>
      </c>
      <c r="L262" s="33"/>
      <c r="M262" s="24"/>
      <c r="N262" s="24"/>
      <c r="O262" s="24"/>
      <c r="P262" s="5"/>
      <c r="Q262" s="5"/>
      <c r="R262" s="5"/>
      <c r="S262" s="5"/>
      <c r="T262" s="5"/>
    </row>
    <row r="263" spans="1:20" ht="15" customHeight="1" x14ac:dyDescent="0.25">
      <c r="A263" s="31" t="str">
        <f t="shared" si="31"/>
        <v/>
      </c>
      <c r="B263" s="41" t="str">
        <f t="shared" si="32"/>
        <v/>
      </c>
      <c r="C263" s="41" t="str">
        <f t="shared" si="33"/>
        <v/>
      </c>
      <c r="D263" s="50"/>
      <c r="E263" s="49" t="str">
        <f t="shared" si="34"/>
        <v/>
      </c>
      <c r="F263" s="32" t="str">
        <f t="shared" si="35"/>
        <v/>
      </c>
      <c r="G263" s="46" t="str">
        <f t="shared" si="36"/>
        <v/>
      </c>
      <c r="H263" s="40">
        <v>0</v>
      </c>
      <c r="I263" s="41">
        <f t="shared" si="37"/>
        <v>0</v>
      </c>
      <c r="J263" s="32" t="str">
        <f t="shared" si="38"/>
        <v/>
      </c>
      <c r="K263" s="32" t="e">
        <f t="shared" si="30"/>
        <v>#VALUE!</v>
      </c>
      <c r="L263" s="33"/>
      <c r="M263" s="24"/>
      <c r="N263" s="24"/>
      <c r="O263" s="24"/>
      <c r="P263" s="5"/>
      <c r="Q263" s="5"/>
      <c r="R263" s="5"/>
      <c r="S263" s="5"/>
      <c r="T263" s="5"/>
    </row>
    <row r="264" spans="1:20" ht="15" customHeight="1" x14ac:dyDescent="0.25">
      <c r="A264" s="31" t="str">
        <f t="shared" si="31"/>
        <v/>
      </c>
      <c r="B264" s="41" t="str">
        <f t="shared" si="32"/>
        <v/>
      </c>
      <c r="C264" s="41" t="str">
        <f t="shared" si="33"/>
        <v/>
      </c>
      <c r="D264" s="50"/>
      <c r="E264" s="49" t="str">
        <f t="shared" si="34"/>
        <v/>
      </c>
      <c r="F264" s="32" t="str">
        <f t="shared" si="35"/>
        <v/>
      </c>
      <c r="G264" s="46" t="str">
        <f t="shared" si="36"/>
        <v/>
      </c>
      <c r="H264" s="40">
        <v>0</v>
      </c>
      <c r="I264" s="41">
        <f t="shared" si="37"/>
        <v>0</v>
      </c>
      <c r="J264" s="32" t="str">
        <f t="shared" si="38"/>
        <v/>
      </c>
      <c r="K264" s="32" t="e">
        <f t="shared" si="30"/>
        <v>#VALUE!</v>
      </c>
      <c r="L264" s="33"/>
      <c r="M264" s="24"/>
      <c r="N264" s="24"/>
      <c r="O264" s="24"/>
      <c r="P264" s="5"/>
      <c r="Q264" s="5"/>
      <c r="R264" s="5"/>
      <c r="S264" s="5"/>
      <c r="T264" s="5"/>
    </row>
    <row r="265" spans="1:20" ht="15" customHeight="1" x14ac:dyDescent="0.25">
      <c r="A265" s="31" t="str">
        <f t="shared" si="31"/>
        <v/>
      </c>
      <c r="B265" s="41" t="str">
        <f t="shared" si="32"/>
        <v/>
      </c>
      <c r="C265" s="41" t="str">
        <f t="shared" si="33"/>
        <v/>
      </c>
      <c r="D265" s="50"/>
      <c r="E265" s="49" t="str">
        <f t="shared" si="34"/>
        <v/>
      </c>
      <c r="F265" s="32" t="str">
        <f t="shared" si="35"/>
        <v/>
      </c>
      <c r="G265" s="46" t="str">
        <f t="shared" si="36"/>
        <v/>
      </c>
      <c r="H265" s="40">
        <v>0</v>
      </c>
      <c r="I265" s="41">
        <f t="shared" si="37"/>
        <v>0</v>
      </c>
      <c r="J265" s="32" t="str">
        <f t="shared" si="38"/>
        <v/>
      </c>
      <c r="K265" s="32" t="e">
        <f t="shared" si="30"/>
        <v>#VALUE!</v>
      </c>
      <c r="L265" s="33"/>
      <c r="M265" s="24"/>
      <c r="N265" s="24"/>
      <c r="O265" s="24"/>
      <c r="P265" s="5"/>
      <c r="Q265" s="5"/>
      <c r="R265" s="5"/>
      <c r="S265" s="5"/>
      <c r="T265" s="5"/>
    </row>
    <row r="266" spans="1:20" ht="15" customHeight="1" x14ac:dyDescent="0.25">
      <c r="A266" s="31" t="str">
        <f t="shared" si="31"/>
        <v/>
      </c>
      <c r="B266" s="41" t="str">
        <f t="shared" si="32"/>
        <v/>
      </c>
      <c r="C266" s="41" t="str">
        <f t="shared" si="33"/>
        <v/>
      </c>
      <c r="D266" s="50"/>
      <c r="E266" s="49" t="str">
        <f t="shared" si="34"/>
        <v/>
      </c>
      <c r="F266" s="32" t="str">
        <f t="shared" si="35"/>
        <v/>
      </c>
      <c r="G266" s="46" t="str">
        <f t="shared" si="36"/>
        <v/>
      </c>
      <c r="H266" s="40">
        <v>0</v>
      </c>
      <c r="I266" s="41">
        <f t="shared" si="37"/>
        <v>0</v>
      </c>
      <c r="J266" s="32" t="str">
        <f t="shared" si="38"/>
        <v/>
      </c>
      <c r="K266" s="32" t="e">
        <f t="shared" si="30"/>
        <v>#VALUE!</v>
      </c>
      <c r="L266" s="33"/>
      <c r="M266" s="24"/>
      <c r="N266" s="24"/>
      <c r="O266" s="24"/>
      <c r="P266" s="5"/>
      <c r="Q266" s="5"/>
      <c r="R266" s="5"/>
      <c r="S266" s="5"/>
      <c r="T266" s="5"/>
    </row>
    <row r="267" spans="1:20" ht="15" customHeight="1" x14ac:dyDescent="0.25">
      <c r="A267" s="31" t="str">
        <f t="shared" si="31"/>
        <v/>
      </c>
      <c r="B267" s="41" t="str">
        <f t="shared" si="32"/>
        <v/>
      </c>
      <c r="C267" s="41" t="str">
        <f t="shared" si="33"/>
        <v/>
      </c>
      <c r="D267" s="50"/>
      <c r="E267" s="49" t="str">
        <f t="shared" si="34"/>
        <v/>
      </c>
      <c r="F267" s="32" t="str">
        <f t="shared" si="35"/>
        <v/>
      </c>
      <c r="G267" s="46" t="str">
        <f t="shared" si="36"/>
        <v/>
      </c>
      <c r="H267" s="40">
        <v>0</v>
      </c>
      <c r="I267" s="41">
        <f t="shared" si="37"/>
        <v>0</v>
      </c>
      <c r="J267" s="32" t="str">
        <f t="shared" si="38"/>
        <v/>
      </c>
      <c r="K267" s="32" t="e">
        <f t="shared" si="30"/>
        <v>#VALUE!</v>
      </c>
      <c r="L267" s="33"/>
      <c r="M267" s="24"/>
      <c r="N267" s="24"/>
      <c r="O267" s="24"/>
      <c r="P267" s="5"/>
      <c r="Q267" s="5"/>
      <c r="R267" s="5"/>
      <c r="S267" s="5"/>
      <c r="T267" s="5"/>
    </row>
    <row r="268" spans="1:20" ht="15" customHeight="1" x14ac:dyDescent="0.25">
      <c r="A268" s="31" t="str">
        <f t="shared" si="31"/>
        <v/>
      </c>
      <c r="B268" s="41" t="str">
        <f t="shared" si="32"/>
        <v/>
      </c>
      <c r="C268" s="41" t="str">
        <f t="shared" si="33"/>
        <v/>
      </c>
      <c r="D268" s="50"/>
      <c r="E268" s="49" t="str">
        <f t="shared" si="34"/>
        <v/>
      </c>
      <c r="F268" s="32" t="str">
        <f t="shared" si="35"/>
        <v/>
      </c>
      <c r="G268" s="46" t="str">
        <f t="shared" si="36"/>
        <v/>
      </c>
      <c r="H268" s="40">
        <v>0</v>
      </c>
      <c r="I268" s="41">
        <f t="shared" si="37"/>
        <v>0</v>
      </c>
      <c r="J268" s="32" t="str">
        <f t="shared" si="38"/>
        <v/>
      </c>
      <c r="K268" s="32" t="e">
        <f t="shared" si="30"/>
        <v>#VALUE!</v>
      </c>
      <c r="L268" s="33"/>
      <c r="M268" s="24"/>
      <c r="N268" s="24"/>
      <c r="O268" s="24"/>
      <c r="P268" s="5"/>
      <c r="Q268" s="5"/>
      <c r="R268" s="5"/>
      <c r="S268" s="5"/>
      <c r="T268" s="5"/>
    </row>
    <row r="269" spans="1:20" ht="15" customHeight="1" x14ac:dyDescent="0.25">
      <c r="A269" s="31" t="str">
        <f t="shared" si="31"/>
        <v/>
      </c>
      <c r="B269" s="41" t="str">
        <f t="shared" si="32"/>
        <v/>
      </c>
      <c r="C269" s="41" t="str">
        <f t="shared" si="33"/>
        <v/>
      </c>
      <c r="D269" s="50"/>
      <c r="E269" s="49" t="str">
        <f t="shared" si="34"/>
        <v/>
      </c>
      <c r="F269" s="32" t="str">
        <f t="shared" si="35"/>
        <v/>
      </c>
      <c r="G269" s="46" t="str">
        <f t="shared" si="36"/>
        <v/>
      </c>
      <c r="H269" s="40">
        <v>0</v>
      </c>
      <c r="I269" s="41">
        <f t="shared" si="37"/>
        <v>0</v>
      </c>
      <c r="J269" s="32" t="str">
        <f t="shared" si="38"/>
        <v/>
      </c>
      <c r="K269" s="32" t="e">
        <f t="shared" si="30"/>
        <v>#VALUE!</v>
      </c>
      <c r="L269" s="33"/>
      <c r="M269" s="24"/>
      <c r="N269" s="24"/>
      <c r="O269" s="24"/>
      <c r="P269" s="5"/>
      <c r="Q269" s="5"/>
      <c r="R269" s="5"/>
      <c r="S269" s="5"/>
      <c r="T269" s="5"/>
    </row>
    <row r="270" spans="1:20" ht="15" customHeight="1" x14ac:dyDescent="0.25">
      <c r="A270" s="31" t="str">
        <f t="shared" si="31"/>
        <v/>
      </c>
      <c r="B270" s="41" t="str">
        <f t="shared" si="32"/>
        <v/>
      </c>
      <c r="C270" s="41" t="str">
        <f t="shared" si="33"/>
        <v/>
      </c>
      <c r="D270" s="50"/>
      <c r="E270" s="49" t="str">
        <f t="shared" si="34"/>
        <v/>
      </c>
      <c r="F270" s="32" t="str">
        <f t="shared" si="35"/>
        <v/>
      </c>
      <c r="G270" s="46" t="str">
        <f t="shared" si="36"/>
        <v/>
      </c>
      <c r="H270" s="40">
        <v>0</v>
      </c>
      <c r="I270" s="41">
        <f t="shared" si="37"/>
        <v>0</v>
      </c>
      <c r="J270" s="32" t="str">
        <f t="shared" si="38"/>
        <v/>
      </c>
      <c r="K270" s="32" t="e">
        <f t="shared" ref="K270:K333" si="39">I270+(I270*E271/12)</f>
        <v>#VALUE!</v>
      </c>
      <c r="L270" s="33"/>
      <c r="M270" s="24"/>
      <c r="N270" s="24"/>
      <c r="O270" s="24"/>
      <c r="P270" s="5"/>
      <c r="Q270" s="5"/>
      <c r="R270" s="5"/>
      <c r="S270" s="5"/>
      <c r="T270" s="5"/>
    </row>
    <row r="271" spans="1:20" ht="15" customHeight="1" x14ac:dyDescent="0.25">
      <c r="A271" s="31" t="str">
        <f t="shared" ref="A271:A334" si="40">IF(I270&lt;0.02,"",A270+1)</f>
        <v/>
      </c>
      <c r="B271" s="41" t="str">
        <f t="shared" ref="B271:B334" si="41">IF(A271="","",IF(E271&lt;&gt;E270,PMT(E271/12,$C$4-A270,-I270),B270))</f>
        <v/>
      </c>
      <c r="C271" s="41" t="str">
        <f t="shared" ref="C271:C298" si="42">IF(A271="","",IF(B271&gt;K270,K270,ROUNDUP(B271,2)))</f>
        <v/>
      </c>
      <c r="D271" s="50"/>
      <c r="E271" s="49" t="str">
        <f t="shared" ref="E271:E334" si="43">IF(A271="","",IF(D271&lt;&gt;"",D271,E270))</f>
        <v/>
      </c>
      <c r="F271" s="32" t="str">
        <f t="shared" ref="F271:F334" si="44">IF(A271="","",ROUNDUP(I270*E271/12,2))</f>
        <v/>
      </c>
      <c r="G271" s="46" t="str">
        <f t="shared" ref="G271:G334" si="45">IF(A271="","",C271-F271)</f>
        <v/>
      </c>
      <c r="H271" s="40">
        <v>0</v>
      </c>
      <c r="I271" s="41">
        <f t="shared" ref="I271:I334" si="46">IF(I270&lt;0.02,0,I270-G271-H271)</f>
        <v>0</v>
      </c>
      <c r="J271" s="32" t="str">
        <f t="shared" ref="J271:J298" si="47">IF(A271="","",J270+F271)</f>
        <v/>
      </c>
      <c r="K271" s="32" t="e">
        <f t="shared" si="39"/>
        <v>#VALUE!</v>
      </c>
      <c r="L271" s="33"/>
      <c r="M271" s="24"/>
      <c r="N271" s="24"/>
      <c r="O271" s="24"/>
      <c r="P271" s="5"/>
      <c r="Q271" s="5"/>
      <c r="R271" s="5"/>
      <c r="S271" s="5"/>
      <c r="T271" s="5"/>
    </row>
    <row r="272" spans="1:20" ht="15" customHeight="1" x14ac:dyDescent="0.25">
      <c r="A272" s="31" t="str">
        <f t="shared" si="40"/>
        <v/>
      </c>
      <c r="B272" s="41" t="str">
        <f t="shared" si="41"/>
        <v/>
      </c>
      <c r="C272" s="41" t="str">
        <f t="shared" si="42"/>
        <v/>
      </c>
      <c r="D272" s="50"/>
      <c r="E272" s="49" t="str">
        <f t="shared" si="43"/>
        <v/>
      </c>
      <c r="F272" s="32" t="str">
        <f t="shared" si="44"/>
        <v/>
      </c>
      <c r="G272" s="46" t="str">
        <f t="shared" si="45"/>
        <v/>
      </c>
      <c r="H272" s="40">
        <v>0</v>
      </c>
      <c r="I272" s="41">
        <f t="shared" si="46"/>
        <v>0</v>
      </c>
      <c r="J272" s="32" t="str">
        <f t="shared" si="47"/>
        <v/>
      </c>
      <c r="K272" s="32" t="e">
        <f t="shared" si="39"/>
        <v>#VALUE!</v>
      </c>
      <c r="L272" s="33"/>
      <c r="M272" s="24"/>
      <c r="N272" s="24"/>
      <c r="O272" s="24"/>
      <c r="P272" s="5"/>
      <c r="Q272" s="5"/>
      <c r="R272" s="5"/>
      <c r="S272" s="5"/>
      <c r="T272" s="5"/>
    </row>
    <row r="273" spans="1:20" ht="15" customHeight="1" x14ac:dyDescent="0.25">
      <c r="A273" s="31" t="str">
        <f t="shared" si="40"/>
        <v/>
      </c>
      <c r="B273" s="41" t="str">
        <f t="shared" si="41"/>
        <v/>
      </c>
      <c r="C273" s="41" t="str">
        <f t="shared" si="42"/>
        <v/>
      </c>
      <c r="D273" s="50"/>
      <c r="E273" s="49" t="str">
        <f t="shared" si="43"/>
        <v/>
      </c>
      <c r="F273" s="32" t="str">
        <f t="shared" si="44"/>
        <v/>
      </c>
      <c r="G273" s="46" t="str">
        <f t="shared" si="45"/>
        <v/>
      </c>
      <c r="H273" s="40">
        <v>0</v>
      </c>
      <c r="I273" s="41">
        <f t="shared" si="46"/>
        <v>0</v>
      </c>
      <c r="J273" s="32" t="str">
        <f t="shared" si="47"/>
        <v/>
      </c>
      <c r="K273" s="32" t="e">
        <f t="shared" si="39"/>
        <v>#VALUE!</v>
      </c>
      <c r="L273" s="33"/>
      <c r="M273" s="24"/>
      <c r="N273" s="24"/>
      <c r="O273" s="24"/>
      <c r="P273" s="5"/>
      <c r="Q273" s="5"/>
      <c r="R273" s="5"/>
      <c r="S273" s="5"/>
      <c r="T273" s="5"/>
    </row>
    <row r="274" spans="1:20" ht="15" customHeight="1" x14ac:dyDescent="0.25">
      <c r="A274" s="31" t="str">
        <f t="shared" si="40"/>
        <v/>
      </c>
      <c r="B274" s="41" t="str">
        <f t="shared" si="41"/>
        <v/>
      </c>
      <c r="C274" s="41" t="str">
        <f t="shared" si="42"/>
        <v/>
      </c>
      <c r="D274" s="50"/>
      <c r="E274" s="49" t="str">
        <f t="shared" si="43"/>
        <v/>
      </c>
      <c r="F274" s="32" t="str">
        <f t="shared" si="44"/>
        <v/>
      </c>
      <c r="G274" s="46" t="str">
        <f t="shared" si="45"/>
        <v/>
      </c>
      <c r="H274" s="40">
        <v>0</v>
      </c>
      <c r="I274" s="41">
        <f t="shared" si="46"/>
        <v>0</v>
      </c>
      <c r="J274" s="32" t="str">
        <f t="shared" si="47"/>
        <v/>
      </c>
      <c r="K274" s="32" t="e">
        <f t="shared" si="39"/>
        <v>#VALUE!</v>
      </c>
      <c r="L274" s="33"/>
      <c r="M274" s="24"/>
      <c r="N274" s="24"/>
      <c r="O274" s="24"/>
      <c r="P274" s="5"/>
      <c r="Q274" s="5"/>
      <c r="R274" s="5"/>
      <c r="S274" s="5"/>
      <c r="T274" s="5"/>
    </row>
    <row r="275" spans="1:20" ht="15" customHeight="1" x14ac:dyDescent="0.25">
      <c r="A275" s="31" t="str">
        <f t="shared" si="40"/>
        <v/>
      </c>
      <c r="B275" s="41" t="str">
        <f t="shared" si="41"/>
        <v/>
      </c>
      <c r="C275" s="41" t="str">
        <f t="shared" si="42"/>
        <v/>
      </c>
      <c r="D275" s="50"/>
      <c r="E275" s="49" t="str">
        <f t="shared" si="43"/>
        <v/>
      </c>
      <c r="F275" s="32" t="str">
        <f t="shared" si="44"/>
        <v/>
      </c>
      <c r="G275" s="46" t="str">
        <f t="shared" si="45"/>
        <v/>
      </c>
      <c r="H275" s="40">
        <v>0</v>
      </c>
      <c r="I275" s="41">
        <f t="shared" si="46"/>
        <v>0</v>
      </c>
      <c r="J275" s="32" t="str">
        <f t="shared" si="47"/>
        <v/>
      </c>
      <c r="K275" s="32" t="e">
        <f t="shared" si="39"/>
        <v>#VALUE!</v>
      </c>
      <c r="L275" s="33"/>
      <c r="M275" s="24"/>
      <c r="N275" s="24"/>
      <c r="O275" s="24"/>
      <c r="P275" s="5"/>
      <c r="Q275" s="5"/>
      <c r="R275" s="5"/>
      <c r="S275" s="5"/>
      <c r="T275" s="5"/>
    </row>
    <row r="276" spans="1:20" ht="15" customHeight="1" x14ac:dyDescent="0.25">
      <c r="A276" s="31" t="str">
        <f t="shared" si="40"/>
        <v/>
      </c>
      <c r="B276" s="41" t="str">
        <f t="shared" si="41"/>
        <v/>
      </c>
      <c r="C276" s="41" t="str">
        <f t="shared" si="42"/>
        <v/>
      </c>
      <c r="D276" s="50"/>
      <c r="E276" s="49" t="str">
        <f t="shared" si="43"/>
        <v/>
      </c>
      <c r="F276" s="32" t="str">
        <f t="shared" si="44"/>
        <v/>
      </c>
      <c r="G276" s="46" t="str">
        <f t="shared" si="45"/>
        <v/>
      </c>
      <c r="H276" s="40">
        <v>0</v>
      </c>
      <c r="I276" s="41">
        <f t="shared" si="46"/>
        <v>0</v>
      </c>
      <c r="J276" s="32" t="str">
        <f t="shared" si="47"/>
        <v/>
      </c>
      <c r="K276" s="32" t="e">
        <f t="shared" si="39"/>
        <v>#VALUE!</v>
      </c>
      <c r="L276" s="33"/>
      <c r="M276" s="24"/>
      <c r="N276" s="24"/>
      <c r="O276" s="24"/>
      <c r="P276" s="5"/>
      <c r="Q276" s="5"/>
      <c r="R276" s="5"/>
      <c r="S276" s="5"/>
      <c r="T276" s="5"/>
    </row>
    <row r="277" spans="1:20" ht="15" customHeight="1" x14ac:dyDescent="0.25">
      <c r="A277" s="31" t="str">
        <f t="shared" si="40"/>
        <v/>
      </c>
      <c r="B277" s="41" t="str">
        <f t="shared" si="41"/>
        <v/>
      </c>
      <c r="C277" s="41" t="str">
        <f t="shared" si="42"/>
        <v/>
      </c>
      <c r="D277" s="50"/>
      <c r="E277" s="49" t="str">
        <f t="shared" si="43"/>
        <v/>
      </c>
      <c r="F277" s="32" t="str">
        <f t="shared" si="44"/>
        <v/>
      </c>
      <c r="G277" s="46" t="str">
        <f t="shared" si="45"/>
        <v/>
      </c>
      <c r="H277" s="40">
        <v>0</v>
      </c>
      <c r="I277" s="41">
        <f t="shared" si="46"/>
        <v>0</v>
      </c>
      <c r="J277" s="32" t="str">
        <f t="shared" si="47"/>
        <v/>
      </c>
      <c r="K277" s="32" t="e">
        <f t="shared" si="39"/>
        <v>#VALUE!</v>
      </c>
      <c r="L277" s="33"/>
      <c r="M277" s="24"/>
      <c r="N277" s="24"/>
      <c r="O277" s="24"/>
      <c r="P277" s="5"/>
      <c r="Q277" s="5"/>
      <c r="R277" s="5"/>
      <c r="S277" s="5"/>
      <c r="T277" s="5"/>
    </row>
    <row r="278" spans="1:20" ht="15" customHeight="1" x14ac:dyDescent="0.25">
      <c r="A278" s="31" t="str">
        <f t="shared" si="40"/>
        <v/>
      </c>
      <c r="B278" s="41" t="str">
        <f t="shared" si="41"/>
        <v/>
      </c>
      <c r="C278" s="41" t="str">
        <f t="shared" si="42"/>
        <v/>
      </c>
      <c r="D278" s="50"/>
      <c r="E278" s="49" t="str">
        <f t="shared" si="43"/>
        <v/>
      </c>
      <c r="F278" s="32" t="str">
        <f t="shared" si="44"/>
        <v/>
      </c>
      <c r="G278" s="46" t="str">
        <f t="shared" si="45"/>
        <v/>
      </c>
      <c r="H278" s="40">
        <v>0</v>
      </c>
      <c r="I278" s="41">
        <f t="shared" si="46"/>
        <v>0</v>
      </c>
      <c r="J278" s="32" t="str">
        <f t="shared" si="47"/>
        <v/>
      </c>
      <c r="K278" s="32" t="e">
        <f t="shared" si="39"/>
        <v>#VALUE!</v>
      </c>
      <c r="L278" s="33"/>
      <c r="M278" s="24"/>
      <c r="N278" s="24"/>
      <c r="O278" s="24"/>
      <c r="P278" s="5"/>
      <c r="Q278" s="5"/>
      <c r="R278" s="5"/>
      <c r="S278" s="5"/>
      <c r="T278" s="5"/>
    </row>
    <row r="279" spans="1:20" ht="15" customHeight="1" x14ac:dyDescent="0.25">
      <c r="A279" s="31" t="str">
        <f t="shared" si="40"/>
        <v/>
      </c>
      <c r="B279" s="41" t="str">
        <f t="shared" si="41"/>
        <v/>
      </c>
      <c r="C279" s="41" t="str">
        <f t="shared" si="42"/>
        <v/>
      </c>
      <c r="D279" s="50"/>
      <c r="E279" s="49" t="str">
        <f t="shared" si="43"/>
        <v/>
      </c>
      <c r="F279" s="32" t="str">
        <f t="shared" si="44"/>
        <v/>
      </c>
      <c r="G279" s="46" t="str">
        <f t="shared" si="45"/>
        <v/>
      </c>
      <c r="H279" s="40">
        <v>0</v>
      </c>
      <c r="I279" s="41">
        <f t="shared" si="46"/>
        <v>0</v>
      </c>
      <c r="J279" s="32" t="str">
        <f t="shared" si="47"/>
        <v/>
      </c>
      <c r="K279" s="32" t="e">
        <f t="shared" si="39"/>
        <v>#VALUE!</v>
      </c>
      <c r="L279" s="33"/>
      <c r="M279" s="24"/>
      <c r="N279" s="24"/>
      <c r="O279" s="24"/>
      <c r="P279" s="5"/>
      <c r="Q279" s="5"/>
      <c r="R279" s="5"/>
      <c r="S279" s="5"/>
      <c r="T279" s="5"/>
    </row>
    <row r="280" spans="1:20" ht="15" customHeight="1" x14ac:dyDescent="0.25">
      <c r="A280" s="31" t="str">
        <f t="shared" si="40"/>
        <v/>
      </c>
      <c r="B280" s="41" t="str">
        <f t="shared" si="41"/>
        <v/>
      </c>
      <c r="C280" s="41" t="str">
        <f t="shared" si="42"/>
        <v/>
      </c>
      <c r="D280" s="50"/>
      <c r="E280" s="49" t="str">
        <f t="shared" si="43"/>
        <v/>
      </c>
      <c r="F280" s="32" t="str">
        <f t="shared" si="44"/>
        <v/>
      </c>
      <c r="G280" s="46" t="str">
        <f t="shared" si="45"/>
        <v/>
      </c>
      <c r="H280" s="40">
        <v>0</v>
      </c>
      <c r="I280" s="41">
        <f t="shared" si="46"/>
        <v>0</v>
      </c>
      <c r="J280" s="32" t="str">
        <f t="shared" si="47"/>
        <v/>
      </c>
      <c r="K280" s="32" t="e">
        <f t="shared" si="39"/>
        <v>#VALUE!</v>
      </c>
      <c r="L280" s="33"/>
      <c r="M280" s="24"/>
      <c r="N280" s="24"/>
      <c r="O280" s="24"/>
      <c r="P280" s="5"/>
      <c r="Q280" s="5"/>
      <c r="R280" s="5"/>
      <c r="S280" s="5"/>
      <c r="T280" s="5"/>
    </row>
    <row r="281" spans="1:20" ht="15" customHeight="1" x14ac:dyDescent="0.25">
      <c r="A281" s="31" t="str">
        <f t="shared" si="40"/>
        <v/>
      </c>
      <c r="B281" s="41" t="str">
        <f t="shared" si="41"/>
        <v/>
      </c>
      <c r="C281" s="41" t="str">
        <f t="shared" si="42"/>
        <v/>
      </c>
      <c r="D281" s="50"/>
      <c r="E281" s="49" t="str">
        <f t="shared" si="43"/>
        <v/>
      </c>
      <c r="F281" s="32" t="str">
        <f t="shared" si="44"/>
        <v/>
      </c>
      <c r="G281" s="46" t="str">
        <f t="shared" si="45"/>
        <v/>
      </c>
      <c r="H281" s="40">
        <v>0</v>
      </c>
      <c r="I281" s="41">
        <f t="shared" si="46"/>
        <v>0</v>
      </c>
      <c r="J281" s="32" t="str">
        <f t="shared" si="47"/>
        <v/>
      </c>
      <c r="K281" s="32" t="e">
        <f t="shared" si="39"/>
        <v>#VALUE!</v>
      </c>
      <c r="L281" s="33"/>
      <c r="M281" s="24"/>
      <c r="N281" s="24"/>
      <c r="O281" s="24"/>
      <c r="P281" s="5"/>
      <c r="Q281" s="5"/>
      <c r="R281" s="5"/>
      <c r="S281" s="5"/>
      <c r="T281" s="5"/>
    </row>
    <row r="282" spans="1:20" ht="15" customHeight="1" x14ac:dyDescent="0.25">
      <c r="A282" s="31" t="str">
        <f t="shared" si="40"/>
        <v/>
      </c>
      <c r="B282" s="41" t="str">
        <f t="shared" si="41"/>
        <v/>
      </c>
      <c r="C282" s="41" t="str">
        <f t="shared" si="42"/>
        <v/>
      </c>
      <c r="D282" s="50"/>
      <c r="E282" s="49" t="str">
        <f t="shared" si="43"/>
        <v/>
      </c>
      <c r="F282" s="32" t="str">
        <f t="shared" si="44"/>
        <v/>
      </c>
      <c r="G282" s="46" t="str">
        <f t="shared" si="45"/>
        <v/>
      </c>
      <c r="H282" s="40">
        <v>0</v>
      </c>
      <c r="I282" s="41">
        <f t="shared" si="46"/>
        <v>0</v>
      </c>
      <c r="J282" s="32" t="str">
        <f t="shared" si="47"/>
        <v/>
      </c>
      <c r="K282" s="32" t="e">
        <f t="shared" si="39"/>
        <v>#VALUE!</v>
      </c>
      <c r="L282" s="33"/>
      <c r="M282" s="24"/>
      <c r="N282" s="24"/>
      <c r="O282" s="24"/>
      <c r="P282" s="5"/>
      <c r="Q282" s="5"/>
      <c r="R282" s="5"/>
      <c r="S282" s="5"/>
      <c r="T282" s="5"/>
    </row>
    <row r="283" spans="1:20" ht="15" customHeight="1" x14ac:dyDescent="0.25">
      <c r="A283" s="31" t="str">
        <f t="shared" si="40"/>
        <v/>
      </c>
      <c r="B283" s="41" t="str">
        <f t="shared" si="41"/>
        <v/>
      </c>
      <c r="C283" s="41" t="str">
        <f t="shared" si="42"/>
        <v/>
      </c>
      <c r="D283" s="50"/>
      <c r="E283" s="49" t="str">
        <f t="shared" si="43"/>
        <v/>
      </c>
      <c r="F283" s="32" t="str">
        <f t="shared" si="44"/>
        <v/>
      </c>
      <c r="G283" s="46" t="str">
        <f t="shared" si="45"/>
        <v/>
      </c>
      <c r="H283" s="40">
        <v>0</v>
      </c>
      <c r="I283" s="41">
        <f t="shared" si="46"/>
        <v>0</v>
      </c>
      <c r="J283" s="32" t="str">
        <f t="shared" si="47"/>
        <v/>
      </c>
      <c r="K283" s="32" t="e">
        <f t="shared" si="39"/>
        <v>#VALUE!</v>
      </c>
      <c r="L283" s="33"/>
      <c r="M283" s="24"/>
      <c r="N283" s="24"/>
      <c r="O283" s="24"/>
      <c r="P283" s="5"/>
      <c r="Q283" s="5"/>
      <c r="R283" s="5"/>
      <c r="S283" s="5"/>
      <c r="T283" s="5"/>
    </row>
    <row r="284" spans="1:20" ht="15" customHeight="1" x14ac:dyDescent="0.25">
      <c r="A284" s="31" t="str">
        <f t="shared" si="40"/>
        <v/>
      </c>
      <c r="B284" s="41" t="str">
        <f t="shared" si="41"/>
        <v/>
      </c>
      <c r="C284" s="41" t="str">
        <f t="shared" si="42"/>
        <v/>
      </c>
      <c r="D284" s="50"/>
      <c r="E284" s="49" t="str">
        <f t="shared" si="43"/>
        <v/>
      </c>
      <c r="F284" s="32" t="str">
        <f t="shared" si="44"/>
        <v/>
      </c>
      <c r="G284" s="46" t="str">
        <f t="shared" si="45"/>
        <v/>
      </c>
      <c r="H284" s="40">
        <v>0</v>
      </c>
      <c r="I284" s="41">
        <f t="shared" si="46"/>
        <v>0</v>
      </c>
      <c r="J284" s="32" t="str">
        <f t="shared" si="47"/>
        <v/>
      </c>
      <c r="K284" s="32" t="e">
        <f t="shared" si="39"/>
        <v>#VALUE!</v>
      </c>
      <c r="L284" s="33"/>
      <c r="M284" s="24"/>
      <c r="N284" s="24"/>
      <c r="O284" s="24"/>
      <c r="P284" s="5"/>
      <c r="Q284" s="5"/>
      <c r="R284" s="5"/>
      <c r="S284" s="5"/>
      <c r="T284" s="5"/>
    </row>
    <row r="285" spans="1:20" ht="15" customHeight="1" x14ac:dyDescent="0.25">
      <c r="A285" s="31" t="str">
        <f t="shared" si="40"/>
        <v/>
      </c>
      <c r="B285" s="41" t="str">
        <f t="shared" si="41"/>
        <v/>
      </c>
      <c r="C285" s="41" t="str">
        <f t="shared" si="42"/>
        <v/>
      </c>
      <c r="D285" s="50"/>
      <c r="E285" s="49" t="str">
        <f t="shared" si="43"/>
        <v/>
      </c>
      <c r="F285" s="32" t="str">
        <f t="shared" si="44"/>
        <v/>
      </c>
      <c r="G285" s="46" t="str">
        <f t="shared" si="45"/>
        <v/>
      </c>
      <c r="H285" s="40">
        <v>0</v>
      </c>
      <c r="I285" s="41">
        <f t="shared" si="46"/>
        <v>0</v>
      </c>
      <c r="J285" s="32" t="str">
        <f t="shared" si="47"/>
        <v/>
      </c>
      <c r="K285" s="32" t="e">
        <f t="shared" si="39"/>
        <v>#VALUE!</v>
      </c>
      <c r="L285" s="33"/>
      <c r="M285" s="24"/>
      <c r="N285" s="24"/>
      <c r="O285" s="24"/>
      <c r="P285" s="5"/>
      <c r="Q285" s="5"/>
      <c r="R285" s="5"/>
      <c r="S285" s="5"/>
      <c r="T285" s="5"/>
    </row>
    <row r="286" spans="1:20" ht="15" customHeight="1" x14ac:dyDescent="0.25">
      <c r="A286" s="31" t="str">
        <f t="shared" si="40"/>
        <v/>
      </c>
      <c r="B286" s="41" t="str">
        <f t="shared" si="41"/>
        <v/>
      </c>
      <c r="C286" s="41" t="str">
        <f t="shared" si="42"/>
        <v/>
      </c>
      <c r="D286" s="50"/>
      <c r="E286" s="49" t="str">
        <f t="shared" si="43"/>
        <v/>
      </c>
      <c r="F286" s="32" t="str">
        <f t="shared" si="44"/>
        <v/>
      </c>
      <c r="G286" s="46" t="str">
        <f t="shared" si="45"/>
        <v/>
      </c>
      <c r="H286" s="40">
        <v>0</v>
      </c>
      <c r="I286" s="41">
        <f t="shared" si="46"/>
        <v>0</v>
      </c>
      <c r="J286" s="32" t="str">
        <f t="shared" si="47"/>
        <v/>
      </c>
      <c r="K286" s="32" t="e">
        <f t="shared" si="39"/>
        <v>#VALUE!</v>
      </c>
      <c r="L286" s="33"/>
      <c r="M286" s="24"/>
      <c r="N286" s="24"/>
      <c r="O286" s="24"/>
      <c r="P286" s="5"/>
      <c r="Q286" s="5"/>
      <c r="R286" s="5"/>
      <c r="S286" s="5"/>
      <c r="T286" s="5"/>
    </row>
    <row r="287" spans="1:20" ht="15" customHeight="1" x14ac:dyDescent="0.25">
      <c r="A287" s="31" t="str">
        <f t="shared" si="40"/>
        <v/>
      </c>
      <c r="B287" s="41" t="str">
        <f t="shared" si="41"/>
        <v/>
      </c>
      <c r="C287" s="41" t="str">
        <f t="shared" si="42"/>
        <v/>
      </c>
      <c r="D287" s="50"/>
      <c r="E287" s="49" t="str">
        <f t="shared" si="43"/>
        <v/>
      </c>
      <c r="F287" s="32" t="str">
        <f t="shared" si="44"/>
        <v/>
      </c>
      <c r="G287" s="46" t="str">
        <f t="shared" si="45"/>
        <v/>
      </c>
      <c r="H287" s="40">
        <v>0</v>
      </c>
      <c r="I287" s="41">
        <f t="shared" si="46"/>
        <v>0</v>
      </c>
      <c r="J287" s="32" t="str">
        <f t="shared" si="47"/>
        <v/>
      </c>
      <c r="K287" s="32" t="e">
        <f t="shared" si="39"/>
        <v>#VALUE!</v>
      </c>
      <c r="L287" s="33"/>
      <c r="M287" s="24"/>
      <c r="N287" s="24"/>
      <c r="O287" s="24"/>
      <c r="P287" s="5"/>
      <c r="Q287" s="5"/>
      <c r="R287" s="5"/>
      <c r="S287" s="5"/>
      <c r="T287" s="5"/>
    </row>
    <row r="288" spans="1:20" ht="15" customHeight="1" x14ac:dyDescent="0.25">
      <c r="A288" s="31" t="str">
        <f t="shared" si="40"/>
        <v/>
      </c>
      <c r="B288" s="41" t="str">
        <f t="shared" si="41"/>
        <v/>
      </c>
      <c r="C288" s="41" t="str">
        <f t="shared" si="42"/>
        <v/>
      </c>
      <c r="D288" s="50"/>
      <c r="E288" s="49" t="str">
        <f t="shared" si="43"/>
        <v/>
      </c>
      <c r="F288" s="32" t="str">
        <f t="shared" si="44"/>
        <v/>
      </c>
      <c r="G288" s="46" t="str">
        <f t="shared" si="45"/>
        <v/>
      </c>
      <c r="H288" s="40">
        <v>0</v>
      </c>
      <c r="I288" s="41">
        <f t="shared" si="46"/>
        <v>0</v>
      </c>
      <c r="J288" s="32" t="str">
        <f t="shared" si="47"/>
        <v/>
      </c>
      <c r="K288" s="32" t="e">
        <f t="shared" si="39"/>
        <v>#VALUE!</v>
      </c>
      <c r="L288" s="33"/>
      <c r="M288" s="24"/>
      <c r="N288" s="24"/>
      <c r="O288" s="24"/>
      <c r="P288" s="5"/>
      <c r="Q288" s="5"/>
      <c r="R288" s="5"/>
      <c r="S288" s="5"/>
      <c r="T288" s="5"/>
    </row>
    <row r="289" spans="1:20" ht="15" customHeight="1" x14ac:dyDescent="0.25">
      <c r="A289" s="31" t="str">
        <f t="shared" si="40"/>
        <v/>
      </c>
      <c r="B289" s="41" t="str">
        <f t="shared" si="41"/>
        <v/>
      </c>
      <c r="C289" s="41" t="str">
        <f t="shared" si="42"/>
        <v/>
      </c>
      <c r="D289" s="50"/>
      <c r="E289" s="49" t="str">
        <f t="shared" si="43"/>
        <v/>
      </c>
      <c r="F289" s="32" t="str">
        <f t="shared" si="44"/>
        <v/>
      </c>
      <c r="G289" s="46" t="str">
        <f t="shared" si="45"/>
        <v/>
      </c>
      <c r="H289" s="40">
        <v>0</v>
      </c>
      <c r="I289" s="41">
        <f t="shared" si="46"/>
        <v>0</v>
      </c>
      <c r="J289" s="32" t="str">
        <f t="shared" si="47"/>
        <v/>
      </c>
      <c r="K289" s="32" t="e">
        <f t="shared" si="39"/>
        <v>#VALUE!</v>
      </c>
      <c r="L289" s="33"/>
      <c r="M289" s="24"/>
      <c r="N289" s="24"/>
      <c r="O289" s="24"/>
      <c r="P289" s="5"/>
      <c r="Q289" s="5"/>
      <c r="R289" s="5"/>
      <c r="S289" s="5"/>
      <c r="T289" s="5"/>
    </row>
    <row r="290" spans="1:20" ht="15" customHeight="1" x14ac:dyDescent="0.25">
      <c r="A290" s="31" t="str">
        <f t="shared" si="40"/>
        <v/>
      </c>
      <c r="B290" s="41" t="str">
        <f t="shared" si="41"/>
        <v/>
      </c>
      <c r="C290" s="41" t="str">
        <f t="shared" si="42"/>
        <v/>
      </c>
      <c r="D290" s="50"/>
      <c r="E290" s="49" t="str">
        <f t="shared" si="43"/>
        <v/>
      </c>
      <c r="F290" s="32" t="str">
        <f t="shared" si="44"/>
        <v/>
      </c>
      <c r="G290" s="46" t="str">
        <f t="shared" si="45"/>
        <v/>
      </c>
      <c r="H290" s="40">
        <v>0</v>
      </c>
      <c r="I290" s="41">
        <f t="shared" si="46"/>
        <v>0</v>
      </c>
      <c r="J290" s="32" t="str">
        <f t="shared" si="47"/>
        <v/>
      </c>
      <c r="K290" s="32" t="e">
        <f t="shared" si="39"/>
        <v>#VALUE!</v>
      </c>
      <c r="L290" s="33"/>
      <c r="M290" s="24"/>
      <c r="N290" s="24"/>
      <c r="O290" s="24"/>
      <c r="P290" s="5"/>
      <c r="Q290" s="5"/>
      <c r="R290" s="5"/>
      <c r="S290" s="5"/>
      <c r="T290" s="5"/>
    </row>
    <row r="291" spans="1:20" ht="15" customHeight="1" x14ac:dyDescent="0.25">
      <c r="A291" s="31" t="str">
        <f t="shared" si="40"/>
        <v/>
      </c>
      <c r="B291" s="41" t="str">
        <f t="shared" si="41"/>
        <v/>
      </c>
      <c r="C291" s="41" t="str">
        <f t="shared" si="42"/>
        <v/>
      </c>
      <c r="D291" s="50"/>
      <c r="E291" s="49" t="str">
        <f t="shared" si="43"/>
        <v/>
      </c>
      <c r="F291" s="32" t="str">
        <f t="shared" si="44"/>
        <v/>
      </c>
      <c r="G291" s="46" t="str">
        <f t="shared" si="45"/>
        <v/>
      </c>
      <c r="H291" s="40">
        <v>0</v>
      </c>
      <c r="I291" s="41">
        <f t="shared" si="46"/>
        <v>0</v>
      </c>
      <c r="J291" s="32" t="str">
        <f t="shared" si="47"/>
        <v/>
      </c>
      <c r="K291" s="32" t="e">
        <f t="shared" si="39"/>
        <v>#VALUE!</v>
      </c>
      <c r="L291" s="33"/>
      <c r="M291" s="24"/>
      <c r="N291" s="24"/>
      <c r="O291" s="24"/>
      <c r="P291" s="5"/>
      <c r="Q291" s="5"/>
      <c r="R291" s="5"/>
      <c r="S291" s="5"/>
      <c r="T291" s="5"/>
    </row>
    <row r="292" spans="1:20" ht="15" customHeight="1" x14ac:dyDescent="0.25">
      <c r="A292" s="31" t="str">
        <f t="shared" si="40"/>
        <v/>
      </c>
      <c r="B292" s="41" t="str">
        <f t="shared" si="41"/>
        <v/>
      </c>
      <c r="C292" s="41" t="str">
        <f t="shared" si="42"/>
        <v/>
      </c>
      <c r="D292" s="50"/>
      <c r="E292" s="49" t="str">
        <f t="shared" si="43"/>
        <v/>
      </c>
      <c r="F292" s="32" t="str">
        <f t="shared" si="44"/>
        <v/>
      </c>
      <c r="G292" s="46" t="str">
        <f t="shared" si="45"/>
        <v/>
      </c>
      <c r="H292" s="40">
        <v>0</v>
      </c>
      <c r="I292" s="41">
        <f t="shared" si="46"/>
        <v>0</v>
      </c>
      <c r="J292" s="32" t="str">
        <f t="shared" si="47"/>
        <v/>
      </c>
      <c r="K292" s="32" t="e">
        <f t="shared" si="39"/>
        <v>#VALUE!</v>
      </c>
      <c r="L292" s="33"/>
      <c r="M292" s="24"/>
      <c r="N292" s="24"/>
      <c r="O292" s="24"/>
      <c r="P292" s="5"/>
      <c r="Q292" s="5"/>
      <c r="R292" s="5"/>
      <c r="S292" s="5"/>
      <c r="T292" s="5"/>
    </row>
    <row r="293" spans="1:20" ht="15" customHeight="1" x14ac:dyDescent="0.25">
      <c r="A293" s="31" t="str">
        <f t="shared" si="40"/>
        <v/>
      </c>
      <c r="B293" s="41" t="str">
        <f t="shared" si="41"/>
        <v/>
      </c>
      <c r="C293" s="41" t="str">
        <f t="shared" si="42"/>
        <v/>
      </c>
      <c r="D293" s="50"/>
      <c r="E293" s="49" t="str">
        <f t="shared" si="43"/>
        <v/>
      </c>
      <c r="F293" s="32" t="str">
        <f t="shared" si="44"/>
        <v/>
      </c>
      <c r="G293" s="46" t="str">
        <f t="shared" si="45"/>
        <v/>
      </c>
      <c r="H293" s="40">
        <v>0</v>
      </c>
      <c r="I293" s="41">
        <f t="shared" si="46"/>
        <v>0</v>
      </c>
      <c r="J293" s="32" t="str">
        <f t="shared" si="47"/>
        <v/>
      </c>
      <c r="K293" s="32" t="e">
        <f t="shared" si="39"/>
        <v>#VALUE!</v>
      </c>
      <c r="L293" s="33"/>
      <c r="M293" s="24"/>
      <c r="N293" s="24"/>
      <c r="O293" s="24"/>
      <c r="P293" s="5"/>
      <c r="Q293" s="5"/>
      <c r="R293" s="5"/>
      <c r="S293" s="5"/>
      <c r="T293" s="5"/>
    </row>
    <row r="294" spans="1:20" ht="15" customHeight="1" x14ac:dyDescent="0.25">
      <c r="A294" s="31" t="str">
        <f t="shared" si="40"/>
        <v/>
      </c>
      <c r="B294" s="41" t="str">
        <f t="shared" si="41"/>
        <v/>
      </c>
      <c r="C294" s="41" t="str">
        <f t="shared" si="42"/>
        <v/>
      </c>
      <c r="D294" s="50"/>
      <c r="E294" s="49" t="str">
        <f t="shared" si="43"/>
        <v/>
      </c>
      <c r="F294" s="32" t="str">
        <f t="shared" si="44"/>
        <v/>
      </c>
      <c r="G294" s="46" t="str">
        <f t="shared" si="45"/>
        <v/>
      </c>
      <c r="H294" s="40">
        <v>0</v>
      </c>
      <c r="I294" s="41">
        <f t="shared" si="46"/>
        <v>0</v>
      </c>
      <c r="J294" s="32" t="str">
        <f t="shared" si="47"/>
        <v/>
      </c>
      <c r="K294" s="32" t="e">
        <f t="shared" si="39"/>
        <v>#VALUE!</v>
      </c>
      <c r="L294" s="33"/>
      <c r="M294" s="24"/>
      <c r="N294" s="24"/>
      <c r="O294" s="24"/>
      <c r="P294" s="5"/>
      <c r="Q294" s="5"/>
      <c r="R294" s="5"/>
      <c r="S294" s="5"/>
      <c r="T294" s="5"/>
    </row>
    <row r="295" spans="1:20" ht="15" customHeight="1" x14ac:dyDescent="0.25">
      <c r="A295" s="31" t="str">
        <f t="shared" si="40"/>
        <v/>
      </c>
      <c r="B295" s="41" t="str">
        <f t="shared" si="41"/>
        <v/>
      </c>
      <c r="C295" s="41" t="str">
        <f t="shared" si="42"/>
        <v/>
      </c>
      <c r="D295" s="50"/>
      <c r="E295" s="49" t="str">
        <f t="shared" si="43"/>
        <v/>
      </c>
      <c r="F295" s="32" t="str">
        <f t="shared" si="44"/>
        <v/>
      </c>
      <c r="G295" s="46" t="str">
        <f t="shared" si="45"/>
        <v/>
      </c>
      <c r="H295" s="40">
        <v>0</v>
      </c>
      <c r="I295" s="41">
        <f t="shared" si="46"/>
        <v>0</v>
      </c>
      <c r="J295" s="32" t="str">
        <f t="shared" si="47"/>
        <v/>
      </c>
      <c r="K295" s="32" t="e">
        <f t="shared" si="39"/>
        <v>#VALUE!</v>
      </c>
      <c r="L295" s="33"/>
      <c r="M295" s="24"/>
      <c r="N295" s="24"/>
      <c r="O295" s="24"/>
      <c r="P295" s="5"/>
      <c r="Q295" s="5"/>
      <c r="R295" s="5"/>
      <c r="S295" s="5"/>
      <c r="T295" s="5"/>
    </row>
    <row r="296" spans="1:20" ht="15" customHeight="1" x14ac:dyDescent="0.25">
      <c r="A296" s="31" t="str">
        <f t="shared" si="40"/>
        <v/>
      </c>
      <c r="B296" s="41" t="str">
        <f t="shared" si="41"/>
        <v/>
      </c>
      <c r="C296" s="41" t="str">
        <f t="shared" si="42"/>
        <v/>
      </c>
      <c r="D296" s="50"/>
      <c r="E296" s="49" t="str">
        <f t="shared" si="43"/>
        <v/>
      </c>
      <c r="F296" s="32" t="str">
        <f t="shared" si="44"/>
        <v/>
      </c>
      <c r="G296" s="46" t="str">
        <f t="shared" si="45"/>
        <v/>
      </c>
      <c r="H296" s="40">
        <v>0</v>
      </c>
      <c r="I296" s="41">
        <f t="shared" si="46"/>
        <v>0</v>
      </c>
      <c r="J296" s="32" t="str">
        <f t="shared" si="47"/>
        <v/>
      </c>
      <c r="K296" s="32" t="e">
        <f t="shared" si="39"/>
        <v>#VALUE!</v>
      </c>
      <c r="L296" s="33"/>
      <c r="M296" s="24"/>
      <c r="N296" s="24"/>
      <c r="O296" s="24"/>
      <c r="P296" s="5"/>
      <c r="Q296" s="5"/>
      <c r="R296" s="5"/>
      <c r="S296" s="5"/>
      <c r="T296" s="5"/>
    </row>
    <row r="297" spans="1:20" ht="15" customHeight="1" x14ac:dyDescent="0.25">
      <c r="A297" s="31" t="str">
        <f t="shared" si="40"/>
        <v/>
      </c>
      <c r="B297" s="41" t="str">
        <f t="shared" si="41"/>
        <v/>
      </c>
      <c r="C297" s="41" t="str">
        <f t="shared" si="42"/>
        <v/>
      </c>
      <c r="D297" s="50"/>
      <c r="E297" s="49" t="str">
        <f t="shared" si="43"/>
        <v/>
      </c>
      <c r="F297" s="32" t="str">
        <f t="shared" si="44"/>
        <v/>
      </c>
      <c r="G297" s="46" t="str">
        <f t="shared" si="45"/>
        <v/>
      </c>
      <c r="H297" s="40">
        <v>0</v>
      </c>
      <c r="I297" s="41">
        <f t="shared" si="46"/>
        <v>0</v>
      </c>
      <c r="J297" s="32" t="str">
        <f t="shared" si="47"/>
        <v/>
      </c>
      <c r="K297" s="32" t="e">
        <f t="shared" si="39"/>
        <v>#VALUE!</v>
      </c>
      <c r="L297" s="33"/>
      <c r="M297" s="24"/>
      <c r="N297" s="24"/>
      <c r="O297" s="24"/>
      <c r="P297" s="5"/>
      <c r="Q297" s="5"/>
      <c r="R297" s="5"/>
      <c r="S297" s="5"/>
      <c r="T297" s="5"/>
    </row>
    <row r="298" spans="1:20" ht="15" customHeight="1" x14ac:dyDescent="0.25">
      <c r="A298" s="31" t="str">
        <f t="shared" si="40"/>
        <v/>
      </c>
      <c r="B298" s="41" t="str">
        <f t="shared" si="41"/>
        <v/>
      </c>
      <c r="C298" s="41" t="str">
        <f t="shared" si="42"/>
        <v/>
      </c>
      <c r="D298" s="50"/>
      <c r="E298" s="49" t="str">
        <f t="shared" si="43"/>
        <v/>
      </c>
      <c r="F298" s="32" t="str">
        <f t="shared" si="44"/>
        <v/>
      </c>
      <c r="G298" s="46" t="str">
        <f t="shared" si="45"/>
        <v/>
      </c>
      <c r="H298" s="40">
        <v>0</v>
      </c>
      <c r="I298" s="41">
        <f t="shared" si="46"/>
        <v>0</v>
      </c>
      <c r="J298" s="32" t="str">
        <f t="shared" si="47"/>
        <v/>
      </c>
      <c r="K298" s="32" t="e">
        <f t="shared" si="39"/>
        <v>#VALUE!</v>
      </c>
      <c r="L298" s="33"/>
      <c r="M298" s="24"/>
      <c r="N298" s="24"/>
      <c r="O298" s="24"/>
      <c r="P298" s="5"/>
      <c r="Q298" s="5"/>
      <c r="R298" s="5"/>
      <c r="S298" s="5"/>
      <c r="T298" s="5"/>
    </row>
    <row r="299" spans="1:20" ht="15" customHeight="1" x14ac:dyDescent="0.25">
      <c r="A299" s="31" t="str">
        <f t="shared" si="40"/>
        <v/>
      </c>
      <c r="B299" s="41" t="str">
        <f t="shared" si="41"/>
        <v/>
      </c>
      <c r="C299" s="41" t="str">
        <f>IF(A299="","",IF(B299&gt;K298,K298,ROUNDUP(B299,2)))</f>
        <v/>
      </c>
      <c r="D299" s="50"/>
      <c r="E299" s="49" t="str">
        <f t="shared" si="43"/>
        <v/>
      </c>
      <c r="F299" s="32" t="str">
        <f t="shared" si="44"/>
        <v/>
      </c>
      <c r="G299" s="46" t="str">
        <f t="shared" si="45"/>
        <v/>
      </c>
      <c r="H299" s="40">
        <v>0</v>
      </c>
      <c r="I299" s="41">
        <f t="shared" si="46"/>
        <v>0</v>
      </c>
      <c r="J299" s="32" t="str">
        <f>IF(A299="","",J298+F299)</f>
        <v/>
      </c>
      <c r="K299" s="32" t="e">
        <f t="shared" si="39"/>
        <v>#VALUE!</v>
      </c>
      <c r="L299" s="33"/>
      <c r="M299" s="24"/>
      <c r="N299" s="24"/>
      <c r="O299" s="24"/>
      <c r="P299" s="5"/>
      <c r="Q299" s="5"/>
      <c r="R299" s="5"/>
      <c r="S299" s="5"/>
      <c r="T299" s="5"/>
    </row>
    <row r="300" spans="1:20" ht="15" customHeight="1" x14ac:dyDescent="0.25">
      <c r="A300" s="31" t="str">
        <f t="shared" si="40"/>
        <v/>
      </c>
      <c r="B300" s="41" t="str">
        <f t="shared" si="41"/>
        <v/>
      </c>
      <c r="C300" s="41" t="str">
        <f t="shared" ref="C300:C363" si="48">IF(A300="","",IF(B300&gt;K299,K299,ROUNDUP(B300,2)))</f>
        <v/>
      </c>
      <c r="D300" s="50"/>
      <c r="E300" s="49" t="str">
        <f t="shared" si="43"/>
        <v/>
      </c>
      <c r="F300" s="32" t="str">
        <f t="shared" si="44"/>
        <v/>
      </c>
      <c r="G300" s="46" t="str">
        <f t="shared" si="45"/>
        <v/>
      </c>
      <c r="H300" s="40">
        <v>0</v>
      </c>
      <c r="I300" s="41">
        <f t="shared" si="46"/>
        <v>0</v>
      </c>
      <c r="J300" s="32" t="str">
        <f t="shared" ref="J300:J363" si="49">IF(A300="","",J299+F300)</f>
        <v/>
      </c>
      <c r="K300" s="32" t="e">
        <f t="shared" si="39"/>
        <v>#VALUE!</v>
      </c>
      <c r="L300" s="33"/>
      <c r="M300" s="24"/>
      <c r="N300" s="24"/>
      <c r="O300" s="24"/>
      <c r="P300" s="5"/>
      <c r="Q300" s="5"/>
      <c r="R300" s="5"/>
      <c r="S300" s="5"/>
      <c r="T300" s="5"/>
    </row>
    <row r="301" spans="1:20" ht="15" customHeight="1" x14ac:dyDescent="0.25">
      <c r="A301" s="31" t="str">
        <f t="shared" si="40"/>
        <v/>
      </c>
      <c r="B301" s="41" t="str">
        <f t="shared" si="41"/>
        <v/>
      </c>
      <c r="C301" s="41" t="str">
        <f t="shared" si="48"/>
        <v/>
      </c>
      <c r="D301" s="50"/>
      <c r="E301" s="49" t="str">
        <f t="shared" si="43"/>
        <v/>
      </c>
      <c r="F301" s="32" t="str">
        <f t="shared" si="44"/>
        <v/>
      </c>
      <c r="G301" s="46" t="str">
        <f t="shared" si="45"/>
        <v/>
      </c>
      <c r="H301" s="40">
        <v>0</v>
      </c>
      <c r="I301" s="41">
        <f t="shared" si="46"/>
        <v>0</v>
      </c>
      <c r="J301" s="32" t="str">
        <f t="shared" si="49"/>
        <v/>
      </c>
      <c r="K301" s="32" t="e">
        <f t="shared" si="39"/>
        <v>#VALUE!</v>
      </c>
      <c r="L301" s="33"/>
      <c r="M301" s="24"/>
      <c r="N301" s="24"/>
      <c r="O301" s="24"/>
      <c r="P301" s="5"/>
      <c r="Q301" s="5"/>
      <c r="R301" s="5"/>
      <c r="S301" s="5"/>
      <c r="T301" s="5"/>
    </row>
    <row r="302" spans="1:20" ht="15" customHeight="1" x14ac:dyDescent="0.25">
      <c r="A302" s="31" t="str">
        <f t="shared" si="40"/>
        <v/>
      </c>
      <c r="B302" s="41" t="str">
        <f t="shared" si="41"/>
        <v/>
      </c>
      <c r="C302" s="41" t="str">
        <f t="shared" si="48"/>
        <v/>
      </c>
      <c r="D302" s="50"/>
      <c r="E302" s="49" t="str">
        <f t="shared" si="43"/>
        <v/>
      </c>
      <c r="F302" s="32" t="str">
        <f t="shared" si="44"/>
        <v/>
      </c>
      <c r="G302" s="46" t="str">
        <f t="shared" si="45"/>
        <v/>
      </c>
      <c r="H302" s="40">
        <v>0</v>
      </c>
      <c r="I302" s="41">
        <f t="shared" si="46"/>
        <v>0</v>
      </c>
      <c r="J302" s="32" t="str">
        <f t="shared" si="49"/>
        <v/>
      </c>
      <c r="K302" s="32" t="e">
        <f t="shared" si="39"/>
        <v>#VALUE!</v>
      </c>
      <c r="L302" s="33"/>
      <c r="M302" s="24"/>
      <c r="N302" s="24"/>
      <c r="O302" s="24"/>
      <c r="P302" s="5"/>
      <c r="Q302" s="5"/>
      <c r="R302" s="5"/>
      <c r="S302" s="5"/>
      <c r="T302" s="5"/>
    </row>
    <row r="303" spans="1:20" ht="15" customHeight="1" x14ac:dyDescent="0.25">
      <c r="A303" s="31" t="str">
        <f t="shared" si="40"/>
        <v/>
      </c>
      <c r="B303" s="41" t="str">
        <f t="shared" si="41"/>
        <v/>
      </c>
      <c r="C303" s="41" t="str">
        <f t="shared" si="48"/>
        <v/>
      </c>
      <c r="D303" s="50"/>
      <c r="E303" s="49" t="str">
        <f t="shared" si="43"/>
        <v/>
      </c>
      <c r="F303" s="32" t="str">
        <f t="shared" si="44"/>
        <v/>
      </c>
      <c r="G303" s="46" t="str">
        <f t="shared" si="45"/>
        <v/>
      </c>
      <c r="H303" s="40">
        <v>0</v>
      </c>
      <c r="I303" s="41">
        <f t="shared" si="46"/>
        <v>0</v>
      </c>
      <c r="J303" s="32" t="str">
        <f t="shared" si="49"/>
        <v/>
      </c>
      <c r="K303" s="32" t="e">
        <f t="shared" si="39"/>
        <v>#VALUE!</v>
      </c>
      <c r="L303" s="33"/>
      <c r="M303" s="24"/>
      <c r="N303" s="24"/>
      <c r="O303" s="24"/>
      <c r="P303" s="5"/>
      <c r="Q303" s="5"/>
      <c r="R303" s="5"/>
      <c r="S303" s="5"/>
      <c r="T303" s="5"/>
    </row>
    <row r="304" spans="1:20" ht="15" customHeight="1" x14ac:dyDescent="0.25">
      <c r="A304" s="31" t="str">
        <f t="shared" si="40"/>
        <v/>
      </c>
      <c r="B304" s="41" t="str">
        <f t="shared" si="41"/>
        <v/>
      </c>
      <c r="C304" s="41" t="str">
        <f t="shared" si="48"/>
        <v/>
      </c>
      <c r="D304" s="50"/>
      <c r="E304" s="49" t="str">
        <f t="shared" si="43"/>
        <v/>
      </c>
      <c r="F304" s="32" t="str">
        <f t="shared" si="44"/>
        <v/>
      </c>
      <c r="G304" s="46" t="str">
        <f t="shared" si="45"/>
        <v/>
      </c>
      <c r="H304" s="40">
        <v>0</v>
      </c>
      <c r="I304" s="41">
        <f t="shared" si="46"/>
        <v>0</v>
      </c>
      <c r="J304" s="32" t="str">
        <f t="shared" si="49"/>
        <v/>
      </c>
      <c r="K304" s="32" t="e">
        <f t="shared" si="39"/>
        <v>#VALUE!</v>
      </c>
      <c r="L304" s="33"/>
      <c r="M304" s="24"/>
      <c r="N304" s="24"/>
      <c r="O304" s="24"/>
      <c r="P304" s="5"/>
      <c r="Q304" s="5"/>
      <c r="R304" s="5"/>
      <c r="S304" s="5"/>
      <c r="T304" s="5"/>
    </row>
    <row r="305" spans="1:20" ht="15" customHeight="1" x14ac:dyDescent="0.25">
      <c r="A305" s="31" t="str">
        <f t="shared" si="40"/>
        <v/>
      </c>
      <c r="B305" s="41" t="str">
        <f t="shared" si="41"/>
        <v/>
      </c>
      <c r="C305" s="41" t="str">
        <f t="shared" si="48"/>
        <v/>
      </c>
      <c r="D305" s="50"/>
      <c r="E305" s="49" t="str">
        <f t="shared" si="43"/>
        <v/>
      </c>
      <c r="F305" s="32" t="str">
        <f t="shared" si="44"/>
        <v/>
      </c>
      <c r="G305" s="46" t="str">
        <f t="shared" si="45"/>
        <v/>
      </c>
      <c r="H305" s="40">
        <v>0</v>
      </c>
      <c r="I305" s="41">
        <f t="shared" si="46"/>
        <v>0</v>
      </c>
      <c r="J305" s="32" t="str">
        <f t="shared" si="49"/>
        <v/>
      </c>
      <c r="K305" s="32" t="e">
        <f t="shared" si="39"/>
        <v>#VALUE!</v>
      </c>
      <c r="L305" s="33"/>
      <c r="M305" s="24"/>
      <c r="N305" s="24"/>
      <c r="O305" s="24"/>
      <c r="P305" s="5"/>
      <c r="Q305" s="5"/>
      <c r="R305" s="5"/>
      <c r="S305" s="5"/>
      <c r="T305" s="5"/>
    </row>
    <row r="306" spans="1:20" ht="15" customHeight="1" x14ac:dyDescent="0.25">
      <c r="A306" s="31" t="str">
        <f t="shared" si="40"/>
        <v/>
      </c>
      <c r="B306" s="41" t="str">
        <f t="shared" si="41"/>
        <v/>
      </c>
      <c r="C306" s="41" t="str">
        <f t="shared" si="48"/>
        <v/>
      </c>
      <c r="D306" s="50"/>
      <c r="E306" s="49" t="str">
        <f t="shared" si="43"/>
        <v/>
      </c>
      <c r="F306" s="32" t="str">
        <f t="shared" si="44"/>
        <v/>
      </c>
      <c r="G306" s="46" t="str">
        <f t="shared" si="45"/>
        <v/>
      </c>
      <c r="H306" s="40">
        <v>0</v>
      </c>
      <c r="I306" s="41">
        <f t="shared" si="46"/>
        <v>0</v>
      </c>
      <c r="J306" s="32" t="str">
        <f t="shared" si="49"/>
        <v/>
      </c>
      <c r="K306" s="32" t="e">
        <f t="shared" si="39"/>
        <v>#VALUE!</v>
      </c>
      <c r="L306" s="33"/>
      <c r="M306" s="24"/>
      <c r="N306" s="24"/>
      <c r="O306" s="24"/>
      <c r="P306" s="5"/>
      <c r="Q306" s="5"/>
      <c r="R306" s="5"/>
      <c r="S306" s="5"/>
      <c r="T306" s="5"/>
    </row>
    <row r="307" spans="1:20" ht="15" customHeight="1" x14ac:dyDescent="0.25">
      <c r="A307" s="31" t="str">
        <f t="shared" si="40"/>
        <v/>
      </c>
      <c r="B307" s="41" t="str">
        <f t="shared" si="41"/>
        <v/>
      </c>
      <c r="C307" s="41" t="str">
        <f t="shared" si="48"/>
        <v/>
      </c>
      <c r="D307" s="50"/>
      <c r="E307" s="49" t="str">
        <f t="shared" si="43"/>
        <v/>
      </c>
      <c r="F307" s="32" t="str">
        <f t="shared" si="44"/>
        <v/>
      </c>
      <c r="G307" s="46" t="str">
        <f t="shared" si="45"/>
        <v/>
      </c>
      <c r="H307" s="40">
        <v>0</v>
      </c>
      <c r="I307" s="41">
        <f t="shared" si="46"/>
        <v>0</v>
      </c>
      <c r="J307" s="32" t="str">
        <f t="shared" si="49"/>
        <v/>
      </c>
      <c r="K307" s="32" t="e">
        <f t="shared" si="39"/>
        <v>#VALUE!</v>
      </c>
      <c r="L307" s="33"/>
      <c r="M307" s="24"/>
      <c r="N307" s="24"/>
      <c r="O307" s="24"/>
      <c r="P307" s="5"/>
      <c r="Q307" s="5"/>
      <c r="R307" s="5"/>
      <c r="S307" s="5"/>
      <c r="T307" s="5"/>
    </row>
    <row r="308" spans="1:20" ht="15" customHeight="1" x14ac:dyDescent="0.25">
      <c r="A308" s="31" t="str">
        <f t="shared" si="40"/>
        <v/>
      </c>
      <c r="B308" s="41" t="str">
        <f t="shared" si="41"/>
        <v/>
      </c>
      <c r="C308" s="41" t="str">
        <f t="shared" si="48"/>
        <v/>
      </c>
      <c r="D308" s="50"/>
      <c r="E308" s="49" t="str">
        <f t="shared" si="43"/>
        <v/>
      </c>
      <c r="F308" s="32" t="str">
        <f t="shared" si="44"/>
        <v/>
      </c>
      <c r="G308" s="46" t="str">
        <f t="shared" si="45"/>
        <v/>
      </c>
      <c r="H308" s="40">
        <v>0</v>
      </c>
      <c r="I308" s="41">
        <f t="shared" si="46"/>
        <v>0</v>
      </c>
      <c r="J308" s="32" t="str">
        <f t="shared" si="49"/>
        <v/>
      </c>
      <c r="K308" s="32" t="e">
        <f t="shared" si="39"/>
        <v>#VALUE!</v>
      </c>
      <c r="L308" s="33"/>
      <c r="M308" s="24"/>
      <c r="N308" s="24"/>
      <c r="O308" s="24"/>
      <c r="P308" s="5"/>
      <c r="Q308" s="5"/>
      <c r="R308" s="5"/>
      <c r="S308" s="5"/>
      <c r="T308" s="5"/>
    </row>
    <row r="309" spans="1:20" ht="15" customHeight="1" x14ac:dyDescent="0.25">
      <c r="A309" s="31" t="str">
        <f t="shared" si="40"/>
        <v/>
      </c>
      <c r="B309" s="41" t="str">
        <f t="shared" si="41"/>
        <v/>
      </c>
      <c r="C309" s="41" t="str">
        <f t="shared" si="48"/>
        <v/>
      </c>
      <c r="D309" s="50"/>
      <c r="E309" s="49" t="str">
        <f t="shared" si="43"/>
        <v/>
      </c>
      <c r="F309" s="32" t="str">
        <f t="shared" si="44"/>
        <v/>
      </c>
      <c r="G309" s="46" t="str">
        <f t="shared" si="45"/>
        <v/>
      </c>
      <c r="H309" s="40">
        <v>0</v>
      </c>
      <c r="I309" s="41">
        <f t="shared" si="46"/>
        <v>0</v>
      </c>
      <c r="J309" s="32" t="str">
        <f t="shared" si="49"/>
        <v/>
      </c>
      <c r="K309" s="32" t="e">
        <f t="shared" si="39"/>
        <v>#VALUE!</v>
      </c>
      <c r="L309" s="33"/>
      <c r="M309" s="24"/>
      <c r="N309" s="24"/>
      <c r="O309" s="24"/>
      <c r="P309" s="5"/>
      <c r="Q309" s="5"/>
      <c r="R309" s="5"/>
      <c r="S309" s="5"/>
      <c r="T309" s="5"/>
    </row>
    <row r="310" spans="1:20" ht="15" customHeight="1" x14ac:dyDescent="0.25">
      <c r="A310" s="31" t="str">
        <f t="shared" si="40"/>
        <v/>
      </c>
      <c r="B310" s="41" t="str">
        <f t="shared" si="41"/>
        <v/>
      </c>
      <c r="C310" s="41" t="str">
        <f t="shared" si="48"/>
        <v/>
      </c>
      <c r="D310" s="50"/>
      <c r="E310" s="49" t="str">
        <f t="shared" si="43"/>
        <v/>
      </c>
      <c r="F310" s="32" t="str">
        <f t="shared" si="44"/>
        <v/>
      </c>
      <c r="G310" s="46" t="str">
        <f t="shared" si="45"/>
        <v/>
      </c>
      <c r="H310" s="40">
        <v>0</v>
      </c>
      <c r="I310" s="41">
        <f t="shared" si="46"/>
        <v>0</v>
      </c>
      <c r="J310" s="32" t="str">
        <f t="shared" si="49"/>
        <v/>
      </c>
      <c r="K310" s="32" t="e">
        <f t="shared" si="39"/>
        <v>#VALUE!</v>
      </c>
      <c r="L310" s="33"/>
      <c r="M310" s="24"/>
      <c r="N310" s="24"/>
      <c r="O310" s="24"/>
      <c r="P310" s="5"/>
      <c r="Q310" s="5"/>
      <c r="R310" s="5"/>
      <c r="S310" s="5"/>
      <c r="T310" s="5"/>
    </row>
    <row r="311" spans="1:20" ht="15" customHeight="1" x14ac:dyDescent="0.25">
      <c r="A311" s="31" t="str">
        <f t="shared" si="40"/>
        <v/>
      </c>
      <c r="B311" s="41" t="str">
        <f t="shared" si="41"/>
        <v/>
      </c>
      <c r="C311" s="41" t="str">
        <f t="shared" si="48"/>
        <v/>
      </c>
      <c r="D311" s="50"/>
      <c r="E311" s="49" t="str">
        <f t="shared" si="43"/>
        <v/>
      </c>
      <c r="F311" s="32" t="str">
        <f t="shared" si="44"/>
        <v/>
      </c>
      <c r="G311" s="46" t="str">
        <f t="shared" si="45"/>
        <v/>
      </c>
      <c r="H311" s="40">
        <v>0</v>
      </c>
      <c r="I311" s="41">
        <f t="shared" si="46"/>
        <v>0</v>
      </c>
      <c r="J311" s="32" t="str">
        <f t="shared" si="49"/>
        <v/>
      </c>
      <c r="K311" s="32" t="e">
        <f t="shared" si="39"/>
        <v>#VALUE!</v>
      </c>
      <c r="L311" s="33"/>
      <c r="M311" s="24"/>
      <c r="N311" s="24"/>
      <c r="O311" s="24"/>
      <c r="P311" s="5"/>
      <c r="Q311" s="5"/>
      <c r="R311" s="5"/>
      <c r="S311" s="5"/>
      <c r="T311" s="5"/>
    </row>
    <row r="312" spans="1:20" ht="15" customHeight="1" x14ac:dyDescent="0.25">
      <c r="A312" s="31" t="str">
        <f t="shared" si="40"/>
        <v/>
      </c>
      <c r="B312" s="41" t="str">
        <f t="shared" si="41"/>
        <v/>
      </c>
      <c r="C312" s="41" t="str">
        <f t="shared" si="48"/>
        <v/>
      </c>
      <c r="D312" s="50"/>
      <c r="E312" s="49" t="str">
        <f t="shared" si="43"/>
        <v/>
      </c>
      <c r="F312" s="32" t="str">
        <f t="shared" si="44"/>
        <v/>
      </c>
      <c r="G312" s="46" t="str">
        <f t="shared" si="45"/>
        <v/>
      </c>
      <c r="H312" s="40">
        <v>0</v>
      </c>
      <c r="I312" s="41">
        <f t="shared" si="46"/>
        <v>0</v>
      </c>
      <c r="J312" s="32" t="str">
        <f t="shared" si="49"/>
        <v/>
      </c>
      <c r="K312" s="32" t="e">
        <f t="shared" si="39"/>
        <v>#VALUE!</v>
      </c>
      <c r="L312" s="33"/>
      <c r="M312" s="24"/>
      <c r="N312" s="24"/>
      <c r="O312" s="24"/>
      <c r="P312" s="5"/>
      <c r="Q312" s="5"/>
      <c r="R312" s="5"/>
      <c r="S312" s="5"/>
      <c r="T312" s="5"/>
    </row>
    <row r="313" spans="1:20" ht="15" customHeight="1" x14ac:dyDescent="0.25">
      <c r="A313" s="31" t="str">
        <f t="shared" si="40"/>
        <v/>
      </c>
      <c r="B313" s="41" t="str">
        <f t="shared" si="41"/>
        <v/>
      </c>
      <c r="C313" s="41" t="str">
        <f t="shared" si="48"/>
        <v/>
      </c>
      <c r="D313" s="50"/>
      <c r="E313" s="49" t="str">
        <f t="shared" si="43"/>
        <v/>
      </c>
      <c r="F313" s="32" t="str">
        <f t="shared" si="44"/>
        <v/>
      </c>
      <c r="G313" s="46" t="str">
        <f t="shared" si="45"/>
        <v/>
      </c>
      <c r="H313" s="40">
        <v>0</v>
      </c>
      <c r="I313" s="41">
        <f t="shared" si="46"/>
        <v>0</v>
      </c>
      <c r="J313" s="32" t="str">
        <f t="shared" si="49"/>
        <v/>
      </c>
      <c r="K313" s="32" t="e">
        <f t="shared" si="39"/>
        <v>#VALUE!</v>
      </c>
      <c r="L313" s="33"/>
      <c r="M313" s="24"/>
      <c r="N313" s="24"/>
      <c r="O313" s="24"/>
      <c r="P313" s="5"/>
      <c r="Q313" s="5"/>
      <c r="R313" s="5"/>
      <c r="S313" s="5"/>
      <c r="T313" s="5"/>
    </row>
    <row r="314" spans="1:20" ht="15" customHeight="1" x14ac:dyDescent="0.25">
      <c r="A314" s="31" t="str">
        <f t="shared" si="40"/>
        <v/>
      </c>
      <c r="B314" s="41" t="str">
        <f t="shared" si="41"/>
        <v/>
      </c>
      <c r="C314" s="41" t="str">
        <f t="shared" si="48"/>
        <v/>
      </c>
      <c r="D314" s="50"/>
      <c r="E314" s="49" t="str">
        <f t="shared" si="43"/>
        <v/>
      </c>
      <c r="F314" s="32" t="str">
        <f t="shared" si="44"/>
        <v/>
      </c>
      <c r="G314" s="46" t="str">
        <f t="shared" si="45"/>
        <v/>
      </c>
      <c r="H314" s="40">
        <v>0</v>
      </c>
      <c r="I314" s="41">
        <f t="shared" si="46"/>
        <v>0</v>
      </c>
      <c r="J314" s="32" t="str">
        <f t="shared" si="49"/>
        <v/>
      </c>
      <c r="K314" s="32" t="e">
        <f t="shared" si="39"/>
        <v>#VALUE!</v>
      </c>
      <c r="L314" s="33"/>
      <c r="M314" s="24"/>
      <c r="N314" s="24"/>
      <c r="O314" s="24"/>
      <c r="P314" s="5"/>
      <c r="Q314" s="5"/>
      <c r="R314" s="5"/>
      <c r="S314" s="5"/>
      <c r="T314" s="5"/>
    </row>
    <row r="315" spans="1:20" ht="15" customHeight="1" x14ac:dyDescent="0.25">
      <c r="A315" s="31" t="str">
        <f t="shared" si="40"/>
        <v/>
      </c>
      <c r="B315" s="41" t="str">
        <f t="shared" si="41"/>
        <v/>
      </c>
      <c r="C315" s="41" t="str">
        <f t="shared" si="48"/>
        <v/>
      </c>
      <c r="D315" s="50"/>
      <c r="E315" s="49" t="str">
        <f t="shared" si="43"/>
        <v/>
      </c>
      <c r="F315" s="32" t="str">
        <f t="shared" si="44"/>
        <v/>
      </c>
      <c r="G315" s="46" t="str">
        <f t="shared" si="45"/>
        <v/>
      </c>
      <c r="H315" s="40">
        <v>0</v>
      </c>
      <c r="I315" s="41">
        <f t="shared" si="46"/>
        <v>0</v>
      </c>
      <c r="J315" s="32" t="str">
        <f t="shared" si="49"/>
        <v/>
      </c>
      <c r="K315" s="32" t="e">
        <f t="shared" si="39"/>
        <v>#VALUE!</v>
      </c>
      <c r="L315" s="33"/>
      <c r="M315" s="24"/>
      <c r="N315" s="24"/>
      <c r="O315" s="24"/>
      <c r="P315" s="5"/>
      <c r="Q315" s="5"/>
      <c r="R315" s="5"/>
      <c r="S315" s="5"/>
      <c r="T315" s="5"/>
    </row>
    <row r="316" spans="1:20" ht="15" customHeight="1" x14ac:dyDescent="0.25">
      <c r="A316" s="31" t="str">
        <f t="shared" si="40"/>
        <v/>
      </c>
      <c r="B316" s="41" t="str">
        <f t="shared" si="41"/>
        <v/>
      </c>
      <c r="C316" s="41" t="str">
        <f t="shared" si="48"/>
        <v/>
      </c>
      <c r="D316" s="50"/>
      <c r="E316" s="49" t="str">
        <f t="shared" si="43"/>
        <v/>
      </c>
      <c r="F316" s="32" t="str">
        <f t="shared" si="44"/>
        <v/>
      </c>
      <c r="G316" s="46" t="str">
        <f t="shared" si="45"/>
        <v/>
      </c>
      <c r="H316" s="40">
        <v>0</v>
      </c>
      <c r="I316" s="41">
        <f t="shared" si="46"/>
        <v>0</v>
      </c>
      <c r="J316" s="32" t="str">
        <f t="shared" si="49"/>
        <v/>
      </c>
      <c r="K316" s="32" t="e">
        <f t="shared" si="39"/>
        <v>#VALUE!</v>
      </c>
      <c r="L316" s="33"/>
      <c r="M316" s="24"/>
      <c r="N316" s="24"/>
      <c r="O316" s="24"/>
      <c r="P316" s="5"/>
      <c r="Q316" s="5"/>
      <c r="R316" s="5"/>
      <c r="S316" s="5"/>
      <c r="T316" s="5"/>
    </row>
    <row r="317" spans="1:20" ht="15" customHeight="1" x14ac:dyDescent="0.25">
      <c r="A317" s="31" t="str">
        <f t="shared" si="40"/>
        <v/>
      </c>
      <c r="B317" s="41" t="str">
        <f t="shared" si="41"/>
        <v/>
      </c>
      <c r="C317" s="41" t="str">
        <f t="shared" si="48"/>
        <v/>
      </c>
      <c r="D317" s="50"/>
      <c r="E317" s="49" t="str">
        <f t="shared" si="43"/>
        <v/>
      </c>
      <c r="F317" s="32" t="str">
        <f t="shared" si="44"/>
        <v/>
      </c>
      <c r="G317" s="46" t="str">
        <f t="shared" si="45"/>
        <v/>
      </c>
      <c r="H317" s="40">
        <v>0</v>
      </c>
      <c r="I317" s="41">
        <f t="shared" si="46"/>
        <v>0</v>
      </c>
      <c r="J317" s="32" t="str">
        <f t="shared" si="49"/>
        <v/>
      </c>
      <c r="K317" s="32" t="e">
        <f t="shared" si="39"/>
        <v>#VALUE!</v>
      </c>
      <c r="L317" s="33"/>
      <c r="M317" s="24"/>
      <c r="N317" s="24"/>
      <c r="O317" s="24"/>
      <c r="P317" s="5"/>
      <c r="Q317" s="5"/>
      <c r="R317" s="5"/>
      <c r="S317" s="5"/>
      <c r="T317" s="5"/>
    </row>
    <row r="318" spans="1:20" ht="15" customHeight="1" x14ac:dyDescent="0.25">
      <c r="A318" s="31" t="str">
        <f t="shared" si="40"/>
        <v/>
      </c>
      <c r="B318" s="41" t="str">
        <f t="shared" si="41"/>
        <v/>
      </c>
      <c r="C318" s="41" t="str">
        <f t="shared" si="48"/>
        <v/>
      </c>
      <c r="D318" s="50"/>
      <c r="E318" s="49" t="str">
        <f t="shared" si="43"/>
        <v/>
      </c>
      <c r="F318" s="32" t="str">
        <f t="shared" si="44"/>
        <v/>
      </c>
      <c r="G318" s="46" t="str">
        <f t="shared" si="45"/>
        <v/>
      </c>
      <c r="H318" s="40">
        <v>0</v>
      </c>
      <c r="I318" s="41">
        <f t="shared" si="46"/>
        <v>0</v>
      </c>
      <c r="J318" s="32" t="str">
        <f t="shared" si="49"/>
        <v/>
      </c>
      <c r="K318" s="32" t="e">
        <f t="shared" si="39"/>
        <v>#VALUE!</v>
      </c>
      <c r="L318" s="33"/>
      <c r="M318" s="24"/>
      <c r="N318" s="24"/>
      <c r="O318" s="24"/>
      <c r="P318" s="5"/>
      <c r="Q318" s="5"/>
      <c r="R318" s="5"/>
      <c r="S318" s="5"/>
      <c r="T318" s="5"/>
    </row>
    <row r="319" spans="1:20" ht="15" customHeight="1" x14ac:dyDescent="0.25">
      <c r="A319" s="31" t="str">
        <f t="shared" si="40"/>
        <v/>
      </c>
      <c r="B319" s="41" t="str">
        <f t="shared" si="41"/>
        <v/>
      </c>
      <c r="C319" s="41" t="str">
        <f t="shared" si="48"/>
        <v/>
      </c>
      <c r="D319" s="50"/>
      <c r="E319" s="49" t="str">
        <f t="shared" si="43"/>
        <v/>
      </c>
      <c r="F319" s="32" t="str">
        <f t="shared" si="44"/>
        <v/>
      </c>
      <c r="G319" s="46" t="str">
        <f t="shared" si="45"/>
        <v/>
      </c>
      <c r="H319" s="40">
        <v>0</v>
      </c>
      <c r="I319" s="41">
        <f t="shared" si="46"/>
        <v>0</v>
      </c>
      <c r="J319" s="32" t="str">
        <f t="shared" si="49"/>
        <v/>
      </c>
      <c r="K319" s="32" t="e">
        <f t="shared" si="39"/>
        <v>#VALUE!</v>
      </c>
      <c r="L319" s="33"/>
      <c r="M319" s="24"/>
      <c r="N319" s="24"/>
      <c r="O319" s="24"/>
      <c r="P319" s="5"/>
      <c r="Q319" s="5"/>
      <c r="R319" s="5"/>
      <c r="S319" s="5"/>
      <c r="T319" s="5"/>
    </row>
    <row r="320" spans="1:20" ht="15" customHeight="1" x14ac:dyDescent="0.25">
      <c r="A320" s="31" t="str">
        <f t="shared" si="40"/>
        <v/>
      </c>
      <c r="B320" s="41" t="str">
        <f t="shared" si="41"/>
        <v/>
      </c>
      <c r="C320" s="41" t="str">
        <f t="shared" si="48"/>
        <v/>
      </c>
      <c r="D320" s="50"/>
      <c r="E320" s="49" t="str">
        <f t="shared" si="43"/>
        <v/>
      </c>
      <c r="F320" s="32" t="str">
        <f t="shared" si="44"/>
        <v/>
      </c>
      <c r="G320" s="46" t="str">
        <f t="shared" si="45"/>
        <v/>
      </c>
      <c r="H320" s="40">
        <v>0</v>
      </c>
      <c r="I320" s="41">
        <f t="shared" si="46"/>
        <v>0</v>
      </c>
      <c r="J320" s="32" t="str">
        <f t="shared" si="49"/>
        <v/>
      </c>
      <c r="K320" s="32" t="e">
        <f t="shared" si="39"/>
        <v>#VALUE!</v>
      </c>
      <c r="L320" s="33"/>
      <c r="M320" s="24"/>
      <c r="N320" s="24"/>
      <c r="O320" s="24"/>
      <c r="P320" s="5"/>
      <c r="Q320" s="5"/>
      <c r="R320" s="5"/>
      <c r="S320" s="5"/>
      <c r="T320" s="5"/>
    </row>
    <row r="321" spans="1:20" ht="15" customHeight="1" x14ac:dyDescent="0.25">
      <c r="A321" s="31" t="str">
        <f t="shared" si="40"/>
        <v/>
      </c>
      <c r="B321" s="41" t="str">
        <f t="shared" si="41"/>
        <v/>
      </c>
      <c r="C321" s="41" t="str">
        <f t="shared" si="48"/>
        <v/>
      </c>
      <c r="D321" s="50"/>
      <c r="E321" s="49" t="str">
        <f t="shared" si="43"/>
        <v/>
      </c>
      <c r="F321" s="32" t="str">
        <f t="shared" si="44"/>
        <v/>
      </c>
      <c r="G321" s="46" t="str">
        <f t="shared" si="45"/>
        <v/>
      </c>
      <c r="H321" s="40">
        <v>0</v>
      </c>
      <c r="I321" s="41">
        <f t="shared" si="46"/>
        <v>0</v>
      </c>
      <c r="J321" s="32" t="str">
        <f t="shared" si="49"/>
        <v/>
      </c>
      <c r="K321" s="32" t="e">
        <f t="shared" si="39"/>
        <v>#VALUE!</v>
      </c>
      <c r="L321" s="33"/>
      <c r="M321" s="24"/>
      <c r="N321" s="24"/>
      <c r="O321" s="24"/>
      <c r="P321" s="5"/>
      <c r="Q321" s="5"/>
      <c r="R321" s="5"/>
      <c r="S321" s="5"/>
      <c r="T321" s="5"/>
    </row>
    <row r="322" spans="1:20" ht="15" customHeight="1" x14ac:dyDescent="0.25">
      <c r="A322" s="31" t="str">
        <f t="shared" si="40"/>
        <v/>
      </c>
      <c r="B322" s="41" t="str">
        <f t="shared" si="41"/>
        <v/>
      </c>
      <c r="C322" s="41" t="str">
        <f t="shared" si="48"/>
        <v/>
      </c>
      <c r="D322" s="50"/>
      <c r="E322" s="49" t="str">
        <f t="shared" si="43"/>
        <v/>
      </c>
      <c r="F322" s="32" t="str">
        <f t="shared" si="44"/>
        <v/>
      </c>
      <c r="G322" s="46" t="str">
        <f t="shared" si="45"/>
        <v/>
      </c>
      <c r="H322" s="40">
        <v>0</v>
      </c>
      <c r="I322" s="41">
        <f t="shared" si="46"/>
        <v>0</v>
      </c>
      <c r="J322" s="32" t="str">
        <f t="shared" si="49"/>
        <v/>
      </c>
      <c r="K322" s="32" t="e">
        <f t="shared" si="39"/>
        <v>#VALUE!</v>
      </c>
      <c r="L322" s="33"/>
      <c r="M322" s="24"/>
      <c r="N322" s="24"/>
      <c r="O322" s="24"/>
      <c r="P322" s="5"/>
      <c r="Q322" s="5"/>
      <c r="R322" s="5"/>
      <c r="S322" s="5"/>
      <c r="T322" s="5"/>
    </row>
    <row r="323" spans="1:20" ht="15" customHeight="1" x14ac:dyDescent="0.25">
      <c r="A323" s="31" t="str">
        <f t="shared" si="40"/>
        <v/>
      </c>
      <c r="B323" s="41" t="str">
        <f t="shared" si="41"/>
        <v/>
      </c>
      <c r="C323" s="41" t="str">
        <f t="shared" si="48"/>
        <v/>
      </c>
      <c r="D323" s="50"/>
      <c r="E323" s="49" t="str">
        <f t="shared" si="43"/>
        <v/>
      </c>
      <c r="F323" s="32" t="str">
        <f t="shared" si="44"/>
        <v/>
      </c>
      <c r="G323" s="46" t="str">
        <f t="shared" si="45"/>
        <v/>
      </c>
      <c r="H323" s="40">
        <v>0</v>
      </c>
      <c r="I323" s="41">
        <f t="shared" si="46"/>
        <v>0</v>
      </c>
      <c r="J323" s="32" t="str">
        <f t="shared" si="49"/>
        <v/>
      </c>
      <c r="K323" s="32" t="e">
        <f t="shared" si="39"/>
        <v>#VALUE!</v>
      </c>
      <c r="L323" s="33"/>
      <c r="M323" s="24"/>
      <c r="N323" s="24"/>
      <c r="O323" s="24"/>
      <c r="P323" s="5"/>
      <c r="Q323" s="5"/>
      <c r="R323" s="5"/>
      <c r="S323" s="5"/>
      <c r="T323" s="5"/>
    </row>
    <row r="324" spans="1:20" ht="15" customHeight="1" x14ac:dyDescent="0.25">
      <c r="A324" s="31" t="str">
        <f t="shared" si="40"/>
        <v/>
      </c>
      <c r="B324" s="41" t="str">
        <f t="shared" si="41"/>
        <v/>
      </c>
      <c r="C324" s="41" t="str">
        <f t="shared" si="48"/>
        <v/>
      </c>
      <c r="D324" s="50"/>
      <c r="E324" s="49" t="str">
        <f t="shared" si="43"/>
        <v/>
      </c>
      <c r="F324" s="32" t="str">
        <f t="shared" si="44"/>
        <v/>
      </c>
      <c r="G324" s="46" t="str">
        <f t="shared" si="45"/>
        <v/>
      </c>
      <c r="H324" s="40">
        <v>0</v>
      </c>
      <c r="I324" s="41">
        <f t="shared" si="46"/>
        <v>0</v>
      </c>
      <c r="J324" s="32" t="str">
        <f t="shared" si="49"/>
        <v/>
      </c>
      <c r="K324" s="32" t="e">
        <f t="shared" si="39"/>
        <v>#VALUE!</v>
      </c>
      <c r="L324" s="33"/>
      <c r="M324" s="24"/>
      <c r="N324" s="24"/>
      <c r="O324" s="24"/>
      <c r="P324" s="5"/>
      <c r="Q324" s="5"/>
      <c r="R324" s="5"/>
      <c r="S324" s="5"/>
      <c r="T324" s="5"/>
    </row>
    <row r="325" spans="1:20" ht="15" customHeight="1" x14ac:dyDescent="0.25">
      <c r="A325" s="31" t="str">
        <f t="shared" si="40"/>
        <v/>
      </c>
      <c r="B325" s="41" t="str">
        <f t="shared" si="41"/>
        <v/>
      </c>
      <c r="C325" s="41" t="str">
        <f t="shared" si="48"/>
        <v/>
      </c>
      <c r="D325" s="50"/>
      <c r="E325" s="49" t="str">
        <f t="shared" si="43"/>
        <v/>
      </c>
      <c r="F325" s="32" t="str">
        <f t="shared" si="44"/>
        <v/>
      </c>
      <c r="G325" s="46" t="str">
        <f t="shared" si="45"/>
        <v/>
      </c>
      <c r="H325" s="40">
        <v>0</v>
      </c>
      <c r="I325" s="41">
        <f t="shared" si="46"/>
        <v>0</v>
      </c>
      <c r="J325" s="32" t="str">
        <f t="shared" si="49"/>
        <v/>
      </c>
      <c r="K325" s="32" t="e">
        <f t="shared" si="39"/>
        <v>#VALUE!</v>
      </c>
      <c r="L325" s="33"/>
      <c r="M325" s="24"/>
      <c r="N325" s="24"/>
      <c r="O325" s="24"/>
      <c r="P325" s="5"/>
      <c r="Q325" s="5"/>
      <c r="R325" s="5"/>
      <c r="S325" s="5"/>
      <c r="T325" s="5"/>
    </row>
    <row r="326" spans="1:20" ht="15" customHeight="1" x14ac:dyDescent="0.25">
      <c r="A326" s="31" t="str">
        <f t="shared" si="40"/>
        <v/>
      </c>
      <c r="B326" s="41" t="str">
        <f t="shared" si="41"/>
        <v/>
      </c>
      <c r="C326" s="41" t="str">
        <f t="shared" si="48"/>
        <v/>
      </c>
      <c r="D326" s="50"/>
      <c r="E326" s="49" t="str">
        <f t="shared" si="43"/>
        <v/>
      </c>
      <c r="F326" s="32" t="str">
        <f t="shared" si="44"/>
        <v/>
      </c>
      <c r="G326" s="46" t="str">
        <f t="shared" si="45"/>
        <v/>
      </c>
      <c r="H326" s="40">
        <v>0</v>
      </c>
      <c r="I326" s="41">
        <f t="shared" si="46"/>
        <v>0</v>
      </c>
      <c r="J326" s="32" t="str">
        <f t="shared" si="49"/>
        <v/>
      </c>
      <c r="K326" s="32" t="e">
        <f t="shared" si="39"/>
        <v>#VALUE!</v>
      </c>
      <c r="L326" s="33"/>
      <c r="M326" s="24"/>
      <c r="N326" s="24"/>
      <c r="O326" s="24"/>
      <c r="P326" s="5"/>
      <c r="Q326" s="5"/>
      <c r="R326" s="5"/>
      <c r="S326" s="5"/>
      <c r="T326" s="5"/>
    </row>
    <row r="327" spans="1:20" ht="15" customHeight="1" x14ac:dyDescent="0.25">
      <c r="A327" s="31" t="str">
        <f t="shared" si="40"/>
        <v/>
      </c>
      <c r="B327" s="41" t="str">
        <f t="shared" si="41"/>
        <v/>
      </c>
      <c r="C327" s="41" t="str">
        <f t="shared" si="48"/>
        <v/>
      </c>
      <c r="D327" s="50"/>
      <c r="E327" s="49" t="str">
        <f t="shared" si="43"/>
        <v/>
      </c>
      <c r="F327" s="32" t="str">
        <f t="shared" si="44"/>
        <v/>
      </c>
      <c r="G327" s="46" t="str">
        <f t="shared" si="45"/>
        <v/>
      </c>
      <c r="H327" s="40">
        <v>0</v>
      </c>
      <c r="I327" s="41">
        <f t="shared" si="46"/>
        <v>0</v>
      </c>
      <c r="J327" s="32" t="str">
        <f t="shared" si="49"/>
        <v/>
      </c>
      <c r="K327" s="32" t="e">
        <f t="shared" si="39"/>
        <v>#VALUE!</v>
      </c>
      <c r="L327" s="33"/>
      <c r="M327" s="24"/>
      <c r="N327" s="24"/>
      <c r="O327" s="24"/>
      <c r="P327" s="5"/>
      <c r="Q327" s="5"/>
      <c r="R327" s="5"/>
      <c r="S327" s="5"/>
      <c r="T327" s="5"/>
    </row>
    <row r="328" spans="1:20" ht="15" customHeight="1" x14ac:dyDescent="0.25">
      <c r="A328" s="31" t="str">
        <f t="shared" si="40"/>
        <v/>
      </c>
      <c r="B328" s="41" t="str">
        <f t="shared" si="41"/>
        <v/>
      </c>
      <c r="C328" s="41" t="str">
        <f t="shared" si="48"/>
        <v/>
      </c>
      <c r="D328" s="50"/>
      <c r="E328" s="49" t="str">
        <f t="shared" si="43"/>
        <v/>
      </c>
      <c r="F328" s="32" t="str">
        <f t="shared" si="44"/>
        <v/>
      </c>
      <c r="G328" s="46" t="str">
        <f t="shared" si="45"/>
        <v/>
      </c>
      <c r="H328" s="40">
        <v>0</v>
      </c>
      <c r="I328" s="41">
        <f t="shared" si="46"/>
        <v>0</v>
      </c>
      <c r="J328" s="32" t="str">
        <f t="shared" si="49"/>
        <v/>
      </c>
      <c r="K328" s="32" t="e">
        <f t="shared" si="39"/>
        <v>#VALUE!</v>
      </c>
      <c r="L328" s="33"/>
      <c r="M328" s="24"/>
      <c r="N328" s="24"/>
      <c r="O328" s="24"/>
      <c r="P328" s="5"/>
      <c r="Q328" s="5"/>
      <c r="R328" s="5"/>
      <c r="S328" s="5"/>
      <c r="T328" s="5"/>
    </row>
    <row r="329" spans="1:20" ht="15" customHeight="1" x14ac:dyDescent="0.25">
      <c r="A329" s="31" t="str">
        <f t="shared" si="40"/>
        <v/>
      </c>
      <c r="B329" s="41" t="str">
        <f t="shared" si="41"/>
        <v/>
      </c>
      <c r="C329" s="41" t="str">
        <f t="shared" si="48"/>
        <v/>
      </c>
      <c r="D329" s="50"/>
      <c r="E329" s="49" t="str">
        <f t="shared" si="43"/>
        <v/>
      </c>
      <c r="F329" s="32" t="str">
        <f t="shared" si="44"/>
        <v/>
      </c>
      <c r="G329" s="46" t="str">
        <f t="shared" si="45"/>
        <v/>
      </c>
      <c r="H329" s="40">
        <v>0</v>
      </c>
      <c r="I329" s="41">
        <f t="shared" si="46"/>
        <v>0</v>
      </c>
      <c r="J329" s="32" t="str">
        <f t="shared" si="49"/>
        <v/>
      </c>
      <c r="K329" s="32" t="e">
        <f t="shared" si="39"/>
        <v>#VALUE!</v>
      </c>
      <c r="L329" s="33"/>
      <c r="M329" s="24"/>
      <c r="N329" s="24"/>
      <c r="O329" s="24"/>
      <c r="P329" s="5"/>
      <c r="Q329" s="5"/>
      <c r="R329" s="5"/>
      <c r="S329" s="5"/>
      <c r="T329" s="5"/>
    </row>
    <row r="330" spans="1:20" ht="15" customHeight="1" x14ac:dyDescent="0.25">
      <c r="A330" s="31" t="str">
        <f t="shared" si="40"/>
        <v/>
      </c>
      <c r="B330" s="41" t="str">
        <f t="shared" si="41"/>
        <v/>
      </c>
      <c r="C330" s="41" t="str">
        <f t="shared" si="48"/>
        <v/>
      </c>
      <c r="D330" s="50"/>
      <c r="E330" s="49" t="str">
        <f t="shared" si="43"/>
        <v/>
      </c>
      <c r="F330" s="32" t="str">
        <f t="shared" si="44"/>
        <v/>
      </c>
      <c r="G330" s="46" t="str">
        <f t="shared" si="45"/>
        <v/>
      </c>
      <c r="H330" s="40">
        <v>0</v>
      </c>
      <c r="I330" s="41">
        <f t="shared" si="46"/>
        <v>0</v>
      </c>
      <c r="J330" s="32" t="str">
        <f t="shared" si="49"/>
        <v/>
      </c>
      <c r="K330" s="32" t="e">
        <f t="shared" si="39"/>
        <v>#VALUE!</v>
      </c>
      <c r="L330" s="33"/>
      <c r="M330" s="24"/>
      <c r="N330" s="24"/>
      <c r="O330" s="24"/>
      <c r="P330" s="5"/>
      <c r="Q330" s="5"/>
      <c r="R330" s="5"/>
      <c r="S330" s="5"/>
      <c r="T330" s="5"/>
    </row>
    <row r="331" spans="1:20" ht="15" customHeight="1" x14ac:dyDescent="0.25">
      <c r="A331" s="31" t="str">
        <f t="shared" si="40"/>
        <v/>
      </c>
      <c r="B331" s="41" t="str">
        <f t="shared" si="41"/>
        <v/>
      </c>
      <c r="C331" s="41" t="str">
        <f t="shared" si="48"/>
        <v/>
      </c>
      <c r="D331" s="50"/>
      <c r="E331" s="49" t="str">
        <f t="shared" si="43"/>
        <v/>
      </c>
      <c r="F331" s="32" t="str">
        <f t="shared" si="44"/>
        <v/>
      </c>
      <c r="G331" s="46" t="str">
        <f t="shared" si="45"/>
        <v/>
      </c>
      <c r="H331" s="40">
        <v>0</v>
      </c>
      <c r="I331" s="41">
        <f t="shared" si="46"/>
        <v>0</v>
      </c>
      <c r="J331" s="32" t="str">
        <f t="shared" si="49"/>
        <v/>
      </c>
      <c r="K331" s="32" t="e">
        <f t="shared" si="39"/>
        <v>#VALUE!</v>
      </c>
      <c r="L331" s="33"/>
      <c r="M331" s="24"/>
      <c r="N331" s="24"/>
      <c r="O331" s="24"/>
      <c r="P331" s="5"/>
      <c r="Q331" s="5"/>
      <c r="R331" s="5"/>
      <c r="S331" s="5"/>
      <c r="T331" s="5"/>
    </row>
    <row r="332" spans="1:20" ht="15" customHeight="1" x14ac:dyDescent="0.25">
      <c r="A332" s="31" t="str">
        <f t="shared" si="40"/>
        <v/>
      </c>
      <c r="B332" s="41" t="str">
        <f t="shared" si="41"/>
        <v/>
      </c>
      <c r="C332" s="41" t="str">
        <f t="shared" si="48"/>
        <v/>
      </c>
      <c r="D332" s="50"/>
      <c r="E332" s="49" t="str">
        <f t="shared" si="43"/>
        <v/>
      </c>
      <c r="F332" s="32" t="str">
        <f t="shared" si="44"/>
        <v/>
      </c>
      <c r="G332" s="46" t="str">
        <f t="shared" si="45"/>
        <v/>
      </c>
      <c r="H332" s="40">
        <v>0</v>
      </c>
      <c r="I332" s="41">
        <f t="shared" si="46"/>
        <v>0</v>
      </c>
      <c r="J332" s="32" t="str">
        <f t="shared" si="49"/>
        <v/>
      </c>
      <c r="K332" s="32" t="e">
        <f t="shared" si="39"/>
        <v>#VALUE!</v>
      </c>
      <c r="L332" s="33"/>
      <c r="M332" s="24"/>
      <c r="N332" s="24"/>
      <c r="O332" s="24"/>
      <c r="P332" s="5"/>
      <c r="Q332" s="5"/>
      <c r="R332" s="5"/>
      <c r="S332" s="5"/>
      <c r="T332" s="5"/>
    </row>
    <row r="333" spans="1:20" ht="15" customHeight="1" x14ac:dyDescent="0.25">
      <c r="A333" s="31" t="str">
        <f t="shared" si="40"/>
        <v/>
      </c>
      <c r="B333" s="41" t="str">
        <f t="shared" si="41"/>
        <v/>
      </c>
      <c r="C333" s="41" t="str">
        <f t="shared" si="48"/>
        <v/>
      </c>
      <c r="D333" s="50"/>
      <c r="E333" s="49" t="str">
        <f t="shared" si="43"/>
        <v/>
      </c>
      <c r="F333" s="32" t="str">
        <f t="shared" si="44"/>
        <v/>
      </c>
      <c r="G333" s="46" t="str">
        <f t="shared" si="45"/>
        <v/>
      </c>
      <c r="H333" s="40">
        <v>0</v>
      </c>
      <c r="I333" s="41">
        <f t="shared" si="46"/>
        <v>0</v>
      </c>
      <c r="J333" s="32" t="str">
        <f t="shared" si="49"/>
        <v/>
      </c>
      <c r="K333" s="32" t="e">
        <f t="shared" si="39"/>
        <v>#VALUE!</v>
      </c>
      <c r="L333" s="33"/>
      <c r="M333" s="24"/>
      <c r="N333" s="24"/>
      <c r="O333" s="24"/>
      <c r="P333" s="5"/>
      <c r="Q333" s="5"/>
      <c r="R333" s="5"/>
      <c r="S333" s="5"/>
      <c r="T333" s="5"/>
    </row>
    <row r="334" spans="1:20" ht="15" customHeight="1" x14ac:dyDescent="0.25">
      <c r="A334" s="31" t="str">
        <f t="shared" si="40"/>
        <v/>
      </c>
      <c r="B334" s="41" t="str">
        <f t="shared" si="41"/>
        <v/>
      </c>
      <c r="C334" s="41" t="str">
        <f t="shared" si="48"/>
        <v/>
      </c>
      <c r="D334" s="50"/>
      <c r="E334" s="49" t="str">
        <f t="shared" si="43"/>
        <v/>
      </c>
      <c r="F334" s="32" t="str">
        <f t="shared" si="44"/>
        <v/>
      </c>
      <c r="G334" s="46" t="str">
        <f t="shared" si="45"/>
        <v/>
      </c>
      <c r="H334" s="40">
        <v>0</v>
      </c>
      <c r="I334" s="41">
        <f t="shared" si="46"/>
        <v>0</v>
      </c>
      <c r="J334" s="32" t="str">
        <f t="shared" si="49"/>
        <v/>
      </c>
      <c r="K334" s="32" t="e">
        <f t="shared" ref="K334:K371" si="50">I334+(I334*E335/12)</f>
        <v>#VALUE!</v>
      </c>
      <c r="L334" s="33"/>
      <c r="M334" s="24"/>
      <c r="N334" s="24"/>
      <c r="O334" s="24"/>
      <c r="P334" s="5"/>
      <c r="Q334" s="5"/>
      <c r="R334" s="5"/>
      <c r="S334" s="5"/>
      <c r="T334" s="5"/>
    </row>
    <row r="335" spans="1:20" ht="15" customHeight="1" x14ac:dyDescent="0.25">
      <c r="A335" s="31" t="str">
        <f t="shared" ref="A335:A347" si="51">IF(I334&lt;0.02,"",A334+1)</f>
        <v/>
      </c>
      <c r="B335" s="41" t="str">
        <f t="shared" ref="B335:B372" si="52">IF(A335="","",IF(E335&lt;&gt;E334,PMT(E335/12,$C$4-A334,-I334),B334))</f>
        <v/>
      </c>
      <c r="C335" s="41" t="str">
        <f t="shared" si="48"/>
        <v/>
      </c>
      <c r="D335" s="50"/>
      <c r="E335" s="49" t="str">
        <f t="shared" ref="E335:E347" si="53">IF(A335="","",IF(D335&lt;&gt;"",D335,E334))</f>
        <v/>
      </c>
      <c r="F335" s="32" t="str">
        <f t="shared" ref="F335:F347" si="54">IF(A335="","",ROUNDUP(I334*E335/12,2))</f>
        <v/>
      </c>
      <c r="G335" s="46" t="str">
        <f t="shared" ref="G335:G347" si="55">IF(A335="","",C335-F335)</f>
        <v/>
      </c>
      <c r="H335" s="40">
        <v>0</v>
      </c>
      <c r="I335" s="41">
        <f t="shared" ref="I335:I347" si="56">IF(I334&lt;0.02,0,I334-G335-H335)</f>
        <v>0</v>
      </c>
      <c r="J335" s="32" t="str">
        <f t="shared" si="49"/>
        <v/>
      </c>
      <c r="K335" s="32" t="e">
        <f t="shared" si="50"/>
        <v>#VALUE!</v>
      </c>
      <c r="L335" s="33"/>
      <c r="M335" s="24"/>
      <c r="N335" s="24"/>
      <c r="O335" s="24"/>
      <c r="P335" s="5"/>
      <c r="Q335" s="5"/>
      <c r="R335" s="5"/>
      <c r="S335" s="5"/>
      <c r="T335" s="5"/>
    </row>
    <row r="336" spans="1:20" ht="15" customHeight="1" x14ac:dyDescent="0.25">
      <c r="A336" s="31" t="str">
        <f t="shared" si="51"/>
        <v/>
      </c>
      <c r="B336" s="41" t="str">
        <f t="shared" si="52"/>
        <v/>
      </c>
      <c r="C336" s="41" t="str">
        <f t="shared" si="48"/>
        <v/>
      </c>
      <c r="D336" s="50"/>
      <c r="E336" s="49" t="str">
        <f t="shared" si="53"/>
        <v/>
      </c>
      <c r="F336" s="32" t="str">
        <f t="shared" si="54"/>
        <v/>
      </c>
      <c r="G336" s="46" t="str">
        <f t="shared" si="55"/>
        <v/>
      </c>
      <c r="H336" s="40">
        <v>0</v>
      </c>
      <c r="I336" s="41">
        <f t="shared" si="56"/>
        <v>0</v>
      </c>
      <c r="J336" s="32" t="str">
        <f t="shared" si="49"/>
        <v/>
      </c>
      <c r="K336" s="32" t="e">
        <f t="shared" si="50"/>
        <v>#VALUE!</v>
      </c>
      <c r="L336" s="33"/>
      <c r="M336" s="24"/>
      <c r="N336" s="24"/>
      <c r="O336" s="24"/>
      <c r="P336" s="5"/>
      <c r="Q336" s="5"/>
      <c r="R336" s="5"/>
      <c r="S336" s="5"/>
      <c r="T336" s="5"/>
    </row>
    <row r="337" spans="1:20" ht="15" customHeight="1" x14ac:dyDescent="0.25">
      <c r="A337" s="31" t="str">
        <f t="shared" si="51"/>
        <v/>
      </c>
      <c r="B337" s="41" t="str">
        <f t="shared" si="52"/>
        <v/>
      </c>
      <c r="C337" s="41" t="str">
        <f t="shared" si="48"/>
        <v/>
      </c>
      <c r="D337" s="50"/>
      <c r="E337" s="49" t="str">
        <f t="shared" si="53"/>
        <v/>
      </c>
      <c r="F337" s="32" t="str">
        <f t="shared" si="54"/>
        <v/>
      </c>
      <c r="G337" s="46" t="str">
        <f t="shared" si="55"/>
        <v/>
      </c>
      <c r="H337" s="40">
        <v>0</v>
      </c>
      <c r="I337" s="41">
        <f t="shared" si="56"/>
        <v>0</v>
      </c>
      <c r="J337" s="32" t="str">
        <f t="shared" si="49"/>
        <v/>
      </c>
      <c r="K337" s="32" t="e">
        <f t="shared" si="50"/>
        <v>#VALUE!</v>
      </c>
      <c r="L337" s="33"/>
      <c r="M337" s="24"/>
      <c r="N337" s="24"/>
      <c r="O337" s="24"/>
      <c r="P337" s="5"/>
      <c r="Q337" s="5"/>
      <c r="R337" s="5"/>
      <c r="S337" s="5"/>
      <c r="T337" s="5"/>
    </row>
    <row r="338" spans="1:20" ht="15" customHeight="1" x14ac:dyDescent="0.25">
      <c r="A338" s="31" t="str">
        <f t="shared" si="51"/>
        <v/>
      </c>
      <c r="B338" s="41" t="str">
        <f t="shared" si="52"/>
        <v/>
      </c>
      <c r="C338" s="41" t="str">
        <f t="shared" si="48"/>
        <v/>
      </c>
      <c r="D338" s="50"/>
      <c r="E338" s="49" t="str">
        <f t="shared" si="53"/>
        <v/>
      </c>
      <c r="F338" s="32" t="str">
        <f t="shared" si="54"/>
        <v/>
      </c>
      <c r="G338" s="46" t="str">
        <f t="shared" si="55"/>
        <v/>
      </c>
      <c r="H338" s="40">
        <v>0</v>
      </c>
      <c r="I338" s="41">
        <f t="shared" si="56"/>
        <v>0</v>
      </c>
      <c r="J338" s="32" t="str">
        <f t="shared" si="49"/>
        <v/>
      </c>
      <c r="K338" s="32" t="e">
        <f t="shared" si="50"/>
        <v>#VALUE!</v>
      </c>
      <c r="L338" s="33"/>
      <c r="M338" s="24"/>
      <c r="N338" s="24"/>
      <c r="O338" s="24"/>
      <c r="P338" s="5"/>
      <c r="Q338" s="5"/>
      <c r="R338" s="5"/>
      <c r="S338" s="5"/>
      <c r="T338" s="5"/>
    </row>
    <row r="339" spans="1:20" ht="15" customHeight="1" x14ac:dyDescent="0.25">
      <c r="A339" s="31" t="str">
        <f t="shared" si="51"/>
        <v/>
      </c>
      <c r="B339" s="41" t="str">
        <f t="shared" si="52"/>
        <v/>
      </c>
      <c r="C339" s="41" t="str">
        <f t="shared" si="48"/>
        <v/>
      </c>
      <c r="D339" s="50"/>
      <c r="E339" s="49" t="str">
        <f t="shared" si="53"/>
        <v/>
      </c>
      <c r="F339" s="32" t="str">
        <f t="shared" si="54"/>
        <v/>
      </c>
      <c r="G339" s="46" t="str">
        <f t="shared" si="55"/>
        <v/>
      </c>
      <c r="H339" s="40">
        <v>0</v>
      </c>
      <c r="I339" s="41">
        <f t="shared" si="56"/>
        <v>0</v>
      </c>
      <c r="J339" s="32" t="str">
        <f t="shared" si="49"/>
        <v/>
      </c>
      <c r="K339" s="32" t="e">
        <f t="shared" si="50"/>
        <v>#VALUE!</v>
      </c>
      <c r="L339" s="33"/>
      <c r="M339" s="24"/>
      <c r="N339" s="24"/>
      <c r="O339" s="24"/>
      <c r="P339" s="5"/>
      <c r="Q339" s="5"/>
      <c r="R339" s="5"/>
      <c r="S339" s="5"/>
      <c r="T339" s="5"/>
    </row>
    <row r="340" spans="1:20" ht="15" customHeight="1" x14ac:dyDescent="0.25">
      <c r="A340" s="31" t="str">
        <f t="shared" si="51"/>
        <v/>
      </c>
      <c r="B340" s="41" t="str">
        <f t="shared" si="52"/>
        <v/>
      </c>
      <c r="C340" s="41" t="str">
        <f t="shared" si="48"/>
        <v/>
      </c>
      <c r="D340" s="50"/>
      <c r="E340" s="49" t="str">
        <f t="shared" si="53"/>
        <v/>
      </c>
      <c r="F340" s="32" t="str">
        <f t="shared" si="54"/>
        <v/>
      </c>
      <c r="G340" s="46" t="str">
        <f t="shared" si="55"/>
        <v/>
      </c>
      <c r="H340" s="40">
        <v>0</v>
      </c>
      <c r="I340" s="41">
        <f t="shared" si="56"/>
        <v>0</v>
      </c>
      <c r="J340" s="32" t="str">
        <f t="shared" si="49"/>
        <v/>
      </c>
      <c r="K340" s="32" t="e">
        <f t="shared" si="50"/>
        <v>#VALUE!</v>
      </c>
      <c r="L340" s="33"/>
      <c r="M340" s="24"/>
      <c r="N340" s="24"/>
      <c r="O340" s="24"/>
      <c r="P340" s="5"/>
      <c r="Q340" s="5"/>
      <c r="R340" s="5"/>
      <c r="S340" s="5"/>
      <c r="T340" s="5"/>
    </row>
    <row r="341" spans="1:20" ht="15" customHeight="1" x14ac:dyDescent="0.25">
      <c r="A341" s="31" t="str">
        <f t="shared" si="51"/>
        <v/>
      </c>
      <c r="B341" s="41" t="str">
        <f t="shared" si="52"/>
        <v/>
      </c>
      <c r="C341" s="41" t="str">
        <f t="shared" si="48"/>
        <v/>
      </c>
      <c r="D341" s="50"/>
      <c r="E341" s="49" t="str">
        <f t="shared" si="53"/>
        <v/>
      </c>
      <c r="F341" s="32" t="str">
        <f t="shared" si="54"/>
        <v/>
      </c>
      <c r="G341" s="46" t="str">
        <f t="shared" si="55"/>
        <v/>
      </c>
      <c r="H341" s="40">
        <v>0</v>
      </c>
      <c r="I341" s="41">
        <f t="shared" si="56"/>
        <v>0</v>
      </c>
      <c r="J341" s="32" t="str">
        <f t="shared" si="49"/>
        <v/>
      </c>
      <c r="K341" s="32" t="e">
        <f t="shared" si="50"/>
        <v>#VALUE!</v>
      </c>
      <c r="L341" s="33"/>
      <c r="M341" s="24"/>
      <c r="N341" s="24"/>
      <c r="O341" s="24"/>
      <c r="P341" s="5"/>
      <c r="Q341" s="5"/>
      <c r="R341" s="5"/>
      <c r="S341" s="5"/>
      <c r="T341" s="5"/>
    </row>
    <row r="342" spans="1:20" ht="15" customHeight="1" x14ac:dyDescent="0.25">
      <c r="A342" s="31" t="str">
        <f t="shared" si="51"/>
        <v/>
      </c>
      <c r="B342" s="41" t="str">
        <f t="shared" si="52"/>
        <v/>
      </c>
      <c r="C342" s="41" t="str">
        <f t="shared" si="48"/>
        <v/>
      </c>
      <c r="D342" s="50"/>
      <c r="E342" s="49" t="str">
        <f t="shared" si="53"/>
        <v/>
      </c>
      <c r="F342" s="32" t="str">
        <f t="shared" si="54"/>
        <v/>
      </c>
      <c r="G342" s="46" t="str">
        <f t="shared" si="55"/>
        <v/>
      </c>
      <c r="H342" s="40">
        <v>0</v>
      </c>
      <c r="I342" s="41">
        <f t="shared" si="56"/>
        <v>0</v>
      </c>
      <c r="J342" s="32" t="str">
        <f t="shared" si="49"/>
        <v/>
      </c>
      <c r="K342" s="32" t="e">
        <f t="shared" si="50"/>
        <v>#VALUE!</v>
      </c>
      <c r="L342" s="33"/>
      <c r="M342" s="24"/>
      <c r="N342" s="24"/>
      <c r="O342" s="24"/>
      <c r="P342" s="5"/>
      <c r="Q342" s="5"/>
      <c r="R342" s="5"/>
      <c r="S342" s="5"/>
      <c r="T342" s="5"/>
    </row>
    <row r="343" spans="1:20" ht="15" customHeight="1" x14ac:dyDescent="0.25">
      <c r="A343" s="31" t="str">
        <f t="shared" si="51"/>
        <v/>
      </c>
      <c r="B343" s="41" t="str">
        <f t="shared" si="52"/>
        <v/>
      </c>
      <c r="C343" s="41" t="str">
        <f t="shared" si="48"/>
        <v/>
      </c>
      <c r="D343" s="50"/>
      <c r="E343" s="49" t="str">
        <f t="shared" si="53"/>
        <v/>
      </c>
      <c r="F343" s="32" t="str">
        <f t="shared" si="54"/>
        <v/>
      </c>
      <c r="G343" s="46" t="str">
        <f t="shared" si="55"/>
        <v/>
      </c>
      <c r="H343" s="40">
        <v>0</v>
      </c>
      <c r="I343" s="41">
        <f t="shared" si="56"/>
        <v>0</v>
      </c>
      <c r="J343" s="32" t="str">
        <f t="shared" si="49"/>
        <v/>
      </c>
      <c r="K343" s="32" t="e">
        <f t="shared" si="50"/>
        <v>#VALUE!</v>
      </c>
      <c r="L343" s="33"/>
      <c r="M343" s="24"/>
      <c r="N343" s="24"/>
      <c r="O343" s="24"/>
      <c r="P343" s="5"/>
      <c r="Q343" s="5"/>
      <c r="R343" s="5"/>
      <c r="S343" s="5"/>
      <c r="T343" s="5"/>
    </row>
    <row r="344" spans="1:20" ht="15" customHeight="1" x14ac:dyDescent="0.25">
      <c r="A344" s="31" t="str">
        <f t="shared" si="51"/>
        <v/>
      </c>
      <c r="B344" s="41" t="str">
        <f t="shared" si="52"/>
        <v/>
      </c>
      <c r="C344" s="41" t="str">
        <f t="shared" si="48"/>
        <v/>
      </c>
      <c r="D344" s="50"/>
      <c r="E344" s="49" t="str">
        <f t="shared" si="53"/>
        <v/>
      </c>
      <c r="F344" s="32" t="str">
        <f t="shared" si="54"/>
        <v/>
      </c>
      <c r="G344" s="46" t="str">
        <f t="shared" si="55"/>
        <v/>
      </c>
      <c r="H344" s="40">
        <v>0</v>
      </c>
      <c r="I344" s="41">
        <f t="shared" si="56"/>
        <v>0</v>
      </c>
      <c r="J344" s="32" t="str">
        <f t="shared" si="49"/>
        <v/>
      </c>
      <c r="K344" s="32" t="e">
        <f t="shared" si="50"/>
        <v>#VALUE!</v>
      </c>
      <c r="L344" s="33"/>
      <c r="M344" s="24"/>
      <c r="N344" s="24"/>
      <c r="O344" s="24"/>
      <c r="P344" s="5"/>
      <c r="Q344" s="5"/>
      <c r="R344" s="5"/>
      <c r="S344" s="5"/>
      <c r="T344" s="5"/>
    </row>
    <row r="345" spans="1:20" ht="15" customHeight="1" x14ac:dyDescent="0.25">
      <c r="A345" s="31" t="str">
        <f t="shared" si="51"/>
        <v/>
      </c>
      <c r="B345" s="41" t="str">
        <f t="shared" si="52"/>
        <v/>
      </c>
      <c r="C345" s="41" t="str">
        <f t="shared" si="48"/>
        <v/>
      </c>
      <c r="D345" s="50"/>
      <c r="E345" s="49" t="str">
        <f t="shared" si="53"/>
        <v/>
      </c>
      <c r="F345" s="32" t="str">
        <f t="shared" si="54"/>
        <v/>
      </c>
      <c r="G345" s="46" t="str">
        <f t="shared" si="55"/>
        <v/>
      </c>
      <c r="H345" s="40">
        <v>0</v>
      </c>
      <c r="I345" s="41">
        <f t="shared" si="56"/>
        <v>0</v>
      </c>
      <c r="J345" s="32" t="str">
        <f t="shared" si="49"/>
        <v/>
      </c>
      <c r="K345" s="32" t="e">
        <f t="shared" si="50"/>
        <v>#VALUE!</v>
      </c>
      <c r="L345" s="33"/>
      <c r="M345" s="24"/>
      <c r="N345" s="24"/>
      <c r="O345" s="24"/>
      <c r="P345" s="5"/>
      <c r="Q345" s="5"/>
      <c r="R345" s="5"/>
      <c r="S345" s="5"/>
      <c r="T345" s="5"/>
    </row>
    <row r="346" spans="1:20" ht="15" customHeight="1" x14ac:dyDescent="0.25">
      <c r="A346" s="31" t="str">
        <f t="shared" si="51"/>
        <v/>
      </c>
      <c r="B346" s="41" t="str">
        <f t="shared" si="52"/>
        <v/>
      </c>
      <c r="C346" s="41" t="str">
        <f t="shared" si="48"/>
        <v/>
      </c>
      <c r="D346" s="50"/>
      <c r="E346" s="49" t="str">
        <f t="shared" si="53"/>
        <v/>
      </c>
      <c r="F346" s="32" t="str">
        <f t="shared" si="54"/>
        <v/>
      </c>
      <c r="G346" s="46" t="str">
        <f t="shared" si="55"/>
        <v/>
      </c>
      <c r="H346" s="40">
        <v>0</v>
      </c>
      <c r="I346" s="41">
        <f t="shared" si="56"/>
        <v>0</v>
      </c>
      <c r="J346" s="32" t="str">
        <f t="shared" si="49"/>
        <v/>
      </c>
      <c r="K346" s="32" t="e">
        <f t="shared" si="50"/>
        <v>#VALUE!</v>
      </c>
      <c r="L346" s="33"/>
      <c r="M346" s="24"/>
      <c r="N346" s="24"/>
      <c r="O346" s="24"/>
      <c r="P346" s="5"/>
      <c r="Q346" s="5"/>
      <c r="R346" s="5"/>
      <c r="S346" s="5"/>
      <c r="T346" s="5"/>
    </row>
    <row r="347" spans="1:20" ht="15" customHeight="1" x14ac:dyDescent="0.25">
      <c r="A347" s="31" t="str">
        <f t="shared" si="51"/>
        <v/>
      </c>
      <c r="B347" s="41" t="str">
        <f t="shared" si="52"/>
        <v/>
      </c>
      <c r="C347" s="41" t="str">
        <f t="shared" si="48"/>
        <v/>
      </c>
      <c r="D347" s="50"/>
      <c r="E347" s="49" t="str">
        <f t="shared" si="53"/>
        <v/>
      </c>
      <c r="F347" s="32" t="str">
        <f t="shared" si="54"/>
        <v/>
      </c>
      <c r="G347" s="46" t="str">
        <f t="shared" si="55"/>
        <v/>
      </c>
      <c r="H347" s="40">
        <v>0</v>
      </c>
      <c r="I347" s="41">
        <f t="shared" si="56"/>
        <v>0</v>
      </c>
      <c r="J347" s="32" t="str">
        <f t="shared" si="49"/>
        <v/>
      </c>
      <c r="K347" s="32" t="e">
        <f t="shared" si="50"/>
        <v>#VALUE!</v>
      </c>
      <c r="L347" s="33"/>
      <c r="M347" s="24"/>
      <c r="N347" s="24"/>
      <c r="O347" s="24"/>
      <c r="P347" s="5"/>
      <c r="Q347" s="5"/>
      <c r="R347" s="5"/>
      <c r="S347" s="5"/>
      <c r="T347" s="5"/>
    </row>
    <row r="348" spans="1:20" ht="15" customHeight="1" x14ac:dyDescent="0.25">
      <c r="A348" s="31" t="str">
        <f>IF(I347&lt;0.02,"",A347+1)</f>
        <v/>
      </c>
      <c r="B348" s="41" t="str">
        <f t="shared" si="52"/>
        <v/>
      </c>
      <c r="C348" s="41" t="str">
        <f t="shared" si="48"/>
        <v/>
      </c>
      <c r="D348" s="50"/>
      <c r="E348" s="49" t="str">
        <f>IF(A348="","",IF(D348&lt;&gt;"",D348,E347))</f>
        <v/>
      </c>
      <c r="F348" s="32" t="str">
        <f>IF(A348="","",ROUNDUP(I347*E348/12,2))</f>
        <v/>
      </c>
      <c r="G348" s="46" t="str">
        <f>IF(A348="","",C348-F348)</f>
        <v/>
      </c>
      <c r="H348" s="40">
        <v>0</v>
      </c>
      <c r="I348" s="41">
        <f>IF(I347&lt;0.02,0,I347-G348-H348)</f>
        <v>0</v>
      </c>
      <c r="J348" s="32" t="str">
        <f t="shared" si="49"/>
        <v/>
      </c>
      <c r="K348" s="32" t="e">
        <f t="shared" si="50"/>
        <v>#VALUE!</v>
      </c>
      <c r="L348" s="33"/>
      <c r="M348" s="24"/>
      <c r="N348" s="24"/>
      <c r="O348" s="24"/>
      <c r="P348" s="5"/>
      <c r="Q348" s="5"/>
      <c r="R348" s="5"/>
      <c r="S348" s="5"/>
      <c r="T348" s="5"/>
    </row>
    <row r="349" spans="1:20" ht="15" customHeight="1" x14ac:dyDescent="0.25">
      <c r="A349" s="31" t="str">
        <f t="shared" ref="A349:A372" si="57">IF(I348&lt;0.02,"",A348+1)</f>
        <v/>
      </c>
      <c r="B349" s="41" t="str">
        <f t="shared" si="52"/>
        <v/>
      </c>
      <c r="C349" s="41" t="str">
        <f t="shared" si="48"/>
        <v/>
      </c>
      <c r="D349" s="50"/>
      <c r="E349" s="49" t="str">
        <f t="shared" ref="E349:E372" si="58">IF(A349="","",IF(D349&lt;&gt;"",D349,E348))</f>
        <v/>
      </c>
      <c r="F349" s="32" t="str">
        <f t="shared" ref="F349:F372" si="59">IF(A349="","",ROUNDUP(I348*E349/12,2))</f>
        <v/>
      </c>
      <c r="G349" s="46" t="str">
        <f t="shared" ref="G349:G372" si="60">IF(A349="","",C349-F349)</f>
        <v/>
      </c>
      <c r="H349" s="40">
        <v>0</v>
      </c>
      <c r="I349" s="41">
        <f t="shared" ref="I349:I372" si="61">IF(I348&lt;0.02,0,I348-G349-H349)</f>
        <v>0</v>
      </c>
      <c r="J349" s="32" t="str">
        <f t="shared" si="49"/>
        <v/>
      </c>
      <c r="K349" s="32" t="e">
        <f t="shared" si="50"/>
        <v>#VALUE!</v>
      </c>
      <c r="L349" s="33"/>
      <c r="M349" s="24"/>
      <c r="N349" s="24"/>
      <c r="O349" s="24"/>
      <c r="P349" s="5"/>
      <c r="Q349" s="5"/>
      <c r="R349" s="5"/>
      <c r="S349" s="5"/>
      <c r="T349" s="5"/>
    </row>
    <row r="350" spans="1:20" ht="15" customHeight="1" x14ac:dyDescent="0.25">
      <c r="A350" s="31" t="str">
        <f t="shared" si="57"/>
        <v/>
      </c>
      <c r="B350" s="41" t="str">
        <f t="shared" si="52"/>
        <v/>
      </c>
      <c r="C350" s="41" t="str">
        <f t="shared" si="48"/>
        <v/>
      </c>
      <c r="D350" s="50"/>
      <c r="E350" s="49" t="str">
        <f t="shared" si="58"/>
        <v/>
      </c>
      <c r="F350" s="32" t="str">
        <f t="shared" si="59"/>
        <v/>
      </c>
      <c r="G350" s="46" t="str">
        <f t="shared" si="60"/>
        <v/>
      </c>
      <c r="H350" s="40">
        <v>0</v>
      </c>
      <c r="I350" s="41">
        <f t="shared" si="61"/>
        <v>0</v>
      </c>
      <c r="J350" s="32" t="str">
        <f t="shared" si="49"/>
        <v/>
      </c>
      <c r="K350" s="32" t="e">
        <f t="shared" si="50"/>
        <v>#VALUE!</v>
      </c>
      <c r="L350" s="33"/>
      <c r="M350" s="24"/>
      <c r="N350" s="24"/>
      <c r="O350" s="24"/>
      <c r="P350" s="5"/>
      <c r="Q350" s="5"/>
      <c r="R350" s="5"/>
      <c r="S350" s="5"/>
      <c r="T350" s="5"/>
    </row>
    <row r="351" spans="1:20" ht="15" customHeight="1" x14ac:dyDescent="0.25">
      <c r="A351" s="31" t="str">
        <f t="shared" si="57"/>
        <v/>
      </c>
      <c r="B351" s="41" t="str">
        <f t="shared" si="52"/>
        <v/>
      </c>
      <c r="C351" s="41" t="str">
        <f t="shared" si="48"/>
        <v/>
      </c>
      <c r="D351" s="50"/>
      <c r="E351" s="49" t="str">
        <f t="shared" si="58"/>
        <v/>
      </c>
      <c r="F351" s="32" t="str">
        <f t="shared" si="59"/>
        <v/>
      </c>
      <c r="G351" s="46" t="str">
        <f t="shared" si="60"/>
        <v/>
      </c>
      <c r="H351" s="40">
        <v>0</v>
      </c>
      <c r="I351" s="41">
        <f t="shared" si="61"/>
        <v>0</v>
      </c>
      <c r="J351" s="32" t="str">
        <f t="shared" si="49"/>
        <v/>
      </c>
      <c r="K351" s="32" t="e">
        <f t="shared" si="50"/>
        <v>#VALUE!</v>
      </c>
      <c r="L351" s="33"/>
      <c r="M351" s="24"/>
      <c r="N351" s="24"/>
      <c r="O351" s="24"/>
      <c r="P351" s="5"/>
      <c r="Q351" s="5"/>
      <c r="R351" s="5"/>
      <c r="S351" s="5"/>
      <c r="T351" s="5"/>
    </row>
    <row r="352" spans="1:20" ht="15" customHeight="1" x14ac:dyDescent="0.25">
      <c r="A352" s="31" t="str">
        <f t="shared" si="57"/>
        <v/>
      </c>
      <c r="B352" s="41" t="str">
        <f t="shared" si="52"/>
        <v/>
      </c>
      <c r="C352" s="41" t="str">
        <f t="shared" si="48"/>
        <v/>
      </c>
      <c r="D352" s="50"/>
      <c r="E352" s="49" t="str">
        <f t="shared" si="58"/>
        <v/>
      </c>
      <c r="F352" s="32" t="str">
        <f t="shared" si="59"/>
        <v/>
      </c>
      <c r="G352" s="46" t="str">
        <f t="shared" si="60"/>
        <v/>
      </c>
      <c r="H352" s="40">
        <v>0</v>
      </c>
      <c r="I352" s="41">
        <f t="shared" si="61"/>
        <v>0</v>
      </c>
      <c r="J352" s="32" t="str">
        <f t="shared" si="49"/>
        <v/>
      </c>
      <c r="K352" s="32" t="e">
        <f t="shared" si="50"/>
        <v>#VALUE!</v>
      </c>
      <c r="L352" s="33"/>
      <c r="M352" s="24"/>
      <c r="N352" s="24"/>
      <c r="O352" s="24"/>
      <c r="P352" s="5"/>
      <c r="Q352" s="5"/>
      <c r="R352" s="5"/>
      <c r="S352" s="5"/>
      <c r="T352" s="5"/>
    </row>
    <row r="353" spans="1:20" ht="15" customHeight="1" x14ac:dyDescent="0.25">
      <c r="A353" s="31" t="str">
        <f t="shared" si="57"/>
        <v/>
      </c>
      <c r="B353" s="41" t="str">
        <f t="shared" si="52"/>
        <v/>
      </c>
      <c r="C353" s="41" t="str">
        <f t="shared" si="48"/>
        <v/>
      </c>
      <c r="D353" s="50"/>
      <c r="E353" s="49" t="str">
        <f t="shared" si="58"/>
        <v/>
      </c>
      <c r="F353" s="32" t="str">
        <f t="shared" si="59"/>
        <v/>
      </c>
      <c r="G353" s="46" t="str">
        <f t="shared" si="60"/>
        <v/>
      </c>
      <c r="H353" s="40">
        <v>0</v>
      </c>
      <c r="I353" s="41">
        <f t="shared" si="61"/>
        <v>0</v>
      </c>
      <c r="J353" s="32" t="str">
        <f t="shared" si="49"/>
        <v/>
      </c>
      <c r="K353" s="32" t="e">
        <f t="shared" si="50"/>
        <v>#VALUE!</v>
      </c>
      <c r="L353" s="33"/>
      <c r="M353" s="24"/>
      <c r="N353" s="24"/>
      <c r="O353" s="24"/>
      <c r="P353" s="5"/>
      <c r="Q353" s="5"/>
      <c r="R353" s="5"/>
      <c r="S353" s="5"/>
      <c r="T353" s="5"/>
    </row>
    <row r="354" spans="1:20" ht="15" customHeight="1" x14ac:dyDescent="0.25">
      <c r="A354" s="31" t="str">
        <f t="shared" si="57"/>
        <v/>
      </c>
      <c r="B354" s="41" t="str">
        <f t="shared" si="52"/>
        <v/>
      </c>
      <c r="C354" s="41" t="str">
        <f t="shared" si="48"/>
        <v/>
      </c>
      <c r="D354" s="50"/>
      <c r="E354" s="49" t="str">
        <f t="shared" si="58"/>
        <v/>
      </c>
      <c r="F354" s="32" t="str">
        <f t="shared" si="59"/>
        <v/>
      </c>
      <c r="G354" s="46" t="str">
        <f t="shared" si="60"/>
        <v/>
      </c>
      <c r="H354" s="40">
        <v>0</v>
      </c>
      <c r="I354" s="41">
        <f t="shared" si="61"/>
        <v>0</v>
      </c>
      <c r="J354" s="32" t="str">
        <f t="shared" si="49"/>
        <v/>
      </c>
      <c r="K354" s="32" t="e">
        <f t="shared" si="50"/>
        <v>#VALUE!</v>
      </c>
      <c r="L354" s="33"/>
      <c r="M354" s="24"/>
      <c r="N354" s="24"/>
      <c r="O354" s="24"/>
      <c r="P354" s="5"/>
      <c r="Q354" s="5"/>
      <c r="R354" s="5"/>
      <c r="S354" s="5"/>
      <c r="T354" s="5"/>
    </row>
    <row r="355" spans="1:20" ht="15" customHeight="1" x14ac:dyDescent="0.25">
      <c r="A355" s="31" t="str">
        <f t="shared" si="57"/>
        <v/>
      </c>
      <c r="B355" s="41" t="str">
        <f t="shared" si="52"/>
        <v/>
      </c>
      <c r="C355" s="41" t="str">
        <f t="shared" si="48"/>
        <v/>
      </c>
      <c r="D355" s="50"/>
      <c r="E355" s="49" t="str">
        <f t="shared" si="58"/>
        <v/>
      </c>
      <c r="F355" s="32" t="str">
        <f t="shared" si="59"/>
        <v/>
      </c>
      <c r="G355" s="46" t="str">
        <f t="shared" si="60"/>
        <v/>
      </c>
      <c r="H355" s="40">
        <v>0</v>
      </c>
      <c r="I355" s="41">
        <f t="shared" si="61"/>
        <v>0</v>
      </c>
      <c r="J355" s="32" t="str">
        <f t="shared" si="49"/>
        <v/>
      </c>
      <c r="K355" s="32" t="e">
        <f t="shared" si="50"/>
        <v>#VALUE!</v>
      </c>
      <c r="L355" s="33"/>
      <c r="M355" s="24"/>
      <c r="N355" s="24"/>
      <c r="O355" s="24"/>
      <c r="P355" s="5"/>
      <c r="Q355" s="5"/>
      <c r="R355" s="5"/>
      <c r="S355" s="5"/>
      <c r="T355" s="5"/>
    </row>
    <row r="356" spans="1:20" ht="15" customHeight="1" x14ac:dyDescent="0.25">
      <c r="A356" s="31" t="str">
        <f t="shared" si="57"/>
        <v/>
      </c>
      <c r="B356" s="41" t="str">
        <f t="shared" si="52"/>
        <v/>
      </c>
      <c r="C356" s="41" t="str">
        <f t="shared" si="48"/>
        <v/>
      </c>
      <c r="D356" s="50"/>
      <c r="E356" s="49" t="str">
        <f t="shared" si="58"/>
        <v/>
      </c>
      <c r="F356" s="32" t="str">
        <f t="shared" si="59"/>
        <v/>
      </c>
      <c r="G356" s="46" t="str">
        <f t="shared" si="60"/>
        <v/>
      </c>
      <c r="H356" s="40">
        <v>0</v>
      </c>
      <c r="I356" s="41">
        <f t="shared" si="61"/>
        <v>0</v>
      </c>
      <c r="J356" s="32" t="str">
        <f t="shared" si="49"/>
        <v/>
      </c>
      <c r="K356" s="32" t="e">
        <f t="shared" si="50"/>
        <v>#VALUE!</v>
      </c>
      <c r="L356" s="33"/>
      <c r="M356" s="24"/>
      <c r="N356" s="24"/>
      <c r="O356" s="24"/>
      <c r="P356" s="5"/>
      <c r="Q356" s="5"/>
      <c r="R356" s="5"/>
      <c r="S356" s="5"/>
      <c r="T356" s="5"/>
    </row>
    <row r="357" spans="1:20" ht="15" customHeight="1" x14ac:dyDescent="0.25">
      <c r="A357" s="31" t="str">
        <f t="shared" si="57"/>
        <v/>
      </c>
      <c r="B357" s="41" t="str">
        <f t="shared" si="52"/>
        <v/>
      </c>
      <c r="C357" s="41" t="str">
        <f t="shared" si="48"/>
        <v/>
      </c>
      <c r="D357" s="50"/>
      <c r="E357" s="49" t="str">
        <f t="shared" si="58"/>
        <v/>
      </c>
      <c r="F357" s="32" t="str">
        <f t="shared" si="59"/>
        <v/>
      </c>
      <c r="G357" s="46" t="str">
        <f t="shared" si="60"/>
        <v/>
      </c>
      <c r="H357" s="40">
        <v>0</v>
      </c>
      <c r="I357" s="41">
        <f t="shared" si="61"/>
        <v>0</v>
      </c>
      <c r="J357" s="32" t="str">
        <f t="shared" si="49"/>
        <v/>
      </c>
      <c r="K357" s="32" t="e">
        <f t="shared" si="50"/>
        <v>#VALUE!</v>
      </c>
      <c r="L357" s="33"/>
      <c r="M357" s="24"/>
      <c r="N357" s="24"/>
      <c r="O357" s="24"/>
      <c r="P357" s="5"/>
      <c r="Q357" s="5"/>
      <c r="R357" s="5"/>
      <c r="S357" s="5"/>
      <c r="T357" s="5"/>
    </row>
    <row r="358" spans="1:20" ht="15" customHeight="1" x14ac:dyDescent="0.25">
      <c r="A358" s="31" t="str">
        <f t="shared" si="57"/>
        <v/>
      </c>
      <c r="B358" s="41" t="str">
        <f t="shared" si="52"/>
        <v/>
      </c>
      <c r="C358" s="41" t="str">
        <f t="shared" si="48"/>
        <v/>
      </c>
      <c r="D358" s="50"/>
      <c r="E358" s="49" t="str">
        <f t="shared" si="58"/>
        <v/>
      </c>
      <c r="F358" s="32" t="str">
        <f t="shared" si="59"/>
        <v/>
      </c>
      <c r="G358" s="46" t="str">
        <f t="shared" si="60"/>
        <v/>
      </c>
      <c r="H358" s="40">
        <v>0</v>
      </c>
      <c r="I358" s="41">
        <f t="shared" si="61"/>
        <v>0</v>
      </c>
      <c r="J358" s="32" t="str">
        <f t="shared" si="49"/>
        <v/>
      </c>
      <c r="K358" s="32" t="e">
        <f t="shared" si="50"/>
        <v>#VALUE!</v>
      </c>
      <c r="L358" s="33"/>
      <c r="M358" s="24"/>
      <c r="N358" s="24"/>
      <c r="O358" s="24"/>
      <c r="P358" s="5"/>
      <c r="Q358" s="5"/>
      <c r="R358" s="5"/>
      <c r="S358" s="5"/>
      <c r="T358" s="5"/>
    </row>
    <row r="359" spans="1:20" ht="15" customHeight="1" x14ac:dyDescent="0.25">
      <c r="A359" s="31" t="str">
        <f t="shared" si="57"/>
        <v/>
      </c>
      <c r="B359" s="41" t="str">
        <f t="shared" si="52"/>
        <v/>
      </c>
      <c r="C359" s="41" t="str">
        <f t="shared" si="48"/>
        <v/>
      </c>
      <c r="D359" s="50"/>
      <c r="E359" s="49" t="str">
        <f t="shared" si="58"/>
        <v/>
      </c>
      <c r="F359" s="32" t="str">
        <f t="shared" si="59"/>
        <v/>
      </c>
      <c r="G359" s="46" t="str">
        <f t="shared" si="60"/>
        <v/>
      </c>
      <c r="H359" s="40">
        <v>0</v>
      </c>
      <c r="I359" s="41">
        <f t="shared" si="61"/>
        <v>0</v>
      </c>
      <c r="J359" s="32" t="str">
        <f t="shared" si="49"/>
        <v/>
      </c>
      <c r="K359" s="32" t="e">
        <f t="shared" si="50"/>
        <v>#VALUE!</v>
      </c>
      <c r="L359" s="33"/>
      <c r="M359" s="24"/>
      <c r="N359" s="24"/>
      <c r="O359" s="24"/>
      <c r="P359" s="5"/>
      <c r="Q359" s="5"/>
      <c r="R359" s="5"/>
      <c r="S359" s="5"/>
      <c r="T359" s="5"/>
    </row>
    <row r="360" spans="1:20" ht="15" customHeight="1" x14ac:dyDescent="0.25">
      <c r="A360" s="31" t="str">
        <f t="shared" si="57"/>
        <v/>
      </c>
      <c r="B360" s="41" t="str">
        <f t="shared" si="52"/>
        <v/>
      </c>
      <c r="C360" s="41" t="str">
        <f t="shared" si="48"/>
        <v/>
      </c>
      <c r="D360" s="50"/>
      <c r="E360" s="49" t="str">
        <f t="shared" si="58"/>
        <v/>
      </c>
      <c r="F360" s="32" t="str">
        <f t="shared" si="59"/>
        <v/>
      </c>
      <c r="G360" s="46" t="str">
        <f t="shared" si="60"/>
        <v/>
      </c>
      <c r="H360" s="40">
        <v>0</v>
      </c>
      <c r="I360" s="41">
        <f t="shared" si="61"/>
        <v>0</v>
      </c>
      <c r="J360" s="32" t="str">
        <f t="shared" si="49"/>
        <v/>
      </c>
      <c r="K360" s="32" t="e">
        <f t="shared" si="50"/>
        <v>#VALUE!</v>
      </c>
      <c r="L360" s="33"/>
      <c r="M360" s="24"/>
      <c r="N360" s="24"/>
      <c r="O360" s="24"/>
      <c r="P360" s="5"/>
      <c r="Q360" s="5"/>
      <c r="R360" s="5"/>
      <c r="S360" s="5"/>
      <c r="T360" s="5"/>
    </row>
    <row r="361" spans="1:20" ht="15" customHeight="1" x14ac:dyDescent="0.25">
      <c r="A361" s="31" t="str">
        <f t="shared" si="57"/>
        <v/>
      </c>
      <c r="B361" s="41" t="str">
        <f t="shared" si="52"/>
        <v/>
      </c>
      <c r="C361" s="41" t="str">
        <f t="shared" si="48"/>
        <v/>
      </c>
      <c r="D361" s="50"/>
      <c r="E361" s="49" t="str">
        <f t="shared" si="58"/>
        <v/>
      </c>
      <c r="F361" s="32" t="str">
        <f t="shared" si="59"/>
        <v/>
      </c>
      <c r="G361" s="46" t="str">
        <f t="shared" si="60"/>
        <v/>
      </c>
      <c r="H361" s="40">
        <v>0</v>
      </c>
      <c r="I361" s="41">
        <f t="shared" si="61"/>
        <v>0</v>
      </c>
      <c r="J361" s="32" t="str">
        <f t="shared" si="49"/>
        <v/>
      </c>
      <c r="K361" s="32" t="e">
        <f t="shared" si="50"/>
        <v>#VALUE!</v>
      </c>
      <c r="L361" s="33"/>
      <c r="M361" s="24"/>
      <c r="N361" s="24"/>
      <c r="O361" s="24"/>
      <c r="P361" s="5"/>
      <c r="Q361" s="5"/>
      <c r="R361" s="5"/>
      <c r="S361" s="5"/>
      <c r="T361" s="5"/>
    </row>
    <row r="362" spans="1:20" ht="15" customHeight="1" x14ac:dyDescent="0.25">
      <c r="A362" s="31" t="str">
        <f t="shared" si="57"/>
        <v/>
      </c>
      <c r="B362" s="41" t="str">
        <f t="shared" si="52"/>
        <v/>
      </c>
      <c r="C362" s="41" t="str">
        <f t="shared" si="48"/>
        <v/>
      </c>
      <c r="D362" s="50"/>
      <c r="E362" s="49" t="str">
        <f t="shared" si="58"/>
        <v/>
      </c>
      <c r="F362" s="32" t="str">
        <f t="shared" si="59"/>
        <v/>
      </c>
      <c r="G362" s="46" t="str">
        <f t="shared" si="60"/>
        <v/>
      </c>
      <c r="H362" s="40">
        <v>0</v>
      </c>
      <c r="I362" s="41">
        <f t="shared" si="61"/>
        <v>0</v>
      </c>
      <c r="J362" s="32" t="str">
        <f t="shared" si="49"/>
        <v/>
      </c>
      <c r="K362" s="32" t="e">
        <f t="shared" si="50"/>
        <v>#VALUE!</v>
      </c>
      <c r="L362" s="33"/>
      <c r="M362" s="24"/>
      <c r="N362" s="24"/>
      <c r="O362" s="24"/>
      <c r="P362" s="5"/>
      <c r="Q362" s="5"/>
      <c r="R362" s="5"/>
      <c r="S362" s="5"/>
      <c r="T362" s="5"/>
    </row>
    <row r="363" spans="1:20" ht="15" customHeight="1" x14ac:dyDescent="0.25">
      <c r="A363" s="31" t="str">
        <f t="shared" si="57"/>
        <v/>
      </c>
      <c r="B363" s="41" t="str">
        <f t="shared" si="52"/>
        <v/>
      </c>
      <c r="C363" s="41" t="str">
        <f t="shared" si="48"/>
        <v/>
      </c>
      <c r="D363" s="50"/>
      <c r="E363" s="49" t="str">
        <f t="shared" si="58"/>
        <v/>
      </c>
      <c r="F363" s="32" t="str">
        <f t="shared" si="59"/>
        <v/>
      </c>
      <c r="G363" s="46" t="str">
        <f t="shared" si="60"/>
        <v/>
      </c>
      <c r="H363" s="40">
        <v>0</v>
      </c>
      <c r="I363" s="41">
        <f t="shared" si="61"/>
        <v>0</v>
      </c>
      <c r="J363" s="32" t="str">
        <f t="shared" si="49"/>
        <v/>
      </c>
      <c r="K363" s="32" t="e">
        <f t="shared" si="50"/>
        <v>#VALUE!</v>
      </c>
      <c r="L363" s="33"/>
      <c r="M363" s="24"/>
      <c r="N363" s="24"/>
      <c r="O363" s="24"/>
      <c r="P363" s="5"/>
      <c r="Q363" s="5"/>
      <c r="R363" s="5"/>
      <c r="S363" s="5"/>
      <c r="T363" s="5"/>
    </row>
    <row r="364" spans="1:20" ht="15" customHeight="1" x14ac:dyDescent="0.25">
      <c r="A364" s="31" t="str">
        <f t="shared" si="57"/>
        <v/>
      </c>
      <c r="B364" s="41" t="str">
        <f t="shared" si="52"/>
        <v/>
      </c>
      <c r="C364" s="41" t="str">
        <f t="shared" ref="C364:C372" si="62">IF(A364="","",IF(B364&gt;K363,K363,ROUNDUP(B364,2)))</f>
        <v/>
      </c>
      <c r="D364" s="50"/>
      <c r="E364" s="49" t="str">
        <f t="shared" si="58"/>
        <v/>
      </c>
      <c r="F364" s="32" t="str">
        <f t="shared" si="59"/>
        <v/>
      </c>
      <c r="G364" s="46" t="str">
        <f t="shared" si="60"/>
        <v/>
      </c>
      <c r="H364" s="40">
        <v>0</v>
      </c>
      <c r="I364" s="41">
        <f t="shared" si="61"/>
        <v>0</v>
      </c>
      <c r="J364" s="32" t="str">
        <f t="shared" ref="J364:J372" si="63">IF(A364="","",J363+F364)</f>
        <v/>
      </c>
      <c r="K364" s="32" t="e">
        <f t="shared" si="50"/>
        <v>#VALUE!</v>
      </c>
      <c r="L364" s="33"/>
      <c r="M364" s="24"/>
      <c r="N364" s="24"/>
      <c r="O364" s="24"/>
      <c r="P364" s="5"/>
      <c r="Q364" s="5"/>
      <c r="R364" s="5"/>
      <c r="S364" s="5"/>
      <c r="T364" s="5"/>
    </row>
    <row r="365" spans="1:20" ht="15" customHeight="1" x14ac:dyDescent="0.25">
      <c r="A365" s="31" t="str">
        <f t="shared" si="57"/>
        <v/>
      </c>
      <c r="B365" s="41" t="str">
        <f t="shared" si="52"/>
        <v/>
      </c>
      <c r="C365" s="41" t="str">
        <f t="shared" si="62"/>
        <v/>
      </c>
      <c r="D365" s="50"/>
      <c r="E365" s="49" t="str">
        <f t="shared" si="58"/>
        <v/>
      </c>
      <c r="F365" s="32" t="str">
        <f t="shared" si="59"/>
        <v/>
      </c>
      <c r="G365" s="46" t="str">
        <f t="shared" si="60"/>
        <v/>
      </c>
      <c r="H365" s="40">
        <v>0</v>
      </c>
      <c r="I365" s="41">
        <f t="shared" si="61"/>
        <v>0</v>
      </c>
      <c r="J365" s="32" t="str">
        <f t="shared" si="63"/>
        <v/>
      </c>
      <c r="K365" s="32" t="e">
        <f t="shared" si="50"/>
        <v>#VALUE!</v>
      </c>
      <c r="L365" s="33"/>
      <c r="M365" s="24"/>
      <c r="N365" s="24"/>
      <c r="O365" s="24"/>
      <c r="P365" s="5"/>
      <c r="Q365" s="5"/>
      <c r="R365" s="5"/>
      <c r="S365" s="5"/>
      <c r="T365" s="5"/>
    </row>
    <row r="366" spans="1:20" ht="15" customHeight="1" x14ac:dyDescent="0.25">
      <c r="A366" s="31" t="str">
        <f t="shared" si="57"/>
        <v/>
      </c>
      <c r="B366" s="41" t="str">
        <f t="shared" si="52"/>
        <v/>
      </c>
      <c r="C366" s="41" t="str">
        <f t="shared" si="62"/>
        <v/>
      </c>
      <c r="D366" s="50"/>
      <c r="E366" s="49" t="str">
        <f t="shared" si="58"/>
        <v/>
      </c>
      <c r="F366" s="32" t="str">
        <f t="shared" si="59"/>
        <v/>
      </c>
      <c r="G366" s="46" t="str">
        <f t="shared" si="60"/>
        <v/>
      </c>
      <c r="H366" s="40">
        <v>0</v>
      </c>
      <c r="I366" s="41">
        <f t="shared" si="61"/>
        <v>0</v>
      </c>
      <c r="J366" s="32" t="str">
        <f t="shared" si="63"/>
        <v/>
      </c>
      <c r="K366" s="32" t="e">
        <f t="shared" si="50"/>
        <v>#VALUE!</v>
      </c>
      <c r="L366" s="33"/>
      <c r="M366" s="24"/>
      <c r="N366" s="24"/>
      <c r="O366" s="24"/>
      <c r="P366" s="5"/>
      <c r="Q366" s="5"/>
      <c r="R366" s="5"/>
      <c r="S366" s="5"/>
      <c r="T366" s="5"/>
    </row>
    <row r="367" spans="1:20" ht="15" customHeight="1" x14ac:dyDescent="0.25">
      <c r="A367" s="31" t="str">
        <f t="shared" si="57"/>
        <v/>
      </c>
      <c r="B367" s="41" t="str">
        <f t="shared" si="52"/>
        <v/>
      </c>
      <c r="C367" s="41" t="str">
        <f t="shared" si="62"/>
        <v/>
      </c>
      <c r="D367" s="50"/>
      <c r="E367" s="49" t="str">
        <f t="shared" si="58"/>
        <v/>
      </c>
      <c r="F367" s="32" t="str">
        <f t="shared" si="59"/>
        <v/>
      </c>
      <c r="G367" s="46" t="str">
        <f t="shared" si="60"/>
        <v/>
      </c>
      <c r="H367" s="40">
        <v>0</v>
      </c>
      <c r="I367" s="41">
        <f t="shared" si="61"/>
        <v>0</v>
      </c>
      <c r="J367" s="32" t="str">
        <f t="shared" si="63"/>
        <v/>
      </c>
      <c r="K367" s="32" t="e">
        <f t="shared" si="50"/>
        <v>#VALUE!</v>
      </c>
      <c r="L367" s="33"/>
      <c r="M367" s="24"/>
      <c r="N367" s="24"/>
      <c r="O367" s="24"/>
      <c r="P367" s="5"/>
      <c r="Q367" s="5"/>
      <c r="R367" s="5"/>
      <c r="S367" s="5"/>
      <c r="T367" s="5"/>
    </row>
    <row r="368" spans="1:20" ht="15" customHeight="1" x14ac:dyDescent="0.25">
      <c r="A368" s="31" t="str">
        <f t="shared" si="57"/>
        <v/>
      </c>
      <c r="B368" s="41" t="str">
        <f t="shared" si="52"/>
        <v/>
      </c>
      <c r="C368" s="41" t="str">
        <f t="shared" si="62"/>
        <v/>
      </c>
      <c r="D368" s="50"/>
      <c r="E368" s="49" t="str">
        <f t="shared" si="58"/>
        <v/>
      </c>
      <c r="F368" s="32" t="str">
        <f t="shared" si="59"/>
        <v/>
      </c>
      <c r="G368" s="46" t="str">
        <f t="shared" si="60"/>
        <v/>
      </c>
      <c r="H368" s="40">
        <v>0</v>
      </c>
      <c r="I368" s="41">
        <f t="shared" si="61"/>
        <v>0</v>
      </c>
      <c r="J368" s="32" t="str">
        <f t="shared" si="63"/>
        <v/>
      </c>
      <c r="K368" s="32" t="e">
        <f t="shared" si="50"/>
        <v>#VALUE!</v>
      </c>
      <c r="L368" s="33"/>
      <c r="M368" s="24"/>
      <c r="N368" s="24"/>
      <c r="O368" s="24"/>
      <c r="P368" s="5"/>
      <c r="Q368" s="5"/>
      <c r="R368" s="5"/>
      <c r="S368" s="5"/>
      <c r="T368" s="5"/>
    </row>
    <row r="369" spans="1:20" ht="15" customHeight="1" x14ac:dyDescent="0.25">
      <c r="A369" s="31" t="str">
        <f t="shared" si="57"/>
        <v/>
      </c>
      <c r="B369" s="41" t="str">
        <f t="shared" si="52"/>
        <v/>
      </c>
      <c r="C369" s="41" t="str">
        <f t="shared" si="62"/>
        <v/>
      </c>
      <c r="D369" s="50"/>
      <c r="E369" s="49" t="str">
        <f t="shared" si="58"/>
        <v/>
      </c>
      <c r="F369" s="32" t="str">
        <f t="shared" si="59"/>
        <v/>
      </c>
      <c r="G369" s="46" t="str">
        <f t="shared" si="60"/>
        <v/>
      </c>
      <c r="H369" s="40">
        <v>0</v>
      </c>
      <c r="I369" s="41">
        <f t="shared" si="61"/>
        <v>0</v>
      </c>
      <c r="J369" s="32" t="str">
        <f t="shared" si="63"/>
        <v/>
      </c>
      <c r="K369" s="32" t="e">
        <f t="shared" si="50"/>
        <v>#VALUE!</v>
      </c>
      <c r="L369" s="33"/>
      <c r="M369" s="24"/>
      <c r="N369" s="24"/>
      <c r="O369" s="24"/>
      <c r="P369" s="5"/>
      <c r="Q369" s="5"/>
      <c r="R369" s="5"/>
      <c r="S369" s="5"/>
      <c r="T369" s="5"/>
    </row>
    <row r="370" spans="1:20" ht="15" customHeight="1" x14ac:dyDescent="0.25">
      <c r="A370" s="31" t="str">
        <f t="shared" si="57"/>
        <v/>
      </c>
      <c r="B370" s="41" t="str">
        <f t="shared" si="52"/>
        <v/>
      </c>
      <c r="C370" s="41" t="str">
        <f t="shared" si="62"/>
        <v/>
      </c>
      <c r="D370" s="50"/>
      <c r="E370" s="49" t="str">
        <f t="shared" si="58"/>
        <v/>
      </c>
      <c r="F370" s="32" t="str">
        <f t="shared" si="59"/>
        <v/>
      </c>
      <c r="G370" s="46" t="str">
        <f t="shared" si="60"/>
        <v/>
      </c>
      <c r="H370" s="40">
        <v>0</v>
      </c>
      <c r="I370" s="41">
        <f t="shared" si="61"/>
        <v>0</v>
      </c>
      <c r="J370" s="32" t="str">
        <f t="shared" si="63"/>
        <v/>
      </c>
      <c r="K370" s="32" t="e">
        <f t="shared" si="50"/>
        <v>#VALUE!</v>
      </c>
      <c r="L370" s="33"/>
      <c r="M370" s="24"/>
      <c r="N370" s="24"/>
      <c r="O370" s="24"/>
      <c r="P370" s="5"/>
      <c r="Q370" s="5"/>
      <c r="R370" s="5"/>
      <c r="S370" s="5"/>
      <c r="T370" s="5"/>
    </row>
    <row r="371" spans="1:20" ht="15" customHeight="1" x14ac:dyDescent="0.25">
      <c r="A371" s="31" t="str">
        <f t="shared" si="57"/>
        <v/>
      </c>
      <c r="B371" s="41" t="str">
        <f t="shared" si="52"/>
        <v/>
      </c>
      <c r="C371" s="41" t="str">
        <f t="shared" si="62"/>
        <v/>
      </c>
      <c r="D371" s="50"/>
      <c r="E371" s="49" t="str">
        <f t="shared" si="58"/>
        <v/>
      </c>
      <c r="F371" s="32" t="str">
        <f t="shared" si="59"/>
        <v/>
      </c>
      <c r="G371" s="46" t="str">
        <f t="shared" si="60"/>
        <v/>
      </c>
      <c r="H371" s="40">
        <v>0</v>
      </c>
      <c r="I371" s="41">
        <f t="shared" si="61"/>
        <v>0</v>
      </c>
      <c r="J371" s="32" t="str">
        <f t="shared" si="63"/>
        <v/>
      </c>
      <c r="K371" s="32" t="e">
        <f t="shared" si="50"/>
        <v>#VALUE!</v>
      </c>
      <c r="L371" s="33"/>
      <c r="M371" s="24"/>
      <c r="N371" s="24"/>
      <c r="O371" s="24"/>
      <c r="P371" s="5"/>
      <c r="Q371" s="5"/>
      <c r="R371" s="5"/>
      <c r="S371" s="5"/>
      <c r="T371" s="5"/>
    </row>
    <row r="372" spans="1:20" ht="15" customHeight="1" x14ac:dyDescent="0.25">
      <c r="A372" s="31" t="str">
        <f t="shared" si="57"/>
        <v/>
      </c>
      <c r="B372" s="41" t="str">
        <f t="shared" si="52"/>
        <v/>
      </c>
      <c r="C372" s="41" t="str">
        <f t="shared" si="62"/>
        <v/>
      </c>
      <c r="D372" s="50"/>
      <c r="E372" s="49" t="str">
        <f t="shared" si="58"/>
        <v/>
      </c>
      <c r="F372" s="32" t="str">
        <f t="shared" si="59"/>
        <v/>
      </c>
      <c r="G372" s="46" t="str">
        <f t="shared" si="60"/>
        <v/>
      </c>
      <c r="H372" s="40">
        <v>0</v>
      </c>
      <c r="I372" s="41">
        <f t="shared" si="61"/>
        <v>0</v>
      </c>
      <c r="J372" s="32" t="str">
        <f t="shared" si="63"/>
        <v/>
      </c>
      <c r="K372" s="32">
        <f>I372+(I372*E373/12)</f>
        <v>0</v>
      </c>
      <c r="L372" s="33"/>
      <c r="M372" s="24"/>
      <c r="N372" s="24"/>
      <c r="O372" s="24"/>
      <c r="P372" s="5"/>
      <c r="Q372" s="5"/>
      <c r="R372" s="5"/>
      <c r="S372" s="5"/>
      <c r="T372" s="5"/>
    </row>
    <row r="373" spans="1:20" ht="15.75" x14ac:dyDescent="0.25">
      <c r="A373" s="5"/>
      <c r="B373" s="51"/>
      <c r="C373" s="51"/>
      <c r="D373" s="45"/>
      <c r="E373" s="51"/>
      <c r="F373" s="34"/>
      <c r="G373" s="52"/>
      <c r="H373" s="42"/>
      <c r="I373" s="39"/>
      <c r="J373" s="24"/>
      <c r="K373" s="24"/>
      <c r="L373" s="33"/>
      <c r="M373" s="24"/>
      <c r="N373" s="24"/>
      <c r="O373" s="24"/>
      <c r="P373" s="5"/>
      <c r="Q373" s="5"/>
      <c r="R373" s="5"/>
      <c r="S373" s="5"/>
      <c r="T373" s="5"/>
    </row>
    <row r="374" spans="1:20" ht="15.75" x14ac:dyDescent="0.25">
      <c r="A374" s="5"/>
      <c r="B374" s="52"/>
      <c r="C374" s="52"/>
      <c r="D374" s="53"/>
      <c r="E374" s="52"/>
      <c r="F374" s="34"/>
      <c r="G374" s="52"/>
      <c r="H374" s="42"/>
      <c r="I374" s="39"/>
      <c r="J374" s="24"/>
      <c r="K374" s="24"/>
      <c r="L374" s="33"/>
      <c r="M374" s="24"/>
      <c r="N374" s="24"/>
      <c r="O374" s="24"/>
      <c r="P374" s="5"/>
      <c r="Q374" s="5"/>
      <c r="R374" s="5"/>
      <c r="S374" s="5"/>
      <c r="T374" s="5"/>
    </row>
    <row r="375" spans="1:20" ht="15.75" x14ac:dyDescent="0.25">
      <c r="A375" s="5"/>
      <c r="B375" s="52"/>
      <c r="C375" s="52"/>
      <c r="D375" s="53"/>
      <c r="E375" s="52"/>
      <c r="F375" s="34"/>
      <c r="G375" s="52"/>
      <c r="H375" s="42"/>
      <c r="I375" s="39"/>
      <c r="J375" s="24"/>
      <c r="K375" s="24"/>
      <c r="L375" s="33"/>
      <c r="M375" s="24"/>
      <c r="N375" s="24"/>
      <c r="O375" s="24"/>
      <c r="P375" s="5"/>
      <c r="Q375" s="5"/>
      <c r="R375" s="5"/>
      <c r="S375" s="5"/>
      <c r="T375" s="5"/>
    </row>
    <row r="376" spans="1:20" ht="15.75" x14ac:dyDescent="0.25">
      <c r="A376" s="5"/>
      <c r="B376" s="52"/>
      <c r="C376" s="52"/>
      <c r="D376" s="53"/>
      <c r="E376" s="52"/>
      <c r="F376" s="34"/>
      <c r="G376" s="52"/>
      <c r="H376" s="42"/>
      <c r="I376" s="39"/>
      <c r="J376" s="24"/>
      <c r="K376" s="24"/>
      <c r="L376" s="33"/>
      <c r="M376" s="24"/>
      <c r="N376" s="24"/>
      <c r="O376" s="24"/>
      <c r="P376" s="5"/>
      <c r="Q376" s="5"/>
      <c r="R376" s="5"/>
      <c r="S376" s="5"/>
      <c r="T376" s="5"/>
    </row>
    <row r="377" spans="1:20" ht="15.75" x14ac:dyDescent="0.25">
      <c r="A377" s="5"/>
      <c r="B377" s="52"/>
      <c r="C377" s="52"/>
      <c r="D377" s="53"/>
      <c r="E377" s="52"/>
      <c r="F377" s="34"/>
      <c r="G377" s="52"/>
      <c r="H377" s="42"/>
      <c r="I377" s="39"/>
      <c r="J377" s="24"/>
      <c r="K377" s="24"/>
      <c r="L377" s="33"/>
      <c r="M377" s="24"/>
      <c r="N377" s="24"/>
      <c r="O377" s="24"/>
      <c r="P377" s="5"/>
      <c r="Q377" s="5"/>
      <c r="R377" s="5"/>
      <c r="S377" s="5"/>
      <c r="T377" s="5"/>
    </row>
    <row r="378" spans="1:20" ht="15.75" x14ac:dyDescent="0.25">
      <c r="A378" s="5"/>
      <c r="B378" s="52"/>
      <c r="C378" s="52"/>
      <c r="D378" s="53"/>
      <c r="E378" s="52"/>
      <c r="F378" s="34"/>
      <c r="G378" s="52"/>
      <c r="H378" s="42"/>
      <c r="I378" s="39"/>
      <c r="J378" s="24"/>
      <c r="K378" s="24"/>
      <c r="L378" s="33"/>
      <c r="M378" s="24"/>
      <c r="N378" s="24"/>
      <c r="O378" s="24"/>
      <c r="P378" s="5"/>
      <c r="Q378" s="5"/>
      <c r="R378" s="5"/>
      <c r="S378" s="5"/>
      <c r="T378" s="5"/>
    </row>
    <row r="379" spans="1:20" ht="15.75" x14ac:dyDescent="0.25">
      <c r="A379" s="5"/>
      <c r="B379" s="52"/>
      <c r="C379" s="52"/>
      <c r="D379" s="53"/>
      <c r="E379" s="52"/>
      <c r="F379" s="34"/>
      <c r="G379" s="52"/>
      <c r="H379" s="42"/>
      <c r="I379" s="39"/>
      <c r="J379" s="24"/>
      <c r="K379" s="24"/>
      <c r="L379" s="33"/>
      <c r="M379" s="24"/>
      <c r="N379" s="24"/>
      <c r="O379" s="24"/>
      <c r="P379" s="5"/>
      <c r="Q379" s="5"/>
      <c r="R379" s="5"/>
      <c r="S379" s="5"/>
      <c r="T379" s="5"/>
    </row>
    <row r="380" spans="1:20" ht="15.75" x14ac:dyDescent="0.25">
      <c r="A380" s="5"/>
      <c r="B380" s="52"/>
      <c r="C380" s="52"/>
      <c r="D380" s="53"/>
      <c r="E380" s="52"/>
      <c r="F380" s="34"/>
      <c r="G380" s="52"/>
      <c r="H380" s="42"/>
      <c r="I380" s="39"/>
      <c r="J380" s="24"/>
      <c r="K380" s="24"/>
      <c r="L380" s="33"/>
      <c r="M380" s="24"/>
      <c r="N380" s="24"/>
      <c r="O380" s="24"/>
      <c r="P380" s="5"/>
      <c r="Q380" s="5"/>
      <c r="R380" s="5"/>
      <c r="S380" s="5"/>
      <c r="T380" s="5"/>
    </row>
    <row r="381" spans="1:20" ht="15.75" x14ac:dyDescent="0.25">
      <c r="A381" s="5"/>
      <c r="B381" s="52"/>
      <c r="C381" s="52"/>
      <c r="D381" s="53"/>
      <c r="E381" s="52"/>
      <c r="F381" s="34"/>
      <c r="G381" s="52"/>
      <c r="H381" s="42"/>
      <c r="I381" s="39"/>
      <c r="J381" s="24"/>
      <c r="K381" s="24"/>
      <c r="L381" s="33"/>
      <c r="M381" s="24"/>
      <c r="N381" s="24"/>
      <c r="O381" s="24"/>
      <c r="P381" s="5"/>
      <c r="Q381" s="5"/>
      <c r="R381" s="5"/>
      <c r="S381" s="5"/>
      <c r="T381" s="5"/>
    </row>
    <row r="382" spans="1:20" ht="15.75" x14ac:dyDescent="0.25">
      <c r="A382" s="5"/>
      <c r="B382" s="52"/>
      <c r="C382" s="52"/>
      <c r="D382" s="53"/>
      <c r="E382" s="52"/>
      <c r="F382" s="34"/>
      <c r="G382" s="52"/>
      <c r="H382" s="42"/>
      <c r="I382" s="39"/>
      <c r="J382" s="24"/>
      <c r="K382" s="24"/>
      <c r="L382" s="33"/>
      <c r="M382" s="24"/>
      <c r="N382" s="24"/>
      <c r="O382" s="24"/>
      <c r="P382" s="5"/>
      <c r="Q382" s="5"/>
      <c r="R382" s="5"/>
      <c r="S382" s="5"/>
      <c r="T382" s="5"/>
    </row>
    <row r="383" spans="1:20" ht="15.75" x14ac:dyDescent="0.25">
      <c r="A383" s="5"/>
      <c r="B383" s="52"/>
      <c r="C383" s="52"/>
      <c r="D383" s="53"/>
      <c r="E383" s="52"/>
      <c r="F383" s="34"/>
      <c r="G383" s="52"/>
      <c r="H383" s="42"/>
      <c r="I383" s="39"/>
      <c r="J383" s="24"/>
      <c r="K383" s="24"/>
      <c r="L383" s="33"/>
      <c r="M383" s="24"/>
      <c r="N383" s="24"/>
      <c r="O383" s="24"/>
      <c r="P383" s="5"/>
      <c r="Q383" s="5"/>
      <c r="R383" s="5"/>
      <c r="S383" s="5"/>
      <c r="T383" s="5"/>
    </row>
    <row r="384" spans="1:20" ht="15.75" x14ac:dyDescent="0.25">
      <c r="A384" s="5"/>
      <c r="B384" s="52"/>
      <c r="C384" s="52"/>
      <c r="D384" s="53"/>
      <c r="E384" s="52"/>
      <c r="F384" s="34"/>
      <c r="G384" s="52"/>
      <c r="H384" s="42"/>
      <c r="I384" s="39"/>
      <c r="J384" s="24"/>
      <c r="K384" s="24"/>
      <c r="L384" s="33"/>
      <c r="M384" s="24"/>
      <c r="N384" s="24"/>
      <c r="O384" s="24"/>
      <c r="P384" s="5"/>
      <c r="Q384" s="5"/>
      <c r="R384" s="5"/>
      <c r="S384" s="5"/>
      <c r="T384" s="5"/>
    </row>
    <row r="385" spans="1:20" ht="15.75" x14ac:dyDescent="0.25">
      <c r="A385" s="5"/>
      <c r="B385" s="52"/>
      <c r="C385" s="52"/>
      <c r="D385" s="53"/>
      <c r="E385" s="52"/>
      <c r="F385" s="34"/>
      <c r="G385" s="52"/>
      <c r="H385" s="42"/>
      <c r="I385" s="39"/>
      <c r="J385" s="24"/>
      <c r="K385" s="24"/>
      <c r="L385" s="33"/>
      <c r="M385" s="24"/>
      <c r="N385" s="24"/>
      <c r="O385" s="24"/>
      <c r="P385" s="5"/>
      <c r="Q385" s="5"/>
      <c r="R385" s="5"/>
      <c r="S385" s="5"/>
      <c r="T385" s="5"/>
    </row>
    <row r="386" spans="1:20" ht="15.75" x14ac:dyDescent="0.25">
      <c r="A386" s="5"/>
      <c r="B386" s="52"/>
      <c r="C386" s="52"/>
      <c r="D386" s="53"/>
      <c r="E386" s="52"/>
      <c r="F386" s="34"/>
      <c r="G386" s="52"/>
      <c r="H386" s="42"/>
      <c r="I386" s="39"/>
      <c r="J386" s="24"/>
      <c r="K386" s="24"/>
      <c r="L386" s="33"/>
      <c r="M386" s="24"/>
      <c r="N386" s="24"/>
      <c r="O386" s="24"/>
      <c r="P386" s="5"/>
      <c r="Q386" s="5"/>
      <c r="R386" s="5"/>
      <c r="S386" s="5"/>
      <c r="T386" s="5"/>
    </row>
    <row r="387" spans="1:20" ht="15.75" x14ac:dyDescent="0.25">
      <c r="A387" s="5"/>
      <c r="B387" s="52"/>
      <c r="C387" s="52"/>
      <c r="D387" s="53"/>
      <c r="E387" s="52"/>
      <c r="F387" s="34"/>
      <c r="G387" s="52"/>
      <c r="H387" s="42"/>
      <c r="I387" s="39"/>
      <c r="J387" s="24"/>
      <c r="K387" s="24"/>
      <c r="L387" s="33"/>
      <c r="M387" s="24"/>
      <c r="N387" s="24"/>
      <c r="O387" s="24"/>
      <c r="P387" s="5"/>
      <c r="Q387" s="5"/>
      <c r="R387" s="5"/>
      <c r="S387" s="5"/>
      <c r="T387" s="5"/>
    </row>
    <row r="388" spans="1:20" ht="15.75" x14ac:dyDescent="0.25">
      <c r="A388" s="5"/>
      <c r="B388" s="52"/>
      <c r="C388" s="52"/>
      <c r="D388" s="53"/>
      <c r="E388" s="52"/>
      <c r="F388" s="34"/>
      <c r="G388" s="52"/>
      <c r="H388" s="42"/>
      <c r="I388" s="39"/>
      <c r="J388" s="24"/>
      <c r="K388" s="24"/>
      <c r="L388" s="33"/>
      <c r="M388" s="24"/>
      <c r="N388" s="24"/>
      <c r="O388" s="24"/>
      <c r="P388" s="5"/>
      <c r="Q388" s="5"/>
      <c r="R388" s="5"/>
      <c r="S388" s="5"/>
      <c r="T388" s="5"/>
    </row>
    <row r="389" spans="1:20" ht="15.75" x14ac:dyDescent="0.25">
      <c r="A389" s="5"/>
      <c r="B389" s="52"/>
      <c r="C389" s="52"/>
      <c r="D389" s="53"/>
      <c r="E389" s="52"/>
      <c r="F389" s="34"/>
      <c r="G389" s="52"/>
      <c r="H389" s="42"/>
      <c r="I389" s="39"/>
      <c r="J389" s="24"/>
      <c r="K389" s="24"/>
      <c r="L389" s="33"/>
      <c r="M389" s="24"/>
      <c r="N389" s="24"/>
      <c r="O389" s="24"/>
      <c r="P389" s="5"/>
      <c r="Q389" s="5"/>
      <c r="R389" s="5"/>
      <c r="S389" s="5"/>
      <c r="T389" s="5"/>
    </row>
    <row r="390" spans="1:20" ht="15.75" x14ac:dyDescent="0.25">
      <c r="A390" s="5"/>
      <c r="B390" s="52"/>
      <c r="C390" s="52"/>
      <c r="D390" s="53"/>
      <c r="E390" s="52"/>
      <c r="F390" s="34"/>
      <c r="G390" s="52"/>
      <c r="H390" s="42"/>
      <c r="I390" s="39"/>
      <c r="J390" s="24"/>
      <c r="K390" s="24"/>
      <c r="L390" s="33"/>
      <c r="M390" s="24"/>
      <c r="N390" s="24"/>
      <c r="O390" s="24"/>
      <c r="P390" s="5"/>
      <c r="Q390" s="5"/>
      <c r="R390" s="5"/>
      <c r="S390" s="5"/>
      <c r="T390" s="5"/>
    </row>
    <row r="391" spans="1:20" ht="15.75" x14ac:dyDescent="0.25">
      <c r="A391" s="5"/>
      <c r="B391" s="52"/>
      <c r="C391" s="52"/>
      <c r="D391" s="53"/>
      <c r="E391" s="52"/>
      <c r="F391" s="34"/>
      <c r="G391" s="52"/>
      <c r="H391" s="42"/>
      <c r="I391" s="39"/>
      <c r="J391" s="24"/>
      <c r="K391" s="24"/>
      <c r="L391" s="33"/>
      <c r="M391" s="24"/>
      <c r="N391" s="24"/>
      <c r="O391" s="24"/>
      <c r="P391" s="5"/>
      <c r="Q391" s="5"/>
      <c r="R391" s="5"/>
      <c r="S391" s="5"/>
      <c r="T391" s="5"/>
    </row>
    <row r="392" spans="1:20" ht="15.75" x14ac:dyDescent="0.25">
      <c r="A392" s="5"/>
      <c r="B392" s="52"/>
      <c r="C392" s="52"/>
      <c r="D392" s="53"/>
      <c r="E392" s="52"/>
      <c r="F392" s="34"/>
      <c r="G392" s="52"/>
      <c r="H392" s="42"/>
      <c r="I392" s="39"/>
      <c r="J392" s="24"/>
      <c r="K392" s="24"/>
      <c r="L392" s="33"/>
      <c r="M392" s="24"/>
      <c r="N392" s="24"/>
      <c r="O392" s="24"/>
      <c r="P392" s="5"/>
      <c r="Q392" s="5"/>
      <c r="R392" s="5"/>
      <c r="S392" s="5"/>
      <c r="T392" s="5"/>
    </row>
    <row r="393" spans="1:20" ht="15.75" x14ac:dyDescent="0.25">
      <c r="A393" s="5"/>
      <c r="B393" s="52"/>
      <c r="C393" s="52"/>
      <c r="D393" s="53"/>
      <c r="E393" s="52"/>
      <c r="F393" s="34"/>
      <c r="G393" s="52"/>
      <c r="H393" s="42"/>
      <c r="I393" s="39"/>
      <c r="J393" s="24"/>
      <c r="K393" s="24"/>
      <c r="L393" s="33"/>
      <c r="M393" s="24"/>
      <c r="N393" s="24"/>
      <c r="O393" s="24"/>
      <c r="P393" s="5"/>
      <c r="Q393" s="5"/>
      <c r="R393" s="5"/>
      <c r="S393" s="5"/>
      <c r="T393" s="5"/>
    </row>
    <row r="394" spans="1:20" ht="15.75" x14ac:dyDescent="0.25">
      <c r="A394" s="5"/>
      <c r="B394" s="52"/>
      <c r="C394" s="52"/>
      <c r="D394" s="53"/>
      <c r="E394" s="52"/>
      <c r="F394" s="34"/>
      <c r="G394" s="52"/>
      <c r="H394" s="42"/>
      <c r="I394" s="39"/>
      <c r="J394" s="24"/>
      <c r="K394" s="24"/>
      <c r="L394" s="33"/>
      <c r="M394" s="24"/>
      <c r="N394" s="24"/>
      <c r="O394" s="24"/>
      <c r="P394" s="5"/>
      <c r="Q394" s="5"/>
      <c r="R394" s="5"/>
      <c r="S394" s="5"/>
      <c r="T394" s="5"/>
    </row>
    <row r="395" spans="1:20" ht="15.75" x14ac:dyDescent="0.25">
      <c r="A395" s="5"/>
      <c r="B395" s="52"/>
      <c r="C395" s="52"/>
      <c r="D395" s="53"/>
      <c r="E395" s="52"/>
      <c r="F395" s="34"/>
      <c r="G395" s="52"/>
      <c r="H395" s="42"/>
      <c r="I395" s="39"/>
      <c r="J395" s="24"/>
      <c r="K395" s="24"/>
      <c r="L395" s="33"/>
      <c r="M395" s="24"/>
      <c r="N395" s="24"/>
      <c r="O395" s="24"/>
      <c r="P395" s="5"/>
      <c r="Q395" s="5"/>
      <c r="R395" s="5"/>
      <c r="S395" s="5"/>
      <c r="T395" s="5"/>
    </row>
    <row r="396" spans="1:20" ht="15.75" x14ac:dyDescent="0.25">
      <c r="A396" s="5"/>
      <c r="B396" s="52"/>
      <c r="C396" s="52"/>
      <c r="D396" s="53"/>
      <c r="E396" s="52"/>
      <c r="F396" s="34"/>
      <c r="G396" s="52"/>
      <c r="H396" s="42"/>
      <c r="I396" s="39"/>
      <c r="J396" s="24"/>
      <c r="K396" s="24"/>
      <c r="L396" s="5"/>
      <c r="M396" s="24"/>
      <c r="N396" s="24"/>
      <c r="O396" s="24"/>
      <c r="P396" s="5"/>
      <c r="Q396" s="5"/>
      <c r="R396" s="5"/>
      <c r="S396" s="5"/>
      <c r="T396" s="5"/>
    </row>
    <row r="397" spans="1:20" ht="15.75" x14ac:dyDescent="0.25">
      <c r="A397" s="5"/>
      <c r="B397" s="52"/>
      <c r="C397" s="52"/>
      <c r="D397" s="53"/>
      <c r="E397" s="52"/>
      <c r="F397" s="34"/>
      <c r="G397" s="52"/>
      <c r="H397" s="42"/>
      <c r="I397" s="39"/>
      <c r="J397" s="24"/>
      <c r="K397" s="24"/>
      <c r="L397" s="5"/>
      <c r="M397" s="24"/>
      <c r="N397" s="24"/>
      <c r="O397" s="24"/>
      <c r="P397" s="5"/>
      <c r="Q397" s="5"/>
      <c r="R397" s="5"/>
      <c r="S397" s="5"/>
      <c r="T397" s="5"/>
    </row>
    <row r="398" spans="1:20" ht="15.75" x14ac:dyDescent="0.25">
      <c r="A398" s="5"/>
      <c r="B398" s="52"/>
      <c r="C398" s="52"/>
      <c r="D398" s="53"/>
      <c r="E398" s="52"/>
      <c r="F398" s="34"/>
      <c r="G398" s="52"/>
      <c r="H398" s="42"/>
      <c r="I398" s="39"/>
      <c r="J398" s="24"/>
      <c r="K398" s="24"/>
      <c r="L398" s="5"/>
      <c r="M398" s="24"/>
      <c r="N398" s="24"/>
      <c r="O398" s="24"/>
      <c r="P398" s="5"/>
      <c r="Q398" s="5"/>
      <c r="R398" s="5"/>
      <c r="S398" s="5"/>
      <c r="T398" s="5"/>
    </row>
    <row r="399" spans="1:20" ht="15.75" x14ac:dyDescent="0.25">
      <c r="A399" s="5"/>
      <c r="B399" s="52"/>
      <c r="C399" s="52"/>
      <c r="D399" s="53"/>
      <c r="E399" s="52"/>
      <c r="F399" s="34"/>
      <c r="G399" s="52"/>
      <c r="H399" s="42"/>
      <c r="I399" s="39"/>
      <c r="J399" s="24"/>
      <c r="K399" s="24"/>
      <c r="L399" s="5"/>
      <c r="M399" s="24"/>
      <c r="N399" s="24"/>
      <c r="O399" s="24"/>
      <c r="P399" s="5"/>
      <c r="Q399" s="5"/>
      <c r="R399" s="5"/>
      <c r="S399" s="5"/>
      <c r="T399" s="5"/>
    </row>
    <row r="400" spans="1:20" ht="15.75" x14ac:dyDescent="0.25">
      <c r="A400" s="5"/>
      <c r="B400" s="52"/>
      <c r="C400" s="52"/>
      <c r="D400" s="53"/>
      <c r="E400" s="52"/>
      <c r="F400" s="34"/>
      <c r="G400" s="52"/>
      <c r="H400" s="42"/>
      <c r="I400" s="39"/>
      <c r="J400" s="24"/>
      <c r="K400" s="24"/>
      <c r="L400" s="5"/>
      <c r="M400" s="24"/>
      <c r="N400" s="24"/>
      <c r="O400" s="24"/>
      <c r="P400" s="5"/>
      <c r="Q400" s="5"/>
      <c r="R400" s="5"/>
      <c r="S400" s="5"/>
      <c r="T400" s="5"/>
    </row>
    <row r="401" spans="1:20" ht="15.75" x14ac:dyDescent="0.25">
      <c r="A401" s="5"/>
      <c r="B401" s="52"/>
      <c r="C401" s="52"/>
      <c r="D401" s="53"/>
      <c r="E401" s="52"/>
      <c r="F401" s="34"/>
      <c r="G401" s="52"/>
      <c r="H401" s="42"/>
      <c r="I401" s="39"/>
      <c r="J401" s="24"/>
      <c r="K401" s="24"/>
      <c r="L401" s="5"/>
      <c r="M401" s="24"/>
      <c r="N401" s="24"/>
      <c r="O401" s="24"/>
      <c r="P401" s="5"/>
      <c r="Q401" s="5"/>
      <c r="R401" s="5"/>
      <c r="S401" s="5"/>
      <c r="T401" s="5"/>
    </row>
    <row r="402" spans="1:20" ht="15.75" x14ac:dyDescent="0.25">
      <c r="A402" s="5"/>
      <c r="B402" s="52"/>
      <c r="C402" s="52"/>
      <c r="D402" s="53"/>
      <c r="E402" s="52"/>
      <c r="F402" s="34"/>
      <c r="G402" s="52"/>
      <c r="H402" s="42"/>
      <c r="I402" s="39"/>
      <c r="J402" s="24"/>
      <c r="K402" s="24"/>
      <c r="L402" s="5"/>
      <c r="M402" s="24"/>
      <c r="N402" s="24"/>
      <c r="O402" s="24"/>
      <c r="P402" s="5"/>
      <c r="Q402" s="5"/>
      <c r="R402" s="5"/>
      <c r="S402" s="5"/>
      <c r="T402" s="5"/>
    </row>
    <row r="403" spans="1:20" ht="15.75" x14ac:dyDescent="0.25">
      <c r="A403" s="5"/>
      <c r="B403" s="52"/>
      <c r="C403" s="52"/>
      <c r="D403" s="53"/>
      <c r="E403" s="52"/>
      <c r="F403" s="34"/>
      <c r="G403" s="52"/>
      <c r="H403" s="42"/>
      <c r="I403" s="39"/>
      <c r="J403" s="24"/>
      <c r="K403" s="24"/>
      <c r="L403" s="5"/>
      <c r="M403" s="24"/>
      <c r="N403" s="24"/>
      <c r="O403" s="24"/>
      <c r="P403" s="5"/>
      <c r="Q403" s="5"/>
      <c r="R403" s="5"/>
      <c r="S403" s="5"/>
      <c r="T403" s="5"/>
    </row>
    <row r="404" spans="1:20" ht="15.75" x14ac:dyDescent="0.25">
      <c r="A404" s="5"/>
      <c r="B404" s="52"/>
      <c r="C404" s="52"/>
      <c r="D404" s="53"/>
      <c r="E404" s="52"/>
      <c r="F404" s="34"/>
      <c r="G404" s="52"/>
      <c r="H404" s="42"/>
      <c r="I404" s="39"/>
      <c r="J404" s="24"/>
      <c r="K404" s="24"/>
      <c r="L404" s="5"/>
      <c r="M404" s="24"/>
      <c r="N404" s="24"/>
      <c r="O404" s="24"/>
      <c r="P404" s="5"/>
      <c r="Q404" s="5"/>
      <c r="R404" s="5"/>
      <c r="S404" s="5"/>
      <c r="T404" s="5"/>
    </row>
    <row r="405" spans="1:20" ht="15.75" x14ac:dyDescent="0.25">
      <c r="A405" s="5"/>
      <c r="B405" s="52"/>
      <c r="C405" s="52"/>
      <c r="D405" s="53"/>
      <c r="E405" s="52"/>
      <c r="F405" s="34"/>
      <c r="G405" s="52"/>
      <c r="H405" s="42"/>
      <c r="I405" s="39"/>
      <c r="J405" s="24"/>
      <c r="K405" s="24"/>
      <c r="L405" s="5"/>
      <c r="M405" s="24"/>
      <c r="N405" s="24"/>
      <c r="O405" s="24"/>
      <c r="P405" s="5"/>
      <c r="Q405" s="5"/>
      <c r="R405" s="5"/>
      <c r="S405" s="5"/>
      <c r="T405" s="5"/>
    </row>
    <row r="406" spans="1:20" ht="15.75" x14ac:dyDescent="0.25">
      <c r="A406" s="5"/>
      <c r="B406" s="52"/>
      <c r="C406" s="52"/>
      <c r="D406" s="53"/>
      <c r="E406" s="52"/>
      <c r="F406" s="34"/>
      <c r="G406" s="52"/>
      <c r="H406" s="42"/>
      <c r="I406" s="39"/>
      <c r="J406" s="24"/>
      <c r="K406" s="24"/>
      <c r="L406" s="5"/>
      <c r="M406" s="24"/>
      <c r="N406" s="24"/>
      <c r="O406" s="24"/>
      <c r="P406" s="5"/>
      <c r="Q406" s="5"/>
      <c r="R406" s="5"/>
      <c r="S406" s="5"/>
      <c r="T406" s="5"/>
    </row>
    <row r="407" spans="1:20" ht="15.75" x14ac:dyDescent="0.25">
      <c r="A407" s="5"/>
      <c r="B407" s="52"/>
      <c r="C407" s="52"/>
      <c r="D407" s="53"/>
      <c r="E407" s="52"/>
      <c r="F407" s="34"/>
      <c r="G407" s="52"/>
      <c r="H407" s="42"/>
      <c r="I407" s="39"/>
      <c r="J407" s="24"/>
      <c r="K407" s="24"/>
      <c r="L407" s="5"/>
      <c r="M407" s="24"/>
      <c r="N407" s="24"/>
      <c r="O407" s="24"/>
      <c r="P407" s="5"/>
      <c r="Q407" s="5"/>
      <c r="R407" s="5"/>
      <c r="S407" s="5"/>
      <c r="T407" s="5"/>
    </row>
    <row r="408" spans="1:20" ht="15.75" x14ac:dyDescent="0.25">
      <c r="A408" s="5"/>
      <c r="B408" s="52"/>
      <c r="C408" s="52"/>
      <c r="D408" s="53"/>
      <c r="E408" s="52"/>
      <c r="F408" s="34"/>
      <c r="G408" s="52"/>
      <c r="H408" s="42"/>
      <c r="I408" s="39"/>
      <c r="J408" s="24"/>
      <c r="K408" s="24"/>
      <c r="L408" s="5"/>
      <c r="M408" s="24"/>
      <c r="N408" s="24"/>
      <c r="O408" s="24"/>
      <c r="P408" s="5"/>
      <c r="Q408" s="5"/>
      <c r="R408" s="5"/>
      <c r="S408" s="5"/>
      <c r="T408" s="5"/>
    </row>
    <row r="409" spans="1:20" ht="15.75" x14ac:dyDescent="0.25">
      <c r="A409" s="5"/>
      <c r="B409" s="52"/>
      <c r="C409" s="52"/>
      <c r="D409" s="53"/>
      <c r="E409" s="52"/>
      <c r="F409" s="34"/>
      <c r="G409" s="52"/>
      <c r="H409" s="42"/>
      <c r="I409" s="39"/>
      <c r="J409" s="24"/>
      <c r="K409" s="24"/>
      <c r="L409" s="5"/>
      <c r="M409" s="24"/>
      <c r="N409" s="24"/>
      <c r="O409" s="24"/>
      <c r="P409" s="5"/>
      <c r="Q409" s="5"/>
      <c r="R409" s="5"/>
      <c r="S409" s="5"/>
      <c r="T409" s="5"/>
    </row>
    <row r="410" spans="1:20" ht="15.75" x14ac:dyDescent="0.25">
      <c r="A410" s="5"/>
      <c r="B410" s="52"/>
      <c r="C410" s="52"/>
      <c r="D410" s="53"/>
      <c r="E410" s="52"/>
      <c r="F410" s="34"/>
      <c r="G410" s="52"/>
      <c r="H410" s="42"/>
      <c r="I410" s="39"/>
      <c r="J410" s="24"/>
      <c r="K410" s="24"/>
      <c r="L410" s="5"/>
      <c r="M410" s="24"/>
      <c r="N410" s="24"/>
      <c r="O410" s="24"/>
      <c r="P410" s="5"/>
      <c r="Q410" s="5"/>
      <c r="R410" s="5"/>
      <c r="S410" s="5"/>
      <c r="T410" s="5"/>
    </row>
    <row r="411" spans="1:20" ht="15.75" x14ac:dyDescent="0.25">
      <c r="A411" s="5"/>
      <c r="B411" s="52"/>
      <c r="C411" s="52"/>
      <c r="D411" s="53"/>
      <c r="E411" s="52"/>
      <c r="F411" s="34"/>
      <c r="G411" s="52"/>
      <c r="H411" s="42"/>
      <c r="I411" s="39"/>
      <c r="J411" s="24"/>
      <c r="K411" s="24"/>
      <c r="L411" s="5"/>
      <c r="M411" s="24"/>
      <c r="N411" s="24"/>
      <c r="O411" s="24"/>
      <c r="P411" s="5"/>
      <c r="Q411" s="5"/>
      <c r="R411" s="5"/>
      <c r="S411" s="5"/>
      <c r="T411" s="5"/>
    </row>
    <row r="412" spans="1:20" ht="15.75" x14ac:dyDescent="0.25">
      <c r="A412" s="5"/>
      <c r="B412" s="52"/>
      <c r="C412" s="52"/>
      <c r="D412" s="53"/>
      <c r="E412" s="52"/>
      <c r="F412" s="34"/>
      <c r="G412" s="52"/>
      <c r="H412" s="42"/>
      <c r="I412" s="39"/>
      <c r="J412" s="24"/>
      <c r="K412" s="24"/>
      <c r="L412" s="5"/>
      <c r="M412" s="24"/>
      <c r="N412" s="24"/>
      <c r="O412" s="24"/>
      <c r="P412" s="5"/>
      <c r="Q412" s="5"/>
      <c r="R412" s="5"/>
      <c r="S412" s="5"/>
      <c r="T412" s="5"/>
    </row>
    <row r="413" spans="1:20" ht="15.75" x14ac:dyDescent="0.25">
      <c r="A413" s="5"/>
      <c r="B413" s="52"/>
      <c r="C413" s="52"/>
      <c r="D413" s="53"/>
      <c r="E413" s="52"/>
      <c r="F413" s="34"/>
      <c r="G413" s="52"/>
      <c r="H413" s="42"/>
      <c r="I413" s="39"/>
      <c r="J413" s="24"/>
      <c r="K413" s="24"/>
      <c r="L413" s="5"/>
      <c r="M413" s="24"/>
      <c r="N413" s="24"/>
      <c r="O413" s="24"/>
      <c r="P413" s="5"/>
      <c r="Q413" s="5"/>
      <c r="R413" s="5"/>
      <c r="S413" s="5"/>
      <c r="T413" s="5"/>
    </row>
    <row r="414" spans="1:20" ht="15.75" x14ac:dyDescent="0.25">
      <c r="A414" s="5"/>
      <c r="B414" s="52"/>
      <c r="C414" s="52"/>
      <c r="D414" s="53"/>
      <c r="E414" s="52"/>
      <c r="F414" s="34"/>
      <c r="G414" s="52"/>
      <c r="H414" s="42"/>
      <c r="I414" s="39"/>
      <c r="J414" s="24"/>
      <c r="K414" s="24"/>
      <c r="L414" s="5"/>
      <c r="M414" s="24"/>
      <c r="N414" s="24"/>
      <c r="O414" s="24"/>
      <c r="P414" s="5"/>
      <c r="Q414" s="5"/>
      <c r="R414" s="5"/>
      <c r="S414" s="5"/>
      <c r="T414" s="5"/>
    </row>
    <row r="415" spans="1:20" ht="15.75" x14ac:dyDescent="0.25">
      <c r="A415" s="5"/>
      <c r="B415" s="52"/>
      <c r="C415" s="52"/>
      <c r="D415" s="53"/>
      <c r="E415" s="52"/>
      <c r="F415" s="34"/>
      <c r="G415" s="52"/>
      <c r="H415" s="42"/>
      <c r="I415" s="39"/>
      <c r="J415" s="24"/>
      <c r="K415" s="24"/>
      <c r="L415" s="5"/>
      <c r="M415" s="24"/>
      <c r="N415" s="24"/>
      <c r="O415" s="24"/>
      <c r="P415" s="5"/>
      <c r="Q415" s="5"/>
      <c r="R415" s="5"/>
      <c r="S415" s="5"/>
      <c r="T415" s="5"/>
    </row>
    <row r="416" spans="1:20" ht="15.75" x14ac:dyDescent="0.25">
      <c r="A416" s="5"/>
      <c r="B416" s="52"/>
      <c r="C416" s="52"/>
      <c r="D416" s="53"/>
      <c r="E416" s="52"/>
      <c r="F416" s="34"/>
      <c r="G416" s="52"/>
      <c r="H416" s="42"/>
      <c r="I416" s="39"/>
      <c r="J416" s="24"/>
      <c r="K416" s="24"/>
      <c r="L416" s="5"/>
      <c r="M416" s="24"/>
      <c r="N416" s="24"/>
      <c r="O416" s="24"/>
      <c r="P416" s="5"/>
      <c r="Q416" s="5"/>
      <c r="R416" s="5"/>
      <c r="S416" s="5"/>
      <c r="T416" s="5"/>
    </row>
    <row r="417" spans="1:20" ht="15.75" x14ac:dyDescent="0.25">
      <c r="A417" s="5"/>
      <c r="B417" s="52"/>
      <c r="C417" s="52"/>
      <c r="D417" s="53"/>
      <c r="E417" s="52"/>
      <c r="F417" s="34"/>
      <c r="G417" s="52"/>
      <c r="H417" s="42"/>
      <c r="I417" s="39"/>
      <c r="J417" s="24"/>
      <c r="K417" s="24"/>
      <c r="L417" s="5"/>
      <c r="M417" s="24"/>
      <c r="N417" s="24"/>
      <c r="O417" s="24"/>
      <c r="P417" s="5"/>
      <c r="Q417" s="5"/>
      <c r="R417" s="5"/>
      <c r="S417" s="5"/>
      <c r="T417" s="5"/>
    </row>
    <row r="418" spans="1:20" ht="15.75" x14ac:dyDescent="0.25">
      <c r="A418" s="5"/>
      <c r="B418" s="52"/>
      <c r="C418" s="52"/>
      <c r="D418" s="53"/>
      <c r="E418" s="52"/>
      <c r="F418" s="34"/>
      <c r="G418" s="52"/>
      <c r="H418" s="42"/>
      <c r="I418" s="39"/>
      <c r="J418" s="24"/>
      <c r="K418" s="24"/>
      <c r="L418" s="5"/>
      <c r="M418" s="24"/>
      <c r="N418" s="24"/>
      <c r="O418" s="24"/>
      <c r="P418" s="5"/>
      <c r="Q418" s="5"/>
      <c r="R418" s="5"/>
      <c r="S418" s="5"/>
      <c r="T418" s="5"/>
    </row>
    <row r="419" spans="1:20" ht="15.75" x14ac:dyDescent="0.25">
      <c r="A419" s="5"/>
      <c r="B419" s="52"/>
      <c r="C419" s="52"/>
      <c r="D419" s="53"/>
      <c r="E419" s="52"/>
      <c r="F419" s="34"/>
      <c r="G419" s="52"/>
      <c r="H419" s="42"/>
      <c r="I419" s="39"/>
      <c r="J419" s="24"/>
      <c r="K419" s="24"/>
      <c r="L419" s="5"/>
      <c r="M419" s="24"/>
      <c r="N419" s="24"/>
      <c r="O419" s="24"/>
      <c r="P419" s="5"/>
      <c r="Q419" s="5"/>
      <c r="R419" s="5"/>
      <c r="S419" s="5"/>
      <c r="T419" s="5"/>
    </row>
    <row r="420" spans="1:20" ht="15.75" x14ac:dyDescent="0.25">
      <c r="A420" s="5"/>
      <c r="B420" s="52"/>
      <c r="C420" s="52"/>
      <c r="D420" s="53"/>
      <c r="E420" s="52"/>
      <c r="F420" s="34"/>
      <c r="G420" s="52"/>
      <c r="H420" s="42"/>
      <c r="I420" s="39"/>
      <c r="J420" s="24"/>
      <c r="K420" s="24"/>
      <c r="L420" s="5"/>
      <c r="M420" s="24"/>
      <c r="N420" s="24"/>
      <c r="O420" s="24"/>
      <c r="P420" s="5"/>
      <c r="Q420" s="5"/>
      <c r="R420" s="5"/>
      <c r="S420" s="5"/>
      <c r="T420" s="5"/>
    </row>
    <row r="421" spans="1:20" ht="15.75" x14ac:dyDescent="0.25">
      <c r="A421" s="5"/>
      <c r="B421" s="52"/>
      <c r="C421" s="52"/>
      <c r="D421" s="53"/>
      <c r="E421" s="52"/>
      <c r="F421" s="34"/>
      <c r="G421" s="52"/>
      <c r="H421" s="42"/>
      <c r="I421" s="39"/>
      <c r="J421" s="24"/>
      <c r="K421" s="24"/>
      <c r="L421" s="5"/>
      <c r="M421" s="24"/>
      <c r="N421" s="24"/>
      <c r="O421" s="24"/>
      <c r="P421" s="5"/>
      <c r="Q421" s="5"/>
      <c r="R421" s="5"/>
      <c r="S421" s="5"/>
      <c r="T421" s="5"/>
    </row>
    <row r="422" spans="1:20" ht="15.75" x14ac:dyDescent="0.25">
      <c r="A422" s="5"/>
      <c r="B422" s="52"/>
      <c r="C422" s="52"/>
      <c r="D422" s="53"/>
      <c r="E422" s="52"/>
      <c r="F422" s="34"/>
      <c r="G422" s="52"/>
      <c r="H422" s="42"/>
      <c r="I422" s="39"/>
      <c r="J422" s="24"/>
      <c r="K422" s="24"/>
      <c r="L422" s="5"/>
      <c r="M422" s="24"/>
      <c r="N422" s="24"/>
      <c r="O422" s="24"/>
      <c r="P422" s="5"/>
      <c r="Q422" s="5"/>
      <c r="R422" s="5"/>
      <c r="S422" s="5"/>
      <c r="T422" s="5"/>
    </row>
    <row r="423" spans="1:20" ht="15.75" x14ac:dyDescent="0.25">
      <c r="A423" s="5"/>
      <c r="B423" s="52"/>
      <c r="C423" s="52"/>
      <c r="D423" s="53"/>
      <c r="E423" s="52"/>
      <c r="F423" s="34"/>
      <c r="G423" s="52"/>
      <c r="H423" s="42"/>
      <c r="I423" s="39"/>
      <c r="J423" s="24"/>
      <c r="K423" s="24"/>
      <c r="L423" s="5"/>
      <c r="M423" s="24"/>
      <c r="N423" s="24"/>
      <c r="O423" s="24"/>
      <c r="P423" s="5"/>
      <c r="Q423" s="5"/>
      <c r="R423" s="5"/>
      <c r="S423" s="5"/>
      <c r="T423" s="5"/>
    </row>
    <row r="424" spans="1:20" ht="15.75" x14ac:dyDescent="0.25">
      <c r="A424" s="5"/>
      <c r="B424" s="52"/>
      <c r="C424" s="52"/>
      <c r="D424" s="53"/>
      <c r="E424" s="52"/>
      <c r="F424" s="34"/>
      <c r="G424" s="52"/>
      <c r="H424" s="42"/>
      <c r="I424" s="39"/>
      <c r="J424" s="24"/>
      <c r="K424" s="24"/>
      <c r="L424" s="5"/>
      <c r="M424" s="24"/>
      <c r="N424" s="24"/>
      <c r="O424" s="24"/>
      <c r="P424" s="5"/>
      <c r="Q424" s="5"/>
      <c r="R424" s="5"/>
      <c r="S424" s="5"/>
      <c r="T424" s="5"/>
    </row>
    <row r="425" spans="1:20" ht="15.75" x14ac:dyDescent="0.25">
      <c r="A425" s="5"/>
      <c r="B425" s="52"/>
      <c r="C425" s="52"/>
      <c r="D425" s="53"/>
      <c r="E425" s="52"/>
      <c r="F425" s="34"/>
      <c r="G425" s="52"/>
      <c r="H425" s="42"/>
      <c r="I425" s="39"/>
      <c r="J425" s="24"/>
      <c r="K425" s="24"/>
      <c r="L425" s="5"/>
      <c r="M425" s="24"/>
      <c r="N425" s="24"/>
      <c r="O425" s="24"/>
      <c r="P425" s="5"/>
      <c r="Q425" s="5"/>
      <c r="R425" s="5"/>
      <c r="S425" s="5"/>
      <c r="T425" s="5"/>
    </row>
    <row r="426" spans="1:20" ht="15.75" x14ac:dyDescent="0.25">
      <c r="A426" s="5"/>
      <c r="B426" s="52"/>
      <c r="C426" s="52"/>
      <c r="D426" s="53"/>
      <c r="E426" s="52"/>
      <c r="F426" s="34"/>
      <c r="G426" s="52"/>
      <c r="H426" s="42"/>
      <c r="I426" s="39"/>
      <c r="J426" s="24"/>
      <c r="K426" s="24"/>
      <c r="L426" s="5"/>
      <c r="M426" s="24"/>
      <c r="N426" s="24"/>
      <c r="O426" s="24"/>
      <c r="P426" s="5"/>
      <c r="Q426" s="5"/>
      <c r="R426" s="5"/>
      <c r="S426" s="5"/>
      <c r="T426" s="5"/>
    </row>
    <row r="427" spans="1:20" ht="15.75" x14ac:dyDescent="0.25">
      <c r="A427" s="5"/>
      <c r="B427" s="52"/>
      <c r="C427" s="52"/>
      <c r="D427" s="53"/>
      <c r="E427" s="52"/>
      <c r="F427" s="34"/>
      <c r="G427" s="52"/>
      <c r="H427" s="42"/>
      <c r="I427" s="39"/>
      <c r="J427" s="24"/>
      <c r="K427" s="24"/>
      <c r="L427" s="5"/>
      <c r="M427" s="24"/>
      <c r="N427" s="24"/>
      <c r="O427" s="24"/>
      <c r="P427" s="5"/>
      <c r="Q427" s="5"/>
      <c r="R427" s="5"/>
      <c r="S427" s="5"/>
      <c r="T427" s="5"/>
    </row>
    <row r="428" spans="1:20" ht="15.75" x14ac:dyDescent="0.25">
      <c r="A428" s="5"/>
      <c r="B428" s="52"/>
      <c r="C428" s="52"/>
      <c r="D428" s="53"/>
      <c r="E428" s="52"/>
      <c r="F428" s="34"/>
      <c r="G428" s="52"/>
      <c r="H428" s="42"/>
      <c r="I428" s="39"/>
      <c r="J428" s="24"/>
      <c r="K428" s="24"/>
      <c r="L428" s="5"/>
      <c r="M428" s="24"/>
      <c r="N428" s="24"/>
      <c r="O428" s="24"/>
      <c r="P428" s="5"/>
      <c r="Q428" s="5"/>
      <c r="R428" s="5"/>
      <c r="S428" s="5"/>
      <c r="T428" s="5"/>
    </row>
    <row r="429" spans="1:20" ht="15.75" x14ac:dyDescent="0.25">
      <c r="A429" s="5"/>
      <c r="B429" s="52"/>
      <c r="C429" s="52"/>
      <c r="D429" s="53"/>
      <c r="E429" s="52"/>
      <c r="F429" s="34"/>
      <c r="G429" s="52"/>
      <c r="H429" s="42"/>
      <c r="I429" s="39"/>
      <c r="J429" s="24"/>
      <c r="K429" s="24"/>
      <c r="L429" s="5"/>
      <c r="M429" s="24"/>
      <c r="N429" s="24"/>
      <c r="O429" s="24"/>
      <c r="P429" s="5"/>
      <c r="Q429" s="5"/>
      <c r="R429" s="5"/>
      <c r="S429" s="5"/>
      <c r="T429" s="5"/>
    </row>
    <row r="430" spans="1:20" ht="15.75" x14ac:dyDescent="0.25">
      <c r="A430" s="5"/>
      <c r="B430" s="52"/>
      <c r="C430" s="52"/>
      <c r="D430" s="53"/>
      <c r="E430" s="52"/>
      <c r="F430" s="34"/>
      <c r="G430" s="52"/>
      <c r="H430" s="42"/>
      <c r="I430" s="39"/>
      <c r="J430" s="24"/>
      <c r="K430" s="24"/>
      <c r="L430" s="5"/>
      <c r="M430" s="24"/>
      <c r="N430" s="24"/>
      <c r="O430" s="24"/>
      <c r="P430" s="5"/>
      <c r="Q430" s="5"/>
      <c r="R430" s="5"/>
      <c r="S430" s="5"/>
      <c r="T430" s="5"/>
    </row>
    <row r="431" spans="1:20" ht="15.75" x14ac:dyDescent="0.25">
      <c r="A431" s="5"/>
      <c r="B431" s="52"/>
      <c r="C431" s="52"/>
      <c r="D431" s="53"/>
      <c r="E431" s="52"/>
      <c r="F431" s="34"/>
      <c r="G431" s="52"/>
      <c r="H431" s="42"/>
      <c r="I431" s="39"/>
      <c r="J431" s="24"/>
      <c r="K431" s="24"/>
      <c r="L431" s="5"/>
      <c r="M431" s="24"/>
      <c r="N431" s="24"/>
      <c r="O431" s="24"/>
      <c r="P431" s="5"/>
      <c r="Q431" s="5"/>
      <c r="R431" s="5"/>
      <c r="S431" s="5"/>
      <c r="T431" s="5"/>
    </row>
    <row r="432" spans="1:20" ht="15.75" x14ac:dyDescent="0.25">
      <c r="A432" s="5"/>
      <c r="B432" s="52"/>
      <c r="C432" s="52"/>
      <c r="D432" s="53"/>
      <c r="E432" s="52"/>
      <c r="F432" s="34"/>
      <c r="G432" s="52"/>
      <c r="H432" s="42"/>
      <c r="I432" s="39"/>
      <c r="J432" s="24"/>
      <c r="K432" s="24"/>
      <c r="L432" s="5"/>
      <c r="M432" s="24"/>
      <c r="N432" s="24"/>
      <c r="O432" s="24"/>
      <c r="P432" s="5"/>
      <c r="Q432" s="5"/>
      <c r="R432" s="5"/>
      <c r="S432" s="5"/>
      <c r="T432" s="5"/>
    </row>
    <row r="433" spans="18:20" ht="15.75" x14ac:dyDescent="0.25">
      <c r="R433" s="5"/>
      <c r="S433" s="5"/>
      <c r="T433" s="5"/>
    </row>
  </sheetData>
  <mergeCells count="1">
    <mergeCell ref="A1:D1"/>
  </mergeCells>
  <pageMargins left="0.7" right="0.7" top="0.75" bottom="0.75" header="0.3" footer="0.3"/>
  <pageSetup paperSize="9" orientation="portrait" verticalDpi="300" r:id="rId1"/>
  <ignoredErrors>
    <ignoredError sqref="C4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7"/>
  <sheetViews>
    <sheetView rightToLeft="1" zoomScale="85" zoomScaleNormal="85" workbookViewId="0">
      <pane ySplit="6" topLeftCell="A7" activePane="bottomLeft" state="frozen"/>
      <selection activeCell="B1" sqref="B1"/>
      <selection pane="bottomLeft" activeCell="B2" sqref="B2"/>
    </sheetView>
  </sheetViews>
  <sheetFormatPr defaultRowHeight="15" x14ac:dyDescent="0.25"/>
  <cols>
    <col min="1" max="1" width="7.28515625" style="54" customWidth="1"/>
    <col min="2" max="2" width="17.140625" style="54" customWidth="1"/>
    <col min="3" max="3" width="13.42578125" style="54" customWidth="1"/>
    <col min="4" max="4" width="11.85546875" style="54" customWidth="1"/>
    <col min="5" max="5" width="14.28515625" style="54" customWidth="1"/>
    <col min="6" max="6" width="12.7109375" bestFit="1" customWidth="1"/>
    <col min="7" max="7" width="12.7109375" customWidth="1"/>
    <col min="8" max="8" width="9.85546875" customWidth="1"/>
    <col min="9" max="9" width="10.85546875" customWidth="1"/>
    <col min="10" max="10" width="12.140625" customWidth="1"/>
    <col min="11" max="11" width="13.5703125" customWidth="1"/>
    <col min="12" max="12" width="13" bestFit="1" customWidth="1"/>
    <col min="13" max="13" width="14.28515625" bestFit="1" customWidth="1"/>
  </cols>
  <sheetData>
    <row r="1" spans="1:13" x14ac:dyDescent="0.25">
      <c r="A1"/>
      <c r="B1"/>
      <c r="C1" t="s">
        <v>51</v>
      </c>
      <c r="D1" s="114">
        <f>'מחשבון משכנתא'!D5</f>
        <v>0</v>
      </c>
      <c r="E1"/>
      <c r="F1" t="s">
        <v>52</v>
      </c>
      <c r="H1" s="113">
        <f>'מחשבון משכנתא'!B5</f>
        <v>0</v>
      </c>
      <c r="I1" t="s">
        <v>53</v>
      </c>
      <c r="J1" t="s">
        <v>36</v>
      </c>
      <c r="K1" s="117" t="str">
        <f>IFERROR(AVERAGEIF(I7:I366,"&gt;0"),"")</f>
        <v/>
      </c>
      <c r="L1" t="s">
        <v>67</v>
      </c>
      <c r="M1" t="str">
        <f>IFERROR(IF(I7=0,"",I7),"")</f>
        <v/>
      </c>
    </row>
    <row r="2" spans="1:13" x14ac:dyDescent="0.25">
      <c r="A2"/>
      <c r="B2"/>
      <c r="C2" t="s">
        <v>54</v>
      </c>
      <c r="D2" s="118">
        <f>'מחשבון משכנתא'!B13</f>
        <v>2.0000000000000011E-2</v>
      </c>
      <c r="E2"/>
      <c r="F2" t="s">
        <v>55</v>
      </c>
      <c r="H2">
        <v>100</v>
      </c>
      <c r="I2" t="s">
        <v>56</v>
      </c>
      <c r="J2" t="s">
        <v>35</v>
      </c>
      <c r="K2" s="117" t="str">
        <f>IFERROR(IF(I367=0,"",MAX(I7:I366)),"")</f>
        <v/>
      </c>
    </row>
    <row r="3" spans="1:13" x14ac:dyDescent="0.25">
      <c r="A3"/>
      <c r="B3"/>
      <c r="C3" t="s">
        <v>57</v>
      </c>
      <c r="D3">
        <f>RATE(12,0,1,-(1+D2))*100</f>
        <v>0.16515813019726719</v>
      </c>
      <c r="E3"/>
      <c r="F3" t="s">
        <v>58</v>
      </c>
      <c r="H3">
        <f>'מחשבון משכנתא'!C5*12</f>
        <v>0</v>
      </c>
      <c r="J3" t="s">
        <v>32</v>
      </c>
      <c r="K3" s="117">
        <f>IFERROR(SUM(K7:K366),"")</f>
        <v>0</v>
      </c>
    </row>
    <row r="4" spans="1:13" x14ac:dyDescent="0.25">
      <c r="A4"/>
      <c r="B4"/>
      <c r="C4"/>
      <c r="D4"/>
      <c r="E4"/>
      <c r="F4" t="s">
        <v>59</v>
      </c>
      <c r="H4" s="1">
        <f>D1/12</f>
        <v>0</v>
      </c>
      <c r="I4" t="s">
        <v>60</v>
      </c>
      <c r="J4" t="s">
        <v>38</v>
      </c>
      <c r="K4" s="117">
        <f>IFERROR(SUM(J7:J366)-Lsum,"")</f>
        <v>0</v>
      </c>
    </row>
    <row r="5" spans="1:13" ht="15.75" x14ac:dyDescent="0.25">
      <c r="A5" t="s">
        <v>1</v>
      </c>
      <c r="B5" s="115">
        <f>I367</f>
        <v>0</v>
      </c>
      <c r="C5"/>
      <c r="D5"/>
      <c r="E5"/>
    </row>
    <row r="6" spans="1:13" ht="30" x14ac:dyDescent="0.25">
      <c r="A6" s="116" t="s">
        <v>16</v>
      </c>
      <c r="B6" s="116" t="s">
        <v>61</v>
      </c>
      <c r="C6" s="116" t="s">
        <v>14</v>
      </c>
      <c r="D6" s="116" t="s">
        <v>13</v>
      </c>
      <c r="E6" s="116" t="s">
        <v>1</v>
      </c>
      <c r="F6" s="116" t="s">
        <v>62</v>
      </c>
      <c r="G6" s="116" t="s">
        <v>76</v>
      </c>
      <c r="H6" s="116" t="s">
        <v>63</v>
      </c>
      <c r="I6" s="116" t="s">
        <v>64</v>
      </c>
      <c r="J6" s="116" t="s">
        <v>65</v>
      </c>
      <c r="K6" s="116" t="s">
        <v>66</v>
      </c>
    </row>
    <row r="7" spans="1:13" x14ac:dyDescent="0.25">
      <c r="A7">
        <v>1</v>
      </c>
      <c r="B7" s="117">
        <f>Lsum</f>
        <v>0</v>
      </c>
      <c r="C7" s="117" t="e">
        <f>E7-D7</f>
        <v>#NUM!</v>
      </c>
      <c r="D7" s="117">
        <f t="shared" ref="D7:D21" si="0">B7*Interest</f>
        <v>0</v>
      </c>
      <c r="E7" s="117" t="e">
        <f t="shared" ref="E7:E70" si="1">-PMT(Interest,H$3,Lsum)</f>
        <v>#NUM!</v>
      </c>
      <c r="F7" s="117">
        <f>IF(B7&gt;0.01,B7-C7,0)</f>
        <v>0</v>
      </c>
      <c r="G7" s="117">
        <f t="shared" ref="G7:G70" si="2">H7/Base_Index*F7</f>
        <v>0</v>
      </c>
      <c r="H7">
        <f>Base_Index+D$3</f>
        <v>100.16515813019727</v>
      </c>
      <c r="I7" s="117">
        <f t="shared" ref="I7:I70" si="3">IF(B7&gt;0.01,H7/Base_Index*E7,0)</f>
        <v>0</v>
      </c>
      <c r="J7" s="117">
        <f t="shared" ref="J7:J70" si="4">IF(B7&gt;0.01,H7/Base_Index*C7,0)</f>
        <v>0</v>
      </c>
      <c r="K7" s="117">
        <f t="shared" ref="K7:K70" si="5">H7/Base_Index*D7</f>
        <v>0</v>
      </c>
    </row>
    <row r="8" spans="1:13" x14ac:dyDescent="0.25">
      <c r="A8">
        <v>2</v>
      </c>
      <c r="B8" s="117">
        <f>F7</f>
        <v>0</v>
      </c>
      <c r="C8" s="117" t="e">
        <f t="shared" ref="C8:C71" si="6">E8-D8</f>
        <v>#NUM!</v>
      </c>
      <c r="D8" s="117">
        <f t="shared" si="0"/>
        <v>0</v>
      </c>
      <c r="E8" s="117" t="e">
        <f t="shared" si="1"/>
        <v>#NUM!</v>
      </c>
      <c r="F8" s="117">
        <f t="shared" ref="F8:F71" si="7">IF(B8&gt;0.01,B8-C8,0)</f>
        <v>0</v>
      </c>
      <c r="G8" s="117">
        <f t="shared" si="2"/>
        <v>0</v>
      </c>
      <c r="H8">
        <f>H7+D$3*H7/100</f>
        <v>100.33058903247424</v>
      </c>
      <c r="I8" s="117">
        <f t="shared" si="3"/>
        <v>0</v>
      </c>
      <c r="J8" s="117">
        <f t="shared" si="4"/>
        <v>0</v>
      </c>
      <c r="K8" s="117">
        <f t="shared" si="5"/>
        <v>0</v>
      </c>
    </row>
    <row r="9" spans="1:13" x14ac:dyDescent="0.25">
      <c r="A9">
        <v>3</v>
      </c>
      <c r="B9" s="117">
        <f t="shared" ref="B9:B72" si="8">F8</f>
        <v>0</v>
      </c>
      <c r="C9" s="117" t="e">
        <f t="shared" si="6"/>
        <v>#NUM!</v>
      </c>
      <c r="D9" s="117">
        <f t="shared" si="0"/>
        <v>0</v>
      </c>
      <c r="E9" s="117" t="e">
        <f t="shared" si="1"/>
        <v>#NUM!</v>
      </c>
      <c r="F9" s="117">
        <f t="shared" si="7"/>
        <v>0</v>
      </c>
      <c r="G9" s="117">
        <f t="shared" si="2"/>
        <v>0</v>
      </c>
      <c r="H9">
        <f t="shared" ref="H9:H72" si="9">H8+D$3*H8/100</f>
        <v>100.49629315733617</v>
      </c>
      <c r="I9" s="117">
        <f t="shared" si="3"/>
        <v>0</v>
      </c>
      <c r="J9" s="117">
        <f t="shared" si="4"/>
        <v>0</v>
      </c>
      <c r="K9" s="117">
        <f t="shared" si="5"/>
        <v>0</v>
      </c>
    </row>
    <row r="10" spans="1:13" x14ac:dyDescent="0.25">
      <c r="A10">
        <v>4</v>
      </c>
      <c r="B10" s="117">
        <f t="shared" si="8"/>
        <v>0</v>
      </c>
      <c r="C10" s="117" t="e">
        <f t="shared" si="6"/>
        <v>#NUM!</v>
      </c>
      <c r="D10" s="117">
        <f t="shared" si="0"/>
        <v>0</v>
      </c>
      <c r="E10" s="117" t="e">
        <f t="shared" si="1"/>
        <v>#NUM!</v>
      </c>
      <c r="F10" s="117">
        <f t="shared" si="7"/>
        <v>0</v>
      </c>
      <c r="G10" s="117">
        <f t="shared" si="2"/>
        <v>0</v>
      </c>
      <c r="H10">
        <f t="shared" si="9"/>
        <v>100.66227095603239</v>
      </c>
      <c r="I10" s="117">
        <f t="shared" si="3"/>
        <v>0</v>
      </c>
      <c r="J10" s="117">
        <f t="shared" si="4"/>
        <v>0</v>
      </c>
      <c r="K10" s="117">
        <f t="shared" si="5"/>
        <v>0</v>
      </c>
    </row>
    <row r="11" spans="1:13" x14ac:dyDescent="0.25">
      <c r="A11">
        <v>5</v>
      </c>
      <c r="B11" s="117">
        <f t="shared" si="8"/>
        <v>0</v>
      </c>
      <c r="C11" s="117" t="e">
        <f t="shared" si="6"/>
        <v>#NUM!</v>
      </c>
      <c r="D11" s="117">
        <f t="shared" si="0"/>
        <v>0</v>
      </c>
      <c r="E11" s="117" t="e">
        <f t="shared" si="1"/>
        <v>#NUM!</v>
      </c>
      <c r="F11" s="117">
        <f t="shared" si="7"/>
        <v>0</v>
      </c>
      <c r="G11" s="117">
        <f t="shared" si="2"/>
        <v>0</v>
      </c>
      <c r="H11">
        <f t="shared" si="9"/>
        <v>100.82852288055747</v>
      </c>
      <c r="I11" s="117">
        <f t="shared" si="3"/>
        <v>0</v>
      </c>
      <c r="J11" s="117">
        <f t="shared" si="4"/>
        <v>0</v>
      </c>
      <c r="K11" s="117">
        <f t="shared" si="5"/>
        <v>0</v>
      </c>
    </row>
    <row r="12" spans="1:13" x14ac:dyDescent="0.25">
      <c r="A12">
        <v>6</v>
      </c>
      <c r="B12" s="117">
        <f t="shared" si="8"/>
        <v>0</v>
      </c>
      <c r="C12" s="117" t="e">
        <f t="shared" si="6"/>
        <v>#NUM!</v>
      </c>
      <c r="D12" s="117">
        <f t="shared" si="0"/>
        <v>0</v>
      </c>
      <c r="E12" s="117" t="e">
        <f t="shared" si="1"/>
        <v>#NUM!</v>
      </c>
      <c r="F12" s="117">
        <f t="shared" si="7"/>
        <v>0</v>
      </c>
      <c r="G12" s="117">
        <f t="shared" si="2"/>
        <v>0</v>
      </c>
      <c r="H12">
        <f t="shared" si="9"/>
        <v>100.99504938365253</v>
      </c>
      <c r="I12" s="117">
        <f t="shared" si="3"/>
        <v>0</v>
      </c>
      <c r="J12" s="117">
        <f t="shared" si="4"/>
        <v>0</v>
      </c>
      <c r="K12" s="117">
        <f t="shared" si="5"/>
        <v>0</v>
      </c>
    </row>
    <row r="13" spans="1:13" x14ac:dyDescent="0.25">
      <c r="A13">
        <v>7</v>
      </c>
      <c r="B13" s="117">
        <f t="shared" si="8"/>
        <v>0</v>
      </c>
      <c r="C13" s="117" t="e">
        <f t="shared" si="6"/>
        <v>#NUM!</v>
      </c>
      <c r="D13" s="117">
        <f t="shared" si="0"/>
        <v>0</v>
      </c>
      <c r="E13" s="117" t="e">
        <f t="shared" si="1"/>
        <v>#NUM!</v>
      </c>
      <c r="F13" s="117">
        <f t="shared" si="7"/>
        <v>0</v>
      </c>
      <c r="G13" s="117">
        <f t="shared" si="2"/>
        <v>0</v>
      </c>
      <c r="H13">
        <f t="shared" si="9"/>
        <v>101.16185091880638</v>
      </c>
      <c r="I13" s="117">
        <f t="shared" si="3"/>
        <v>0</v>
      </c>
      <c r="J13" s="117">
        <f t="shared" si="4"/>
        <v>0</v>
      </c>
      <c r="K13" s="117">
        <f t="shared" si="5"/>
        <v>0</v>
      </c>
    </row>
    <row r="14" spans="1:13" x14ac:dyDescent="0.25">
      <c r="A14">
        <v>8</v>
      </c>
      <c r="B14" s="117">
        <f t="shared" si="8"/>
        <v>0</v>
      </c>
      <c r="C14" s="117" t="e">
        <f t="shared" si="6"/>
        <v>#NUM!</v>
      </c>
      <c r="D14" s="117">
        <f t="shared" si="0"/>
        <v>0</v>
      </c>
      <c r="E14" s="117" t="e">
        <f t="shared" si="1"/>
        <v>#NUM!</v>
      </c>
      <c r="F14" s="117">
        <f t="shared" si="7"/>
        <v>0</v>
      </c>
      <c r="G14" s="117">
        <f t="shared" si="2"/>
        <v>0</v>
      </c>
      <c r="H14">
        <f t="shared" si="9"/>
        <v>101.32892794025683</v>
      </c>
      <c r="I14" s="117">
        <f t="shared" si="3"/>
        <v>0</v>
      </c>
      <c r="J14" s="117">
        <f t="shared" si="4"/>
        <v>0</v>
      </c>
      <c r="K14" s="117">
        <f t="shared" si="5"/>
        <v>0</v>
      </c>
    </row>
    <row r="15" spans="1:13" x14ac:dyDescent="0.25">
      <c r="A15">
        <v>9</v>
      </c>
      <c r="B15" s="117">
        <f t="shared" si="8"/>
        <v>0</v>
      </c>
      <c r="C15" s="117" t="e">
        <f t="shared" si="6"/>
        <v>#NUM!</v>
      </c>
      <c r="D15" s="117">
        <f t="shared" si="0"/>
        <v>0</v>
      </c>
      <c r="E15" s="117" t="e">
        <f t="shared" si="1"/>
        <v>#NUM!</v>
      </c>
      <c r="F15" s="117">
        <f t="shared" si="7"/>
        <v>0</v>
      </c>
      <c r="G15" s="117">
        <f t="shared" si="2"/>
        <v>0</v>
      </c>
      <c r="H15">
        <f t="shared" si="9"/>
        <v>101.4962809029919</v>
      </c>
      <c r="I15" s="117">
        <f t="shared" si="3"/>
        <v>0</v>
      </c>
      <c r="J15" s="117">
        <f t="shared" si="4"/>
        <v>0</v>
      </c>
      <c r="K15" s="117">
        <f t="shared" si="5"/>
        <v>0</v>
      </c>
    </row>
    <row r="16" spans="1:13" x14ac:dyDescent="0.25">
      <c r="A16">
        <v>10</v>
      </c>
      <c r="B16" s="117">
        <f t="shared" si="8"/>
        <v>0</v>
      </c>
      <c r="C16" s="117" t="e">
        <f t="shared" si="6"/>
        <v>#NUM!</v>
      </c>
      <c r="D16" s="117">
        <f t="shared" si="0"/>
        <v>0</v>
      </c>
      <c r="E16" s="117" t="e">
        <f t="shared" si="1"/>
        <v>#NUM!</v>
      </c>
      <c r="F16" s="117">
        <f t="shared" si="7"/>
        <v>0</v>
      </c>
      <c r="G16" s="117">
        <f t="shared" si="2"/>
        <v>0</v>
      </c>
      <c r="H16">
        <f t="shared" si="9"/>
        <v>101.66391026275105</v>
      </c>
      <c r="I16" s="117">
        <f t="shared" si="3"/>
        <v>0</v>
      </c>
      <c r="J16" s="117">
        <f t="shared" si="4"/>
        <v>0</v>
      </c>
      <c r="K16" s="117">
        <f t="shared" si="5"/>
        <v>0</v>
      </c>
    </row>
    <row r="17" spans="1:11" x14ac:dyDescent="0.25">
      <c r="A17">
        <v>11</v>
      </c>
      <c r="B17" s="117">
        <f t="shared" si="8"/>
        <v>0</v>
      </c>
      <c r="C17" s="117" t="e">
        <f t="shared" si="6"/>
        <v>#NUM!</v>
      </c>
      <c r="D17" s="117">
        <f t="shared" si="0"/>
        <v>0</v>
      </c>
      <c r="E17" s="117" t="e">
        <f t="shared" si="1"/>
        <v>#NUM!</v>
      </c>
      <c r="F17" s="117">
        <f t="shared" si="7"/>
        <v>0</v>
      </c>
      <c r="G17" s="117">
        <f t="shared" si="2"/>
        <v>0</v>
      </c>
      <c r="H17">
        <f t="shared" si="9"/>
        <v>101.83181647602643</v>
      </c>
      <c r="I17" s="117">
        <f t="shared" si="3"/>
        <v>0</v>
      </c>
      <c r="J17" s="117">
        <f t="shared" si="4"/>
        <v>0</v>
      </c>
      <c r="K17" s="117">
        <f t="shared" si="5"/>
        <v>0</v>
      </c>
    </row>
    <row r="18" spans="1:11" x14ac:dyDescent="0.25">
      <c r="A18">
        <v>12</v>
      </c>
      <c r="B18" s="117">
        <f t="shared" si="8"/>
        <v>0</v>
      </c>
      <c r="C18" s="117" t="e">
        <f t="shared" si="6"/>
        <v>#NUM!</v>
      </c>
      <c r="D18" s="117">
        <f t="shared" si="0"/>
        <v>0</v>
      </c>
      <c r="E18" s="117" t="e">
        <f t="shared" si="1"/>
        <v>#NUM!</v>
      </c>
      <c r="F18" s="117">
        <f t="shared" si="7"/>
        <v>0</v>
      </c>
      <c r="G18" s="117">
        <f t="shared" si="2"/>
        <v>0</v>
      </c>
      <c r="H18">
        <f t="shared" si="9"/>
        <v>102.00000000006415</v>
      </c>
      <c r="I18" s="117">
        <f t="shared" si="3"/>
        <v>0</v>
      </c>
      <c r="J18" s="117">
        <f t="shared" si="4"/>
        <v>0</v>
      </c>
      <c r="K18" s="117">
        <f t="shared" si="5"/>
        <v>0</v>
      </c>
    </row>
    <row r="19" spans="1:11" x14ac:dyDescent="0.25">
      <c r="A19">
        <v>13</v>
      </c>
      <c r="B19" s="117">
        <f t="shared" si="8"/>
        <v>0</v>
      </c>
      <c r="C19" s="117" t="e">
        <f t="shared" si="6"/>
        <v>#NUM!</v>
      </c>
      <c r="D19" s="117">
        <f t="shared" si="0"/>
        <v>0</v>
      </c>
      <c r="E19" s="117" t="e">
        <f t="shared" si="1"/>
        <v>#NUM!</v>
      </c>
      <c r="F19" s="117">
        <f t="shared" si="7"/>
        <v>0</v>
      </c>
      <c r="G19" s="117">
        <f t="shared" si="2"/>
        <v>0</v>
      </c>
      <c r="H19">
        <f t="shared" si="9"/>
        <v>102.16846129286547</v>
      </c>
      <c r="I19" s="117">
        <f t="shared" si="3"/>
        <v>0</v>
      </c>
      <c r="J19" s="117">
        <f t="shared" si="4"/>
        <v>0</v>
      </c>
      <c r="K19" s="117">
        <f t="shared" si="5"/>
        <v>0</v>
      </c>
    </row>
    <row r="20" spans="1:11" x14ac:dyDescent="0.25">
      <c r="A20">
        <v>14</v>
      </c>
      <c r="B20" s="117">
        <f t="shared" si="8"/>
        <v>0</v>
      </c>
      <c r="C20" s="117" t="e">
        <f t="shared" si="6"/>
        <v>#NUM!</v>
      </c>
      <c r="D20" s="117">
        <f t="shared" si="0"/>
        <v>0</v>
      </c>
      <c r="E20" s="117" t="e">
        <f t="shared" si="1"/>
        <v>#NUM!</v>
      </c>
      <c r="F20" s="117">
        <f t="shared" si="7"/>
        <v>0</v>
      </c>
      <c r="G20" s="117">
        <f t="shared" si="2"/>
        <v>0</v>
      </c>
      <c r="H20">
        <f t="shared" si="9"/>
        <v>102.33720081318809</v>
      </c>
      <c r="I20" s="117">
        <f t="shared" si="3"/>
        <v>0</v>
      </c>
      <c r="J20" s="117">
        <f t="shared" si="4"/>
        <v>0</v>
      </c>
      <c r="K20" s="117">
        <f t="shared" si="5"/>
        <v>0</v>
      </c>
    </row>
    <row r="21" spans="1:11" x14ac:dyDescent="0.25">
      <c r="A21">
        <v>15</v>
      </c>
      <c r="B21" s="117">
        <f t="shared" si="8"/>
        <v>0</v>
      </c>
      <c r="C21" s="117" t="e">
        <f t="shared" si="6"/>
        <v>#NUM!</v>
      </c>
      <c r="D21" s="117">
        <f t="shared" si="0"/>
        <v>0</v>
      </c>
      <c r="E21" s="117" t="e">
        <f t="shared" si="1"/>
        <v>#NUM!</v>
      </c>
      <c r="F21" s="117">
        <f t="shared" si="7"/>
        <v>0</v>
      </c>
      <c r="G21" s="117">
        <f t="shared" si="2"/>
        <v>0</v>
      </c>
      <c r="H21">
        <f t="shared" si="9"/>
        <v>102.50621902054738</v>
      </c>
      <c r="I21" s="117">
        <f t="shared" si="3"/>
        <v>0</v>
      </c>
      <c r="J21" s="117">
        <f t="shared" si="4"/>
        <v>0</v>
      </c>
      <c r="K21" s="117">
        <f t="shared" si="5"/>
        <v>0</v>
      </c>
    </row>
    <row r="22" spans="1:11" x14ac:dyDescent="0.25">
      <c r="A22">
        <f>A21+1</f>
        <v>16</v>
      </c>
      <c r="B22" s="117">
        <f t="shared" si="8"/>
        <v>0</v>
      </c>
      <c r="C22" s="117" t="e">
        <f t="shared" si="6"/>
        <v>#NUM!</v>
      </c>
      <c r="D22" s="117">
        <f t="shared" ref="D22:D23" si="10">B22*Interest</f>
        <v>0</v>
      </c>
      <c r="E22" s="117" t="e">
        <f t="shared" si="1"/>
        <v>#NUM!</v>
      </c>
      <c r="F22" s="117">
        <f t="shared" si="7"/>
        <v>0</v>
      </c>
      <c r="G22" s="117">
        <f t="shared" si="2"/>
        <v>0</v>
      </c>
      <c r="H22">
        <f t="shared" si="9"/>
        <v>102.67551637521763</v>
      </c>
      <c r="I22" s="117">
        <f t="shared" si="3"/>
        <v>0</v>
      </c>
      <c r="J22" s="117">
        <f t="shared" si="4"/>
        <v>0</v>
      </c>
      <c r="K22" s="117">
        <f t="shared" si="5"/>
        <v>0</v>
      </c>
    </row>
    <row r="23" spans="1:11" x14ac:dyDescent="0.25">
      <c r="A23">
        <f t="shared" ref="A23:A86" si="11">A22+1</f>
        <v>17</v>
      </c>
      <c r="B23" s="117">
        <f t="shared" si="8"/>
        <v>0</v>
      </c>
      <c r="C23" s="117" t="e">
        <f t="shared" si="6"/>
        <v>#NUM!</v>
      </c>
      <c r="D23" s="117">
        <f t="shared" si="10"/>
        <v>0</v>
      </c>
      <c r="E23" s="117" t="e">
        <f t="shared" si="1"/>
        <v>#NUM!</v>
      </c>
      <c r="F23" s="117">
        <f t="shared" si="7"/>
        <v>0</v>
      </c>
      <c r="G23" s="117">
        <f t="shared" si="2"/>
        <v>0</v>
      </c>
      <c r="H23">
        <f t="shared" si="9"/>
        <v>102.84509333823333</v>
      </c>
      <c r="I23" s="117">
        <f t="shared" si="3"/>
        <v>0</v>
      </c>
      <c r="J23" s="117">
        <f t="shared" si="4"/>
        <v>0</v>
      </c>
      <c r="K23" s="117">
        <f t="shared" si="5"/>
        <v>0</v>
      </c>
    </row>
    <row r="24" spans="1:11" x14ac:dyDescent="0.25">
      <c r="A24">
        <f t="shared" si="11"/>
        <v>18</v>
      </c>
      <c r="B24" s="117">
        <f t="shared" si="8"/>
        <v>0</v>
      </c>
      <c r="C24" s="117" t="e">
        <f t="shared" si="6"/>
        <v>#NUM!</v>
      </c>
      <c r="D24" s="117">
        <f t="shared" ref="D24:D87" si="12">B24*Interest</f>
        <v>0</v>
      </c>
      <c r="E24" s="117" t="e">
        <f t="shared" si="1"/>
        <v>#NUM!</v>
      </c>
      <c r="F24" s="117">
        <f t="shared" si="7"/>
        <v>0</v>
      </c>
      <c r="G24" s="117">
        <f t="shared" si="2"/>
        <v>0</v>
      </c>
      <c r="H24">
        <f t="shared" si="9"/>
        <v>103.01495037139038</v>
      </c>
      <c r="I24" s="117">
        <f t="shared" si="3"/>
        <v>0</v>
      </c>
      <c r="J24" s="117">
        <f t="shared" si="4"/>
        <v>0</v>
      </c>
      <c r="K24" s="117">
        <f t="shared" si="5"/>
        <v>0</v>
      </c>
    </row>
    <row r="25" spans="1:11" x14ac:dyDescent="0.25">
      <c r="A25">
        <f t="shared" si="11"/>
        <v>19</v>
      </c>
      <c r="B25" s="117">
        <f t="shared" si="8"/>
        <v>0</v>
      </c>
      <c r="C25" s="117" t="e">
        <f t="shared" si="6"/>
        <v>#NUM!</v>
      </c>
      <c r="D25" s="117">
        <f t="shared" si="12"/>
        <v>0</v>
      </c>
      <c r="E25" s="117" t="e">
        <f t="shared" si="1"/>
        <v>#NUM!</v>
      </c>
      <c r="F25" s="117">
        <f t="shared" si="7"/>
        <v>0</v>
      </c>
      <c r="G25" s="117">
        <f t="shared" si="2"/>
        <v>0</v>
      </c>
      <c r="H25">
        <f t="shared" si="9"/>
        <v>103.18508793724742</v>
      </c>
      <c r="I25" s="117">
        <f t="shared" si="3"/>
        <v>0</v>
      </c>
      <c r="J25" s="117">
        <f t="shared" si="4"/>
        <v>0</v>
      </c>
      <c r="K25" s="117">
        <f t="shared" si="5"/>
        <v>0</v>
      </c>
    </row>
    <row r="26" spans="1:11" x14ac:dyDescent="0.25">
      <c r="A26">
        <f t="shared" si="11"/>
        <v>20</v>
      </c>
      <c r="B26" s="117">
        <f t="shared" si="8"/>
        <v>0</v>
      </c>
      <c r="C26" s="117" t="e">
        <f t="shared" si="6"/>
        <v>#NUM!</v>
      </c>
      <c r="D26" s="117">
        <f t="shared" si="12"/>
        <v>0</v>
      </c>
      <c r="E26" s="117" t="e">
        <f t="shared" si="1"/>
        <v>#NUM!</v>
      </c>
      <c r="F26" s="117">
        <f t="shared" si="7"/>
        <v>0</v>
      </c>
      <c r="G26" s="117">
        <f t="shared" si="2"/>
        <v>0</v>
      </c>
      <c r="H26">
        <f t="shared" si="9"/>
        <v>103.35550649912697</v>
      </c>
      <c r="I26" s="117">
        <f t="shared" si="3"/>
        <v>0</v>
      </c>
      <c r="J26" s="117">
        <f t="shared" si="4"/>
        <v>0</v>
      </c>
      <c r="K26" s="117">
        <f t="shared" si="5"/>
        <v>0</v>
      </c>
    </row>
    <row r="27" spans="1:11" x14ac:dyDescent="0.25">
      <c r="A27">
        <f t="shared" si="11"/>
        <v>21</v>
      </c>
      <c r="B27" s="117">
        <f t="shared" si="8"/>
        <v>0</v>
      </c>
      <c r="C27" s="117" t="e">
        <f t="shared" si="6"/>
        <v>#NUM!</v>
      </c>
      <c r="D27" s="117">
        <f t="shared" si="12"/>
        <v>0</v>
      </c>
      <c r="E27" s="117" t="e">
        <f t="shared" si="1"/>
        <v>#NUM!</v>
      </c>
      <c r="F27" s="117">
        <f t="shared" si="7"/>
        <v>0</v>
      </c>
      <c r="G27" s="117">
        <f t="shared" si="2"/>
        <v>0</v>
      </c>
      <c r="H27">
        <f t="shared" si="9"/>
        <v>103.52620652111685</v>
      </c>
      <c r="I27" s="117">
        <f t="shared" si="3"/>
        <v>0</v>
      </c>
      <c r="J27" s="117">
        <f t="shared" si="4"/>
        <v>0</v>
      </c>
      <c r="K27" s="117">
        <f t="shared" si="5"/>
        <v>0</v>
      </c>
    </row>
    <row r="28" spans="1:11" x14ac:dyDescent="0.25">
      <c r="A28">
        <f t="shared" si="11"/>
        <v>22</v>
      </c>
      <c r="B28" s="117">
        <f t="shared" si="8"/>
        <v>0</v>
      </c>
      <c r="C28" s="117" t="e">
        <f t="shared" si="6"/>
        <v>#NUM!</v>
      </c>
      <c r="D28" s="117">
        <f t="shared" si="12"/>
        <v>0</v>
      </c>
      <c r="E28" s="117" t="e">
        <f t="shared" si="1"/>
        <v>#NUM!</v>
      </c>
      <c r="F28" s="117">
        <f t="shared" si="7"/>
        <v>0</v>
      </c>
      <c r="G28" s="117">
        <f t="shared" si="2"/>
        <v>0</v>
      </c>
      <c r="H28">
        <f t="shared" si="9"/>
        <v>103.69718846807129</v>
      </c>
      <c r="I28" s="117">
        <f t="shared" si="3"/>
        <v>0</v>
      </c>
      <c r="J28" s="117">
        <f t="shared" si="4"/>
        <v>0</v>
      </c>
      <c r="K28" s="117">
        <f t="shared" si="5"/>
        <v>0</v>
      </c>
    </row>
    <row r="29" spans="1:11" x14ac:dyDescent="0.25">
      <c r="A29">
        <f t="shared" si="11"/>
        <v>23</v>
      </c>
      <c r="B29" s="117">
        <f t="shared" si="8"/>
        <v>0</v>
      </c>
      <c r="C29" s="117" t="e">
        <f t="shared" si="6"/>
        <v>#NUM!</v>
      </c>
      <c r="D29" s="117">
        <f t="shared" si="12"/>
        <v>0</v>
      </c>
      <c r="E29" s="117" t="e">
        <f t="shared" si="1"/>
        <v>#NUM!</v>
      </c>
      <c r="F29" s="117">
        <f t="shared" si="7"/>
        <v>0</v>
      </c>
      <c r="G29" s="117">
        <f t="shared" si="2"/>
        <v>0</v>
      </c>
      <c r="H29">
        <f t="shared" si="9"/>
        <v>103.86845280561229</v>
      </c>
      <c r="I29" s="117">
        <f t="shared" si="3"/>
        <v>0</v>
      </c>
      <c r="J29" s="117">
        <f t="shared" si="4"/>
        <v>0</v>
      </c>
      <c r="K29" s="117">
        <f t="shared" si="5"/>
        <v>0</v>
      </c>
    </row>
    <row r="30" spans="1:11" x14ac:dyDescent="0.25">
      <c r="A30">
        <f t="shared" si="11"/>
        <v>24</v>
      </c>
      <c r="B30" s="117">
        <f t="shared" si="8"/>
        <v>0</v>
      </c>
      <c r="C30" s="117" t="e">
        <f t="shared" si="6"/>
        <v>#NUM!</v>
      </c>
      <c r="D30" s="117">
        <f t="shared" si="12"/>
        <v>0</v>
      </c>
      <c r="E30" s="117" t="e">
        <f t="shared" si="1"/>
        <v>#NUM!</v>
      </c>
      <c r="F30" s="117">
        <f t="shared" si="7"/>
        <v>0</v>
      </c>
      <c r="G30" s="117">
        <f t="shared" si="2"/>
        <v>0</v>
      </c>
      <c r="H30">
        <f t="shared" si="9"/>
        <v>104.04000000013087</v>
      </c>
      <c r="I30" s="117">
        <f t="shared" si="3"/>
        <v>0</v>
      </c>
      <c r="J30" s="117">
        <f t="shared" si="4"/>
        <v>0</v>
      </c>
      <c r="K30" s="117">
        <f t="shared" si="5"/>
        <v>0</v>
      </c>
    </row>
    <row r="31" spans="1:11" x14ac:dyDescent="0.25">
      <c r="A31">
        <f t="shared" si="11"/>
        <v>25</v>
      </c>
      <c r="B31" s="117">
        <f t="shared" si="8"/>
        <v>0</v>
      </c>
      <c r="C31" s="117" t="e">
        <f t="shared" si="6"/>
        <v>#NUM!</v>
      </c>
      <c r="D31" s="117">
        <f t="shared" si="12"/>
        <v>0</v>
      </c>
      <c r="E31" s="117" t="e">
        <f t="shared" si="1"/>
        <v>#NUM!</v>
      </c>
      <c r="F31" s="117">
        <f t="shared" si="7"/>
        <v>0</v>
      </c>
      <c r="G31" s="117">
        <f t="shared" si="2"/>
        <v>0</v>
      </c>
      <c r="H31">
        <f t="shared" si="9"/>
        <v>104.21183051878833</v>
      </c>
      <c r="I31" s="117">
        <f t="shared" si="3"/>
        <v>0</v>
      </c>
      <c r="J31" s="117">
        <f t="shared" si="4"/>
        <v>0</v>
      </c>
      <c r="K31" s="117">
        <f t="shared" si="5"/>
        <v>0</v>
      </c>
    </row>
    <row r="32" spans="1:11" x14ac:dyDescent="0.25">
      <c r="A32">
        <f t="shared" si="11"/>
        <v>26</v>
      </c>
      <c r="B32" s="117">
        <f t="shared" si="8"/>
        <v>0</v>
      </c>
      <c r="C32" s="117" t="e">
        <f t="shared" si="6"/>
        <v>#NUM!</v>
      </c>
      <c r="D32" s="117">
        <f t="shared" si="12"/>
        <v>0</v>
      </c>
      <c r="E32" s="117" t="e">
        <f t="shared" si="1"/>
        <v>#NUM!</v>
      </c>
      <c r="F32" s="117">
        <f t="shared" si="7"/>
        <v>0</v>
      </c>
      <c r="G32" s="117">
        <f t="shared" si="2"/>
        <v>0</v>
      </c>
      <c r="H32">
        <f t="shared" si="9"/>
        <v>104.3839448295175</v>
      </c>
      <c r="I32" s="117">
        <f t="shared" si="3"/>
        <v>0</v>
      </c>
      <c r="J32" s="117">
        <f t="shared" si="4"/>
        <v>0</v>
      </c>
      <c r="K32" s="117">
        <f t="shared" si="5"/>
        <v>0</v>
      </c>
    </row>
    <row r="33" spans="1:11" x14ac:dyDescent="0.25">
      <c r="A33">
        <f t="shared" si="11"/>
        <v>27</v>
      </c>
      <c r="B33" s="117">
        <f t="shared" si="8"/>
        <v>0</v>
      </c>
      <c r="C33" s="117" t="e">
        <f t="shared" si="6"/>
        <v>#NUM!</v>
      </c>
      <c r="D33" s="117">
        <f t="shared" si="12"/>
        <v>0</v>
      </c>
      <c r="E33" s="117" t="e">
        <f t="shared" si="1"/>
        <v>#NUM!</v>
      </c>
      <c r="F33" s="117">
        <f t="shared" si="7"/>
        <v>0</v>
      </c>
      <c r="G33" s="117">
        <f t="shared" si="2"/>
        <v>0</v>
      </c>
      <c r="H33">
        <f t="shared" si="9"/>
        <v>104.55634340102408</v>
      </c>
      <c r="I33" s="117">
        <f t="shared" si="3"/>
        <v>0</v>
      </c>
      <c r="J33" s="117">
        <f t="shared" si="4"/>
        <v>0</v>
      </c>
      <c r="K33" s="117">
        <f t="shared" si="5"/>
        <v>0</v>
      </c>
    </row>
    <row r="34" spans="1:11" x14ac:dyDescent="0.25">
      <c r="A34">
        <f t="shared" si="11"/>
        <v>28</v>
      </c>
      <c r="B34" s="117">
        <f t="shared" si="8"/>
        <v>0</v>
      </c>
      <c r="C34" s="117" t="e">
        <f t="shared" si="6"/>
        <v>#NUM!</v>
      </c>
      <c r="D34" s="117">
        <f t="shared" si="12"/>
        <v>0</v>
      </c>
      <c r="E34" s="117" t="e">
        <f t="shared" si="1"/>
        <v>#NUM!</v>
      </c>
      <c r="F34" s="117">
        <f t="shared" si="7"/>
        <v>0</v>
      </c>
      <c r="G34" s="117">
        <f t="shared" si="2"/>
        <v>0</v>
      </c>
      <c r="H34">
        <f t="shared" si="9"/>
        <v>104.72902670278785</v>
      </c>
      <c r="I34" s="117">
        <f t="shared" si="3"/>
        <v>0</v>
      </c>
      <c r="J34" s="117">
        <f t="shared" si="4"/>
        <v>0</v>
      </c>
      <c r="K34" s="117">
        <f t="shared" si="5"/>
        <v>0</v>
      </c>
    </row>
    <row r="35" spans="1:11" x14ac:dyDescent="0.25">
      <c r="A35">
        <f t="shared" si="11"/>
        <v>29</v>
      </c>
      <c r="B35" s="117">
        <f t="shared" si="8"/>
        <v>0</v>
      </c>
      <c r="C35" s="117" t="e">
        <f t="shared" si="6"/>
        <v>#NUM!</v>
      </c>
      <c r="D35" s="117">
        <f t="shared" si="12"/>
        <v>0</v>
      </c>
      <c r="E35" s="117" t="e">
        <f t="shared" si="1"/>
        <v>#NUM!</v>
      </c>
      <c r="F35" s="117">
        <f t="shared" si="7"/>
        <v>0</v>
      </c>
      <c r="G35" s="117">
        <f t="shared" si="2"/>
        <v>0</v>
      </c>
      <c r="H35">
        <f t="shared" si="9"/>
        <v>104.90199520506397</v>
      </c>
      <c r="I35" s="117">
        <f t="shared" si="3"/>
        <v>0</v>
      </c>
      <c r="J35" s="117">
        <f t="shared" si="4"/>
        <v>0</v>
      </c>
      <c r="K35" s="117">
        <f t="shared" si="5"/>
        <v>0</v>
      </c>
    </row>
    <row r="36" spans="1:11" x14ac:dyDescent="0.25">
      <c r="A36">
        <f t="shared" si="11"/>
        <v>30</v>
      </c>
      <c r="B36" s="117">
        <f t="shared" si="8"/>
        <v>0</v>
      </c>
      <c r="C36" s="117" t="e">
        <f t="shared" si="6"/>
        <v>#NUM!</v>
      </c>
      <c r="D36" s="117">
        <f t="shared" si="12"/>
        <v>0</v>
      </c>
      <c r="E36" s="117" t="e">
        <f t="shared" si="1"/>
        <v>#NUM!</v>
      </c>
      <c r="F36" s="117">
        <f t="shared" si="7"/>
        <v>0</v>
      </c>
      <c r="G36" s="117">
        <f t="shared" si="2"/>
        <v>0</v>
      </c>
      <c r="H36">
        <f t="shared" si="9"/>
        <v>105.07524937888428</v>
      </c>
      <c r="I36" s="117">
        <f t="shared" si="3"/>
        <v>0</v>
      </c>
      <c r="J36" s="117">
        <f t="shared" si="4"/>
        <v>0</v>
      </c>
      <c r="K36" s="117">
        <f t="shared" si="5"/>
        <v>0</v>
      </c>
    </row>
    <row r="37" spans="1:11" x14ac:dyDescent="0.25">
      <c r="A37">
        <f t="shared" si="11"/>
        <v>31</v>
      </c>
      <c r="B37" s="117">
        <f t="shared" si="8"/>
        <v>0</v>
      </c>
      <c r="C37" s="117" t="e">
        <f t="shared" si="6"/>
        <v>#NUM!</v>
      </c>
      <c r="D37" s="117">
        <f t="shared" si="12"/>
        <v>0</v>
      </c>
      <c r="E37" s="117" t="e">
        <f t="shared" si="1"/>
        <v>#NUM!</v>
      </c>
      <c r="F37" s="117">
        <f t="shared" si="7"/>
        <v>0</v>
      </c>
      <c r="G37" s="117">
        <f t="shared" si="2"/>
        <v>0</v>
      </c>
      <c r="H37">
        <f t="shared" si="9"/>
        <v>105.24878969605857</v>
      </c>
      <c r="I37" s="117">
        <f t="shared" si="3"/>
        <v>0</v>
      </c>
      <c r="J37" s="117">
        <f t="shared" si="4"/>
        <v>0</v>
      </c>
      <c r="K37" s="117">
        <f t="shared" si="5"/>
        <v>0</v>
      </c>
    </row>
    <row r="38" spans="1:11" x14ac:dyDescent="0.25">
      <c r="A38">
        <f t="shared" si="11"/>
        <v>32</v>
      </c>
      <c r="B38" s="117">
        <f t="shared" si="8"/>
        <v>0</v>
      </c>
      <c r="C38" s="117" t="e">
        <f t="shared" si="6"/>
        <v>#NUM!</v>
      </c>
      <c r="D38" s="117">
        <f t="shared" si="12"/>
        <v>0</v>
      </c>
      <c r="E38" s="117" t="e">
        <f t="shared" si="1"/>
        <v>#NUM!</v>
      </c>
      <c r="F38" s="117">
        <f t="shared" si="7"/>
        <v>0</v>
      </c>
      <c r="G38" s="117">
        <f t="shared" si="2"/>
        <v>0</v>
      </c>
      <c r="H38">
        <f t="shared" si="9"/>
        <v>105.42261662917583</v>
      </c>
      <c r="I38" s="117">
        <f t="shared" si="3"/>
        <v>0</v>
      </c>
      <c r="J38" s="117">
        <f t="shared" si="4"/>
        <v>0</v>
      </c>
      <c r="K38" s="117">
        <f t="shared" si="5"/>
        <v>0</v>
      </c>
    </row>
    <row r="39" spans="1:11" x14ac:dyDescent="0.25">
      <c r="A39">
        <f t="shared" si="11"/>
        <v>33</v>
      </c>
      <c r="B39" s="117">
        <f t="shared" si="8"/>
        <v>0</v>
      </c>
      <c r="C39" s="117" t="e">
        <f t="shared" si="6"/>
        <v>#NUM!</v>
      </c>
      <c r="D39" s="117">
        <f t="shared" si="12"/>
        <v>0</v>
      </c>
      <c r="E39" s="117" t="e">
        <f t="shared" si="1"/>
        <v>#NUM!</v>
      </c>
      <c r="F39" s="117">
        <f t="shared" si="7"/>
        <v>0</v>
      </c>
      <c r="G39" s="117">
        <f t="shared" si="2"/>
        <v>0</v>
      </c>
      <c r="H39">
        <f t="shared" si="9"/>
        <v>105.59673065160561</v>
      </c>
      <c r="I39" s="117">
        <f t="shared" si="3"/>
        <v>0</v>
      </c>
      <c r="J39" s="117">
        <f t="shared" si="4"/>
        <v>0</v>
      </c>
      <c r="K39" s="117">
        <f t="shared" si="5"/>
        <v>0</v>
      </c>
    </row>
    <row r="40" spans="1:11" x14ac:dyDescent="0.25">
      <c r="A40">
        <f t="shared" si="11"/>
        <v>34</v>
      </c>
      <c r="B40" s="117">
        <f t="shared" si="8"/>
        <v>0</v>
      </c>
      <c r="C40" s="117" t="e">
        <f t="shared" si="6"/>
        <v>#NUM!</v>
      </c>
      <c r="D40" s="117">
        <f t="shared" si="12"/>
        <v>0</v>
      </c>
      <c r="E40" s="117" t="e">
        <f t="shared" si="1"/>
        <v>#NUM!</v>
      </c>
      <c r="F40" s="117">
        <f t="shared" si="7"/>
        <v>0</v>
      </c>
      <c r="G40" s="117">
        <f t="shared" si="2"/>
        <v>0</v>
      </c>
      <c r="H40">
        <f t="shared" si="9"/>
        <v>105.77113223749924</v>
      </c>
      <c r="I40" s="117">
        <f t="shared" si="3"/>
        <v>0</v>
      </c>
      <c r="J40" s="117">
        <f t="shared" si="4"/>
        <v>0</v>
      </c>
      <c r="K40" s="117">
        <f t="shared" si="5"/>
        <v>0</v>
      </c>
    </row>
    <row r="41" spans="1:11" x14ac:dyDescent="0.25">
      <c r="A41">
        <f t="shared" si="11"/>
        <v>35</v>
      </c>
      <c r="B41" s="117">
        <f t="shared" si="8"/>
        <v>0</v>
      </c>
      <c r="C41" s="117" t="e">
        <f t="shared" si="6"/>
        <v>#NUM!</v>
      </c>
      <c r="D41" s="117">
        <f t="shared" si="12"/>
        <v>0</v>
      </c>
      <c r="E41" s="117" t="e">
        <f t="shared" si="1"/>
        <v>#NUM!</v>
      </c>
      <c r="F41" s="117">
        <f t="shared" si="7"/>
        <v>0</v>
      </c>
      <c r="G41" s="117">
        <f t="shared" si="2"/>
        <v>0</v>
      </c>
      <c r="H41">
        <f t="shared" si="9"/>
        <v>105.94582186179117</v>
      </c>
      <c r="I41" s="117">
        <f t="shared" si="3"/>
        <v>0</v>
      </c>
      <c r="J41" s="117">
        <f t="shared" si="4"/>
        <v>0</v>
      </c>
      <c r="K41" s="117">
        <f t="shared" si="5"/>
        <v>0</v>
      </c>
    </row>
    <row r="42" spans="1:11" x14ac:dyDescent="0.25">
      <c r="A42">
        <f t="shared" si="11"/>
        <v>36</v>
      </c>
      <c r="B42" s="117">
        <f t="shared" si="8"/>
        <v>0</v>
      </c>
      <c r="C42" s="117" t="e">
        <f t="shared" si="6"/>
        <v>#NUM!</v>
      </c>
      <c r="D42" s="117">
        <f t="shared" si="12"/>
        <v>0</v>
      </c>
      <c r="E42" s="117" t="e">
        <f t="shared" si="1"/>
        <v>#NUM!</v>
      </c>
      <c r="F42" s="117">
        <f t="shared" si="7"/>
        <v>0</v>
      </c>
      <c r="G42" s="117">
        <f t="shared" si="2"/>
        <v>0</v>
      </c>
      <c r="H42">
        <f t="shared" si="9"/>
        <v>106.12080000020023</v>
      </c>
      <c r="I42" s="117">
        <f t="shared" si="3"/>
        <v>0</v>
      </c>
      <c r="J42" s="117">
        <f t="shared" si="4"/>
        <v>0</v>
      </c>
      <c r="K42" s="117">
        <f t="shared" si="5"/>
        <v>0</v>
      </c>
    </row>
    <row r="43" spans="1:11" x14ac:dyDescent="0.25">
      <c r="A43">
        <f t="shared" si="11"/>
        <v>37</v>
      </c>
      <c r="B43" s="117">
        <f t="shared" si="8"/>
        <v>0</v>
      </c>
      <c r="C43" s="117" t="e">
        <f t="shared" si="6"/>
        <v>#NUM!</v>
      </c>
      <c r="D43" s="117">
        <f t="shared" si="12"/>
        <v>0</v>
      </c>
      <c r="E43" s="117" t="e">
        <f t="shared" si="1"/>
        <v>#NUM!</v>
      </c>
      <c r="F43" s="117">
        <f t="shared" si="7"/>
        <v>0</v>
      </c>
      <c r="G43" s="117">
        <f t="shared" si="2"/>
        <v>0</v>
      </c>
      <c r="H43">
        <f t="shared" si="9"/>
        <v>106.29606712923095</v>
      </c>
      <c r="I43" s="117">
        <f t="shared" si="3"/>
        <v>0</v>
      </c>
      <c r="J43" s="117">
        <f t="shared" si="4"/>
        <v>0</v>
      </c>
      <c r="K43" s="117">
        <f t="shared" si="5"/>
        <v>0</v>
      </c>
    </row>
    <row r="44" spans="1:11" x14ac:dyDescent="0.25">
      <c r="A44">
        <f t="shared" si="11"/>
        <v>38</v>
      </c>
      <c r="B44" s="117">
        <f t="shared" si="8"/>
        <v>0</v>
      </c>
      <c r="C44" s="117" t="e">
        <f t="shared" si="6"/>
        <v>#NUM!</v>
      </c>
      <c r="D44" s="117">
        <f t="shared" si="12"/>
        <v>0</v>
      </c>
      <c r="E44" s="117" t="e">
        <f t="shared" si="1"/>
        <v>#NUM!</v>
      </c>
      <c r="F44" s="117">
        <f t="shared" si="7"/>
        <v>0</v>
      </c>
      <c r="G44" s="117">
        <f t="shared" si="2"/>
        <v>0</v>
      </c>
      <c r="H44">
        <f t="shared" si="9"/>
        <v>106.47162372617481</v>
      </c>
      <c r="I44" s="117">
        <f t="shared" si="3"/>
        <v>0</v>
      </c>
      <c r="J44" s="117">
        <f t="shared" si="4"/>
        <v>0</v>
      </c>
      <c r="K44" s="117">
        <f t="shared" si="5"/>
        <v>0</v>
      </c>
    </row>
    <row r="45" spans="1:11" x14ac:dyDescent="0.25">
      <c r="A45">
        <f t="shared" si="11"/>
        <v>39</v>
      </c>
      <c r="B45" s="117">
        <f t="shared" si="8"/>
        <v>0</v>
      </c>
      <c r="C45" s="117" t="e">
        <f t="shared" si="6"/>
        <v>#NUM!</v>
      </c>
      <c r="D45" s="117">
        <f t="shared" si="12"/>
        <v>0</v>
      </c>
      <c r="E45" s="117" t="e">
        <f t="shared" si="1"/>
        <v>#NUM!</v>
      </c>
      <c r="F45" s="117">
        <f t="shared" si="7"/>
        <v>0</v>
      </c>
      <c r="G45" s="117">
        <f t="shared" si="2"/>
        <v>0</v>
      </c>
      <c r="H45">
        <f t="shared" si="9"/>
        <v>106.64747026911164</v>
      </c>
      <c r="I45" s="117">
        <f t="shared" si="3"/>
        <v>0</v>
      </c>
      <c r="J45" s="117">
        <f t="shared" si="4"/>
        <v>0</v>
      </c>
      <c r="K45" s="117">
        <f t="shared" si="5"/>
        <v>0</v>
      </c>
    </row>
    <row r="46" spans="1:11" x14ac:dyDescent="0.25">
      <c r="A46">
        <f t="shared" si="11"/>
        <v>40</v>
      </c>
      <c r="B46" s="117">
        <f t="shared" si="8"/>
        <v>0</v>
      </c>
      <c r="C46" s="117" t="e">
        <f t="shared" si="6"/>
        <v>#NUM!</v>
      </c>
      <c r="D46" s="117">
        <f t="shared" si="12"/>
        <v>0</v>
      </c>
      <c r="E46" s="117" t="e">
        <f t="shared" si="1"/>
        <v>#NUM!</v>
      </c>
      <c r="F46" s="117">
        <f t="shared" si="7"/>
        <v>0</v>
      </c>
      <c r="G46" s="117">
        <f t="shared" si="2"/>
        <v>0</v>
      </c>
      <c r="H46">
        <f t="shared" si="9"/>
        <v>106.82360723691079</v>
      </c>
      <c r="I46" s="117">
        <f t="shared" si="3"/>
        <v>0</v>
      </c>
      <c r="J46" s="117">
        <f t="shared" si="4"/>
        <v>0</v>
      </c>
      <c r="K46" s="117">
        <f t="shared" si="5"/>
        <v>0</v>
      </c>
    </row>
    <row r="47" spans="1:11" x14ac:dyDescent="0.25">
      <c r="A47">
        <f t="shared" si="11"/>
        <v>41</v>
      </c>
      <c r="B47" s="117">
        <f t="shared" si="8"/>
        <v>0</v>
      </c>
      <c r="C47" s="117" t="e">
        <f t="shared" si="6"/>
        <v>#NUM!</v>
      </c>
      <c r="D47" s="117">
        <f t="shared" si="12"/>
        <v>0</v>
      </c>
      <c r="E47" s="117" t="e">
        <f t="shared" si="1"/>
        <v>#NUM!</v>
      </c>
      <c r="F47" s="117">
        <f t="shared" si="7"/>
        <v>0</v>
      </c>
      <c r="G47" s="117">
        <f t="shared" si="2"/>
        <v>0</v>
      </c>
      <c r="H47">
        <f t="shared" si="9"/>
        <v>107.00003510923254</v>
      </c>
      <c r="I47" s="117">
        <f t="shared" si="3"/>
        <v>0</v>
      </c>
      <c r="J47" s="117">
        <f t="shared" si="4"/>
        <v>0</v>
      </c>
      <c r="K47" s="117">
        <f t="shared" si="5"/>
        <v>0</v>
      </c>
    </row>
    <row r="48" spans="1:11" x14ac:dyDescent="0.25">
      <c r="A48">
        <f t="shared" si="11"/>
        <v>42</v>
      </c>
      <c r="B48" s="117">
        <f t="shared" si="8"/>
        <v>0</v>
      </c>
      <c r="C48" s="117" t="e">
        <f t="shared" si="6"/>
        <v>#NUM!</v>
      </c>
      <c r="D48" s="117">
        <f t="shared" si="12"/>
        <v>0</v>
      </c>
      <c r="E48" s="117" t="e">
        <f t="shared" si="1"/>
        <v>#NUM!</v>
      </c>
      <c r="F48" s="117">
        <f t="shared" si="7"/>
        <v>0</v>
      </c>
      <c r="G48" s="117">
        <f t="shared" si="2"/>
        <v>0</v>
      </c>
      <c r="H48">
        <f t="shared" si="9"/>
        <v>107.17675436652937</v>
      </c>
      <c r="I48" s="117">
        <f t="shared" si="3"/>
        <v>0</v>
      </c>
      <c r="J48" s="117">
        <f t="shared" si="4"/>
        <v>0</v>
      </c>
      <c r="K48" s="117">
        <f t="shared" si="5"/>
        <v>0</v>
      </c>
    </row>
    <row r="49" spans="1:11" x14ac:dyDescent="0.25">
      <c r="A49">
        <f t="shared" si="11"/>
        <v>43</v>
      </c>
      <c r="B49" s="117">
        <f t="shared" si="8"/>
        <v>0</v>
      </c>
      <c r="C49" s="117" t="e">
        <f t="shared" si="6"/>
        <v>#NUM!</v>
      </c>
      <c r="D49" s="117">
        <f t="shared" si="12"/>
        <v>0</v>
      </c>
      <c r="E49" s="117" t="e">
        <f t="shared" si="1"/>
        <v>#NUM!</v>
      </c>
      <c r="F49" s="117">
        <f t="shared" si="7"/>
        <v>0</v>
      </c>
      <c r="G49" s="117">
        <f t="shared" si="2"/>
        <v>0</v>
      </c>
      <c r="H49">
        <f t="shared" si="9"/>
        <v>107.35376549004724</v>
      </c>
      <c r="I49" s="117">
        <f t="shared" si="3"/>
        <v>0</v>
      </c>
      <c r="J49" s="117">
        <f t="shared" si="4"/>
        <v>0</v>
      </c>
      <c r="K49" s="117">
        <f t="shared" si="5"/>
        <v>0</v>
      </c>
    </row>
    <row r="50" spans="1:11" x14ac:dyDescent="0.25">
      <c r="A50">
        <f t="shared" si="11"/>
        <v>44</v>
      </c>
      <c r="B50" s="117">
        <f t="shared" si="8"/>
        <v>0</v>
      </c>
      <c r="C50" s="117" t="e">
        <f t="shared" si="6"/>
        <v>#NUM!</v>
      </c>
      <c r="D50" s="117">
        <f t="shared" si="12"/>
        <v>0</v>
      </c>
      <c r="E50" s="117" t="e">
        <f t="shared" si="1"/>
        <v>#NUM!</v>
      </c>
      <c r="F50" s="117">
        <f t="shared" si="7"/>
        <v>0</v>
      </c>
      <c r="G50" s="117">
        <f t="shared" si="2"/>
        <v>0</v>
      </c>
      <c r="H50">
        <f t="shared" si="9"/>
        <v>107.53106896182696</v>
      </c>
      <c r="I50" s="117">
        <f t="shared" si="3"/>
        <v>0</v>
      </c>
      <c r="J50" s="117">
        <f t="shared" si="4"/>
        <v>0</v>
      </c>
      <c r="K50" s="117">
        <f t="shared" si="5"/>
        <v>0</v>
      </c>
    </row>
    <row r="51" spans="1:11" x14ac:dyDescent="0.25">
      <c r="A51">
        <f t="shared" si="11"/>
        <v>45</v>
      </c>
      <c r="B51" s="117">
        <f t="shared" si="8"/>
        <v>0</v>
      </c>
      <c r="C51" s="117" t="e">
        <f t="shared" si="6"/>
        <v>#NUM!</v>
      </c>
      <c r="D51" s="117">
        <f t="shared" si="12"/>
        <v>0</v>
      </c>
      <c r="E51" s="117" t="e">
        <f t="shared" si="1"/>
        <v>#NUM!</v>
      </c>
      <c r="F51" s="117">
        <f t="shared" si="7"/>
        <v>0</v>
      </c>
      <c r="G51" s="117">
        <f t="shared" si="2"/>
        <v>0</v>
      </c>
      <c r="H51">
        <f t="shared" si="9"/>
        <v>107.70866526470544</v>
      </c>
      <c r="I51" s="117">
        <f t="shared" si="3"/>
        <v>0</v>
      </c>
      <c r="J51" s="117">
        <f t="shared" si="4"/>
        <v>0</v>
      </c>
      <c r="K51" s="117">
        <f t="shared" si="5"/>
        <v>0</v>
      </c>
    </row>
    <row r="52" spans="1:11" x14ac:dyDescent="0.25">
      <c r="A52">
        <f t="shared" si="11"/>
        <v>46</v>
      </c>
      <c r="B52" s="117">
        <f t="shared" si="8"/>
        <v>0</v>
      </c>
      <c r="C52" s="117" t="e">
        <f t="shared" si="6"/>
        <v>#NUM!</v>
      </c>
      <c r="D52" s="117">
        <f t="shared" si="12"/>
        <v>0</v>
      </c>
      <c r="E52" s="117" t="e">
        <f t="shared" si="1"/>
        <v>#NUM!</v>
      </c>
      <c r="F52" s="117">
        <f t="shared" si="7"/>
        <v>0</v>
      </c>
      <c r="G52" s="117">
        <f t="shared" si="2"/>
        <v>0</v>
      </c>
      <c r="H52">
        <f t="shared" si="9"/>
        <v>107.88655488231707</v>
      </c>
      <c r="I52" s="117">
        <f t="shared" si="3"/>
        <v>0</v>
      </c>
      <c r="J52" s="117">
        <f t="shared" si="4"/>
        <v>0</v>
      </c>
      <c r="K52" s="117">
        <f t="shared" si="5"/>
        <v>0</v>
      </c>
    </row>
    <row r="53" spans="1:11" x14ac:dyDescent="0.25">
      <c r="A53">
        <f t="shared" si="11"/>
        <v>47</v>
      </c>
      <c r="B53" s="117">
        <f t="shared" si="8"/>
        <v>0</v>
      </c>
      <c r="C53" s="117" t="e">
        <f t="shared" si="6"/>
        <v>#NUM!</v>
      </c>
      <c r="D53" s="117">
        <f t="shared" si="12"/>
        <v>0</v>
      </c>
      <c r="E53" s="117" t="e">
        <f t="shared" si="1"/>
        <v>#NUM!</v>
      </c>
      <c r="F53" s="117">
        <f t="shared" si="7"/>
        <v>0</v>
      </c>
      <c r="G53" s="117">
        <f t="shared" si="2"/>
        <v>0</v>
      </c>
      <c r="H53">
        <f t="shared" si="9"/>
        <v>108.06473829909496</v>
      </c>
      <c r="I53" s="117">
        <f t="shared" si="3"/>
        <v>0</v>
      </c>
      <c r="J53" s="117">
        <f t="shared" si="4"/>
        <v>0</v>
      </c>
      <c r="K53" s="117">
        <f t="shared" si="5"/>
        <v>0</v>
      </c>
    </row>
    <row r="54" spans="1:11" x14ac:dyDescent="0.25">
      <c r="A54">
        <f t="shared" si="11"/>
        <v>48</v>
      </c>
      <c r="B54" s="117">
        <f t="shared" si="8"/>
        <v>0</v>
      </c>
      <c r="C54" s="117" t="e">
        <f t="shared" si="6"/>
        <v>#NUM!</v>
      </c>
      <c r="D54" s="117">
        <f t="shared" si="12"/>
        <v>0</v>
      </c>
      <c r="E54" s="117" t="e">
        <f t="shared" si="1"/>
        <v>#NUM!</v>
      </c>
      <c r="F54" s="117">
        <f t="shared" si="7"/>
        <v>0</v>
      </c>
      <c r="G54" s="117">
        <f t="shared" si="2"/>
        <v>0</v>
      </c>
      <c r="H54">
        <f t="shared" si="9"/>
        <v>108.24321600027231</v>
      </c>
      <c r="I54" s="117">
        <f t="shared" si="3"/>
        <v>0</v>
      </c>
      <c r="J54" s="117">
        <f t="shared" si="4"/>
        <v>0</v>
      </c>
      <c r="K54" s="117">
        <f t="shared" si="5"/>
        <v>0</v>
      </c>
    </row>
    <row r="55" spans="1:11" x14ac:dyDescent="0.25">
      <c r="A55">
        <f t="shared" si="11"/>
        <v>49</v>
      </c>
      <c r="B55" s="117">
        <f t="shared" si="8"/>
        <v>0</v>
      </c>
      <c r="C55" s="117" t="e">
        <f t="shared" si="6"/>
        <v>#NUM!</v>
      </c>
      <c r="D55" s="117">
        <f t="shared" si="12"/>
        <v>0</v>
      </c>
      <c r="E55" s="117" t="e">
        <f t="shared" si="1"/>
        <v>#NUM!</v>
      </c>
      <c r="F55" s="117">
        <f t="shared" si="7"/>
        <v>0</v>
      </c>
      <c r="G55" s="117">
        <f t="shared" si="2"/>
        <v>0</v>
      </c>
      <c r="H55">
        <f t="shared" si="9"/>
        <v>108.42198847188375</v>
      </c>
      <c r="I55" s="117">
        <f t="shared" si="3"/>
        <v>0</v>
      </c>
      <c r="J55" s="117">
        <f t="shared" si="4"/>
        <v>0</v>
      </c>
      <c r="K55" s="117">
        <f t="shared" si="5"/>
        <v>0</v>
      </c>
    </row>
    <row r="56" spans="1:11" x14ac:dyDescent="0.25">
      <c r="A56">
        <f t="shared" si="11"/>
        <v>50</v>
      </c>
      <c r="B56" s="117">
        <f t="shared" si="8"/>
        <v>0</v>
      </c>
      <c r="C56" s="117" t="e">
        <f t="shared" si="6"/>
        <v>#NUM!</v>
      </c>
      <c r="D56" s="117">
        <f t="shared" si="12"/>
        <v>0</v>
      </c>
      <c r="E56" s="117" t="e">
        <f t="shared" si="1"/>
        <v>#NUM!</v>
      </c>
      <c r="F56" s="117">
        <f t="shared" si="7"/>
        <v>0</v>
      </c>
      <c r="G56" s="117">
        <f t="shared" si="2"/>
        <v>0</v>
      </c>
      <c r="H56">
        <f t="shared" si="9"/>
        <v>108.60105620076661</v>
      </c>
      <c r="I56" s="117">
        <f t="shared" si="3"/>
        <v>0</v>
      </c>
      <c r="J56" s="117">
        <f t="shared" si="4"/>
        <v>0</v>
      </c>
      <c r="K56" s="117">
        <f t="shared" si="5"/>
        <v>0</v>
      </c>
    </row>
    <row r="57" spans="1:11" x14ac:dyDescent="0.25">
      <c r="A57">
        <f t="shared" si="11"/>
        <v>51</v>
      </c>
      <c r="B57" s="117">
        <f t="shared" si="8"/>
        <v>0</v>
      </c>
      <c r="C57" s="117" t="e">
        <f t="shared" si="6"/>
        <v>#NUM!</v>
      </c>
      <c r="D57" s="117">
        <f t="shared" si="12"/>
        <v>0</v>
      </c>
      <c r="E57" s="117" t="e">
        <f t="shared" si="1"/>
        <v>#NUM!</v>
      </c>
      <c r="F57" s="117">
        <f t="shared" si="7"/>
        <v>0</v>
      </c>
      <c r="G57" s="117">
        <f t="shared" si="2"/>
        <v>0</v>
      </c>
      <c r="H57">
        <f t="shared" si="9"/>
        <v>108.78041967456228</v>
      </c>
      <c r="I57" s="117">
        <f t="shared" si="3"/>
        <v>0</v>
      </c>
      <c r="J57" s="117">
        <f t="shared" si="4"/>
        <v>0</v>
      </c>
      <c r="K57" s="117">
        <f t="shared" si="5"/>
        <v>0</v>
      </c>
    </row>
    <row r="58" spans="1:11" x14ac:dyDescent="0.25">
      <c r="A58">
        <f t="shared" si="11"/>
        <v>52</v>
      </c>
      <c r="B58" s="117">
        <f t="shared" si="8"/>
        <v>0</v>
      </c>
      <c r="C58" s="117" t="e">
        <f t="shared" si="6"/>
        <v>#NUM!</v>
      </c>
      <c r="D58" s="117">
        <f t="shared" si="12"/>
        <v>0</v>
      </c>
      <c r="E58" s="117" t="e">
        <f t="shared" si="1"/>
        <v>#NUM!</v>
      </c>
      <c r="F58" s="117">
        <f t="shared" si="7"/>
        <v>0</v>
      </c>
      <c r="G58" s="117">
        <f t="shared" si="2"/>
        <v>0</v>
      </c>
      <c r="H58">
        <f t="shared" si="9"/>
        <v>108.96007938171753</v>
      </c>
      <c r="I58" s="117">
        <f t="shared" si="3"/>
        <v>0</v>
      </c>
      <c r="J58" s="117">
        <f t="shared" si="4"/>
        <v>0</v>
      </c>
      <c r="K58" s="117">
        <f t="shared" si="5"/>
        <v>0</v>
      </c>
    </row>
    <row r="59" spans="1:11" x14ac:dyDescent="0.25">
      <c r="A59">
        <f t="shared" si="11"/>
        <v>53</v>
      </c>
      <c r="B59" s="117">
        <f t="shared" si="8"/>
        <v>0</v>
      </c>
      <c r="C59" s="117" t="e">
        <f t="shared" si="6"/>
        <v>#NUM!</v>
      </c>
      <c r="D59" s="117">
        <f t="shared" si="12"/>
        <v>0</v>
      </c>
      <c r="E59" s="117" t="e">
        <f t="shared" si="1"/>
        <v>#NUM!</v>
      </c>
      <c r="F59" s="117">
        <f t="shared" si="7"/>
        <v>0</v>
      </c>
      <c r="G59" s="117">
        <f t="shared" si="2"/>
        <v>0</v>
      </c>
      <c r="H59">
        <f t="shared" si="9"/>
        <v>109.14003581148583</v>
      </c>
      <c r="I59" s="117">
        <f t="shared" si="3"/>
        <v>0</v>
      </c>
      <c r="J59" s="117">
        <f t="shared" si="4"/>
        <v>0</v>
      </c>
      <c r="K59" s="117">
        <f t="shared" si="5"/>
        <v>0</v>
      </c>
    </row>
    <row r="60" spans="1:11" x14ac:dyDescent="0.25">
      <c r="A60">
        <f t="shared" si="11"/>
        <v>54</v>
      </c>
      <c r="B60" s="117">
        <f t="shared" si="8"/>
        <v>0</v>
      </c>
      <c r="C60" s="117" t="e">
        <f t="shared" si="6"/>
        <v>#NUM!</v>
      </c>
      <c r="D60" s="117">
        <f t="shared" si="12"/>
        <v>0</v>
      </c>
      <c r="E60" s="117" t="e">
        <f t="shared" si="1"/>
        <v>#NUM!</v>
      </c>
      <c r="F60" s="117">
        <f t="shared" si="7"/>
        <v>0</v>
      </c>
      <c r="G60" s="117">
        <f t="shared" si="2"/>
        <v>0</v>
      </c>
      <c r="H60">
        <f t="shared" si="9"/>
        <v>109.32028945392871</v>
      </c>
      <c r="I60" s="117">
        <f t="shared" si="3"/>
        <v>0</v>
      </c>
      <c r="J60" s="117">
        <f t="shared" si="4"/>
        <v>0</v>
      </c>
      <c r="K60" s="117">
        <f t="shared" si="5"/>
        <v>0</v>
      </c>
    </row>
    <row r="61" spans="1:11" x14ac:dyDescent="0.25">
      <c r="A61">
        <f t="shared" si="11"/>
        <v>55</v>
      </c>
      <c r="B61" s="117">
        <f t="shared" si="8"/>
        <v>0</v>
      </c>
      <c r="C61" s="117" t="e">
        <f t="shared" si="6"/>
        <v>#NUM!</v>
      </c>
      <c r="D61" s="117">
        <f t="shared" si="12"/>
        <v>0</v>
      </c>
      <c r="E61" s="117" t="e">
        <f t="shared" si="1"/>
        <v>#NUM!</v>
      </c>
      <c r="F61" s="117">
        <f t="shared" si="7"/>
        <v>0</v>
      </c>
      <c r="G61" s="117">
        <f t="shared" si="2"/>
        <v>0</v>
      </c>
      <c r="H61">
        <f t="shared" si="9"/>
        <v>109.50084079991706</v>
      </c>
      <c r="I61" s="117">
        <f t="shared" si="3"/>
        <v>0</v>
      </c>
      <c r="J61" s="117">
        <f t="shared" si="4"/>
        <v>0</v>
      </c>
      <c r="K61" s="117">
        <f t="shared" si="5"/>
        <v>0</v>
      </c>
    </row>
    <row r="62" spans="1:11" x14ac:dyDescent="0.25">
      <c r="A62">
        <f t="shared" si="11"/>
        <v>56</v>
      </c>
      <c r="B62" s="117">
        <f t="shared" si="8"/>
        <v>0</v>
      </c>
      <c r="C62" s="117" t="e">
        <f t="shared" si="6"/>
        <v>#NUM!</v>
      </c>
      <c r="D62" s="117">
        <f t="shared" si="12"/>
        <v>0</v>
      </c>
      <c r="E62" s="117" t="e">
        <f t="shared" si="1"/>
        <v>#NUM!</v>
      </c>
      <c r="F62" s="117">
        <f t="shared" si="7"/>
        <v>0</v>
      </c>
      <c r="G62" s="117">
        <f t="shared" si="2"/>
        <v>0</v>
      </c>
      <c r="H62">
        <f t="shared" si="9"/>
        <v>109.68169034113248</v>
      </c>
      <c r="I62" s="117">
        <f t="shared" si="3"/>
        <v>0</v>
      </c>
      <c r="J62" s="117">
        <f t="shared" si="4"/>
        <v>0</v>
      </c>
      <c r="K62" s="117">
        <f t="shared" si="5"/>
        <v>0</v>
      </c>
    </row>
    <row r="63" spans="1:11" x14ac:dyDescent="0.25">
      <c r="A63">
        <f t="shared" si="11"/>
        <v>57</v>
      </c>
      <c r="B63" s="117">
        <f t="shared" si="8"/>
        <v>0</v>
      </c>
      <c r="C63" s="117" t="e">
        <f t="shared" si="6"/>
        <v>#NUM!</v>
      </c>
      <c r="D63" s="117">
        <f t="shared" si="12"/>
        <v>0</v>
      </c>
      <c r="E63" s="117" t="e">
        <f t="shared" si="1"/>
        <v>#NUM!</v>
      </c>
      <c r="F63" s="117">
        <f t="shared" si="7"/>
        <v>0</v>
      </c>
      <c r="G63" s="117">
        <f t="shared" si="2"/>
        <v>0</v>
      </c>
      <c r="H63">
        <f t="shared" si="9"/>
        <v>109.86283857006865</v>
      </c>
      <c r="I63" s="117">
        <f t="shared" si="3"/>
        <v>0</v>
      </c>
      <c r="J63" s="117">
        <f t="shared" si="4"/>
        <v>0</v>
      </c>
      <c r="K63" s="117">
        <f t="shared" si="5"/>
        <v>0</v>
      </c>
    </row>
    <row r="64" spans="1:11" x14ac:dyDescent="0.25">
      <c r="A64">
        <f t="shared" si="11"/>
        <v>58</v>
      </c>
      <c r="B64" s="117">
        <f t="shared" si="8"/>
        <v>0</v>
      </c>
      <c r="C64" s="117" t="e">
        <f t="shared" si="6"/>
        <v>#NUM!</v>
      </c>
      <c r="D64" s="117">
        <f t="shared" si="12"/>
        <v>0</v>
      </c>
      <c r="E64" s="117" t="e">
        <f t="shared" si="1"/>
        <v>#NUM!</v>
      </c>
      <c r="F64" s="117">
        <f t="shared" si="7"/>
        <v>0</v>
      </c>
      <c r="G64" s="117">
        <f t="shared" si="2"/>
        <v>0</v>
      </c>
      <c r="H64">
        <f t="shared" si="9"/>
        <v>110.04428598003261</v>
      </c>
      <c r="I64" s="117">
        <f t="shared" si="3"/>
        <v>0</v>
      </c>
      <c r="J64" s="117">
        <f t="shared" si="4"/>
        <v>0</v>
      </c>
      <c r="K64" s="117">
        <f t="shared" si="5"/>
        <v>0</v>
      </c>
    </row>
    <row r="65" spans="1:11" x14ac:dyDescent="0.25">
      <c r="A65">
        <f t="shared" si="11"/>
        <v>59</v>
      </c>
      <c r="B65" s="117">
        <f t="shared" si="8"/>
        <v>0</v>
      </c>
      <c r="C65" s="117" t="e">
        <f t="shared" si="6"/>
        <v>#NUM!</v>
      </c>
      <c r="D65" s="117">
        <f t="shared" si="12"/>
        <v>0</v>
      </c>
      <c r="E65" s="117" t="e">
        <f t="shared" si="1"/>
        <v>#NUM!</v>
      </c>
      <c r="F65" s="117">
        <f t="shared" si="7"/>
        <v>0</v>
      </c>
      <c r="G65" s="117">
        <f t="shared" si="2"/>
        <v>0</v>
      </c>
      <c r="H65">
        <f t="shared" si="9"/>
        <v>110.22603306514617</v>
      </c>
      <c r="I65" s="117">
        <f t="shared" si="3"/>
        <v>0</v>
      </c>
      <c r="J65" s="117">
        <f t="shared" si="4"/>
        <v>0</v>
      </c>
      <c r="K65" s="117">
        <f t="shared" si="5"/>
        <v>0</v>
      </c>
    </row>
    <row r="66" spans="1:11" x14ac:dyDescent="0.25">
      <c r="A66">
        <f t="shared" si="11"/>
        <v>60</v>
      </c>
      <c r="B66" s="117">
        <f t="shared" si="8"/>
        <v>0</v>
      </c>
      <c r="C66" s="117" t="e">
        <f t="shared" si="6"/>
        <v>#NUM!</v>
      </c>
      <c r="D66" s="117">
        <f t="shared" si="12"/>
        <v>0</v>
      </c>
      <c r="E66" s="117" t="e">
        <f t="shared" si="1"/>
        <v>#NUM!</v>
      </c>
      <c r="F66" s="117">
        <f t="shared" si="7"/>
        <v>0</v>
      </c>
      <c r="G66" s="117">
        <f t="shared" si="2"/>
        <v>0</v>
      </c>
      <c r="H66">
        <f t="shared" si="9"/>
        <v>110.40808032034718</v>
      </c>
      <c r="I66" s="117">
        <f t="shared" si="3"/>
        <v>0</v>
      </c>
      <c r="J66" s="117">
        <f t="shared" si="4"/>
        <v>0</v>
      </c>
      <c r="K66" s="117">
        <f t="shared" si="5"/>
        <v>0</v>
      </c>
    </row>
    <row r="67" spans="1:11" x14ac:dyDescent="0.25">
      <c r="A67">
        <f t="shared" si="11"/>
        <v>61</v>
      </c>
      <c r="B67" s="117">
        <f t="shared" si="8"/>
        <v>0</v>
      </c>
      <c r="C67" s="117" t="e">
        <f t="shared" si="6"/>
        <v>#NUM!</v>
      </c>
      <c r="D67" s="117">
        <f t="shared" si="12"/>
        <v>0</v>
      </c>
      <c r="E67" s="117" t="e">
        <f t="shared" si="1"/>
        <v>#NUM!</v>
      </c>
      <c r="F67" s="117">
        <f t="shared" si="7"/>
        <v>0</v>
      </c>
      <c r="G67" s="117">
        <f t="shared" si="2"/>
        <v>0</v>
      </c>
      <c r="H67">
        <f t="shared" si="9"/>
        <v>110.59042824139097</v>
      </c>
      <c r="I67" s="117">
        <f t="shared" si="3"/>
        <v>0</v>
      </c>
      <c r="J67" s="117">
        <f t="shared" si="4"/>
        <v>0</v>
      </c>
      <c r="K67" s="117">
        <f t="shared" si="5"/>
        <v>0</v>
      </c>
    </row>
    <row r="68" spans="1:11" x14ac:dyDescent="0.25">
      <c r="A68">
        <f t="shared" si="11"/>
        <v>62</v>
      </c>
      <c r="B68" s="117">
        <f t="shared" si="8"/>
        <v>0</v>
      </c>
      <c r="C68" s="117" t="e">
        <f t="shared" si="6"/>
        <v>#NUM!</v>
      </c>
      <c r="D68" s="117">
        <f t="shared" si="12"/>
        <v>0</v>
      </c>
      <c r="E68" s="117" t="e">
        <f t="shared" si="1"/>
        <v>#NUM!</v>
      </c>
      <c r="F68" s="117">
        <f t="shared" si="7"/>
        <v>0</v>
      </c>
      <c r="G68" s="117">
        <f t="shared" si="2"/>
        <v>0</v>
      </c>
      <c r="H68">
        <f t="shared" si="9"/>
        <v>110.7730773248516</v>
      </c>
      <c r="I68" s="117">
        <f t="shared" si="3"/>
        <v>0</v>
      </c>
      <c r="J68" s="117">
        <f t="shared" si="4"/>
        <v>0</v>
      </c>
      <c r="K68" s="117">
        <f t="shared" si="5"/>
        <v>0</v>
      </c>
    </row>
    <row r="69" spans="1:11" x14ac:dyDescent="0.25">
      <c r="A69">
        <f t="shared" si="11"/>
        <v>63</v>
      </c>
      <c r="B69" s="117">
        <f t="shared" si="8"/>
        <v>0</v>
      </c>
      <c r="C69" s="117" t="e">
        <f t="shared" si="6"/>
        <v>#NUM!</v>
      </c>
      <c r="D69" s="117">
        <f t="shared" si="12"/>
        <v>0</v>
      </c>
      <c r="E69" s="117" t="e">
        <f t="shared" si="1"/>
        <v>#NUM!</v>
      </c>
      <c r="F69" s="117">
        <f t="shared" si="7"/>
        <v>0</v>
      </c>
      <c r="G69" s="117">
        <f t="shared" si="2"/>
        <v>0</v>
      </c>
      <c r="H69">
        <f t="shared" si="9"/>
        <v>110.9560280681233</v>
      </c>
      <c r="I69" s="117">
        <f t="shared" si="3"/>
        <v>0</v>
      </c>
      <c r="J69" s="117">
        <f t="shared" si="4"/>
        <v>0</v>
      </c>
      <c r="K69" s="117">
        <f t="shared" si="5"/>
        <v>0</v>
      </c>
    </row>
    <row r="70" spans="1:11" x14ac:dyDescent="0.25">
      <c r="A70">
        <f t="shared" si="11"/>
        <v>64</v>
      </c>
      <c r="B70" s="117">
        <f t="shared" si="8"/>
        <v>0</v>
      </c>
      <c r="C70" s="117" t="e">
        <f t="shared" si="6"/>
        <v>#NUM!</v>
      </c>
      <c r="D70" s="117">
        <f t="shared" si="12"/>
        <v>0</v>
      </c>
      <c r="E70" s="117" t="e">
        <f t="shared" si="1"/>
        <v>#NUM!</v>
      </c>
      <c r="F70" s="117">
        <f t="shared" si="7"/>
        <v>0</v>
      </c>
      <c r="G70" s="117">
        <f t="shared" si="2"/>
        <v>0</v>
      </c>
      <c r="H70">
        <f t="shared" si="9"/>
        <v>111.13928096942178</v>
      </c>
      <c r="I70" s="117">
        <f t="shared" si="3"/>
        <v>0</v>
      </c>
      <c r="J70" s="117">
        <f t="shared" si="4"/>
        <v>0</v>
      </c>
      <c r="K70" s="117">
        <f t="shared" si="5"/>
        <v>0</v>
      </c>
    </row>
    <row r="71" spans="1:11" x14ac:dyDescent="0.25">
      <c r="A71">
        <f t="shared" si="11"/>
        <v>65</v>
      </c>
      <c r="B71" s="117">
        <f t="shared" si="8"/>
        <v>0</v>
      </c>
      <c r="C71" s="117" t="e">
        <f t="shared" si="6"/>
        <v>#NUM!</v>
      </c>
      <c r="D71" s="117">
        <f t="shared" si="12"/>
        <v>0</v>
      </c>
      <c r="E71" s="117" t="e">
        <f t="shared" ref="E71:E134" si="13">-PMT(Interest,H$3,Lsum)</f>
        <v>#NUM!</v>
      </c>
      <c r="F71" s="117">
        <f t="shared" si="7"/>
        <v>0</v>
      </c>
      <c r="G71" s="117">
        <f t="shared" ref="G71:G134" si="14">H71/Base_Index*F71</f>
        <v>0</v>
      </c>
      <c r="H71">
        <f t="shared" si="9"/>
        <v>111.32283652778555</v>
      </c>
      <c r="I71" s="117">
        <f t="shared" ref="I71:I134" si="15">IF(B71&gt;0.01,H71/Base_Index*E71,0)</f>
        <v>0</v>
      </c>
      <c r="J71" s="117">
        <f t="shared" ref="J71:J134" si="16">IF(B71&gt;0.01,H71/Base_Index*C71,0)</f>
        <v>0</v>
      </c>
      <c r="K71" s="117">
        <f t="shared" ref="K71:K134" si="17">H71/Base_Index*D71</f>
        <v>0</v>
      </c>
    </row>
    <row r="72" spans="1:11" x14ac:dyDescent="0.25">
      <c r="A72">
        <f t="shared" si="11"/>
        <v>66</v>
      </c>
      <c r="B72" s="117">
        <f t="shared" si="8"/>
        <v>0</v>
      </c>
      <c r="C72" s="117" t="e">
        <f t="shared" ref="C72:C135" si="18">E72-D72</f>
        <v>#NUM!</v>
      </c>
      <c r="D72" s="117">
        <f t="shared" si="12"/>
        <v>0</v>
      </c>
      <c r="E72" s="117" t="e">
        <f t="shared" si="13"/>
        <v>#NUM!</v>
      </c>
      <c r="F72" s="117">
        <f t="shared" ref="F72:F135" si="19">IF(B72&gt;0.01,B72-C72,0)</f>
        <v>0</v>
      </c>
      <c r="G72" s="117">
        <f t="shared" si="14"/>
        <v>0</v>
      </c>
      <c r="H72">
        <f t="shared" si="9"/>
        <v>111.5066952430774</v>
      </c>
      <c r="I72" s="117">
        <f t="shared" si="15"/>
        <v>0</v>
      </c>
      <c r="J72" s="117">
        <f t="shared" si="16"/>
        <v>0</v>
      </c>
      <c r="K72" s="117">
        <f t="shared" si="17"/>
        <v>0</v>
      </c>
    </row>
    <row r="73" spans="1:11" x14ac:dyDescent="0.25">
      <c r="A73">
        <f t="shared" si="11"/>
        <v>67</v>
      </c>
      <c r="B73" s="117">
        <f t="shared" ref="B73:B136" si="20">F72</f>
        <v>0</v>
      </c>
      <c r="C73" s="117" t="e">
        <f t="shared" si="18"/>
        <v>#NUM!</v>
      </c>
      <c r="D73" s="117">
        <f t="shared" si="12"/>
        <v>0</v>
      </c>
      <c r="E73" s="117" t="e">
        <f t="shared" si="13"/>
        <v>#NUM!</v>
      </c>
      <c r="F73" s="117">
        <f t="shared" si="19"/>
        <v>0</v>
      </c>
      <c r="G73" s="117">
        <f t="shared" si="14"/>
        <v>0</v>
      </c>
      <c r="H73">
        <f t="shared" ref="H73:H136" si="21">H72+D$3*H72/100</f>
        <v>111.69085761598564</v>
      </c>
      <c r="I73" s="117">
        <f t="shared" si="15"/>
        <v>0</v>
      </c>
      <c r="J73" s="117">
        <f t="shared" si="16"/>
        <v>0</v>
      </c>
      <c r="K73" s="117">
        <f t="shared" si="17"/>
        <v>0</v>
      </c>
    </row>
    <row r="74" spans="1:11" x14ac:dyDescent="0.25">
      <c r="A74">
        <f t="shared" si="11"/>
        <v>68</v>
      </c>
      <c r="B74" s="117">
        <f t="shared" si="20"/>
        <v>0</v>
      </c>
      <c r="C74" s="117" t="e">
        <f t="shared" si="18"/>
        <v>#NUM!</v>
      </c>
      <c r="D74" s="117">
        <f t="shared" si="12"/>
        <v>0</v>
      </c>
      <c r="E74" s="117" t="e">
        <f t="shared" si="13"/>
        <v>#NUM!</v>
      </c>
      <c r="F74" s="117">
        <f t="shared" si="19"/>
        <v>0</v>
      </c>
      <c r="G74" s="117">
        <f t="shared" si="14"/>
        <v>0</v>
      </c>
      <c r="H74">
        <f t="shared" si="21"/>
        <v>111.87532414802548</v>
      </c>
      <c r="I74" s="117">
        <f t="shared" si="15"/>
        <v>0</v>
      </c>
      <c r="J74" s="117">
        <f t="shared" si="16"/>
        <v>0</v>
      </c>
      <c r="K74" s="117">
        <f t="shared" si="17"/>
        <v>0</v>
      </c>
    </row>
    <row r="75" spans="1:11" x14ac:dyDescent="0.25">
      <c r="A75">
        <f t="shared" si="11"/>
        <v>69</v>
      </c>
      <c r="B75" s="117">
        <f t="shared" si="20"/>
        <v>0</v>
      </c>
      <c r="C75" s="117" t="e">
        <f t="shared" si="18"/>
        <v>#NUM!</v>
      </c>
      <c r="D75" s="117">
        <f t="shared" si="12"/>
        <v>0</v>
      </c>
      <c r="E75" s="117" t="e">
        <f t="shared" si="13"/>
        <v>#NUM!</v>
      </c>
      <c r="F75" s="117">
        <f t="shared" si="19"/>
        <v>0</v>
      </c>
      <c r="G75" s="117">
        <f t="shared" si="14"/>
        <v>0</v>
      </c>
      <c r="H75">
        <f t="shared" si="21"/>
        <v>112.06009534154049</v>
      </c>
      <c r="I75" s="117">
        <f t="shared" si="15"/>
        <v>0</v>
      </c>
      <c r="J75" s="117">
        <f t="shared" si="16"/>
        <v>0</v>
      </c>
      <c r="K75" s="117">
        <f t="shared" si="17"/>
        <v>0</v>
      </c>
    </row>
    <row r="76" spans="1:11" x14ac:dyDescent="0.25">
      <c r="A76">
        <f t="shared" si="11"/>
        <v>70</v>
      </c>
      <c r="B76" s="117">
        <f t="shared" si="20"/>
        <v>0</v>
      </c>
      <c r="C76" s="117" t="e">
        <f t="shared" si="18"/>
        <v>#NUM!</v>
      </c>
      <c r="D76" s="117">
        <f t="shared" si="12"/>
        <v>0</v>
      </c>
      <c r="E76" s="117" t="e">
        <f t="shared" si="13"/>
        <v>#NUM!</v>
      </c>
      <c r="F76" s="117">
        <f t="shared" si="19"/>
        <v>0</v>
      </c>
      <c r="G76" s="117">
        <f t="shared" si="14"/>
        <v>0</v>
      </c>
      <c r="H76">
        <f t="shared" si="21"/>
        <v>112.24517169970385</v>
      </c>
      <c r="I76" s="117">
        <f t="shared" si="15"/>
        <v>0</v>
      </c>
      <c r="J76" s="117">
        <f t="shared" si="16"/>
        <v>0</v>
      </c>
      <c r="K76" s="117">
        <f t="shared" si="17"/>
        <v>0</v>
      </c>
    </row>
    <row r="77" spans="1:11" x14ac:dyDescent="0.25">
      <c r="A77">
        <f t="shared" si="11"/>
        <v>71</v>
      </c>
      <c r="B77" s="117">
        <f t="shared" si="20"/>
        <v>0</v>
      </c>
      <c r="C77" s="117" t="e">
        <f t="shared" si="18"/>
        <v>#NUM!</v>
      </c>
      <c r="D77" s="117">
        <f t="shared" si="12"/>
        <v>0</v>
      </c>
      <c r="E77" s="117" t="e">
        <f t="shared" si="13"/>
        <v>#NUM!</v>
      </c>
      <c r="F77" s="117">
        <f t="shared" si="19"/>
        <v>0</v>
      </c>
      <c r="G77" s="117">
        <f t="shared" si="14"/>
        <v>0</v>
      </c>
      <c r="H77">
        <f t="shared" si="21"/>
        <v>112.43055372651979</v>
      </c>
      <c r="I77" s="117">
        <f t="shared" si="15"/>
        <v>0</v>
      </c>
      <c r="J77" s="117">
        <f t="shared" si="16"/>
        <v>0</v>
      </c>
      <c r="K77" s="117">
        <f t="shared" si="17"/>
        <v>0</v>
      </c>
    </row>
    <row r="78" spans="1:11" x14ac:dyDescent="0.25">
      <c r="A78">
        <f t="shared" si="11"/>
        <v>72</v>
      </c>
      <c r="B78" s="117">
        <f t="shared" si="20"/>
        <v>0</v>
      </c>
      <c r="C78" s="117" t="e">
        <f t="shared" si="18"/>
        <v>#NUM!</v>
      </c>
      <c r="D78" s="117">
        <f t="shared" si="12"/>
        <v>0</v>
      </c>
      <c r="E78" s="117" t="e">
        <f t="shared" si="13"/>
        <v>#NUM!</v>
      </c>
      <c r="F78" s="117">
        <f t="shared" si="19"/>
        <v>0</v>
      </c>
      <c r="G78" s="117">
        <f t="shared" si="14"/>
        <v>0</v>
      </c>
      <c r="H78">
        <f t="shared" si="21"/>
        <v>112.61624192682494</v>
      </c>
      <c r="I78" s="117">
        <f t="shared" si="15"/>
        <v>0</v>
      </c>
      <c r="J78" s="117">
        <f t="shared" si="16"/>
        <v>0</v>
      </c>
      <c r="K78" s="117">
        <f t="shared" si="17"/>
        <v>0</v>
      </c>
    </row>
    <row r="79" spans="1:11" x14ac:dyDescent="0.25">
      <c r="A79">
        <f t="shared" si="11"/>
        <v>73</v>
      </c>
      <c r="B79" s="117">
        <f t="shared" si="20"/>
        <v>0</v>
      </c>
      <c r="C79" s="117" t="e">
        <f t="shared" si="18"/>
        <v>#NUM!</v>
      </c>
      <c r="D79" s="117">
        <f t="shared" si="12"/>
        <v>0</v>
      </c>
      <c r="E79" s="117" t="e">
        <f t="shared" si="13"/>
        <v>#NUM!</v>
      </c>
      <c r="F79" s="117">
        <f t="shared" si="19"/>
        <v>0</v>
      </c>
      <c r="G79" s="117">
        <f t="shared" si="14"/>
        <v>0</v>
      </c>
      <c r="H79">
        <f t="shared" si="21"/>
        <v>112.80223680628971</v>
      </c>
      <c r="I79" s="117">
        <f t="shared" si="15"/>
        <v>0</v>
      </c>
      <c r="J79" s="117">
        <f t="shared" si="16"/>
        <v>0</v>
      </c>
      <c r="K79" s="117">
        <f t="shared" si="17"/>
        <v>0</v>
      </c>
    </row>
    <row r="80" spans="1:11" x14ac:dyDescent="0.25">
      <c r="A80">
        <f t="shared" si="11"/>
        <v>74</v>
      </c>
      <c r="B80" s="117">
        <f t="shared" si="20"/>
        <v>0</v>
      </c>
      <c r="C80" s="117" t="e">
        <f t="shared" si="18"/>
        <v>#NUM!</v>
      </c>
      <c r="D80" s="117">
        <f t="shared" si="12"/>
        <v>0</v>
      </c>
      <c r="E80" s="117" t="e">
        <f t="shared" si="13"/>
        <v>#NUM!</v>
      </c>
      <c r="F80" s="117">
        <f t="shared" si="19"/>
        <v>0</v>
      </c>
      <c r="G80" s="117">
        <f t="shared" si="14"/>
        <v>0</v>
      </c>
      <c r="H80">
        <f t="shared" si="21"/>
        <v>112.98853887141968</v>
      </c>
      <c r="I80" s="117">
        <f t="shared" si="15"/>
        <v>0</v>
      </c>
      <c r="J80" s="117">
        <f t="shared" si="16"/>
        <v>0</v>
      </c>
      <c r="K80" s="117">
        <f t="shared" si="17"/>
        <v>0</v>
      </c>
    </row>
    <row r="81" spans="1:11" x14ac:dyDescent="0.25">
      <c r="A81">
        <f t="shared" si="11"/>
        <v>75</v>
      </c>
      <c r="B81" s="117">
        <f t="shared" si="20"/>
        <v>0</v>
      </c>
      <c r="C81" s="117" t="e">
        <f t="shared" si="18"/>
        <v>#NUM!</v>
      </c>
      <c r="D81" s="117">
        <f t="shared" si="12"/>
        <v>0</v>
      </c>
      <c r="E81" s="117" t="e">
        <f t="shared" si="13"/>
        <v>#NUM!</v>
      </c>
      <c r="F81" s="117">
        <f t="shared" si="19"/>
        <v>0</v>
      </c>
      <c r="G81" s="117">
        <f t="shared" si="14"/>
        <v>0</v>
      </c>
      <c r="H81">
        <f t="shared" si="21"/>
        <v>113.17514862955693</v>
      </c>
      <c r="I81" s="117">
        <f t="shared" si="15"/>
        <v>0</v>
      </c>
      <c r="J81" s="117">
        <f t="shared" si="16"/>
        <v>0</v>
      </c>
      <c r="K81" s="117">
        <f t="shared" si="17"/>
        <v>0</v>
      </c>
    </row>
    <row r="82" spans="1:11" x14ac:dyDescent="0.25">
      <c r="A82">
        <f t="shared" si="11"/>
        <v>76</v>
      </c>
      <c r="B82" s="117">
        <f t="shared" si="20"/>
        <v>0</v>
      </c>
      <c r="C82" s="117" t="e">
        <f t="shared" si="18"/>
        <v>#NUM!</v>
      </c>
      <c r="D82" s="117">
        <f t="shared" si="12"/>
        <v>0</v>
      </c>
      <c r="E82" s="117" t="e">
        <f t="shared" si="13"/>
        <v>#NUM!</v>
      </c>
      <c r="F82" s="117">
        <f t="shared" si="19"/>
        <v>0</v>
      </c>
      <c r="G82" s="117">
        <f t="shared" si="14"/>
        <v>0</v>
      </c>
      <c r="H82">
        <f t="shared" si="21"/>
        <v>113.36206658888149</v>
      </c>
      <c r="I82" s="117">
        <f t="shared" si="15"/>
        <v>0</v>
      </c>
      <c r="J82" s="117">
        <f t="shared" si="16"/>
        <v>0</v>
      </c>
      <c r="K82" s="117">
        <f t="shared" si="17"/>
        <v>0</v>
      </c>
    </row>
    <row r="83" spans="1:11" x14ac:dyDescent="0.25">
      <c r="A83">
        <f t="shared" si="11"/>
        <v>77</v>
      </c>
      <c r="B83" s="117">
        <f t="shared" si="20"/>
        <v>0</v>
      </c>
      <c r="C83" s="117" t="e">
        <f t="shared" si="18"/>
        <v>#NUM!</v>
      </c>
      <c r="D83" s="117">
        <f t="shared" si="12"/>
        <v>0</v>
      </c>
      <c r="E83" s="117" t="e">
        <f t="shared" si="13"/>
        <v>#NUM!</v>
      </c>
      <c r="F83" s="117">
        <f t="shared" si="19"/>
        <v>0</v>
      </c>
      <c r="G83" s="117">
        <f t="shared" si="14"/>
        <v>0</v>
      </c>
      <c r="H83">
        <f t="shared" si="21"/>
        <v>113.54929325841266</v>
      </c>
      <c r="I83" s="117">
        <f t="shared" si="15"/>
        <v>0</v>
      </c>
      <c r="J83" s="117">
        <f t="shared" si="16"/>
        <v>0</v>
      </c>
      <c r="K83" s="117">
        <f t="shared" si="17"/>
        <v>0</v>
      </c>
    </row>
    <row r="84" spans="1:11" x14ac:dyDescent="0.25">
      <c r="A84">
        <f t="shared" si="11"/>
        <v>78</v>
      </c>
      <c r="B84" s="117">
        <f t="shared" si="20"/>
        <v>0</v>
      </c>
      <c r="C84" s="117" t="e">
        <f t="shared" si="18"/>
        <v>#NUM!</v>
      </c>
      <c r="D84" s="117">
        <f t="shared" si="12"/>
        <v>0</v>
      </c>
      <c r="E84" s="117" t="e">
        <f t="shared" si="13"/>
        <v>#NUM!</v>
      </c>
      <c r="F84" s="117">
        <f t="shared" si="19"/>
        <v>0</v>
      </c>
      <c r="G84" s="117">
        <f t="shared" si="14"/>
        <v>0</v>
      </c>
      <c r="H84">
        <f t="shared" si="21"/>
        <v>113.73682914801047</v>
      </c>
      <c r="I84" s="117">
        <f t="shared" si="15"/>
        <v>0</v>
      </c>
      <c r="J84" s="117">
        <f t="shared" si="16"/>
        <v>0</v>
      </c>
      <c r="K84" s="117">
        <f t="shared" si="17"/>
        <v>0</v>
      </c>
    </row>
    <row r="85" spans="1:11" x14ac:dyDescent="0.25">
      <c r="A85">
        <f t="shared" si="11"/>
        <v>79</v>
      </c>
      <c r="B85" s="117">
        <f t="shared" si="20"/>
        <v>0</v>
      </c>
      <c r="C85" s="117" t="e">
        <f t="shared" si="18"/>
        <v>#NUM!</v>
      </c>
      <c r="D85" s="117">
        <f t="shared" si="12"/>
        <v>0</v>
      </c>
      <c r="E85" s="117" t="e">
        <f t="shared" si="13"/>
        <v>#NUM!</v>
      </c>
      <c r="F85" s="117">
        <f t="shared" si="19"/>
        <v>0</v>
      </c>
      <c r="G85" s="117">
        <f t="shared" si="14"/>
        <v>0</v>
      </c>
      <c r="H85">
        <f t="shared" si="21"/>
        <v>113.92467476837699</v>
      </c>
      <c r="I85" s="117">
        <f t="shared" si="15"/>
        <v>0</v>
      </c>
      <c r="J85" s="117">
        <f t="shared" si="16"/>
        <v>0</v>
      </c>
      <c r="K85" s="117">
        <f t="shared" si="17"/>
        <v>0</v>
      </c>
    </row>
    <row r="86" spans="1:11" x14ac:dyDescent="0.25">
      <c r="A86">
        <f t="shared" si="11"/>
        <v>80</v>
      </c>
      <c r="B86" s="117">
        <f t="shared" si="20"/>
        <v>0</v>
      </c>
      <c r="C86" s="117" t="e">
        <f t="shared" si="18"/>
        <v>#NUM!</v>
      </c>
      <c r="D86" s="117">
        <f t="shared" si="12"/>
        <v>0</v>
      </c>
      <c r="E86" s="117" t="e">
        <f t="shared" si="13"/>
        <v>#NUM!</v>
      </c>
      <c r="F86" s="117">
        <f t="shared" si="19"/>
        <v>0</v>
      </c>
      <c r="G86" s="117">
        <f t="shared" si="14"/>
        <v>0</v>
      </c>
      <c r="H86">
        <f t="shared" si="21"/>
        <v>114.11283063105776</v>
      </c>
      <c r="I86" s="117">
        <f t="shared" si="15"/>
        <v>0</v>
      </c>
      <c r="J86" s="117">
        <f t="shared" si="16"/>
        <v>0</v>
      </c>
      <c r="K86" s="117">
        <f t="shared" si="17"/>
        <v>0</v>
      </c>
    </row>
    <row r="87" spans="1:11" x14ac:dyDescent="0.25">
      <c r="A87">
        <f t="shared" ref="A87:A150" si="22">A86+1</f>
        <v>81</v>
      </c>
      <c r="B87" s="117">
        <f t="shared" si="20"/>
        <v>0</v>
      </c>
      <c r="C87" s="117" t="e">
        <f t="shared" si="18"/>
        <v>#NUM!</v>
      </c>
      <c r="D87" s="117">
        <f t="shared" si="12"/>
        <v>0</v>
      </c>
      <c r="E87" s="117" t="e">
        <f t="shared" si="13"/>
        <v>#NUM!</v>
      </c>
      <c r="F87" s="117">
        <f t="shared" si="19"/>
        <v>0</v>
      </c>
      <c r="G87" s="117">
        <f t="shared" si="14"/>
        <v>0</v>
      </c>
      <c r="H87">
        <f t="shared" si="21"/>
        <v>114.30129724844319</v>
      </c>
      <c r="I87" s="117">
        <f t="shared" si="15"/>
        <v>0</v>
      </c>
      <c r="J87" s="117">
        <f t="shared" si="16"/>
        <v>0</v>
      </c>
      <c r="K87" s="117">
        <f t="shared" si="17"/>
        <v>0</v>
      </c>
    </row>
    <row r="88" spans="1:11" x14ac:dyDescent="0.25">
      <c r="A88">
        <f t="shared" si="22"/>
        <v>82</v>
      </c>
      <c r="B88" s="117">
        <f t="shared" si="20"/>
        <v>0</v>
      </c>
      <c r="C88" s="117" t="e">
        <f t="shared" si="18"/>
        <v>#NUM!</v>
      </c>
      <c r="D88" s="117">
        <f t="shared" ref="D88:D151" si="23">B88*Interest</f>
        <v>0</v>
      </c>
      <c r="E88" s="117" t="e">
        <f t="shared" si="13"/>
        <v>#NUM!</v>
      </c>
      <c r="F88" s="117">
        <f t="shared" si="19"/>
        <v>0</v>
      </c>
      <c r="G88" s="117">
        <f t="shared" si="14"/>
        <v>0</v>
      </c>
      <c r="H88">
        <f t="shared" si="21"/>
        <v>114.49007513376993</v>
      </c>
      <c r="I88" s="117">
        <f t="shared" si="15"/>
        <v>0</v>
      </c>
      <c r="J88" s="117">
        <f t="shared" si="16"/>
        <v>0</v>
      </c>
      <c r="K88" s="117">
        <f t="shared" si="17"/>
        <v>0</v>
      </c>
    </row>
    <row r="89" spans="1:11" x14ac:dyDescent="0.25">
      <c r="A89">
        <f t="shared" si="22"/>
        <v>83</v>
      </c>
      <c r="B89" s="117">
        <f t="shared" si="20"/>
        <v>0</v>
      </c>
      <c r="C89" s="117" t="e">
        <f t="shared" si="18"/>
        <v>#NUM!</v>
      </c>
      <c r="D89" s="117">
        <f t="shared" si="23"/>
        <v>0</v>
      </c>
      <c r="E89" s="117" t="e">
        <f t="shared" si="13"/>
        <v>#NUM!</v>
      </c>
      <c r="F89" s="117">
        <f t="shared" si="19"/>
        <v>0</v>
      </c>
      <c r="G89" s="117">
        <f t="shared" si="14"/>
        <v>0</v>
      </c>
      <c r="H89">
        <f t="shared" si="21"/>
        <v>114.67916480112231</v>
      </c>
      <c r="I89" s="117">
        <f t="shared" si="15"/>
        <v>0</v>
      </c>
      <c r="J89" s="117">
        <f t="shared" si="16"/>
        <v>0</v>
      </c>
      <c r="K89" s="117">
        <f t="shared" si="17"/>
        <v>0</v>
      </c>
    </row>
    <row r="90" spans="1:11" x14ac:dyDescent="0.25">
      <c r="A90">
        <f t="shared" si="22"/>
        <v>84</v>
      </c>
      <c r="B90" s="117">
        <f t="shared" si="20"/>
        <v>0</v>
      </c>
      <c r="C90" s="117" t="e">
        <f t="shared" si="18"/>
        <v>#NUM!</v>
      </c>
      <c r="D90" s="117">
        <f t="shared" si="23"/>
        <v>0</v>
      </c>
      <c r="E90" s="117" t="e">
        <f t="shared" si="13"/>
        <v>#NUM!</v>
      </c>
      <c r="F90" s="117">
        <f t="shared" si="19"/>
        <v>0</v>
      </c>
      <c r="G90" s="117">
        <f t="shared" si="14"/>
        <v>0</v>
      </c>
      <c r="H90">
        <f t="shared" si="21"/>
        <v>114.86856676543368</v>
      </c>
      <c r="I90" s="117">
        <f t="shared" si="15"/>
        <v>0</v>
      </c>
      <c r="J90" s="117">
        <f t="shared" si="16"/>
        <v>0</v>
      </c>
      <c r="K90" s="117">
        <f t="shared" si="17"/>
        <v>0</v>
      </c>
    </row>
    <row r="91" spans="1:11" x14ac:dyDescent="0.25">
      <c r="A91">
        <f t="shared" si="22"/>
        <v>85</v>
      </c>
      <c r="B91" s="117">
        <f t="shared" si="20"/>
        <v>0</v>
      </c>
      <c r="C91" s="117" t="e">
        <f t="shared" si="18"/>
        <v>#NUM!</v>
      </c>
      <c r="D91" s="117">
        <f t="shared" si="23"/>
        <v>0</v>
      </c>
      <c r="E91" s="117" t="e">
        <f t="shared" si="13"/>
        <v>#NUM!</v>
      </c>
      <c r="F91" s="117">
        <f t="shared" si="19"/>
        <v>0</v>
      </c>
      <c r="G91" s="117">
        <f t="shared" si="14"/>
        <v>0</v>
      </c>
      <c r="H91">
        <f t="shared" si="21"/>
        <v>115.05828154248788</v>
      </c>
      <c r="I91" s="117">
        <f t="shared" si="15"/>
        <v>0</v>
      </c>
      <c r="J91" s="117">
        <f t="shared" si="16"/>
        <v>0</v>
      </c>
      <c r="K91" s="117">
        <f t="shared" si="17"/>
        <v>0</v>
      </c>
    </row>
    <row r="92" spans="1:11" x14ac:dyDescent="0.25">
      <c r="A92">
        <f t="shared" si="22"/>
        <v>86</v>
      </c>
      <c r="B92" s="117">
        <f t="shared" si="20"/>
        <v>0</v>
      </c>
      <c r="C92" s="117" t="e">
        <f t="shared" si="18"/>
        <v>#NUM!</v>
      </c>
      <c r="D92" s="117">
        <f t="shared" si="23"/>
        <v>0</v>
      </c>
      <c r="E92" s="117" t="e">
        <f t="shared" si="13"/>
        <v>#NUM!</v>
      </c>
      <c r="F92" s="117">
        <f t="shared" si="19"/>
        <v>0</v>
      </c>
      <c r="G92" s="117">
        <f t="shared" si="14"/>
        <v>0</v>
      </c>
      <c r="H92">
        <f t="shared" si="21"/>
        <v>115.24830964892055</v>
      </c>
      <c r="I92" s="117">
        <f t="shared" si="15"/>
        <v>0</v>
      </c>
      <c r="J92" s="117">
        <f t="shared" si="16"/>
        <v>0</v>
      </c>
      <c r="K92" s="117">
        <f t="shared" si="17"/>
        <v>0</v>
      </c>
    </row>
    <row r="93" spans="1:11" x14ac:dyDescent="0.25">
      <c r="A93">
        <f t="shared" si="22"/>
        <v>87</v>
      </c>
      <c r="B93" s="117">
        <f t="shared" si="20"/>
        <v>0</v>
      </c>
      <c r="C93" s="117" t="e">
        <f t="shared" si="18"/>
        <v>#NUM!</v>
      </c>
      <c r="D93" s="117">
        <f t="shared" si="23"/>
        <v>0</v>
      </c>
      <c r="E93" s="117" t="e">
        <f t="shared" si="13"/>
        <v>#NUM!</v>
      </c>
      <c r="F93" s="117">
        <f t="shared" si="19"/>
        <v>0</v>
      </c>
      <c r="G93" s="117">
        <f t="shared" si="14"/>
        <v>0</v>
      </c>
      <c r="H93">
        <f t="shared" si="21"/>
        <v>115.43865160222067</v>
      </c>
      <c r="I93" s="117">
        <f t="shared" si="15"/>
        <v>0</v>
      </c>
      <c r="J93" s="117">
        <f t="shared" si="16"/>
        <v>0</v>
      </c>
      <c r="K93" s="117">
        <f t="shared" si="17"/>
        <v>0</v>
      </c>
    </row>
    <row r="94" spans="1:11" x14ac:dyDescent="0.25">
      <c r="A94">
        <f t="shared" si="22"/>
        <v>88</v>
      </c>
      <c r="B94" s="117">
        <f t="shared" si="20"/>
        <v>0</v>
      </c>
      <c r="C94" s="117" t="e">
        <f t="shared" si="18"/>
        <v>#NUM!</v>
      </c>
      <c r="D94" s="117">
        <f t="shared" si="23"/>
        <v>0</v>
      </c>
      <c r="E94" s="117" t="e">
        <f t="shared" si="13"/>
        <v>#NUM!</v>
      </c>
      <c r="F94" s="117">
        <f t="shared" si="19"/>
        <v>0</v>
      </c>
      <c r="G94" s="117">
        <f t="shared" si="14"/>
        <v>0</v>
      </c>
      <c r="H94">
        <f t="shared" si="21"/>
        <v>115.62930792073183</v>
      </c>
      <c r="I94" s="117">
        <f t="shared" si="15"/>
        <v>0</v>
      </c>
      <c r="J94" s="117">
        <f t="shared" si="16"/>
        <v>0</v>
      </c>
      <c r="K94" s="117">
        <f t="shared" si="17"/>
        <v>0</v>
      </c>
    </row>
    <row r="95" spans="1:11" x14ac:dyDescent="0.25">
      <c r="A95">
        <f t="shared" si="22"/>
        <v>89</v>
      </c>
      <c r="B95" s="117">
        <f t="shared" si="20"/>
        <v>0</v>
      </c>
      <c r="C95" s="117" t="e">
        <f t="shared" si="18"/>
        <v>#NUM!</v>
      </c>
      <c r="D95" s="117">
        <f t="shared" si="23"/>
        <v>0</v>
      </c>
      <c r="E95" s="117" t="e">
        <f t="shared" si="13"/>
        <v>#NUM!</v>
      </c>
      <c r="F95" s="117">
        <f t="shared" si="19"/>
        <v>0</v>
      </c>
      <c r="G95" s="117">
        <f t="shared" si="14"/>
        <v>0</v>
      </c>
      <c r="H95">
        <f t="shared" si="21"/>
        <v>115.82027912365375</v>
      </c>
      <c r="I95" s="117">
        <f t="shared" si="15"/>
        <v>0</v>
      </c>
      <c r="J95" s="117">
        <f t="shared" si="16"/>
        <v>0</v>
      </c>
      <c r="K95" s="117">
        <f t="shared" si="17"/>
        <v>0</v>
      </c>
    </row>
    <row r="96" spans="1:11" x14ac:dyDescent="0.25">
      <c r="A96">
        <f t="shared" si="22"/>
        <v>90</v>
      </c>
      <c r="B96" s="117">
        <f t="shared" si="20"/>
        <v>0</v>
      </c>
      <c r="C96" s="117" t="e">
        <f t="shared" si="18"/>
        <v>#NUM!</v>
      </c>
      <c r="D96" s="117">
        <f t="shared" si="23"/>
        <v>0</v>
      </c>
      <c r="E96" s="117" t="e">
        <f t="shared" si="13"/>
        <v>#NUM!</v>
      </c>
      <c r="F96" s="117">
        <f t="shared" si="19"/>
        <v>0</v>
      </c>
      <c r="G96" s="117">
        <f t="shared" si="14"/>
        <v>0</v>
      </c>
      <c r="H96">
        <f t="shared" si="21"/>
        <v>116.01156573104363</v>
      </c>
      <c r="I96" s="117">
        <f t="shared" si="15"/>
        <v>0</v>
      </c>
      <c r="J96" s="117">
        <f t="shared" si="16"/>
        <v>0</v>
      </c>
      <c r="K96" s="117">
        <f t="shared" si="17"/>
        <v>0</v>
      </c>
    </row>
    <row r="97" spans="1:11" x14ac:dyDescent="0.25">
      <c r="A97">
        <f t="shared" si="22"/>
        <v>91</v>
      </c>
      <c r="B97" s="117">
        <f t="shared" si="20"/>
        <v>0</v>
      </c>
      <c r="C97" s="117" t="e">
        <f t="shared" si="18"/>
        <v>#NUM!</v>
      </c>
      <c r="D97" s="117">
        <f t="shared" si="23"/>
        <v>0</v>
      </c>
      <c r="E97" s="117" t="e">
        <f t="shared" si="13"/>
        <v>#NUM!</v>
      </c>
      <c r="F97" s="117">
        <f t="shared" si="19"/>
        <v>0</v>
      </c>
      <c r="G97" s="117">
        <f t="shared" si="14"/>
        <v>0</v>
      </c>
      <c r="H97">
        <f t="shared" si="21"/>
        <v>116.2031682638176</v>
      </c>
      <c r="I97" s="117">
        <f t="shared" si="15"/>
        <v>0</v>
      </c>
      <c r="J97" s="117">
        <f t="shared" si="16"/>
        <v>0</v>
      </c>
      <c r="K97" s="117">
        <f t="shared" si="17"/>
        <v>0</v>
      </c>
    </row>
    <row r="98" spans="1:11" x14ac:dyDescent="0.25">
      <c r="A98">
        <f t="shared" si="22"/>
        <v>92</v>
      </c>
      <c r="B98" s="117">
        <f t="shared" si="20"/>
        <v>0</v>
      </c>
      <c r="C98" s="117" t="e">
        <f t="shared" si="18"/>
        <v>#NUM!</v>
      </c>
      <c r="D98" s="117">
        <f t="shared" si="23"/>
        <v>0</v>
      </c>
      <c r="E98" s="117" t="e">
        <f t="shared" si="13"/>
        <v>#NUM!</v>
      </c>
      <c r="F98" s="117">
        <f t="shared" si="19"/>
        <v>0</v>
      </c>
      <c r="G98" s="117">
        <f t="shared" si="14"/>
        <v>0</v>
      </c>
      <c r="H98">
        <f t="shared" si="21"/>
        <v>116.3950872437521</v>
      </c>
      <c r="I98" s="117">
        <f t="shared" si="15"/>
        <v>0</v>
      </c>
      <c r="J98" s="117">
        <f t="shared" si="16"/>
        <v>0</v>
      </c>
      <c r="K98" s="117">
        <f t="shared" si="17"/>
        <v>0</v>
      </c>
    </row>
    <row r="99" spans="1:11" x14ac:dyDescent="0.25">
      <c r="A99">
        <f t="shared" si="22"/>
        <v>93</v>
      </c>
      <c r="B99" s="117">
        <f t="shared" si="20"/>
        <v>0</v>
      </c>
      <c r="C99" s="117" t="e">
        <f t="shared" si="18"/>
        <v>#NUM!</v>
      </c>
      <c r="D99" s="117">
        <f t="shared" si="23"/>
        <v>0</v>
      </c>
      <c r="E99" s="117" t="e">
        <f t="shared" si="13"/>
        <v>#NUM!</v>
      </c>
      <c r="F99" s="117">
        <f t="shared" si="19"/>
        <v>0</v>
      </c>
      <c r="G99" s="117">
        <f t="shared" si="14"/>
        <v>0</v>
      </c>
      <c r="H99">
        <f t="shared" si="21"/>
        <v>116.58732319348536</v>
      </c>
      <c r="I99" s="117">
        <f t="shared" si="15"/>
        <v>0</v>
      </c>
      <c r="J99" s="117">
        <f t="shared" si="16"/>
        <v>0</v>
      </c>
      <c r="K99" s="117">
        <f t="shared" si="17"/>
        <v>0</v>
      </c>
    </row>
    <row r="100" spans="1:11" x14ac:dyDescent="0.25">
      <c r="A100">
        <f t="shared" si="22"/>
        <v>94</v>
      </c>
      <c r="B100" s="117">
        <f t="shared" si="20"/>
        <v>0</v>
      </c>
      <c r="C100" s="117" t="e">
        <f t="shared" si="18"/>
        <v>#NUM!</v>
      </c>
      <c r="D100" s="117">
        <f t="shared" si="23"/>
        <v>0</v>
      </c>
      <c r="E100" s="117" t="e">
        <f t="shared" si="13"/>
        <v>#NUM!</v>
      </c>
      <c r="F100" s="117">
        <f t="shared" si="19"/>
        <v>0</v>
      </c>
      <c r="G100" s="117">
        <f t="shared" si="14"/>
        <v>0</v>
      </c>
      <c r="H100">
        <f t="shared" si="21"/>
        <v>116.77987663651876</v>
      </c>
      <c r="I100" s="117">
        <f t="shared" si="15"/>
        <v>0</v>
      </c>
      <c r="J100" s="117">
        <f t="shared" si="16"/>
        <v>0</v>
      </c>
      <c r="K100" s="117">
        <f t="shared" si="17"/>
        <v>0</v>
      </c>
    </row>
    <row r="101" spans="1:11" x14ac:dyDescent="0.25">
      <c r="A101">
        <f t="shared" si="22"/>
        <v>95</v>
      </c>
      <c r="B101" s="117">
        <f t="shared" si="20"/>
        <v>0</v>
      </c>
      <c r="C101" s="117" t="e">
        <f t="shared" si="18"/>
        <v>#NUM!</v>
      </c>
      <c r="D101" s="117">
        <f t="shared" si="23"/>
        <v>0</v>
      </c>
      <c r="E101" s="117" t="e">
        <f t="shared" si="13"/>
        <v>#NUM!</v>
      </c>
      <c r="F101" s="117">
        <f t="shared" si="19"/>
        <v>0</v>
      </c>
      <c r="G101" s="117">
        <f t="shared" si="14"/>
        <v>0</v>
      </c>
      <c r="H101">
        <f t="shared" si="21"/>
        <v>116.97274809721831</v>
      </c>
      <c r="I101" s="117">
        <f t="shared" si="15"/>
        <v>0</v>
      </c>
      <c r="J101" s="117">
        <f t="shared" si="16"/>
        <v>0</v>
      </c>
      <c r="K101" s="117">
        <f t="shared" si="17"/>
        <v>0</v>
      </c>
    </row>
    <row r="102" spans="1:11" x14ac:dyDescent="0.25">
      <c r="A102">
        <f t="shared" si="22"/>
        <v>96</v>
      </c>
      <c r="B102" s="117">
        <f t="shared" si="20"/>
        <v>0</v>
      </c>
      <c r="C102" s="117" t="e">
        <f t="shared" si="18"/>
        <v>#NUM!</v>
      </c>
      <c r="D102" s="117">
        <f t="shared" si="23"/>
        <v>0</v>
      </c>
      <c r="E102" s="117" t="e">
        <f t="shared" si="13"/>
        <v>#NUM!</v>
      </c>
      <c r="F102" s="117">
        <f t="shared" si="19"/>
        <v>0</v>
      </c>
      <c r="G102" s="117">
        <f t="shared" si="14"/>
        <v>0</v>
      </c>
      <c r="H102">
        <f t="shared" si="21"/>
        <v>117.16593810081604</v>
      </c>
      <c r="I102" s="117">
        <f t="shared" si="15"/>
        <v>0</v>
      </c>
      <c r="J102" s="117">
        <f t="shared" si="16"/>
        <v>0</v>
      </c>
      <c r="K102" s="117">
        <f t="shared" si="17"/>
        <v>0</v>
      </c>
    </row>
    <row r="103" spans="1:11" x14ac:dyDescent="0.25">
      <c r="A103">
        <f t="shared" si="22"/>
        <v>97</v>
      </c>
      <c r="B103" s="117">
        <f t="shared" si="20"/>
        <v>0</v>
      </c>
      <c r="C103" s="117" t="e">
        <f t="shared" si="18"/>
        <v>#NUM!</v>
      </c>
      <c r="D103" s="117">
        <f t="shared" si="23"/>
        <v>0</v>
      </c>
      <c r="E103" s="117" t="e">
        <f t="shared" si="13"/>
        <v>#NUM!</v>
      </c>
      <c r="F103" s="117">
        <f t="shared" si="19"/>
        <v>0</v>
      </c>
      <c r="G103" s="117">
        <f t="shared" si="14"/>
        <v>0</v>
      </c>
      <c r="H103">
        <f t="shared" si="21"/>
        <v>117.35944717341143</v>
      </c>
      <c r="I103" s="117">
        <f t="shared" si="15"/>
        <v>0</v>
      </c>
      <c r="J103" s="117">
        <f t="shared" si="16"/>
        <v>0</v>
      </c>
      <c r="K103" s="117">
        <f t="shared" si="17"/>
        <v>0</v>
      </c>
    </row>
    <row r="104" spans="1:11" x14ac:dyDescent="0.25">
      <c r="A104">
        <f t="shared" si="22"/>
        <v>98</v>
      </c>
      <c r="B104" s="117">
        <f t="shared" si="20"/>
        <v>0</v>
      </c>
      <c r="C104" s="117" t="e">
        <f t="shared" si="18"/>
        <v>#NUM!</v>
      </c>
      <c r="D104" s="117">
        <f t="shared" si="23"/>
        <v>0</v>
      </c>
      <c r="E104" s="117" t="e">
        <f t="shared" si="13"/>
        <v>#NUM!</v>
      </c>
      <c r="F104" s="117">
        <f t="shared" si="19"/>
        <v>0</v>
      </c>
      <c r="G104" s="117">
        <f t="shared" si="14"/>
        <v>0</v>
      </c>
      <c r="H104">
        <f t="shared" si="21"/>
        <v>117.55327584197288</v>
      </c>
      <c r="I104" s="117">
        <f t="shared" si="15"/>
        <v>0</v>
      </c>
      <c r="J104" s="117">
        <f t="shared" si="16"/>
        <v>0</v>
      </c>
      <c r="K104" s="117">
        <f t="shared" si="17"/>
        <v>0</v>
      </c>
    </row>
    <row r="105" spans="1:11" x14ac:dyDescent="0.25">
      <c r="A105">
        <f t="shared" si="22"/>
        <v>99</v>
      </c>
      <c r="B105" s="117">
        <f t="shared" si="20"/>
        <v>0</v>
      </c>
      <c r="C105" s="117" t="e">
        <f t="shared" si="18"/>
        <v>#NUM!</v>
      </c>
      <c r="D105" s="117">
        <f t="shared" si="23"/>
        <v>0</v>
      </c>
      <c r="E105" s="117" t="e">
        <f t="shared" si="13"/>
        <v>#NUM!</v>
      </c>
      <c r="F105" s="117">
        <f t="shared" si="19"/>
        <v>0</v>
      </c>
      <c r="G105" s="117">
        <f t="shared" si="14"/>
        <v>0</v>
      </c>
      <c r="H105">
        <f t="shared" si="21"/>
        <v>117.74742463433911</v>
      </c>
      <c r="I105" s="117">
        <f t="shared" si="15"/>
        <v>0</v>
      </c>
      <c r="J105" s="117">
        <f t="shared" si="16"/>
        <v>0</v>
      </c>
      <c r="K105" s="117">
        <f t="shared" si="17"/>
        <v>0</v>
      </c>
    </row>
    <row r="106" spans="1:11" x14ac:dyDescent="0.25">
      <c r="A106">
        <f t="shared" si="22"/>
        <v>100</v>
      </c>
      <c r="B106" s="117">
        <f t="shared" si="20"/>
        <v>0</v>
      </c>
      <c r="C106" s="117" t="e">
        <f t="shared" si="18"/>
        <v>#NUM!</v>
      </c>
      <c r="D106" s="117">
        <f t="shared" si="23"/>
        <v>0</v>
      </c>
      <c r="E106" s="117" t="e">
        <f t="shared" si="13"/>
        <v>#NUM!</v>
      </c>
      <c r="F106" s="117">
        <f t="shared" si="19"/>
        <v>0</v>
      </c>
      <c r="G106" s="117">
        <f t="shared" si="14"/>
        <v>0</v>
      </c>
      <c r="H106">
        <f t="shared" si="21"/>
        <v>117.94189407922062</v>
      </c>
      <c r="I106" s="117">
        <f t="shared" si="15"/>
        <v>0</v>
      </c>
      <c r="J106" s="117">
        <f t="shared" si="16"/>
        <v>0</v>
      </c>
      <c r="K106" s="117">
        <f t="shared" si="17"/>
        <v>0</v>
      </c>
    </row>
    <row r="107" spans="1:11" x14ac:dyDescent="0.25">
      <c r="A107">
        <f t="shared" si="22"/>
        <v>101</v>
      </c>
      <c r="B107" s="117">
        <f t="shared" si="20"/>
        <v>0</v>
      </c>
      <c r="C107" s="117" t="e">
        <f t="shared" si="18"/>
        <v>#NUM!</v>
      </c>
      <c r="D107" s="117">
        <f t="shared" si="23"/>
        <v>0</v>
      </c>
      <c r="E107" s="117" t="e">
        <f t="shared" si="13"/>
        <v>#NUM!</v>
      </c>
      <c r="F107" s="117">
        <f t="shared" si="19"/>
        <v>0</v>
      </c>
      <c r="G107" s="117">
        <f t="shared" si="14"/>
        <v>0</v>
      </c>
      <c r="H107">
        <f t="shared" si="21"/>
        <v>118.13668470620109</v>
      </c>
      <c r="I107" s="117">
        <f t="shared" si="15"/>
        <v>0</v>
      </c>
      <c r="J107" s="117">
        <f t="shared" si="16"/>
        <v>0</v>
      </c>
      <c r="K107" s="117">
        <f t="shared" si="17"/>
        <v>0</v>
      </c>
    </row>
    <row r="108" spans="1:11" x14ac:dyDescent="0.25">
      <c r="A108">
        <f t="shared" si="22"/>
        <v>102</v>
      </c>
      <c r="B108" s="117">
        <f t="shared" si="20"/>
        <v>0</v>
      </c>
      <c r="C108" s="117" t="e">
        <f t="shared" si="18"/>
        <v>#NUM!</v>
      </c>
      <c r="D108" s="117">
        <f t="shared" si="23"/>
        <v>0</v>
      </c>
      <c r="E108" s="117" t="e">
        <f t="shared" si="13"/>
        <v>#NUM!</v>
      </c>
      <c r="F108" s="117">
        <f t="shared" si="19"/>
        <v>0</v>
      </c>
      <c r="G108" s="117">
        <f t="shared" si="14"/>
        <v>0</v>
      </c>
      <c r="H108">
        <f t="shared" si="21"/>
        <v>118.3317970457389</v>
      </c>
      <c r="I108" s="117">
        <f t="shared" si="15"/>
        <v>0</v>
      </c>
      <c r="J108" s="117">
        <f t="shared" si="16"/>
        <v>0</v>
      </c>
      <c r="K108" s="117">
        <f t="shared" si="17"/>
        <v>0</v>
      </c>
    </row>
    <row r="109" spans="1:11" x14ac:dyDescent="0.25">
      <c r="A109">
        <f t="shared" si="22"/>
        <v>103</v>
      </c>
      <c r="B109" s="117">
        <f t="shared" si="20"/>
        <v>0</v>
      </c>
      <c r="C109" s="117" t="e">
        <f t="shared" si="18"/>
        <v>#NUM!</v>
      </c>
      <c r="D109" s="117">
        <f t="shared" si="23"/>
        <v>0</v>
      </c>
      <c r="E109" s="117" t="e">
        <f t="shared" si="13"/>
        <v>#NUM!</v>
      </c>
      <c r="F109" s="117">
        <f t="shared" si="19"/>
        <v>0</v>
      </c>
      <c r="G109" s="117">
        <f t="shared" si="14"/>
        <v>0</v>
      </c>
      <c r="H109">
        <f t="shared" si="21"/>
        <v>118.52723162916847</v>
      </c>
      <c r="I109" s="117">
        <f t="shared" si="15"/>
        <v>0</v>
      </c>
      <c r="J109" s="117">
        <f t="shared" si="16"/>
        <v>0</v>
      </c>
      <c r="K109" s="117">
        <f t="shared" si="17"/>
        <v>0</v>
      </c>
    </row>
    <row r="110" spans="1:11" x14ac:dyDescent="0.25">
      <c r="A110">
        <f t="shared" si="22"/>
        <v>104</v>
      </c>
      <c r="B110" s="117">
        <f t="shared" si="20"/>
        <v>0</v>
      </c>
      <c r="C110" s="117" t="e">
        <f t="shared" si="18"/>
        <v>#NUM!</v>
      </c>
      <c r="D110" s="117">
        <f t="shared" si="23"/>
        <v>0</v>
      </c>
      <c r="E110" s="117" t="e">
        <f t="shared" si="13"/>
        <v>#NUM!</v>
      </c>
      <c r="F110" s="117">
        <f t="shared" si="19"/>
        <v>0</v>
      </c>
      <c r="G110" s="117">
        <f t="shared" si="14"/>
        <v>0</v>
      </c>
      <c r="H110">
        <f t="shared" si="21"/>
        <v>118.72298898870179</v>
      </c>
      <c r="I110" s="117">
        <f t="shared" si="15"/>
        <v>0</v>
      </c>
      <c r="J110" s="117">
        <f t="shared" si="16"/>
        <v>0</v>
      </c>
      <c r="K110" s="117">
        <f t="shared" si="17"/>
        <v>0</v>
      </c>
    </row>
    <row r="111" spans="1:11" x14ac:dyDescent="0.25">
      <c r="A111">
        <f t="shared" si="22"/>
        <v>105</v>
      </c>
      <c r="B111" s="117">
        <f t="shared" si="20"/>
        <v>0</v>
      </c>
      <c r="C111" s="117" t="e">
        <f t="shared" si="18"/>
        <v>#NUM!</v>
      </c>
      <c r="D111" s="117">
        <f t="shared" si="23"/>
        <v>0</v>
      </c>
      <c r="E111" s="117" t="e">
        <f t="shared" si="13"/>
        <v>#NUM!</v>
      </c>
      <c r="F111" s="117">
        <f t="shared" si="19"/>
        <v>0</v>
      </c>
      <c r="G111" s="117">
        <f t="shared" si="14"/>
        <v>0</v>
      </c>
      <c r="H111">
        <f t="shared" si="21"/>
        <v>118.91906965742983</v>
      </c>
      <c r="I111" s="117">
        <f t="shared" si="15"/>
        <v>0</v>
      </c>
      <c r="J111" s="117">
        <f t="shared" si="16"/>
        <v>0</v>
      </c>
      <c r="K111" s="117">
        <f t="shared" si="17"/>
        <v>0</v>
      </c>
    </row>
    <row r="112" spans="1:11" x14ac:dyDescent="0.25">
      <c r="A112">
        <f t="shared" si="22"/>
        <v>106</v>
      </c>
      <c r="B112" s="117">
        <f t="shared" si="20"/>
        <v>0</v>
      </c>
      <c r="C112" s="117" t="e">
        <f t="shared" si="18"/>
        <v>#NUM!</v>
      </c>
      <c r="D112" s="117">
        <f t="shared" si="23"/>
        <v>0</v>
      </c>
      <c r="E112" s="117" t="e">
        <f t="shared" si="13"/>
        <v>#NUM!</v>
      </c>
      <c r="F112" s="117">
        <f t="shared" si="19"/>
        <v>0</v>
      </c>
      <c r="G112" s="117">
        <f t="shared" si="14"/>
        <v>0</v>
      </c>
      <c r="H112">
        <f t="shared" si="21"/>
        <v>119.11547416932403</v>
      </c>
      <c r="I112" s="117">
        <f t="shared" si="15"/>
        <v>0</v>
      </c>
      <c r="J112" s="117">
        <f t="shared" si="16"/>
        <v>0</v>
      </c>
      <c r="K112" s="117">
        <f t="shared" si="17"/>
        <v>0</v>
      </c>
    </row>
    <row r="113" spans="1:11" x14ac:dyDescent="0.25">
      <c r="A113">
        <f t="shared" si="22"/>
        <v>107</v>
      </c>
      <c r="B113" s="117">
        <f t="shared" si="20"/>
        <v>0</v>
      </c>
      <c r="C113" s="117" t="e">
        <f t="shared" si="18"/>
        <v>#NUM!</v>
      </c>
      <c r="D113" s="117">
        <f t="shared" si="23"/>
        <v>0</v>
      </c>
      <c r="E113" s="117" t="e">
        <f t="shared" si="13"/>
        <v>#NUM!</v>
      </c>
      <c r="F113" s="117">
        <f t="shared" si="19"/>
        <v>0</v>
      </c>
      <c r="G113" s="117">
        <f t="shared" si="14"/>
        <v>0</v>
      </c>
      <c r="H113">
        <f t="shared" si="21"/>
        <v>119.31220305923769</v>
      </c>
      <c r="I113" s="117">
        <f t="shared" si="15"/>
        <v>0</v>
      </c>
      <c r="J113" s="117">
        <f t="shared" si="16"/>
        <v>0</v>
      </c>
      <c r="K113" s="117">
        <f t="shared" si="17"/>
        <v>0</v>
      </c>
    </row>
    <row r="114" spans="1:11" x14ac:dyDescent="0.25">
      <c r="A114">
        <f t="shared" si="22"/>
        <v>108</v>
      </c>
      <c r="B114" s="117">
        <f t="shared" si="20"/>
        <v>0</v>
      </c>
      <c r="C114" s="117" t="e">
        <f t="shared" si="18"/>
        <v>#NUM!</v>
      </c>
      <c r="D114" s="117">
        <f t="shared" si="23"/>
        <v>0</v>
      </c>
      <c r="E114" s="117" t="e">
        <f t="shared" si="13"/>
        <v>#NUM!</v>
      </c>
      <c r="F114" s="117">
        <f t="shared" si="19"/>
        <v>0</v>
      </c>
      <c r="G114" s="117">
        <f t="shared" si="14"/>
        <v>0</v>
      </c>
      <c r="H114">
        <f t="shared" si="21"/>
        <v>119.50925686290749</v>
      </c>
      <c r="I114" s="117">
        <f t="shared" si="15"/>
        <v>0</v>
      </c>
      <c r="J114" s="117">
        <f t="shared" si="16"/>
        <v>0</v>
      </c>
      <c r="K114" s="117">
        <f t="shared" si="17"/>
        <v>0</v>
      </c>
    </row>
    <row r="115" spans="1:11" x14ac:dyDescent="0.25">
      <c r="A115">
        <f t="shared" si="22"/>
        <v>109</v>
      </c>
      <c r="B115" s="117">
        <f t="shared" si="20"/>
        <v>0</v>
      </c>
      <c r="C115" s="117" t="e">
        <f t="shared" si="18"/>
        <v>#NUM!</v>
      </c>
      <c r="D115" s="117">
        <f t="shared" si="23"/>
        <v>0</v>
      </c>
      <c r="E115" s="117" t="e">
        <f t="shared" si="13"/>
        <v>#NUM!</v>
      </c>
      <c r="F115" s="117">
        <f t="shared" si="19"/>
        <v>0</v>
      </c>
      <c r="G115" s="117">
        <f t="shared" si="14"/>
        <v>0</v>
      </c>
      <c r="H115">
        <f t="shared" si="21"/>
        <v>119.70663611695493</v>
      </c>
      <c r="I115" s="117">
        <f t="shared" si="15"/>
        <v>0</v>
      </c>
      <c r="J115" s="117">
        <f t="shared" si="16"/>
        <v>0</v>
      </c>
      <c r="K115" s="117">
        <f t="shared" si="17"/>
        <v>0</v>
      </c>
    </row>
    <row r="116" spans="1:11" x14ac:dyDescent="0.25">
      <c r="A116">
        <f t="shared" si="22"/>
        <v>110</v>
      </c>
      <c r="B116" s="117">
        <f t="shared" si="20"/>
        <v>0</v>
      </c>
      <c r="C116" s="117" t="e">
        <f t="shared" si="18"/>
        <v>#NUM!</v>
      </c>
      <c r="D116" s="117">
        <f t="shared" si="23"/>
        <v>0</v>
      </c>
      <c r="E116" s="117" t="e">
        <f t="shared" si="13"/>
        <v>#NUM!</v>
      </c>
      <c r="F116" s="117">
        <f t="shared" si="19"/>
        <v>0</v>
      </c>
      <c r="G116" s="117">
        <f t="shared" si="14"/>
        <v>0</v>
      </c>
      <c r="H116">
        <f t="shared" si="21"/>
        <v>119.90434135888773</v>
      </c>
      <c r="I116" s="117">
        <f t="shared" si="15"/>
        <v>0</v>
      </c>
      <c r="J116" s="117">
        <f t="shared" si="16"/>
        <v>0</v>
      </c>
      <c r="K116" s="117">
        <f t="shared" si="17"/>
        <v>0</v>
      </c>
    </row>
    <row r="117" spans="1:11" x14ac:dyDescent="0.25">
      <c r="A117">
        <f t="shared" si="22"/>
        <v>111</v>
      </c>
      <c r="B117" s="117">
        <f t="shared" si="20"/>
        <v>0</v>
      </c>
      <c r="C117" s="117" t="e">
        <f t="shared" si="18"/>
        <v>#NUM!</v>
      </c>
      <c r="D117" s="117">
        <f t="shared" si="23"/>
        <v>0</v>
      </c>
      <c r="E117" s="117" t="e">
        <f t="shared" si="13"/>
        <v>#NUM!</v>
      </c>
      <c r="F117" s="117">
        <f t="shared" si="19"/>
        <v>0</v>
      </c>
      <c r="G117" s="117">
        <f t="shared" si="14"/>
        <v>0</v>
      </c>
      <c r="H117">
        <f t="shared" si="21"/>
        <v>120.10237312710142</v>
      </c>
      <c r="I117" s="117">
        <f t="shared" si="15"/>
        <v>0</v>
      </c>
      <c r="J117" s="117">
        <f t="shared" si="16"/>
        <v>0</v>
      </c>
      <c r="K117" s="117">
        <f t="shared" si="17"/>
        <v>0</v>
      </c>
    </row>
    <row r="118" spans="1:11" x14ac:dyDescent="0.25">
      <c r="A118">
        <f t="shared" si="22"/>
        <v>112</v>
      </c>
      <c r="B118" s="117">
        <f t="shared" si="20"/>
        <v>0</v>
      </c>
      <c r="C118" s="117" t="e">
        <f t="shared" si="18"/>
        <v>#NUM!</v>
      </c>
      <c r="D118" s="117">
        <f t="shared" si="23"/>
        <v>0</v>
      </c>
      <c r="E118" s="117" t="e">
        <f t="shared" si="13"/>
        <v>#NUM!</v>
      </c>
      <c r="F118" s="117">
        <f t="shared" si="19"/>
        <v>0</v>
      </c>
      <c r="G118" s="117">
        <f t="shared" si="14"/>
        <v>0</v>
      </c>
      <c r="H118">
        <f t="shared" si="21"/>
        <v>120.30073196088068</v>
      </c>
      <c r="I118" s="117">
        <f t="shared" si="15"/>
        <v>0</v>
      </c>
      <c r="J118" s="117">
        <f t="shared" si="16"/>
        <v>0</v>
      </c>
      <c r="K118" s="117">
        <f t="shared" si="17"/>
        <v>0</v>
      </c>
    </row>
    <row r="119" spans="1:11" x14ac:dyDescent="0.25">
      <c r="A119">
        <f t="shared" si="22"/>
        <v>113</v>
      </c>
      <c r="B119" s="117">
        <f t="shared" si="20"/>
        <v>0</v>
      </c>
      <c r="C119" s="117" t="e">
        <f t="shared" si="18"/>
        <v>#NUM!</v>
      </c>
      <c r="D119" s="117">
        <f t="shared" si="23"/>
        <v>0</v>
      </c>
      <c r="E119" s="117" t="e">
        <f t="shared" si="13"/>
        <v>#NUM!</v>
      </c>
      <c r="F119" s="117">
        <f t="shared" si="19"/>
        <v>0</v>
      </c>
      <c r="G119" s="117">
        <f t="shared" si="14"/>
        <v>0</v>
      </c>
      <c r="H119">
        <f t="shared" si="21"/>
        <v>120.4994184004009</v>
      </c>
      <c r="I119" s="117">
        <f t="shared" si="15"/>
        <v>0</v>
      </c>
      <c r="J119" s="117">
        <f t="shared" si="16"/>
        <v>0</v>
      </c>
      <c r="K119" s="117">
        <f t="shared" si="17"/>
        <v>0</v>
      </c>
    </row>
    <row r="120" spans="1:11" x14ac:dyDescent="0.25">
      <c r="A120">
        <f t="shared" si="22"/>
        <v>114</v>
      </c>
      <c r="B120" s="117">
        <f t="shared" si="20"/>
        <v>0</v>
      </c>
      <c r="C120" s="117" t="e">
        <f t="shared" si="18"/>
        <v>#NUM!</v>
      </c>
      <c r="D120" s="117">
        <f t="shared" si="23"/>
        <v>0</v>
      </c>
      <c r="E120" s="117" t="e">
        <f t="shared" si="13"/>
        <v>#NUM!</v>
      </c>
      <c r="F120" s="117">
        <f t="shared" si="19"/>
        <v>0</v>
      </c>
      <c r="G120" s="117">
        <f t="shared" si="14"/>
        <v>0</v>
      </c>
      <c r="H120">
        <f t="shared" si="21"/>
        <v>120.69843298672959</v>
      </c>
      <c r="I120" s="117">
        <f t="shared" si="15"/>
        <v>0</v>
      </c>
      <c r="J120" s="117">
        <f t="shared" si="16"/>
        <v>0</v>
      </c>
      <c r="K120" s="117">
        <f t="shared" si="17"/>
        <v>0</v>
      </c>
    </row>
    <row r="121" spans="1:11" x14ac:dyDescent="0.25">
      <c r="A121">
        <f t="shared" si="22"/>
        <v>115</v>
      </c>
      <c r="B121" s="117">
        <f t="shared" si="20"/>
        <v>0</v>
      </c>
      <c r="C121" s="117" t="e">
        <f t="shared" si="18"/>
        <v>#NUM!</v>
      </c>
      <c r="D121" s="117">
        <f t="shared" si="23"/>
        <v>0</v>
      </c>
      <c r="E121" s="117" t="e">
        <f t="shared" si="13"/>
        <v>#NUM!</v>
      </c>
      <c r="F121" s="117">
        <f t="shared" si="19"/>
        <v>0</v>
      </c>
      <c r="G121" s="117">
        <f t="shared" si="14"/>
        <v>0</v>
      </c>
      <c r="H121">
        <f t="shared" si="21"/>
        <v>120.89777626182787</v>
      </c>
      <c r="I121" s="117">
        <f t="shared" si="15"/>
        <v>0</v>
      </c>
      <c r="J121" s="117">
        <f t="shared" si="16"/>
        <v>0</v>
      </c>
      <c r="K121" s="117">
        <f t="shared" si="17"/>
        <v>0</v>
      </c>
    </row>
    <row r="122" spans="1:11" x14ac:dyDescent="0.25">
      <c r="A122">
        <f t="shared" si="22"/>
        <v>116</v>
      </c>
      <c r="B122" s="117">
        <f t="shared" si="20"/>
        <v>0</v>
      </c>
      <c r="C122" s="117" t="e">
        <f t="shared" si="18"/>
        <v>#NUM!</v>
      </c>
      <c r="D122" s="117">
        <f t="shared" si="23"/>
        <v>0</v>
      </c>
      <c r="E122" s="117" t="e">
        <f t="shared" si="13"/>
        <v>#NUM!</v>
      </c>
      <c r="F122" s="117">
        <f t="shared" si="19"/>
        <v>0</v>
      </c>
      <c r="G122" s="117">
        <f t="shared" si="14"/>
        <v>0</v>
      </c>
      <c r="H122">
        <f t="shared" si="21"/>
        <v>121.09744876855198</v>
      </c>
      <c r="I122" s="117">
        <f t="shared" si="15"/>
        <v>0</v>
      </c>
      <c r="J122" s="117">
        <f t="shared" si="16"/>
        <v>0</v>
      </c>
      <c r="K122" s="117">
        <f t="shared" si="17"/>
        <v>0</v>
      </c>
    </row>
    <row r="123" spans="1:11" x14ac:dyDescent="0.25">
      <c r="A123">
        <f t="shared" si="22"/>
        <v>117</v>
      </c>
      <c r="B123" s="117">
        <f t="shared" si="20"/>
        <v>0</v>
      </c>
      <c r="C123" s="117" t="e">
        <f t="shared" si="18"/>
        <v>#NUM!</v>
      </c>
      <c r="D123" s="117">
        <f t="shared" si="23"/>
        <v>0</v>
      </c>
      <c r="E123" s="117" t="e">
        <f t="shared" si="13"/>
        <v>#NUM!</v>
      </c>
      <c r="F123" s="117">
        <f t="shared" si="19"/>
        <v>0</v>
      </c>
      <c r="G123" s="117">
        <f t="shared" si="14"/>
        <v>0</v>
      </c>
      <c r="H123">
        <f t="shared" si="21"/>
        <v>121.29745105065471</v>
      </c>
      <c r="I123" s="117">
        <f t="shared" si="15"/>
        <v>0</v>
      </c>
      <c r="J123" s="117">
        <f t="shared" si="16"/>
        <v>0</v>
      </c>
      <c r="K123" s="117">
        <f t="shared" si="17"/>
        <v>0</v>
      </c>
    </row>
    <row r="124" spans="1:11" x14ac:dyDescent="0.25">
      <c r="A124">
        <f t="shared" si="22"/>
        <v>118</v>
      </c>
      <c r="B124" s="117">
        <f t="shared" si="20"/>
        <v>0</v>
      </c>
      <c r="C124" s="117" t="e">
        <f t="shared" si="18"/>
        <v>#NUM!</v>
      </c>
      <c r="D124" s="117">
        <f t="shared" si="23"/>
        <v>0</v>
      </c>
      <c r="E124" s="117" t="e">
        <f t="shared" si="13"/>
        <v>#NUM!</v>
      </c>
      <c r="F124" s="117">
        <f t="shared" si="19"/>
        <v>0</v>
      </c>
      <c r="G124" s="117">
        <f t="shared" si="14"/>
        <v>0</v>
      </c>
      <c r="H124">
        <f t="shared" si="21"/>
        <v>121.49778365278692</v>
      </c>
      <c r="I124" s="117">
        <f t="shared" si="15"/>
        <v>0</v>
      </c>
      <c r="J124" s="117">
        <f t="shared" si="16"/>
        <v>0</v>
      </c>
      <c r="K124" s="117">
        <f t="shared" si="17"/>
        <v>0</v>
      </c>
    </row>
    <row r="125" spans="1:11" x14ac:dyDescent="0.25">
      <c r="A125">
        <f t="shared" si="22"/>
        <v>119</v>
      </c>
      <c r="B125" s="117">
        <f t="shared" si="20"/>
        <v>0</v>
      </c>
      <c r="C125" s="117" t="e">
        <f t="shared" si="18"/>
        <v>#NUM!</v>
      </c>
      <c r="D125" s="117">
        <f t="shared" si="23"/>
        <v>0</v>
      </c>
      <c r="E125" s="117" t="e">
        <f t="shared" si="13"/>
        <v>#NUM!</v>
      </c>
      <c r="F125" s="117">
        <f t="shared" si="19"/>
        <v>0</v>
      </c>
      <c r="G125" s="117">
        <f t="shared" si="14"/>
        <v>0</v>
      </c>
      <c r="H125">
        <f t="shared" si="21"/>
        <v>121.69844712049898</v>
      </c>
      <c r="I125" s="117">
        <f t="shared" si="15"/>
        <v>0</v>
      </c>
      <c r="J125" s="117">
        <f t="shared" si="16"/>
        <v>0</v>
      </c>
      <c r="K125" s="117">
        <f t="shared" si="17"/>
        <v>0</v>
      </c>
    </row>
    <row r="126" spans="1:11" x14ac:dyDescent="0.25">
      <c r="A126">
        <f t="shared" si="22"/>
        <v>120</v>
      </c>
      <c r="B126" s="117">
        <f t="shared" si="20"/>
        <v>0</v>
      </c>
      <c r="C126" s="117" t="e">
        <f t="shared" si="18"/>
        <v>#NUM!</v>
      </c>
      <c r="D126" s="117">
        <f t="shared" si="23"/>
        <v>0</v>
      </c>
      <c r="E126" s="117" t="e">
        <f t="shared" si="13"/>
        <v>#NUM!</v>
      </c>
      <c r="F126" s="117">
        <f t="shared" si="19"/>
        <v>0</v>
      </c>
      <c r="G126" s="117">
        <f t="shared" si="14"/>
        <v>0</v>
      </c>
      <c r="H126">
        <f t="shared" si="21"/>
        <v>121.8994420002423</v>
      </c>
      <c r="I126" s="117">
        <f t="shared" si="15"/>
        <v>0</v>
      </c>
      <c r="J126" s="117">
        <f t="shared" si="16"/>
        <v>0</v>
      </c>
      <c r="K126" s="117">
        <f t="shared" si="17"/>
        <v>0</v>
      </c>
    </row>
    <row r="127" spans="1:11" x14ac:dyDescent="0.25">
      <c r="A127">
        <f t="shared" si="22"/>
        <v>121</v>
      </c>
      <c r="B127" s="117">
        <f t="shared" si="20"/>
        <v>0</v>
      </c>
      <c r="C127" s="117" t="e">
        <f t="shared" si="18"/>
        <v>#NUM!</v>
      </c>
      <c r="D127" s="117">
        <f t="shared" si="23"/>
        <v>0</v>
      </c>
      <c r="E127" s="117" t="e">
        <f t="shared" si="13"/>
        <v>#NUM!</v>
      </c>
      <c r="F127" s="117">
        <f t="shared" si="19"/>
        <v>0</v>
      </c>
      <c r="G127" s="117">
        <f t="shared" si="14"/>
        <v>0</v>
      </c>
      <c r="H127">
        <f t="shared" si="21"/>
        <v>122.1007688393708</v>
      </c>
      <c r="I127" s="117">
        <f t="shared" si="15"/>
        <v>0</v>
      </c>
      <c r="J127" s="117">
        <f t="shared" si="16"/>
        <v>0</v>
      </c>
      <c r="K127" s="117">
        <f t="shared" si="17"/>
        <v>0</v>
      </c>
    </row>
    <row r="128" spans="1:11" x14ac:dyDescent="0.25">
      <c r="A128">
        <f t="shared" si="22"/>
        <v>122</v>
      </c>
      <c r="B128" s="117">
        <f t="shared" si="20"/>
        <v>0</v>
      </c>
      <c r="C128" s="117" t="e">
        <f t="shared" si="18"/>
        <v>#NUM!</v>
      </c>
      <c r="D128" s="117">
        <f t="shared" si="23"/>
        <v>0</v>
      </c>
      <c r="E128" s="117" t="e">
        <f t="shared" si="13"/>
        <v>#NUM!</v>
      </c>
      <c r="F128" s="117">
        <f t="shared" si="19"/>
        <v>0</v>
      </c>
      <c r="G128" s="117">
        <f t="shared" si="14"/>
        <v>0</v>
      </c>
      <c r="H128">
        <f t="shared" si="21"/>
        <v>122.30242818614239</v>
      </c>
      <c r="I128" s="117">
        <f t="shared" si="15"/>
        <v>0</v>
      </c>
      <c r="J128" s="117">
        <f t="shared" si="16"/>
        <v>0</v>
      </c>
      <c r="K128" s="117">
        <f t="shared" si="17"/>
        <v>0</v>
      </c>
    </row>
    <row r="129" spans="1:11" x14ac:dyDescent="0.25">
      <c r="A129">
        <f t="shared" si="22"/>
        <v>123</v>
      </c>
      <c r="B129" s="117">
        <f t="shared" si="20"/>
        <v>0</v>
      </c>
      <c r="C129" s="117" t="e">
        <f t="shared" si="18"/>
        <v>#NUM!</v>
      </c>
      <c r="D129" s="117">
        <f t="shared" si="23"/>
        <v>0</v>
      </c>
      <c r="E129" s="117" t="e">
        <f t="shared" si="13"/>
        <v>#NUM!</v>
      </c>
      <c r="F129" s="117">
        <f t="shared" si="19"/>
        <v>0</v>
      </c>
      <c r="G129" s="117">
        <f t="shared" si="14"/>
        <v>0</v>
      </c>
      <c r="H129">
        <f t="shared" si="21"/>
        <v>122.50442058972048</v>
      </c>
      <c r="I129" s="117">
        <f t="shared" si="15"/>
        <v>0</v>
      </c>
      <c r="J129" s="117">
        <f t="shared" si="16"/>
        <v>0</v>
      </c>
      <c r="K129" s="117">
        <f t="shared" si="17"/>
        <v>0</v>
      </c>
    </row>
    <row r="130" spans="1:11" x14ac:dyDescent="0.25">
      <c r="A130">
        <f t="shared" si="22"/>
        <v>124</v>
      </c>
      <c r="B130" s="117">
        <f t="shared" si="20"/>
        <v>0</v>
      </c>
      <c r="C130" s="117" t="e">
        <f t="shared" si="18"/>
        <v>#NUM!</v>
      </c>
      <c r="D130" s="117">
        <f t="shared" si="23"/>
        <v>0</v>
      </c>
      <c r="E130" s="117" t="e">
        <f t="shared" si="13"/>
        <v>#NUM!</v>
      </c>
      <c r="F130" s="117">
        <f t="shared" si="19"/>
        <v>0</v>
      </c>
      <c r="G130" s="117">
        <f t="shared" si="14"/>
        <v>0</v>
      </c>
      <c r="H130">
        <f t="shared" si="21"/>
        <v>122.70674660017546</v>
      </c>
      <c r="I130" s="117">
        <f t="shared" si="15"/>
        <v>0</v>
      </c>
      <c r="J130" s="117">
        <f t="shared" si="16"/>
        <v>0</v>
      </c>
      <c r="K130" s="117">
        <f t="shared" si="17"/>
        <v>0</v>
      </c>
    </row>
    <row r="131" spans="1:11" x14ac:dyDescent="0.25">
      <c r="A131">
        <f t="shared" si="22"/>
        <v>125</v>
      </c>
      <c r="B131" s="117">
        <f t="shared" si="20"/>
        <v>0</v>
      </c>
      <c r="C131" s="117" t="e">
        <f t="shared" si="18"/>
        <v>#NUM!</v>
      </c>
      <c r="D131" s="117">
        <f t="shared" si="23"/>
        <v>0</v>
      </c>
      <c r="E131" s="117" t="e">
        <f t="shared" si="13"/>
        <v>#NUM!</v>
      </c>
      <c r="F131" s="117">
        <f t="shared" si="19"/>
        <v>0</v>
      </c>
      <c r="G131" s="117">
        <f t="shared" si="14"/>
        <v>0</v>
      </c>
      <c r="H131">
        <f t="shared" si="21"/>
        <v>122.90940676848621</v>
      </c>
      <c r="I131" s="117">
        <f t="shared" si="15"/>
        <v>0</v>
      </c>
      <c r="J131" s="117">
        <f t="shared" si="16"/>
        <v>0</v>
      </c>
      <c r="K131" s="117">
        <f t="shared" si="17"/>
        <v>0</v>
      </c>
    </row>
    <row r="132" spans="1:11" x14ac:dyDescent="0.25">
      <c r="A132">
        <f t="shared" si="22"/>
        <v>126</v>
      </c>
      <c r="B132" s="117">
        <f t="shared" si="20"/>
        <v>0</v>
      </c>
      <c r="C132" s="117" t="e">
        <f t="shared" si="18"/>
        <v>#NUM!</v>
      </c>
      <c r="D132" s="117">
        <f t="shared" si="23"/>
        <v>0</v>
      </c>
      <c r="E132" s="117" t="e">
        <f t="shared" si="13"/>
        <v>#NUM!</v>
      </c>
      <c r="F132" s="117">
        <f t="shared" si="19"/>
        <v>0</v>
      </c>
      <c r="G132" s="117">
        <f t="shared" si="14"/>
        <v>0</v>
      </c>
      <c r="H132">
        <f t="shared" si="21"/>
        <v>123.1124016465416</v>
      </c>
      <c r="I132" s="117">
        <f t="shared" si="15"/>
        <v>0</v>
      </c>
      <c r="J132" s="117">
        <f t="shared" si="16"/>
        <v>0</v>
      </c>
      <c r="K132" s="117">
        <f t="shared" si="17"/>
        <v>0</v>
      </c>
    </row>
    <row r="133" spans="1:11" x14ac:dyDescent="0.25">
      <c r="A133">
        <f t="shared" si="22"/>
        <v>127</v>
      </c>
      <c r="B133" s="117">
        <f t="shared" si="20"/>
        <v>0</v>
      </c>
      <c r="C133" s="117" t="e">
        <f t="shared" si="18"/>
        <v>#NUM!</v>
      </c>
      <c r="D133" s="117">
        <f t="shared" si="23"/>
        <v>0</v>
      </c>
      <c r="E133" s="117" t="e">
        <f t="shared" si="13"/>
        <v>#NUM!</v>
      </c>
      <c r="F133" s="117">
        <f t="shared" si="19"/>
        <v>0</v>
      </c>
      <c r="G133" s="117">
        <f t="shared" si="14"/>
        <v>0</v>
      </c>
      <c r="H133">
        <f t="shared" si="21"/>
        <v>123.31573178714197</v>
      </c>
      <c r="I133" s="117">
        <f t="shared" si="15"/>
        <v>0</v>
      </c>
      <c r="J133" s="117">
        <f t="shared" si="16"/>
        <v>0</v>
      </c>
      <c r="K133" s="117">
        <f t="shared" si="17"/>
        <v>0</v>
      </c>
    </row>
    <row r="134" spans="1:11" x14ac:dyDescent="0.25">
      <c r="A134">
        <f t="shared" si="22"/>
        <v>128</v>
      </c>
      <c r="B134" s="117">
        <f t="shared" si="20"/>
        <v>0</v>
      </c>
      <c r="C134" s="117" t="e">
        <f t="shared" si="18"/>
        <v>#NUM!</v>
      </c>
      <c r="D134" s="117">
        <f t="shared" si="23"/>
        <v>0</v>
      </c>
      <c r="E134" s="117" t="e">
        <f t="shared" si="13"/>
        <v>#NUM!</v>
      </c>
      <c r="F134" s="117">
        <f t="shared" si="19"/>
        <v>0</v>
      </c>
      <c r="G134" s="117">
        <f t="shared" si="14"/>
        <v>0</v>
      </c>
      <c r="H134">
        <f t="shared" si="21"/>
        <v>123.51939774400068</v>
      </c>
      <c r="I134" s="117">
        <f t="shared" si="15"/>
        <v>0</v>
      </c>
      <c r="J134" s="117">
        <f t="shared" si="16"/>
        <v>0</v>
      </c>
      <c r="K134" s="117">
        <f t="shared" si="17"/>
        <v>0</v>
      </c>
    </row>
    <row r="135" spans="1:11" x14ac:dyDescent="0.25">
      <c r="A135">
        <f t="shared" si="22"/>
        <v>129</v>
      </c>
      <c r="B135" s="117">
        <f t="shared" si="20"/>
        <v>0</v>
      </c>
      <c r="C135" s="117" t="e">
        <f t="shared" si="18"/>
        <v>#NUM!</v>
      </c>
      <c r="D135" s="117">
        <f t="shared" si="23"/>
        <v>0</v>
      </c>
      <c r="E135" s="117" t="e">
        <f t="shared" ref="E135:E198" si="24">-PMT(Interest,H$3,Lsum)</f>
        <v>#NUM!</v>
      </c>
      <c r="F135" s="117">
        <f t="shared" si="19"/>
        <v>0</v>
      </c>
      <c r="G135" s="117">
        <f t="shared" ref="G135:G198" si="25">H135/Base_Index*F135</f>
        <v>0</v>
      </c>
      <c r="H135">
        <f t="shared" si="21"/>
        <v>123.7234000717456</v>
      </c>
      <c r="I135" s="117">
        <f t="shared" ref="I135:I198" si="26">IF(B135&gt;0.01,H135/Base_Index*E135,0)</f>
        <v>0</v>
      </c>
      <c r="J135" s="117">
        <f t="shared" ref="J135:J198" si="27">IF(B135&gt;0.01,H135/Base_Index*C135,0)</f>
        <v>0</v>
      </c>
      <c r="K135" s="117">
        <f t="shared" ref="K135:K198" si="28">H135/Base_Index*D135</f>
        <v>0</v>
      </c>
    </row>
    <row r="136" spans="1:11" x14ac:dyDescent="0.25">
      <c r="A136">
        <f t="shared" si="22"/>
        <v>130</v>
      </c>
      <c r="B136" s="117">
        <f t="shared" si="20"/>
        <v>0</v>
      </c>
      <c r="C136" s="117" t="e">
        <f t="shared" ref="C136:C199" si="29">E136-D136</f>
        <v>#NUM!</v>
      </c>
      <c r="D136" s="117">
        <f t="shared" si="23"/>
        <v>0</v>
      </c>
      <c r="E136" s="117" t="e">
        <f t="shared" si="24"/>
        <v>#NUM!</v>
      </c>
      <c r="F136" s="117">
        <f t="shared" ref="F136:F199" si="30">IF(B136&gt;0.01,B136-C136,0)</f>
        <v>0</v>
      </c>
      <c r="G136" s="117">
        <f t="shared" si="25"/>
        <v>0</v>
      </c>
      <c r="H136">
        <f t="shared" si="21"/>
        <v>123.92773932592058</v>
      </c>
      <c r="I136" s="117">
        <f t="shared" si="26"/>
        <v>0</v>
      </c>
      <c r="J136" s="117">
        <f t="shared" si="27"/>
        <v>0</v>
      </c>
      <c r="K136" s="117">
        <f t="shared" si="28"/>
        <v>0</v>
      </c>
    </row>
    <row r="137" spans="1:11" x14ac:dyDescent="0.25">
      <c r="A137">
        <f t="shared" si="22"/>
        <v>131</v>
      </c>
      <c r="B137" s="117">
        <f t="shared" ref="B137:B200" si="31">F136</f>
        <v>0</v>
      </c>
      <c r="C137" s="117" t="e">
        <f t="shared" si="29"/>
        <v>#NUM!</v>
      </c>
      <c r="D137" s="117">
        <f t="shared" si="23"/>
        <v>0</v>
      </c>
      <c r="E137" s="117" t="e">
        <f t="shared" si="24"/>
        <v>#NUM!</v>
      </c>
      <c r="F137" s="117">
        <f t="shared" si="30"/>
        <v>0</v>
      </c>
      <c r="G137" s="117">
        <f t="shared" si="25"/>
        <v>0</v>
      </c>
      <c r="H137">
        <f t="shared" ref="H137:H200" si="32">H136+D$3*H136/100</f>
        <v>124.13241606298702</v>
      </c>
      <c r="I137" s="117">
        <f t="shared" si="26"/>
        <v>0</v>
      </c>
      <c r="J137" s="117">
        <f t="shared" si="27"/>
        <v>0</v>
      </c>
      <c r="K137" s="117">
        <f t="shared" si="28"/>
        <v>0</v>
      </c>
    </row>
    <row r="138" spans="1:11" x14ac:dyDescent="0.25">
      <c r="A138">
        <f t="shared" si="22"/>
        <v>132</v>
      </c>
      <c r="B138" s="117">
        <f t="shared" si="31"/>
        <v>0</v>
      </c>
      <c r="C138" s="117" t="e">
        <f t="shared" si="29"/>
        <v>#NUM!</v>
      </c>
      <c r="D138" s="117">
        <f t="shared" si="23"/>
        <v>0</v>
      </c>
      <c r="E138" s="117" t="e">
        <f t="shared" si="24"/>
        <v>#NUM!</v>
      </c>
      <c r="F138" s="117">
        <f t="shared" si="30"/>
        <v>0</v>
      </c>
      <c r="G138" s="117">
        <f t="shared" si="25"/>
        <v>0</v>
      </c>
      <c r="H138">
        <f t="shared" si="32"/>
        <v>124.33743084032534</v>
      </c>
      <c r="I138" s="117">
        <f t="shared" si="26"/>
        <v>0</v>
      </c>
      <c r="J138" s="117">
        <f t="shared" si="27"/>
        <v>0</v>
      </c>
      <c r="K138" s="117">
        <f t="shared" si="28"/>
        <v>0</v>
      </c>
    </row>
    <row r="139" spans="1:11" x14ac:dyDescent="0.25">
      <c r="A139">
        <f t="shared" si="22"/>
        <v>133</v>
      </c>
      <c r="B139" s="117">
        <f t="shared" si="31"/>
        <v>0</v>
      </c>
      <c r="C139" s="117" t="e">
        <f t="shared" si="29"/>
        <v>#NUM!</v>
      </c>
      <c r="D139" s="117">
        <f t="shared" si="23"/>
        <v>0</v>
      </c>
      <c r="E139" s="117" t="e">
        <f t="shared" si="24"/>
        <v>#NUM!</v>
      </c>
      <c r="F139" s="117">
        <f t="shared" si="30"/>
        <v>0</v>
      </c>
      <c r="G139" s="117">
        <f t="shared" si="25"/>
        <v>0</v>
      </c>
      <c r="H139">
        <f t="shared" si="32"/>
        <v>124.54278421623654</v>
      </c>
      <c r="I139" s="117">
        <f t="shared" si="26"/>
        <v>0</v>
      </c>
      <c r="J139" s="117">
        <f t="shared" si="27"/>
        <v>0</v>
      </c>
      <c r="K139" s="117">
        <f t="shared" si="28"/>
        <v>0</v>
      </c>
    </row>
    <row r="140" spans="1:11" x14ac:dyDescent="0.25">
      <c r="A140">
        <f t="shared" si="22"/>
        <v>134</v>
      </c>
      <c r="B140" s="117">
        <f t="shared" si="31"/>
        <v>0</v>
      </c>
      <c r="C140" s="117" t="e">
        <f t="shared" si="29"/>
        <v>#NUM!</v>
      </c>
      <c r="D140" s="117">
        <f t="shared" si="23"/>
        <v>0</v>
      </c>
      <c r="E140" s="117" t="e">
        <f t="shared" si="24"/>
        <v>#NUM!</v>
      </c>
      <c r="F140" s="117">
        <f t="shared" si="30"/>
        <v>0</v>
      </c>
      <c r="G140" s="117">
        <f t="shared" si="25"/>
        <v>0</v>
      </c>
      <c r="H140">
        <f t="shared" si="32"/>
        <v>124.74847674994369</v>
      </c>
      <c r="I140" s="117">
        <f t="shared" si="26"/>
        <v>0</v>
      </c>
      <c r="J140" s="117">
        <f t="shared" si="27"/>
        <v>0</v>
      </c>
      <c r="K140" s="117">
        <f t="shared" si="28"/>
        <v>0</v>
      </c>
    </row>
    <row r="141" spans="1:11" x14ac:dyDescent="0.25">
      <c r="A141">
        <f t="shared" si="22"/>
        <v>135</v>
      </c>
      <c r="B141" s="117">
        <f t="shared" si="31"/>
        <v>0</v>
      </c>
      <c r="C141" s="117" t="e">
        <f t="shared" si="29"/>
        <v>#NUM!</v>
      </c>
      <c r="D141" s="117">
        <f t="shared" si="23"/>
        <v>0</v>
      </c>
      <c r="E141" s="117" t="e">
        <f t="shared" si="24"/>
        <v>#NUM!</v>
      </c>
      <c r="F141" s="117">
        <f t="shared" si="30"/>
        <v>0</v>
      </c>
      <c r="G141" s="117">
        <f t="shared" si="25"/>
        <v>0</v>
      </c>
      <c r="H141">
        <f t="shared" si="32"/>
        <v>124.95450900159346</v>
      </c>
      <c r="I141" s="117">
        <f t="shared" si="26"/>
        <v>0</v>
      </c>
      <c r="J141" s="117">
        <f t="shared" si="27"/>
        <v>0</v>
      </c>
      <c r="K141" s="117">
        <f t="shared" si="28"/>
        <v>0</v>
      </c>
    </row>
    <row r="142" spans="1:11" x14ac:dyDescent="0.25">
      <c r="A142">
        <f t="shared" si="22"/>
        <v>136</v>
      </c>
      <c r="B142" s="117">
        <f t="shared" si="31"/>
        <v>0</v>
      </c>
      <c r="C142" s="117" t="e">
        <f t="shared" si="29"/>
        <v>#NUM!</v>
      </c>
      <c r="D142" s="117">
        <f t="shared" si="23"/>
        <v>0</v>
      </c>
      <c r="E142" s="117" t="e">
        <f t="shared" si="24"/>
        <v>#NUM!</v>
      </c>
      <c r="F142" s="117">
        <f t="shared" si="30"/>
        <v>0</v>
      </c>
      <c r="G142" s="117">
        <f t="shared" si="25"/>
        <v>0</v>
      </c>
      <c r="H142">
        <f t="shared" si="32"/>
        <v>125.16088153225768</v>
      </c>
      <c r="I142" s="117">
        <f t="shared" si="26"/>
        <v>0</v>
      </c>
      <c r="J142" s="117">
        <f t="shared" si="27"/>
        <v>0</v>
      </c>
      <c r="K142" s="117">
        <f t="shared" si="28"/>
        <v>0</v>
      </c>
    </row>
    <row r="143" spans="1:11" x14ac:dyDescent="0.25">
      <c r="A143">
        <f t="shared" si="22"/>
        <v>137</v>
      </c>
      <c r="B143" s="117">
        <f t="shared" si="31"/>
        <v>0</v>
      </c>
      <c r="C143" s="117" t="e">
        <f t="shared" si="29"/>
        <v>#NUM!</v>
      </c>
      <c r="D143" s="117">
        <f t="shared" si="23"/>
        <v>0</v>
      </c>
      <c r="E143" s="117" t="e">
        <f t="shared" si="24"/>
        <v>#NUM!</v>
      </c>
      <c r="F143" s="117">
        <f t="shared" si="30"/>
        <v>0</v>
      </c>
      <c r="G143" s="117">
        <f t="shared" si="25"/>
        <v>0</v>
      </c>
      <c r="H143">
        <f t="shared" si="32"/>
        <v>125.36759490393477</v>
      </c>
      <c r="I143" s="117">
        <f t="shared" si="26"/>
        <v>0</v>
      </c>
      <c r="J143" s="117">
        <f t="shared" si="27"/>
        <v>0</v>
      </c>
      <c r="K143" s="117">
        <f t="shared" si="28"/>
        <v>0</v>
      </c>
    </row>
    <row r="144" spans="1:11" x14ac:dyDescent="0.25">
      <c r="A144">
        <f t="shared" si="22"/>
        <v>138</v>
      </c>
      <c r="B144" s="117">
        <f t="shared" si="31"/>
        <v>0</v>
      </c>
      <c r="C144" s="117" t="e">
        <f t="shared" si="29"/>
        <v>#NUM!</v>
      </c>
      <c r="D144" s="117">
        <f t="shared" si="23"/>
        <v>0</v>
      </c>
      <c r="E144" s="117" t="e">
        <f t="shared" si="24"/>
        <v>#NUM!</v>
      </c>
      <c r="F144" s="117">
        <f t="shared" si="30"/>
        <v>0</v>
      </c>
      <c r="G144" s="117">
        <f t="shared" si="25"/>
        <v>0</v>
      </c>
      <c r="H144">
        <f t="shared" si="32"/>
        <v>125.5746496795514</v>
      </c>
      <c r="I144" s="117">
        <f t="shared" si="26"/>
        <v>0</v>
      </c>
      <c r="J144" s="117">
        <f t="shared" si="27"/>
        <v>0</v>
      </c>
      <c r="K144" s="117">
        <f t="shared" si="28"/>
        <v>0</v>
      </c>
    </row>
    <row r="145" spans="1:11" x14ac:dyDescent="0.25">
      <c r="A145">
        <f t="shared" si="22"/>
        <v>139</v>
      </c>
      <c r="B145" s="117">
        <f t="shared" si="31"/>
        <v>0</v>
      </c>
      <c r="C145" s="117" t="e">
        <f t="shared" si="29"/>
        <v>#NUM!</v>
      </c>
      <c r="D145" s="117">
        <f t="shared" si="23"/>
        <v>0</v>
      </c>
      <c r="E145" s="117" t="e">
        <f t="shared" si="24"/>
        <v>#NUM!</v>
      </c>
      <c r="F145" s="117">
        <f t="shared" si="30"/>
        <v>0</v>
      </c>
      <c r="G145" s="117">
        <f t="shared" si="25"/>
        <v>0</v>
      </c>
      <c r="H145">
        <f t="shared" si="32"/>
        <v>125.78204642296392</v>
      </c>
      <c r="I145" s="117">
        <f t="shared" si="26"/>
        <v>0</v>
      </c>
      <c r="J145" s="117">
        <f t="shared" si="27"/>
        <v>0</v>
      </c>
      <c r="K145" s="117">
        <f t="shared" si="28"/>
        <v>0</v>
      </c>
    </row>
    <row r="146" spans="1:11" x14ac:dyDescent="0.25">
      <c r="A146">
        <f t="shared" si="22"/>
        <v>140</v>
      </c>
      <c r="B146" s="117">
        <f t="shared" si="31"/>
        <v>0</v>
      </c>
      <c r="C146" s="117" t="e">
        <f t="shared" si="29"/>
        <v>#NUM!</v>
      </c>
      <c r="D146" s="117">
        <f t="shared" si="23"/>
        <v>0</v>
      </c>
      <c r="E146" s="117" t="e">
        <f t="shared" si="24"/>
        <v>#NUM!</v>
      </c>
      <c r="F146" s="117">
        <f t="shared" si="30"/>
        <v>0</v>
      </c>
      <c r="G146" s="117">
        <f t="shared" si="25"/>
        <v>0</v>
      </c>
      <c r="H146">
        <f t="shared" si="32"/>
        <v>125.98978569895993</v>
      </c>
      <c r="I146" s="117">
        <f t="shared" si="26"/>
        <v>0</v>
      </c>
      <c r="J146" s="117">
        <f t="shared" si="27"/>
        <v>0</v>
      </c>
      <c r="K146" s="117">
        <f t="shared" si="28"/>
        <v>0</v>
      </c>
    </row>
    <row r="147" spans="1:11" x14ac:dyDescent="0.25">
      <c r="A147">
        <f t="shared" si="22"/>
        <v>141</v>
      </c>
      <c r="B147" s="117">
        <f t="shared" si="31"/>
        <v>0</v>
      </c>
      <c r="C147" s="117" t="e">
        <f t="shared" si="29"/>
        <v>#NUM!</v>
      </c>
      <c r="D147" s="117">
        <f t="shared" si="23"/>
        <v>0</v>
      </c>
      <c r="E147" s="117" t="e">
        <f t="shared" si="24"/>
        <v>#NUM!</v>
      </c>
      <c r="F147" s="117">
        <f t="shared" si="30"/>
        <v>0</v>
      </c>
      <c r="G147" s="117">
        <f t="shared" si="25"/>
        <v>0</v>
      </c>
      <c r="H147">
        <f t="shared" si="32"/>
        <v>126.19786807325988</v>
      </c>
      <c r="I147" s="117">
        <f t="shared" si="26"/>
        <v>0</v>
      </c>
      <c r="J147" s="117">
        <f t="shared" si="27"/>
        <v>0</v>
      </c>
      <c r="K147" s="117">
        <f t="shared" si="28"/>
        <v>0</v>
      </c>
    </row>
    <row r="148" spans="1:11" x14ac:dyDescent="0.25">
      <c r="A148">
        <f t="shared" si="22"/>
        <v>142</v>
      </c>
      <c r="B148" s="117">
        <f t="shared" si="31"/>
        <v>0</v>
      </c>
      <c r="C148" s="117" t="e">
        <f t="shared" si="29"/>
        <v>#NUM!</v>
      </c>
      <c r="D148" s="117">
        <f t="shared" si="23"/>
        <v>0</v>
      </c>
      <c r="E148" s="117" t="e">
        <f t="shared" si="24"/>
        <v>#NUM!</v>
      </c>
      <c r="F148" s="117">
        <f t="shared" si="30"/>
        <v>0</v>
      </c>
      <c r="G148" s="117">
        <f t="shared" si="25"/>
        <v>0</v>
      </c>
      <c r="H148">
        <f t="shared" si="32"/>
        <v>126.40629411251849</v>
      </c>
      <c r="I148" s="117">
        <f t="shared" si="26"/>
        <v>0</v>
      </c>
      <c r="J148" s="117">
        <f t="shared" si="27"/>
        <v>0</v>
      </c>
      <c r="K148" s="117">
        <f t="shared" si="28"/>
        <v>0</v>
      </c>
    </row>
    <row r="149" spans="1:11" x14ac:dyDescent="0.25">
      <c r="A149">
        <f t="shared" si="22"/>
        <v>143</v>
      </c>
      <c r="B149" s="117">
        <f t="shared" si="31"/>
        <v>0</v>
      </c>
      <c r="C149" s="117" t="e">
        <f t="shared" si="29"/>
        <v>#NUM!</v>
      </c>
      <c r="D149" s="117">
        <f t="shared" si="23"/>
        <v>0</v>
      </c>
      <c r="E149" s="117" t="e">
        <f t="shared" si="24"/>
        <v>#NUM!</v>
      </c>
      <c r="F149" s="117">
        <f t="shared" si="30"/>
        <v>0</v>
      </c>
      <c r="G149" s="117">
        <f t="shared" si="25"/>
        <v>0</v>
      </c>
      <c r="H149">
        <f t="shared" si="32"/>
        <v>126.61506438432639</v>
      </c>
      <c r="I149" s="117">
        <f t="shared" si="26"/>
        <v>0</v>
      </c>
      <c r="J149" s="117">
        <f t="shared" si="27"/>
        <v>0</v>
      </c>
      <c r="K149" s="117">
        <f t="shared" si="28"/>
        <v>0</v>
      </c>
    </row>
    <row r="150" spans="1:11" x14ac:dyDescent="0.25">
      <c r="A150">
        <f t="shared" si="22"/>
        <v>144</v>
      </c>
      <c r="B150" s="117">
        <f t="shared" si="31"/>
        <v>0</v>
      </c>
      <c r="C150" s="117" t="e">
        <f t="shared" si="29"/>
        <v>#NUM!</v>
      </c>
      <c r="D150" s="117">
        <f t="shared" si="23"/>
        <v>0</v>
      </c>
      <c r="E150" s="117" t="e">
        <f t="shared" si="24"/>
        <v>#NUM!</v>
      </c>
      <c r="F150" s="117">
        <f t="shared" si="30"/>
        <v>0</v>
      </c>
      <c r="G150" s="117">
        <f t="shared" si="25"/>
        <v>0</v>
      </c>
      <c r="H150">
        <f t="shared" si="32"/>
        <v>126.82417945721161</v>
      </c>
      <c r="I150" s="117">
        <f t="shared" si="26"/>
        <v>0</v>
      </c>
      <c r="J150" s="117">
        <f t="shared" si="27"/>
        <v>0</v>
      </c>
      <c r="K150" s="117">
        <f t="shared" si="28"/>
        <v>0</v>
      </c>
    </row>
    <row r="151" spans="1:11" x14ac:dyDescent="0.25">
      <c r="A151">
        <f t="shared" ref="A151:A214" si="33">A150+1</f>
        <v>145</v>
      </c>
      <c r="B151" s="117">
        <f t="shared" si="31"/>
        <v>0</v>
      </c>
      <c r="C151" s="117" t="e">
        <f t="shared" si="29"/>
        <v>#NUM!</v>
      </c>
      <c r="D151" s="117">
        <f t="shared" si="23"/>
        <v>0</v>
      </c>
      <c r="E151" s="117" t="e">
        <f t="shared" si="24"/>
        <v>#NUM!</v>
      </c>
      <c r="F151" s="117">
        <f t="shared" si="30"/>
        <v>0</v>
      </c>
      <c r="G151" s="117">
        <f t="shared" si="25"/>
        <v>0</v>
      </c>
      <c r="H151">
        <f t="shared" si="32"/>
        <v>127.03363990064118</v>
      </c>
      <c r="I151" s="117">
        <f t="shared" si="26"/>
        <v>0</v>
      </c>
      <c r="J151" s="117">
        <f t="shared" si="27"/>
        <v>0</v>
      </c>
      <c r="K151" s="117">
        <f t="shared" si="28"/>
        <v>0</v>
      </c>
    </row>
    <row r="152" spans="1:11" x14ac:dyDescent="0.25">
      <c r="A152">
        <f t="shared" si="33"/>
        <v>146</v>
      </c>
      <c r="B152" s="117">
        <f t="shared" si="31"/>
        <v>0</v>
      </c>
      <c r="C152" s="117" t="e">
        <f t="shared" si="29"/>
        <v>#NUM!</v>
      </c>
      <c r="D152" s="117">
        <f t="shared" ref="D152:D215" si="34">B152*Interest</f>
        <v>0</v>
      </c>
      <c r="E152" s="117" t="e">
        <f t="shared" si="24"/>
        <v>#NUM!</v>
      </c>
      <c r="F152" s="117">
        <f t="shared" si="30"/>
        <v>0</v>
      </c>
      <c r="G152" s="117">
        <f t="shared" si="25"/>
        <v>0</v>
      </c>
      <c r="H152">
        <f t="shared" si="32"/>
        <v>127.2434462850226</v>
      </c>
      <c r="I152" s="117">
        <f t="shared" si="26"/>
        <v>0</v>
      </c>
      <c r="J152" s="117">
        <f t="shared" si="27"/>
        <v>0</v>
      </c>
      <c r="K152" s="117">
        <f t="shared" si="28"/>
        <v>0</v>
      </c>
    </row>
    <row r="153" spans="1:11" x14ac:dyDescent="0.25">
      <c r="A153">
        <f t="shared" si="33"/>
        <v>147</v>
      </c>
      <c r="B153" s="117">
        <f t="shared" si="31"/>
        <v>0</v>
      </c>
      <c r="C153" s="117" t="e">
        <f t="shared" si="29"/>
        <v>#NUM!</v>
      </c>
      <c r="D153" s="117">
        <f t="shared" si="34"/>
        <v>0</v>
      </c>
      <c r="E153" s="117" t="e">
        <f t="shared" si="24"/>
        <v>#NUM!</v>
      </c>
      <c r="F153" s="117">
        <f t="shared" si="30"/>
        <v>0</v>
      </c>
      <c r="G153" s="117">
        <f t="shared" si="25"/>
        <v>0</v>
      </c>
      <c r="H153">
        <f t="shared" si="32"/>
        <v>127.45359918170551</v>
      </c>
      <c r="I153" s="117">
        <f t="shared" si="26"/>
        <v>0</v>
      </c>
      <c r="J153" s="117">
        <f t="shared" si="27"/>
        <v>0</v>
      </c>
      <c r="K153" s="117">
        <f t="shared" si="28"/>
        <v>0</v>
      </c>
    </row>
    <row r="154" spans="1:11" x14ac:dyDescent="0.25">
      <c r="A154">
        <f t="shared" si="33"/>
        <v>148</v>
      </c>
      <c r="B154" s="117">
        <f t="shared" si="31"/>
        <v>0</v>
      </c>
      <c r="C154" s="117" t="e">
        <f t="shared" si="29"/>
        <v>#NUM!</v>
      </c>
      <c r="D154" s="117">
        <f t="shared" si="34"/>
        <v>0</v>
      </c>
      <c r="E154" s="117" t="e">
        <f t="shared" si="24"/>
        <v>#NUM!</v>
      </c>
      <c r="F154" s="117">
        <f t="shared" si="30"/>
        <v>0</v>
      </c>
      <c r="G154" s="117">
        <f t="shared" si="25"/>
        <v>0</v>
      </c>
      <c r="H154">
        <f t="shared" si="32"/>
        <v>127.66409916298313</v>
      </c>
      <c r="I154" s="117">
        <f t="shared" si="26"/>
        <v>0</v>
      </c>
      <c r="J154" s="117">
        <f t="shared" si="27"/>
        <v>0</v>
      </c>
      <c r="K154" s="117">
        <f t="shared" si="28"/>
        <v>0</v>
      </c>
    </row>
    <row r="155" spans="1:11" x14ac:dyDescent="0.25">
      <c r="A155">
        <f t="shared" si="33"/>
        <v>149</v>
      </c>
      <c r="B155" s="117">
        <f t="shared" si="31"/>
        <v>0</v>
      </c>
      <c r="C155" s="117" t="e">
        <f t="shared" si="29"/>
        <v>#NUM!</v>
      </c>
      <c r="D155" s="117">
        <f t="shared" si="34"/>
        <v>0</v>
      </c>
      <c r="E155" s="117" t="e">
        <f t="shared" si="24"/>
        <v>#NUM!</v>
      </c>
      <c r="F155" s="117">
        <f t="shared" si="30"/>
        <v>0</v>
      </c>
      <c r="G155" s="117">
        <f t="shared" si="25"/>
        <v>0</v>
      </c>
      <c r="H155">
        <f t="shared" si="32"/>
        <v>127.8749468020939</v>
      </c>
      <c r="I155" s="117">
        <f t="shared" si="26"/>
        <v>0</v>
      </c>
      <c r="J155" s="117">
        <f t="shared" si="27"/>
        <v>0</v>
      </c>
      <c r="K155" s="117">
        <f t="shared" si="28"/>
        <v>0</v>
      </c>
    </row>
    <row r="156" spans="1:11" x14ac:dyDescent="0.25">
      <c r="A156">
        <f t="shared" si="33"/>
        <v>150</v>
      </c>
      <c r="B156" s="117">
        <f t="shared" si="31"/>
        <v>0</v>
      </c>
      <c r="C156" s="117" t="e">
        <f t="shared" si="29"/>
        <v>#NUM!</v>
      </c>
      <c r="D156" s="117">
        <f t="shared" si="34"/>
        <v>0</v>
      </c>
      <c r="E156" s="117" t="e">
        <f t="shared" si="24"/>
        <v>#NUM!</v>
      </c>
      <c r="F156" s="117">
        <f t="shared" si="30"/>
        <v>0</v>
      </c>
      <c r="G156" s="117">
        <f t="shared" si="25"/>
        <v>0</v>
      </c>
      <c r="H156">
        <f t="shared" si="32"/>
        <v>128.08614267322298</v>
      </c>
      <c r="I156" s="117">
        <f t="shared" si="26"/>
        <v>0</v>
      </c>
      <c r="J156" s="117">
        <f t="shared" si="27"/>
        <v>0</v>
      </c>
      <c r="K156" s="117">
        <f t="shared" si="28"/>
        <v>0</v>
      </c>
    </row>
    <row r="157" spans="1:11" x14ac:dyDescent="0.25">
      <c r="A157">
        <f t="shared" si="33"/>
        <v>151</v>
      </c>
      <c r="B157" s="117">
        <f t="shared" si="31"/>
        <v>0</v>
      </c>
      <c r="C157" s="117" t="e">
        <f t="shared" si="29"/>
        <v>#NUM!</v>
      </c>
      <c r="D157" s="117">
        <f t="shared" si="34"/>
        <v>0</v>
      </c>
      <c r="E157" s="117" t="e">
        <f t="shared" si="24"/>
        <v>#NUM!</v>
      </c>
      <c r="F157" s="117">
        <f t="shared" si="30"/>
        <v>0</v>
      </c>
      <c r="G157" s="117">
        <f t="shared" si="25"/>
        <v>0</v>
      </c>
      <c r="H157">
        <f t="shared" si="32"/>
        <v>128.29768735150387</v>
      </c>
      <c r="I157" s="117">
        <f t="shared" si="26"/>
        <v>0</v>
      </c>
      <c r="J157" s="117">
        <f t="shared" si="27"/>
        <v>0</v>
      </c>
      <c r="K157" s="117">
        <f t="shared" si="28"/>
        <v>0</v>
      </c>
    </row>
    <row r="158" spans="1:11" x14ac:dyDescent="0.25">
      <c r="A158">
        <f t="shared" si="33"/>
        <v>152</v>
      </c>
      <c r="B158" s="117">
        <f t="shared" si="31"/>
        <v>0</v>
      </c>
      <c r="C158" s="117" t="e">
        <f t="shared" si="29"/>
        <v>#NUM!</v>
      </c>
      <c r="D158" s="117">
        <f t="shared" si="34"/>
        <v>0</v>
      </c>
      <c r="E158" s="117" t="e">
        <f t="shared" si="24"/>
        <v>#NUM!</v>
      </c>
      <c r="F158" s="117">
        <f t="shared" si="30"/>
        <v>0</v>
      </c>
      <c r="G158" s="117">
        <f t="shared" si="25"/>
        <v>0</v>
      </c>
      <c r="H158">
        <f t="shared" si="32"/>
        <v>128.50958141301996</v>
      </c>
      <c r="I158" s="117">
        <f t="shared" si="26"/>
        <v>0</v>
      </c>
      <c r="J158" s="117">
        <f t="shared" si="27"/>
        <v>0</v>
      </c>
      <c r="K158" s="117">
        <f t="shared" si="28"/>
        <v>0</v>
      </c>
    </row>
    <row r="159" spans="1:11" x14ac:dyDescent="0.25">
      <c r="A159">
        <f t="shared" si="33"/>
        <v>153</v>
      </c>
      <c r="B159" s="117">
        <f t="shared" si="31"/>
        <v>0</v>
      </c>
      <c r="C159" s="117" t="e">
        <f t="shared" si="29"/>
        <v>#NUM!</v>
      </c>
      <c r="D159" s="117">
        <f t="shared" si="34"/>
        <v>0</v>
      </c>
      <c r="E159" s="117" t="e">
        <f t="shared" si="24"/>
        <v>#NUM!</v>
      </c>
      <c r="F159" s="117">
        <f t="shared" si="30"/>
        <v>0</v>
      </c>
      <c r="G159" s="117">
        <f t="shared" si="25"/>
        <v>0</v>
      </c>
      <c r="H159">
        <f t="shared" si="32"/>
        <v>128.72182543480605</v>
      </c>
      <c r="I159" s="117">
        <f t="shared" si="26"/>
        <v>0</v>
      </c>
      <c r="J159" s="117">
        <f t="shared" si="27"/>
        <v>0</v>
      </c>
      <c r="K159" s="117">
        <f t="shared" si="28"/>
        <v>0</v>
      </c>
    </row>
    <row r="160" spans="1:11" x14ac:dyDescent="0.25">
      <c r="A160">
        <f t="shared" si="33"/>
        <v>154</v>
      </c>
      <c r="B160" s="117">
        <f t="shared" si="31"/>
        <v>0</v>
      </c>
      <c r="C160" s="117" t="e">
        <f t="shared" si="29"/>
        <v>#NUM!</v>
      </c>
      <c r="D160" s="117">
        <f t="shared" si="34"/>
        <v>0</v>
      </c>
      <c r="E160" s="117" t="e">
        <f t="shared" si="24"/>
        <v>#NUM!</v>
      </c>
      <c r="F160" s="117">
        <f t="shared" si="30"/>
        <v>0</v>
      </c>
      <c r="G160" s="117">
        <f t="shared" si="25"/>
        <v>0</v>
      </c>
      <c r="H160">
        <f t="shared" si="32"/>
        <v>128.93441999484997</v>
      </c>
      <c r="I160" s="117">
        <f t="shared" si="26"/>
        <v>0</v>
      </c>
      <c r="J160" s="117">
        <f t="shared" si="27"/>
        <v>0</v>
      </c>
      <c r="K160" s="117">
        <f t="shared" si="28"/>
        <v>0</v>
      </c>
    </row>
    <row r="161" spans="1:11" x14ac:dyDescent="0.25">
      <c r="A161">
        <f t="shared" si="33"/>
        <v>155</v>
      </c>
      <c r="B161" s="117">
        <f t="shared" si="31"/>
        <v>0</v>
      </c>
      <c r="C161" s="117" t="e">
        <f t="shared" si="29"/>
        <v>#NUM!</v>
      </c>
      <c r="D161" s="117">
        <f t="shared" si="34"/>
        <v>0</v>
      </c>
      <c r="E161" s="117" t="e">
        <f t="shared" si="24"/>
        <v>#NUM!</v>
      </c>
      <c r="F161" s="117">
        <f t="shared" si="30"/>
        <v>0</v>
      </c>
      <c r="G161" s="117">
        <f t="shared" si="25"/>
        <v>0</v>
      </c>
      <c r="H161">
        <f t="shared" si="32"/>
        <v>129.14736567209417</v>
      </c>
      <c r="I161" s="117">
        <f t="shared" si="26"/>
        <v>0</v>
      </c>
      <c r="J161" s="117">
        <f t="shared" si="27"/>
        <v>0</v>
      </c>
      <c r="K161" s="117">
        <f t="shared" si="28"/>
        <v>0</v>
      </c>
    </row>
    <row r="162" spans="1:11" x14ac:dyDescent="0.25">
      <c r="A162">
        <f t="shared" si="33"/>
        <v>156</v>
      </c>
      <c r="B162" s="117">
        <f t="shared" si="31"/>
        <v>0</v>
      </c>
      <c r="C162" s="117" t="e">
        <f t="shared" si="29"/>
        <v>#NUM!</v>
      </c>
      <c r="D162" s="117">
        <f t="shared" si="34"/>
        <v>0</v>
      </c>
      <c r="E162" s="117" t="e">
        <f t="shared" si="24"/>
        <v>#NUM!</v>
      </c>
      <c r="F162" s="117">
        <f t="shared" si="30"/>
        <v>0</v>
      </c>
      <c r="G162" s="117">
        <f t="shared" si="25"/>
        <v>0</v>
      </c>
      <c r="H162">
        <f t="shared" si="32"/>
        <v>129.36066304643722</v>
      </c>
      <c r="I162" s="117">
        <f t="shared" si="26"/>
        <v>0</v>
      </c>
      <c r="J162" s="117">
        <f t="shared" si="27"/>
        <v>0</v>
      </c>
      <c r="K162" s="117">
        <f t="shared" si="28"/>
        <v>0</v>
      </c>
    </row>
    <row r="163" spans="1:11" x14ac:dyDescent="0.25">
      <c r="A163">
        <f t="shared" si="33"/>
        <v>157</v>
      </c>
      <c r="B163" s="117">
        <f t="shared" si="31"/>
        <v>0</v>
      </c>
      <c r="C163" s="117" t="e">
        <f t="shared" si="29"/>
        <v>#NUM!</v>
      </c>
      <c r="D163" s="117">
        <f t="shared" si="34"/>
        <v>0</v>
      </c>
      <c r="E163" s="117" t="e">
        <f t="shared" si="24"/>
        <v>#NUM!</v>
      </c>
      <c r="F163" s="117">
        <f t="shared" si="30"/>
        <v>0</v>
      </c>
      <c r="G163" s="117">
        <f t="shared" si="25"/>
        <v>0</v>
      </c>
      <c r="H163">
        <f t="shared" si="32"/>
        <v>129.5743126987355</v>
      </c>
      <c r="I163" s="117">
        <f t="shared" si="26"/>
        <v>0</v>
      </c>
      <c r="J163" s="117">
        <f t="shared" si="27"/>
        <v>0</v>
      </c>
      <c r="K163" s="117">
        <f t="shared" si="28"/>
        <v>0</v>
      </c>
    </row>
    <row r="164" spans="1:11" x14ac:dyDescent="0.25">
      <c r="A164">
        <f t="shared" si="33"/>
        <v>158</v>
      </c>
      <c r="B164" s="117">
        <f t="shared" si="31"/>
        <v>0</v>
      </c>
      <c r="C164" s="117" t="e">
        <f t="shared" si="29"/>
        <v>#NUM!</v>
      </c>
      <c r="D164" s="117">
        <f t="shared" si="34"/>
        <v>0</v>
      </c>
      <c r="E164" s="117" t="e">
        <f t="shared" si="24"/>
        <v>#NUM!</v>
      </c>
      <c r="F164" s="117">
        <f t="shared" si="30"/>
        <v>0</v>
      </c>
      <c r="G164" s="117">
        <f t="shared" si="25"/>
        <v>0</v>
      </c>
      <c r="H164">
        <f t="shared" si="32"/>
        <v>129.78831521080468</v>
      </c>
      <c r="I164" s="117">
        <f t="shared" si="26"/>
        <v>0</v>
      </c>
      <c r="J164" s="117">
        <f t="shared" si="27"/>
        <v>0</v>
      </c>
      <c r="K164" s="117">
        <f t="shared" si="28"/>
        <v>0</v>
      </c>
    </row>
    <row r="165" spans="1:11" x14ac:dyDescent="0.25">
      <c r="A165">
        <f t="shared" si="33"/>
        <v>159</v>
      </c>
      <c r="B165" s="117">
        <f t="shared" si="31"/>
        <v>0</v>
      </c>
      <c r="C165" s="117" t="e">
        <f t="shared" si="29"/>
        <v>#NUM!</v>
      </c>
      <c r="D165" s="117">
        <f t="shared" si="34"/>
        <v>0</v>
      </c>
      <c r="E165" s="117" t="e">
        <f t="shared" si="24"/>
        <v>#NUM!</v>
      </c>
      <c r="F165" s="117">
        <f t="shared" si="30"/>
        <v>0</v>
      </c>
      <c r="G165" s="117">
        <f t="shared" si="25"/>
        <v>0</v>
      </c>
      <c r="H165">
        <f t="shared" si="32"/>
        <v>130.00267116542139</v>
      </c>
      <c r="I165" s="117">
        <f t="shared" si="26"/>
        <v>0</v>
      </c>
      <c r="J165" s="117">
        <f t="shared" si="27"/>
        <v>0</v>
      </c>
      <c r="K165" s="117">
        <f t="shared" si="28"/>
        <v>0</v>
      </c>
    </row>
    <row r="166" spans="1:11" x14ac:dyDescent="0.25">
      <c r="A166">
        <f t="shared" si="33"/>
        <v>160</v>
      </c>
      <c r="B166" s="117">
        <f t="shared" si="31"/>
        <v>0</v>
      </c>
      <c r="C166" s="117" t="e">
        <f t="shared" si="29"/>
        <v>#NUM!</v>
      </c>
      <c r="D166" s="117">
        <f t="shared" si="34"/>
        <v>0</v>
      </c>
      <c r="E166" s="117" t="e">
        <f t="shared" si="24"/>
        <v>#NUM!</v>
      </c>
      <c r="F166" s="117">
        <f t="shared" si="30"/>
        <v>0</v>
      </c>
      <c r="G166" s="117">
        <f t="shared" si="25"/>
        <v>0</v>
      </c>
      <c r="H166">
        <f t="shared" si="32"/>
        <v>130.2173811463247</v>
      </c>
      <c r="I166" s="117">
        <f t="shared" si="26"/>
        <v>0</v>
      </c>
      <c r="J166" s="117">
        <f t="shared" si="27"/>
        <v>0</v>
      </c>
      <c r="K166" s="117">
        <f t="shared" si="28"/>
        <v>0</v>
      </c>
    </row>
    <row r="167" spans="1:11" x14ac:dyDescent="0.25">
      <c r="A167">
        <f t="shared" si="33"/>
        <v>161</v>
      </c>
      <c r="B167" s="117">
        <f t="shared" si="31"/>
        <v>0</v>
      </c>
      <c r="C167" s="117" t="e">
        <f t="shared" si="29"/>
        <v>#NUM!</v>
      </c>
      <c r="D167" s="117">
        <f t="shared" si="34"/>
        <v>0</v>
      </c>
      <c r="E167" s="117" t="e">
        <f t="shared" si="24"/>
        <v>#NUM!</v>
      </c>
      <c r="F167" s="117">
        <f t="shared" si="30"/>
        <v>0</v>
      </c>
      <c r="G167" s="117">
        <f t="shared" si="25"/>
        <v>0</v>
      </c>
      <c r="H167">
        <f t="shared" si="32"/>
        <v>130.43244573821781</v>
      </c>
      <c r="I167" s="117">
        <f t="shared" si="26"/>
        <v>0</v>
      </c>
      <c r="J167" s="117">
        <f t="shared" si="27"/>
        <v>0</v>
      </c>
      <c r="K167" s="117">
        <f t="shared" si="28"/>
        <v>0</v>
      </c>
    </row>
    <row r="168" spans="1:11" x14ac:dyDescent="0.25">
      <c r="A168">
        <f t="shared" si="33"/>
        <v>162</v>
      </c>
      <c r="B168" s="117">
        <f t="shared" si="31"/>
        <v>0</v>
      </c>
      <c r="C168" s="117" t="e">
        <f t="shared" si="29"/>
        <v>#NUM!</v>
      </c>
      <c r="D168" s="117">
        <f t="shared" si="34"/>
        <v>0</v>
      </c>
      <c r="E168" s="117" t="e">
        <f t="shared" si="24"/>
        <v>#NUM!</v>
      </c>
      <c r="F168" s="117">
        <f t="shared" si="30"/>
        <v>0</v>
      </c>
      <c r="G168" s="117">
        <f t="shared" si="25"/>
        <v>0</v>
      </c>
      <c r="H168">
        <f t="shared" si="32"/>
        <v>130.64786552676961</v>
      </c>
      <c r="I168" s="117">
        <f t="shared" si="26"/>
        <v>0</v>
      </c>
      <c r="J168" s="117">
        <f t="shared" si="27"/>
        <v>0</v>
      </c>
      <c r="K168" s="117">
        <f t="shared" si="28"/>
        <v>0</v>
      </c>
    </row>
    <row r="169" spans="1:11" x14ac:dyDescent="0.25">
      <c r="A169">
        <f t="shared" si="33"/>
        <v>163</v>
      </c>
      <c r="B169" s="117">
        <f t="shared" si="31"/>
        <v>0</v>
      </c>
      <c r="C169" s="117" t="e">
        <f t="shared" si="29"/>
        <v>#NUM!</v>
      </c>
      <c r="D169" s="117">
        <f t="shared" si="34"/>
        <v>0</v>
      </c>
      <c r="E169" s="117" t="e">
        <f t="shared" si="24"/>
        <v>#NUM!</v>
      </c>
      <c r="F169" s="117">
        <f t="shared" si="30"/>
        <v>0</v>
      </c>
      <c r="G169" s="117">
        <f t="shared" si="25"/>
        <v>0</v>
      </c>
      <c r="H169">
        <f t="shared" si="32"/>
        <v>130.86364109861626</v>
      </c>
      <c r="I169" s="117">
        <f t="shared" si="26"/>
        <v>0</v>
      </c>
      <c r="J169" s="117">
        <f t="shared" si="27"/>
        <v>0</v>
      </c>
      <c r="K169" s="117">
        <f t="shared" si="28"/>
        <v>0</v>
      </c>
    </row>
    <row r="170" spans="1:11" x14ac:dyDescent="0.25">
      <c r="A170">
        <f t="shared" si="33"/>
        <v>164</v>
      </c>
      <c r="B170" s="117">
        <f t="shared" si="31"/>
        <v>0</v>
      </c>
      <c r="C170" s="117" t="e">
        <f t="shared" si="29"/>
        <v>#NUM!</v>
      </c>
      <c r="D170" s="117">
        <f t="shared" si="34"/>
        <v>0</v>
      </c>
      <c r="E170" s="117" t="e">
        <f t="shared" si="24"/>
        <v>#NUM!</v>
      </c>
      <c r="F170" s="117">
        <f t="shared" si="30"/>
        <v>0</v>
      </c>
      <c r="G170" s="117">
        <f t="shared" si="25"/>
        <v>0</v>
      </c>
      <c r="H170">
        <f t="shared" si="32"/>
        <v>131.07977304136278</v>
      </c>
      <c r="I170" s="117">
        <f t="shared" si="26"/>
        <v>0</v>
      </c>
      <c r="J170" s="117">
        <f t="shared" si="27"/>
        <v>0</v>
      </c>
      <c r="K170" s="117">
        <f t="shared" si="28"/>
        <v>0</v>
      </c>
    </row>
    <row r="171" spans="1:11" x14ac:dyDescent="0.25">
      <c r="A171">
        <f t="shared" si="33"/>
        <v>165</v>
      </c>
      <c r="B171" s="117">
        <f t="shared" si="31"/>
        <v>0</v>
      </c>
      <c r="C171" s="117" t="e">
        <f t="shared" si="29"/>
        <v>#NUM!</v>
      </c>
      <c r="D171" s="117">
        <f t="shared" si="34"/>
        <v>0</v>
      </c>
      <c r="E171" s="117" t="e">
        <f t="shared" si="24"/>
        <v>#NUM!</v>
      </c>
      <c r="F171" s="117">
        <f t="shared" si="30"/>
        <v>0</v>
      </c>
      <c r="G171" s="117">
        <f t="shared" si="25"/>
        <v>0</v>
      </c>
      <c r="H171">
        <f t="shared" si="32"/>
        <v>131.29626194358471</v>
      </c>
      <c r="I171" s="117">
        <f t="shared" si="26"/>
        <v>0</v>
      </c>
      <c r="J171" s="117">
        <f t="shared" si="27"/>
        <v>0</v>
      </c>
      <c r="K171" s="117">
        <f t="shared" si="28"/>
        <v>0</v>
      </c>
    </row>
    <row r="172" spans="1:11" x14ac:dyDescent="0.25">
      <c r="A172">
        <f t="shared" si="33"/>
        <v>166</v>
      </c>
      <c r="B172" s="117">
        <f t="shared" si="31"/>
        <v>0</v>
      </c>
      <c r="C172" s="117" t="e">
        <f t="shared" si="29"/>
        <v>#NUM!</v>
      </c>
      <c r="D172" s="117">
        <f t="shared" si="34"/>
        <v>0</v>
      </c>
      <c r="E172" s="117" t="e">
        <f t="shared" si="24"/>
        <v>#NUM!</v>
      </c>
      <c r="F172" s="117">
        <f t="shared" si="30"/>
        <v>0</v>
      </c>
      <c r="G172" s="117">
        <f t="shared" si="25"/>
        <v>0</v>
      </c>
      <c r="H172">
        <f t="shared" si="32"/>
        <v>131.51310839482963</v>
      </c>
      <c r="I172" s="117">
        <f t="shared" si="26"/>
        <v>0</v>
      </c>
      <c r="J172" s="117">
        <f t="shared" si="27"/>
        <v>0</v>
      </c>
      <c r="K172" s="117">
        <f t="shared" si="28"/>
        <v>0</v>
      </c>
    </row>
    <row r="173" spans="1:11" x14ac:dyDescent="0.25">
      <c r="A173">
        <f t="shared" si="33"/>
        <v>167</v>
      </c>
      <c r="B173" s="117">
        <f t="shared" si="31"/>
        <v>0</v>
      </c>
      <c r="C173" s="117" t="e">
        <f t="shared" si="29"/>
        <v>#NUM!</v>
      </c>
      <c r="D173" s="117">
        <f t="shared" si="34"/>
        <v>0</v>
      </c>
      <c r="E173" s="117" t="e">
        <f t="shared" si="24"/>
        <v>#NUM!</v>
      </c>
      <c r="F173" s="117">
        <f t="shared" si="30"/>
        <v>0</v>
      </c>
      <c r="G173" s="117">
        <f t="shared" si="25"/>
        <v>0</v>
      </c>
      <c r="H173">
        <f t="shared" si="32"/>
        <v>131.73031298561884</v>
      </c>
      <c r="I173" s="117">
        <f t="shared" si="26"/>
        <v>0</v>
      </c>
      <c r="J173" s="117">
        <f t="shared" si="27"/>
        <v>0</v>
      </c>
      <c r="K173" s="117">
        <f t="shared" si="28"/>
        <v>0</v>
      </c>
    </row>
    <row r="174" spans="1:11" x14ac:dyDescent="0.25">
      <c r="A174">
        <f t="shared" si="33"/>
        <v>168</v>
      </c>
      <c r="B174" s="117">
        <f t="shared" si="31"/>
        <v>0</v>
      </c>
      <c r="C174" s="117" t="e">
        <f t="shared" si="29"/>
        <v>#NUM!</v>
      </c>
      <c r="D174" s="117">
        <f t="shared" si="34"/>
        <v>0</v>
      </c>
      <c r="E174" s="117" t="e">
        <f t="shared" si="24"/>
        <v>#NUM!</v>
      </c>
      <c r="F174" s="117">
        <f t="shared" si="30"/>
        <v>0</v>
      </c>
      <c r="G174" s="117">
        <f t="shared" si="25"/>
        <v>0</v>
      </c>
      <c r="H174">
        <f t="shared" si="32"/>
        <v>131.94787630744889</v>
      </c>
      <c r="I174" s="117">
        <f t="shared" si="26"/>
        <v>0</v>
      </c>
      <c r="J174" s="117">
        <f t="shared" si="27"/>
        <v>0</v>
      </c>
      <c r="K174" s="117">
        <f t="shared" si="28"/>
        <v>0</v>
      </c>
    </row>
    <row r="175" spans="1:11" x14ac:dyDescent="0.25">
      <c r="A175">
        <f t="shared" si="33"/>
        <v>169</v>
      </c>
      <c r="B175" s="117">
        <f t="shared" si="31"/>
        <v>0</v>
      </c>
      <c r="C175" s="117" t="e">
        <f t="shared" si="29"/>
        <v>#NUM!</v>
      </c>
      <c r="D175" s="117">
        <f t="shared" si="34"/>
        <v>0</v>
      </c>
      <c r="E175" s="117" t="e">
        <f t="shared" si="24"/>
        <v>#NUM!</v>
      </c>
      <c r="F175" s="117">
        <f t="shared" si="30"/>
        <v>0</v>
      </c>
      <c r="G175" s="117">
        <f t="shared" si="25"/>
        <v>0</v>
      </c>
      <c r="H175">
        <f t="shared" si="32"/>
        <v>132.16579895279327</v>
      </c>
      <c r="I175" s="117">
        <f t="shared" si="26"/>
        <v>0</v>
      </c>
      <c r="J175" s="117">
        <f t="shared" si="27"/>
        <v>0</v>
      </c>
      <c r="K175" s="117">
        <f t="shared" si="28"/>
        <v>0</v>
      </c>
    </row>
    <row r="176" spans="1:11" x14ac:dyDescent="0.25">
      <c r="A176">
        <f t="shared" si="33"/>
        <v>170</v>
      </c>
      <c r="B176" s="117">
        <f t="shared" si="31"/>
        <v>0</v>
      </c>
      <c r="C176" s="117" t="e">
        <f t="shared" si="29"/>
        <v>#NUM!</v>
      </c>
      <c r="D176" s="117">
        <f t="shared" si="34"/>
        <v>0</v>
      </c>
      <c r="E176" s="117" t="e">
        <f t="shared" si="24"/>
        <v>#NUM!</v>
      </c>
      <c r="F176" s="117">
        <f t="shared" si="30"/>
        <v>0</v>
      </c>
      <c r="G176" s="117">
        <f t="shared" si="25"/>
        <v>0</v>
      </c>
      <c r="H176">
        <f t="shared" si="32"/>
        <v>132.38408151510399</v>
      </c>
      <c r="I176" s="117">
        <f t="shared" si="26"/>
        <v>0</v>
      </c>
      <c r="J176" s="117">
        <f t="shared" si="27"/>
        <v>0</v>
      </c>
      <c r="K176" s="117">
        <f t="shared" si="28"/>
        <v>0</v>
      </c>
    </row>
    <row r="177" spans="1:11" x14ac:dyDescent="0.25">
      <c r="A177">
        <f t="shared" si="33"/>
        <v>171</v>
      </c>
      <c r="B177" s="117">
        <f t="shared" si="31"/>
        <v>0</v>
      </c>
      <c r="C177" s="117" t="e">
        <f t="shared" si="29"/>
        <v>#NUM!</v>
      </c>
      <c r="D177" s="117">
        <f t="shared" si="34"/>
        <v>0</v>
      </c>
      <c r="E177" s="117" t="e">
        <f t="shared" si="24"/>
        <v>#NUM!</v>
      </c>
      <c r="F177" s="117">
        <f t="shared" si="30"/>
        <v>0</v>
      </c>
      <c r="G177" s="117">
        <f t="shared" si="25"/>
        <v>0</v>
      </c>
      <c r="H177">
        <f t="shared" si="32"/>
        <v>132.60272458881315</v>
      </c>
      <c r="I177" s="117">
        <f t="shared" si="26"/>
        <v>0</v>
      </c>
      <c r="J177" s="117">
        <f t="shared" si="27"/>
        <v>0</v>
      </c>
      <c r="K177" s="117">
        <f t="shared" si="28"/>
        <v>0</v>
      </c>
    </row>
    <row r="178" spans="1:11" x14ac:dyDescent="0.25">
      <c r="A178">
        <f t="shared" si="33"/>
        <v>172</v>
      </c>
      <c r="B178" s="117">
        <f t="shared" si="31"/>
        <v>0</v>
      </c>
      <c r="C178" s="117" t="e">
        <f t="shared" si="29"/>
        <v>#NUM!</v>
      </c>
      <c r="D178" s="117">
        <f t="shared" si="34"/>
        <v>0</v>
      </c>
      <c r="E178" s="117" t="e">
        <f t="shared" si="24"/>
        <v>#NUM!</v>
      </c>
      <c r="F178" s="117">
        <f t="shared" si="30"/>
        <v>0</v>
      </c>
      <c r="G178" s="117">
        <f t="shared" si="25"/>
        <v>0</v>
      </c>
      <c r="H178">
        <f t="shared" si="32"/>
        <v>132.82172876933467</v>
      </c>
      <c r="I178" s="117">
        <f t="shared" si="26"/>
        <v>0</v>
      </c>
      <c r="J178" s="117">
        <f t="shared" si="27"/>
        <v>0</v>
      </c>
      <c r="K178" s="117">
        <f t="shared" si="28"/>
        <v>0</v>
      </c>
    </row>
    <row r="179" spans="1:11" x14ac:dyDescent="0.25">
      <c r="A179">
        <f t="shared" si="33"/>
        <v>173</v>
      </c>
      <c r="B179" s="117">
        <f t="shared" si="31"/>
        <v>0</v>
      </c>
      <c r="C179" s="117" t="e">
        <f t="shared" si="29"/>
        <v>#NUM!</v>
      </c>
      <c r="D179" s="117">
        <f t="shared" si="34"/>
        <v>0</v>
      </c>
      <c r="E179" s="117" t="e">
        <f t="shared" si="24"/>
        <v>#NUM!</v>
      </c>
      <c r="F179" s="117">
        <f t="shared" si="30"/>
        <v>0</v>
      </c>
      <c r="G179" s="117">
        <f t="shared" si="25"/>
        <v>0</v>
      </c>
      <c r="H179">
        <f t="shared" si="32"/>
        <v>133.04109465306578</v>
      </c>
      <c r="I179" s="117">
        <f t="shared" si="26"/>
        <v>0</v>
      </c>
      <c r="J179" s="117">
        <f t="shared" si="27"/>
        <v>0</v>
      </c>
      <c r="K179" s="117">
        <f t="shared" si="28"/>
        <v>0</v>
      </c>
    </row>
    <row r="180" spans="1:11" x14ac:dyDescent="0.25">
      <c r="A180">
        <f t="shared" si="33"/>
        <v>174</v>
      </c>
      <c r="B180" s="117">
        <f t="shared" si="31"/>
        <v>0</v>
      </c>
      <c r="C180" s="117" t="e">
        <f t="shared" si="29"/>
        <v>#NUM!</v>
      </c>
      <c r="D180" s="117">
        <f t="shared" si="34"/>
        <v>0</v>
      </c>
      <c r="E180" s="117" t="e">
        <f t="shared" si="24"/>
        <v>#NUM!</v>
      </c>
      <c r="F180" s="117">
        <f t="shared" si="30"/>
        <v>0</v>
      </c>
      <c r="G180" s="117">
        <f t="shared" si="25"/>
        <v>0</v>
      </c>
      <c r="H180">
        <f t="shared" si="32"/>
        <v>133.26082283738876</v>
      </c>
      <c r="I180" s="117">
        <f t="shared" si="26"/>
        <v>0</v>
      </c>
      <c r="J180" s="117">
        <f t="shared" si="27"/>
        <v>0</v>
      </c>
      <c r="K180" s="117">
        <f t="shared" si="28"/>
        <v>0</v>
      </c>
    </row>
    <row r="181" spans="1:11" x14ac:dyDescent="0.25">
      <c r="A181">
        <f t="shared" si="33"/>
        <v>175</v>
      </c>
      <c r="B181" s="117">
        <f t="shared" si="31"/>
        <v>0</v>
      </c>
      <c r="C181" s="117" t="e">
        <f t="shared" si="29"/>
        <v>#NUM!</v>
      </c>
      <c r="D181" s="117">
        <f t="shared" si="34"/>
        <v>0</v>
      </c>
      <c r="E181" s="117" t="e">
        <f t="shared" si="24"/>
        <v>#NUM!</v>
      </c>
      <c r="F181" s="117">
        <f t="shared" si="30"/>
        <v>0</v>
      </c>
      <c r="G181" s="117">
        <f t="shared" si="25"/>
        <v>0</v>
      </c>
      <c r="H181">
        <f t="shared" si="32"/>
        <v>133.48091392067249</v>
      </c>
      <c r="I181" s="117">
        <f t="shared" si="26"/>
        <v>0</v>
      </c>
      <c r="J181" s="117">
        <f t="shared" si="27"/>
        <v>0</v>
      </c>
      <c r="K181" s="117">
        <f t="shared" si="28"/>
        <v>0</v>
      </c>
    </row>
    <row r="182" spans="1:11" x14ac:dyDescent="0.25">
      <c r="A182">
        <f t="shared" si="33"/>
        <v>176</v>
      </c>
      <c r="B182" s="117">
        <f t="shared" si="31"/>
        <v>0</v>
      </c>
      <c r="C182" s="117" t="e">
        <f t="shared" si="29"/>
        <v>#NUM!</v>
      </c>
      <c r="D182" s="117">
        <f t="shared" si="34"/>
        <v>0</v>
      </c>
      <c r="E182" s="117" t="e">
        <f t="shared" si="24"/>
        <v>#NUM!</v>
      </c>
      <c r="F182" s="117">
        <f t="shared" si="30"/>
        <v>0</v>
      </c>
      <c r="G182" s="117">
        <f t="shared" si="25"/>
        <v>0</v>
      </c>
      <c r="H182">
        <f t="shared" si="32"/>
        <v>133.70136850227411</v>
      </c>
      <c r="I182" s="117">
        <f t="shared" si="26"/>
        <v>0</v>
      </c>
      <c r="J182" s="117">
        <f t="shared" si="27"/>
        <v>0</v>
      </c>
      <c r="K182" s="117">
        <f t="shared" si="28"/>
        <v>0</v>
      </c>
    </row>
    <row r="183" spans="1:11" x14ac:dyDescent="0.25">
      <c r="A183">
        <f t="shared" si="33"/>
        <v>177</v>
      </c>
      <c r="B183" s="117">
        <f t="shared" si="31"/>
        <v>0</v>
      </c>
      <c r="C183" s="117" t="e">
        <f t="shared" si="29"/>
        <v>#NUM!</v>
      </c>
      <c r="D183" s="117">
        <f t="shared" si="34"/>
        <v>0</v>
      </c>
      <c r="E183" s="117" t="e">
        <f t="shared" si="24"/>
        <v>#NUM!</v>
      </c>
      <c r="F183" s="117">
        <f t="shared" si="30"/>
        <v>0</v>
      </c>
      <c r="G183" s="117">
        <f t="shared" si="25"/>
        <v>0</v>
      </c>
      <c r="H183">
        <f t="shared" si="32"/>
        <v>133.92218718254063</v>
      </c>
      <c r="I183" s="117">
        <f t="shared" si="26"/>
        <v>0</v>
      </c>
      <c r="J183" s="117">
        <f t="shared" si="27"/>
        <v>0</v>
      </c>
      <c r="K183" s="117">
        <f t="shared" si="28"/>
        <v>0</v>
      </c>
    </row>
    <row r="184" spans="1:11" x14ac:dyDescent="0.25">
      <c r="A184">
        <f t="shared" si="33"/>
        <v>178</v>
      </c>
      <c r="B184" s="117">
        <f t="shared" si="31"/>
        <v>0</v>
      </c>
      <c r="C184" s="117" t="e">
        <f t="shared" si="29"/>
        <v>#NUM!</v>
      </c>
      <c r="D184" s="117">
        <f t="shared" si="34"/>
        <v>0</v>
      </c>
      <c r="E184" s="117" t="e">
        <f t="shared" si="24"/>
        <v>#NUM!</v>
      </c>
      <c r="F184" s="117">
        <f t="shared" si="30"/>
        <v>0</v>
      </c>
      <c r="G184" s="117">
        <f t="shared" si="25"/>
        <v>0</v>
      </c>
      <c r="H184">
        <f t="shared" si="32"/>
        <v>134.14337056281059</v>
      </c>
      <c r="I184" s="117">
        <f t="shared" si="26"/>
        <v>0</v>
      </c>
      <c r="J184" s="117">
        <f t="shared" si="27"/>
        <v>0</v>
      </c>
      <c r="K184" s="117">
        <f t="shared" si="28"/>
        <v>0</v>
      </c>
    </row>
    <row r="185" spans="1:11" x14ac:dyDescent="0.25">
      <c r="A185">
        <f t="shared" si="33"/>
        <v>179</v>
      </c>
      <c r="B185" s="117">
        <f t="shared" si="31"/>
        <v>0</v>
      </c>
      <c r="C185" s="117" t="e">
        <f t="shared" si="29"/>
        <v>#NUM!</v>
      </c>
      <c r="D185" s="117">
        <f t="shared" si="34"/>
        <v>0</v>
      </c>
      <c r="E185" s="117" t="e">
        <f t="shared" si="24"/>
        <v>#NUM!</v>
      </c>
      <c r="F185" s="117">
        <f t="shared" si="30"/>
        <v>0</v>
      </c>
      <c r="G185" s="117">
        <f t="shared" si="25"/>
        <v>0</v>
      </c>
      <c r="H185">
        <f t="shared" si="32"/>
        <v>134.36491924541571</v>
      </c>
      <c r="I185" s="117">
        <f t="shared" si="26"/>
        <v>0</v>
      </c>
      <c r="J185" s="117">
        <f t="shared" si="27"/>
        <v>0</v>
      </c>
      <c r="K185" s="117">
        <f t="shared" si="28"/>
        <v>0</v>
      </c>
    </row>
    <row r="186" spans="1:11" x14ac:dyDescent="0.25">
      <c r="A186">
        <f t="shared" si="33"/>
        <v>180</v>
      </c>
      <c r="B186" s="117">
        <f t="shared" si="31"/>
        <v>0</v>
      </c>
      <c r="C186" s="117" t="e">
        <f t="shared" si="29"/>
        <v>#NUM!</v>
      </c>
      <c r="D186" s="117">
        <f t="shared" si="34"/>
        <v>0</v>
      </c>
      <c r="E186" s="117" t="e">
        <f t="shared" si="24"/>
        <v>#NUM!</v>
      </c>
      <c r="F186" s="117">
        <f t="shared" si="30"/>
        <v>0</v>
      </c>
      <c r="G186" s="117">
        <f t="shared" si="25"/>
        <v>0</v>
      </c>
      <c r="H186">
        <f t="shared" si="32"/>
        <v>134.5868338336825</v>
      </c>
      <c r="I186" s="117">
        <f t="shared" si="26"/>
        <v>0</v>
      </c>
      <c r="J186" s="117">
        <f t="shared" si="27"/>
        <v>0</v>
      </c>
      <c r="K186" s="117">
        <f t="shared" si="28"/>
        <v>0</v>
      </c>
    </row>
    <row r="187" spans="1:11" x14ac:dyDescent="0.25">
      <c r="A187">
        <f t="shared" si="33"/>
        <v>181</v>
      </c>
      <c r="B187" s="117">
        <f t="shared" si="31"/>
        <v>0</v>
      </c>
      <c r="C187" s="117" t="e">
        <f t="shared" si="29"/>
        <v>#NUM!</v>
      </c>
      <c r="D187" s="117">
        <f t="shared" si="34"/>
        <v>0</v>
      </c>
      <c r="E187" s="117" t="e">
        <f t="shared" si="24"/>
        <v>#NUM!</v>
      </c>
      <c r="F187" s="117">
        <f t="shared" si="30"/>
        <v>0</v>
      </c>
      <c r="G187" s="117">
        <f t="shared" si="25"/>
        <v>0</v>
      </c>
      <c r="H187">
        <f t="shared" si="32"/>
        <v>134.80911493193392</v>
      </c>
      <c r="I187" s="117">
        <f t="shared" si="26"/>
        <v>0</v>
      </c>
      <c r="J187" s="117">
        <f t="shared" si="27"/>
        <v>0</v>
      </c>
      <c r="K187" s="117">
        <f t="shared" si="28"/>
        <v>0</v>
      </c>
    </row>
    <row r="188" spans="1:11" x14ac:dyDescent="0.25">
      <c r="A188">
        <f t="shared" si="33"/>
        <v>182</v>
      </c>
      <c r="B188" s="117">
        <f t="shared" si="31"/>
        <v>0</v>
      </c>
      <c r="C188" s="117" t="e">
        <f t="shared" si="29"/>
        <v>#NUM!</v>
      </c>
      <c r="D188" s="117">
        <f t="shared" si="34"/>
        <v>0</v>
      </c>
      <c r="E188" s="117" t="e">
        <f t="shared" si="24"/>
        <v>#NUM!</v>
      </c>
      <c r="F188" s="117">
        <f t="shared" si="30"/>
        <v>0</v>
      </c>
      <c r="G188" s="117">
        <f t="shared" si="25"/>
        <v>0</v>
      </c>
      <c r="H188">
        <f t="shared" si="32"/>
        <v>135.031763145491</v>
      </c>
      <c r="I188" s="117">
        <f t="shared" si="26"/>
        <v>0</v>
      </c>
      <c r="J188" s="117">
        <f t="shared" si="27"/>
        <v>0</v>
      </c>
      <c r="K188" s="117">
        <f t="shared" si="28"/>
        <v>0</v>
      </c>
    </row>
    <row r="189" spans="1:11" x14ac:dyDescent="0.25">
      <c r="A189">
        <f t="shared" si="33"/>
        <v>183</v>
      </c>
      <c r="B189" s="117">
        <f t="shared" si="31"/>
        <v>0</v>
      </c>
      <c r="C189" s="117" t="e">
        <f t="shared" si="29"/>
        <v>#NUM!</v>
      </c>
      <c r="D189" s="117">
        <f t="shared" si="34"/>
        <v>0</v>
      </c>
      <c r="E189" s="117" t="e">
        <f t="shared" si="24"/>
        <v>#NUM!</v>
      </c>
      <c r="F189" s="117">
        <f t="shared" si="30"/>
        <v>0</v>
      </c>
      <c r="G189" s="117">
        <f t="shared" si="25"/>
        <v>0</v>
      </c>
      <c r="H189">
        <f t="shared" si="32"/>
        <v>135.2547790806745</v>
      </c>
      <c r="I189" s="117">
        <f t="shared" si="26"/>
        <v>0</v>
      </c>
      <c r="J189" s="117">
        <f t="shared" si="27"/>
        <v>0</v>
      </c>
      <c r="K189" s="117">
        <f t="shared" si="28"/>
        <v>0</v>
      </c>
    </row>
    <row r="190" spans="1:11" x14ac:dyDescent="0.25">
      <c r="A190">
        <f t="shared" si="33"/>
        <v>184</v>
      </c>
      <c r="B190" s="117">
        <f t="shared" si="31"/>
        <v>0</v>
      </c>
      <c r="C190" s="117" t="e">
        <f t="shared" si="29"/>
        <v>#NUM!</v>
      </c>
      <c r="D190" s="117">
        <f t="shared" si="34"/>
        <v>0</v>
      </c>
      <c r="E190" s="117" t="e">
        <f t="shared" si="24"/>
        <v>#NUM!</v>
      </c>
      <c r="F190" s="117">
        <f t="shared" si="30"/>
        <v>0</v>
      </c>
      <c r="G190" s="117">
        <f t="shared" si="25"/>
        <v>0</v>
      </c>
      <c r="H190">
        <f t="shared" si="32"/>
        <v>135.47816334480657</v>
      </c>
      <c r="I190" s="117">
        <f t="shared" si="26"/>
        <v>0</v>
      </c>
      <c r="J190" s="117">
        <f t="shared" si="27"/>
        <v>0</v>
      </c>
      <c r="K190" s="117">
        <f t="shared" si="28"/>
        <v>0</v>
      </c>
    </row>
    <row r="191" spans="1:11" x14ac:dyDescent="0.25">
      <c r="A191">
        <f t="shared" si="33"/>
        <v>185</v>
      </c>
      <c r="B191" s="117">
        <f t="shared" si="31"/>
        <v>0</v>
      </c>
      <c r="C191" s="117" t="e">
        <f t="shared" si="29"/>
        <v>#NUM!</v>
      </c>
      <c r="D191" s="117">
        <f t="shared" si="34"/>
        <v>0</v>
      </c>
      <c r="E191" s="117" t="e">
        <f t="shared" si="24"/>
        <v>#NUM!</v>
      </c>
      <c r="F191" s="117">
        <f t="shared" si="30"/>
        <v>0</v>
      </c>
      <c r="G191" s="117">
        <f t="shared" si="25"/>
        <v>0</v>
      </c>
      <c r="H191">
        <f t="shared" si="32"/>
        <v>135.70191654621246</v>
      </c>
      <c r="I191" s="117">
        <f t="shared" si="26"/>
        <v>0</v>
      </c>
      <c r="J191" s="117">
        <f t="shared" si="27"/>
        <v>0</v>
      </c>
      <c r="K191" s="117">
        <f t="shared" si="28"/>
        <v>0</v>
      </c>
    </row>
    <row r="192" spans="1:11" x14ac:dyDescent="0.25">
      <c r="A192">
        <f t="shared" si="33"/>
        <v>186</v>
      </c>
      <c r="B192" s="117">
        <f t="shared" si="31"/>
        <v>0</v>
      </c>
      <c r="C192" s="117" t="e">
        <f t="shared" si="29"/>
        <v>#NUM!</v>
      </c>
      <c r="D192" s="117">
        <f t="shared" si="34"/>
        <v>0</v>
      </c>
      <c r="E192" s="117" t="e">
        <f t="shared" si="24"/>
        <v>#NUM!</v>
      </c>
      <c r="F192" s="117">
        <f t="shared" si="30"/>
        <v>0</v>
      </c>
      <c r="G192" s="117">
        <f t="shared" si="25"/>
        <v>0</v>
      </c>
      <c r="H192">
        <f t="shared" si="32"/>
        <v>135.92603929422205</v>
      </c>
      <c r="I192" s="117">
        <f t="shared" si="26"/>
        <v>0</v>
      </c>
      <c r="J192" s="117">
        <f t="shared" si="27"/>
        <v>0</v>
      </c>
      <c r="K192" s="117">
        <f t="shared" si="28"/>
        <v>0</v>
      </c>
    </row>
    <row r="193" spans="1:11" x14ac:dyDescent="0.25">
      <c r="A193">
        <f t="shared" si="33"/>
        <v>187</v>
      </c>
      <c r="B193" s="117">
        <f t="shared" si="31"/>
        <v>0</v>
      </c>
      <c r="C193" s="117" t="e">
        <f t="shared" si="29"/>
        <v>#NUM!</v>
      </c>
      <c r="D193" s="117">
        <f t="shared" si="34"/>
        <v>0</v>
      </c>
      <c r="E193" s="117" t="e">
        <f t="shared" si="24"/>
        <v>#NUM!</v>
      </c>
      <c r="F193" s="117">
        <f t="shared" si="30"/>
        <v>0</v>
      </c>
      <c r="G193" s="117">
        <f t="shared" si="25"/>
        <v>0</v>
      </c>
      <c r="H193">
        <f t="shared" si="32"/>
        <v>136.15053219917158</v>
      </c>
      <c r="I193" s="117">
        <f t="shared" si="26"/>
        <v>0</v>
      </c>
      <c r="J193" s="117">
        <f t="shared" si="27"/>
        <v>0</v>
      </c>
      <c r="K193" s="117">
        <f t="shared" si="28"/>
        <v>0</v>
      </c>
    </row>
    <row r="194" spans="1:11" x14ac:dyDescent="0.25">
      <c r="A194">
        <f t="shared" si="33"/>
        <v>188</v>
      </c>
      <c r="B194" s="117">
        <f t="shared" si="31"/>
        <v>0</v>
      </c>
      <c r="C194" s="117" t="e">
        <f t="shared" si="29"/>
        <v>#NUM!</v>
      </c>
      <c r="D194" s="117">
        <f t="shared" si="34"/>
        <v>0</v>
      </c>
      <c r="E194" s="117" t="e">
        <f t="shared" si="24"/>
        <v>#NUM!</v>
      </c>
      <c r="F194" s="117">
        <f t="shared" si="30"/>
        <v>0</v>
      </c>
      <c r="G194" s="117">
        <f t="shared" si="25"/>
        <v>0</v>
      </c>
      <c r="H194">
        <f t="shared" si="32"/>
        <v>136.37539587240536</v>
      </c>
      <c r="I194" s="117">
        <f t="shared" si="26"/>
        <v>0</v>
      </c>
      <c r="J194" s="117">
        <f t="shared" si="27"/>
        <v>0</v>
      </c>
      <c r="K194" s="117">
        <f t="shared" si="28"/>
        <v>0</v>
      </c>
    </row>
    <row r="195" spans="1:11" x14ac:dyDescent="0.25">
      <c r="A195">
        <f t="shared" si="33"/>
        <v>189</v>
      </c>
      <c r="B195" s="117">
        <f t="shared" si="31"/>
        <v>0</v>
      </c>
      <c r="C195" s="117" t="e">
        <f t="shared" si="29"/>
        <v>#NUM!</v>
      </c>
      <c r="D195" s="117">
        <f t="shared" si="34"/>
        <v>0</v>
      </c>
      <c r="E195" s="117" t="e">
        <f t="shared" si="24"/>
        <v>#NUM!</v>
      </c>
      <c r="F195" s="117">
        <f t="shared" si="30"/>
        <v>0</v>
      </c>
      <c r="G195" s="117">
        <f t="shared" si="25"/>
        <v>0</v>
      </c>
      <c r="H195">
        <f t="shared" si="32"/>
        <v>136.60063092627735</v>
      </c>
      <c r="I195" s="117">
        <f t="shared" si="26"/>
        <v>0</v>
      </c>
      <c r="J195" s="117">
        <f t="shared" si="27"/>
        <v>0</v>
      </c>
      <c r="K195" s="117">
        <f t="shared" si="28"/>
        <v>0</v>
      </c>
    </row>
    <row r="196" spans="1:11" x14ac:dyDescent="0.25">
      <c r="A196">
        <f t="shared" si="33"/>
        <v>190</v>
      </c>
      <c r="B196" s="117">
        <f t="shared" si="31"/>
        <v>0</v>
      </c>
      <c r="C196" s="117" t="e">
        <f t="shared" si="29"/>
        <v>#NUM!</v>
      </c>
      <c r="D196" s="117">
        <f t="shared" si="34"/>
        <v>0</v>
      </c>
      <c r="E196" s="117" t="e">
        <f t="shared" si="24"/>
        <v>#NUM!</v>
      </c>
      <c r="F196" s="117">
        <f t="shared" si="30"/>
        <v>0</v>
      </c>
      <c r="G196" s="117">
        <f t="shared" si="25"/>
        <v>0</v>
      </c>
      <c r="H196">
        <f t="shared" si="32"/>
        <v>136.82623797415286</v>
      </c>
      <c r="I196" s="117">
        <f t="shared" si="26"/>
        <v>0</v>
      </c>
      <c r="J196" s="117">
        <f t="shared" si="27"/>
        <v>0</v>
      </c>
      <c r="K196" s="117">
        <f t="shared" si="28"/>
        <v>0</v>
      </c>
    </row>
    <row r="197" spans="1:11" x14ac:dyDescent="0.25">
      <c r="A197">
        <f t="shared" si="33"/>
        <v>191</v>
      </c>
      <c r="B197" s="117">
        <f t="shared" si="31"/>
        <v>0</v>
      </c>
      <c r="C197" s="117" t="e">
        <f t="shared" si="29"/>
        <v>#NUM!</v>
      </c>
      <c r="D197" s="117">
        <f t="shared" si="34"/>
        <v>0</v>
      </c>
      <c r="E197" s="117" t="e">
        <f t="shared" si="24"/>
        <v>#NUM!</v>
      </c>
      <c r="F197" s="117">
        <f t="shared" si="30"/>
        <v>0</v>
      </c>
      <c r="G197" s="117">
        <f t="shared" si="25"/>
        <v>0</v>
      </c>
      <c r="H197">
        <f t="shared" si="32"/>
        <v>137.05221763041024</v>
      </c>
      <c r="I197" s="117">
        <f t="shared" si="26"/>
        <v>0</v>
      </c>
      <c r="J197" s="117">
        <f t="shared" si="27"/>
        <v>0</v>
      </c>
      <c r="K197" s="117">
        <f t="shared" si="28"/>
        <v>0</v>
      </c>
    </row>
    <row r="198" spans="1:11" x14ac:dyDescent="0.25">
      <c r="A198">
        <f t="shared" si="33"/>
        <v>192</v>
      </c>
      <c r="B198" s="117">
        <f t="shared" si="31"/>
        <v>0</v>
      </c>
      <c r="C198" s="117" t="e">
        <f t="shared" si="29"/>
        <v>#NUM!</v>
      </c>
      <c r="D198" s="117">
        <f t="shared" si="34"/>
        <v>0</v>
      </c>
      <c r="E198" s="117" t="e">
        <f t="shared" si="24"/>
        <v>#NUM!</v>
      </c>
      <c r="F198" s="117">
        <f t="shared" si="30"/>
        <v>0</v>
      </c>
      <c r="G198" s="117">
        <f t="shared" si="25"/>
        <v>0</v>
      </c>
      <c r="H198">
        <f t="shared" si="32"/>
        <v>137.27857051044251</v>
      </c>
      <c r="I198" s="117">
        <f t="shared" si="26"/>
        <v>0</v>
      </c>
      <c r="J198" s="117">
        <f t="shared" si="27"/>
        <v>0</v>
      </c>
      <c r="K198" s="117">
        <f t="shared" si="28"/>
        <v>0</v>
      </c>
    </row>
    <row r="199" spans="1:11" x14ac:dyDescent="0.25">
      <c r="A199">
        <f t="shared" si="33"/>
        <v>193</v>
      </c>
      <c r="B199" s="117">
        <f t="shared" si="31"/>
        <v>0</v>
      </c>
      <c r="C199" s="117" t="e">
        <f t="shared" si="29"/>
        <v>#NUM!</v>
      </c>
      <c r="D199" s="117">
        <f t="shared" si="34"/>
        <v>0</v>
      </c>
      <c r="E199" s="117" t="e">
        <f t="shared" ref="E199:E262" si="35">-PMT(Interest,H$3,Lsum)</f>
        <v>#NUM!</v>
      </c>
      <c r="F199" s="117">
        <f t="shared" si="30"/>
        <v>0</v>
      </c>
      <c r="G199" s="117">
        <f t="shared" ref="G199:G262" si="36">H199/Base_Index*F199</f>
        <v>0</v>
      </c>
      <c r="H199">
        <f t="shared" si="32"/>
        <v>137.5052972306591</v>
      </c>
      <c r="I199" s="117">
        <f t="shared" ref="I199:I262" si="37">IF(B199&gt;0.01,H199/Base_Index*E199,0)</f>
        <v>0</v>
      </c>
      <c r="J199" s="117">
        <f t="shared" ref="J199:J262" si="38">IF(B199&gt;0.01,H199/Base_Index*C199,0)</f>
        <v>0</v>
      </c>
      <c r="K199" s="117">
        <f t="shared" ref="K199:K262" si="39">H199/Base_Index*D199</f>
        <v>0</v>
      </c>
    </row>
    <row r="200" spans="1:11" x14ac:dyDescent="0.25">
      <c r="A200">
        <f t="shared" si="33"/>
        <v>194</v>
      </c>
      <c r="B200" s="117">
        <f t="shared" si="31"/>
        <v>0</v>
      </c>
      <c r="C200" s="117" t="e">
        <f t="shared" ref="C200:C263" si="40">E200-D200</f>
        <v>#NUM!</v>
      </c>
      <c r="D200" s="117">
        <f t="shared" si="34"/>
        <v>0</v>
      </c>
      <c r="E200" s="117" t="e">
        <f t="shared" si="35"/>
        <v>#NUM!</v>
      </c>
      <c r="F200" s="117">
        <f t="shared" ref="F200:F263" si="41">IF(B200&gt;0.01,B200-C200,0)</f>
        <v>0</v>
      </c>
      <c r="G200" s="117">
        <f t="shared" si="36"/>
        <v>0</v>
      </c>
      <c r="H200">
        <f t="shared" si="32"/>
        <v>137.73239840848746</v>
      </c>
      <c r="I200" s="117">
        <f t="shared" si="37"/>
        <v>0</v>
      </c>
      <c r="J200" s="117">
        <f t="shared" si="38"/>
        <v>0</v>
      </c>
      <c r="K200" s="117">
        <f t="shared" si="39"/>
        <v>0</v>
      </c>
    </row>
    <row r="201" spans="1:11" x14ac:dyDescent="0.25">
      <c r="A201">
        <f t="shared" si="33"/>
        <v>195</v>
      </c>
      <c r="B201" s="117">
        <f t="shared" ref="B201:B264" si="42">F200</f>
        <v>0</v>
      </c>
      <c r="C201" s="117" t="e">
        <f t="shared" si="40"/>
        <v>#NUM!</v>
      </c>
      <c r="D201" s="117">
        <f t="shared" si="34"/>
        <v>0</v>
      </c>
      <c r="E201" s="117" t="e">
        <f t="shared" si="35"/>
        <v>#NUM!</v>
      </c>
      <c r="F201" s="117">
        <f t="shared" si="41"/>
        <v>0</v>
      </c>
      <c r="G201" s="117">
        <f t="shared" si="36"/>
        <v>0</v>
      </c>
      <c r="H201">
        <f t="shared" ref="H201:H264" si="43">H200+D$3*H200/100</f>
        <v>137.95987466237477</v>
      </c>
      <c r="I201" s="117">
        <f t="shared" si="37"/>
        <v>0</v>
      </c>
      <c r="J201" s="117">
        <f t="shared" si="38"/>
        <v>0</v>
      </c>
      <c r="K201" s="117">
        <f t="shared" si="39"/>
        <v>0</v>
      </c>
    </row>
    <row r="202" spans="1:11" x14ac:dyDescent="0.25">
      <c r="A202">
        <f t="shared" si="33"/>
        <v>196</v>
      </c>
      <c r="B202" s="117">
        <f t="shared" si="42"/>
        <v>0</v>
      </c>
      <c r="C202" s="117" t="e">
        <f t="shared" si="40"/>
        <v>#NUM!</v>
      </c>
      <c r="D202" s="117">
        <f t="shared" si="34"/>
        <v>0</v>
      </c>
      <c r="E202" s="117" t="e">
        <f t="shared" si="35"/>
        <v>#NUM!</v>
      </c>
      <c r="F202" s="117">
        <f t="shared" si="41"/>
        <v>0</v>
      </c>
      <c r="G202" s="117">
        <f t="shared" si="36"/>
        <v>0</v>
      </c>
      <c r="H202">
        <f t="shared" si="43"/>
        <v>138.18772661178966</v>
      </c>
      <c r="I202" s="117">
        <f t="shared" si="37"/>
        <v>0</v>
      </c>
      <c r="J202" s="117">
        <f t="shared" si="38"/>
        <v>0</v>
      </c>
      <c r="K202" s="117">
        <f t="shared" si="39"/>
        <v>0</v>
      </c>
    </row>
    <row r="203" spans="1:11" x14ac:dyDescent="0.25">
      <c r="A203">
        <f t="shared" si="33"/>
        <v>197</v>
      </c>
      <c r="B203" s="117">
        <f t="shared" si="42"/>
        <v>0</v>
      </c>
      <c r="C203" s="117" t="e">
        <f t="shared" si="40"/>
        <v>#NUM!</v>
      </c>
      <c r="D203" s="117">
        <f t="shared" si="34"/>
        <v>0</v>
      </c>
      <c r="E203" s="117" t="e">
        <f t="shared" si="35"/>
        <v>#NUM!</v>
      </c>
      <c r="F203" s="117">
        <f t="shared" si="41"/>
        <v>0</v>
      </c>
      <c r="G203" s="117">
        <f t="shared" si="36"/>
        <v>0</v>
      </c>
      <c r="H203">
        <f t="shared" si="43"/>
        <v>138.41595487722381</v>
      </c>
      <c r="I203" s="117">
        <f t="shared" si="37"/>
        <v>0</v>
      </c>
      <c r="J203" s="117">
        <f t="shared" si="38"/>
        <v>0</v>
      </c>
      <c r="K203" s="117">
        <f t="shared" si="39"/>
        <v>0</v>
      </c>
    </row>
    <row r="204" spans="1:11" x14ac:dyDescent="0.25">
      <c r="A204">
        <f t="shared" si="33"/>
        <v>198</v>
      </c>
      <c r="B204" s="117">
        <f t="shared" si="42"/>
        <v>0</v>
      </c>
      <c r="C204" s="117" t="e">
        <f t="shared" si="40"/>
        <v>#NUM!</v>
      </c>
      <c r="D204" s="117">
        <f t="shared" si="34"/>
        <v>0</v>
      </c>
      <c r="E204" s="117" t="e">
        <f t="shared" si="35"/>
        <v>#NUM!</v>
      </c>
      <c r="F204" s="117">
        <f t="shared" si="41"/>
        <v>0</v>
      </c>
      <c r="G204" s="117">
        <f t="shared" si="36"/>
        <v>0</v>
      </c>
      <c r="H204">
        <f t="shared" si="43"/>
        <v>138.64456008019371</v>
      </c>
      <c r="I204" s="117">
        <f t="shared" si="37"/>
        <v>0</v>
      </c>
      <c r="J204" s="117">
        <f t="shared" si="38"/>
        <v>0</v>
      </c>
      <c r="K204" s="117">
        <f t="shared" si="39"/>
        <v>0</v>
      </c>
    </row>
    <row r="205" spans="1:11" x14ac:dyDescent="0.25">
      <c r="A205">
        <f t="shared" si="33"/>
        <v>199</v>
      </c>
      <c r="B205" s="117">
        <f t="shared" si="42"/>
        <v>0</v>
      </c>
      <c r="C205" s="117" t="e">
        <f t="shared" si="40"/>
        <v>#NUM!</v>
      </c>
      <c r="D205" s="117">
        <f t="shared" si="34"/>
        <v>0</v>
      </c>
      <c r="E205" s="117" t="e">
        <f t="shared" si="35"/>
        <v>#NUM!</v>
      </c>
      <c r="F205" s="117">
        <f t="shared" si="41"/>
        <v>0</v>
      </c>
      <c r="G205" s="117">
        <f t="shared" si="36"/>
        <v>0</v>
      </c>
      <c r="H205">
        <f t="shared" si="43"/>
        <v>138.87354284324238</v>
      </c>
      <c r="I205" s="117">
        <f t="shared" si="37"/>
        <v>0</v>
      </c>
      <c r="J205" s="117">
        <f t="shared" si="38"/>
        <v>0</v>
      </c>
      <c r="K205" s="117">
        <f t="shared" si="39"/>
        <v>0</v>
      </c>
    </row>
    <row r="206" spans="1:11" x14ac:dyDescent="0.25">
      <c r="A206">
        <f t="shared" si="33"/>
        <v>200</v>
      </c>
      <c r="B206" s="117">
        <f t="shared" si="42"/>
        <v>0</v>
      </c>
      <c r="C206" s="117" t="e">
        <f t="shared" si="40"/>
        <v>#NUM!</v>
      </c>
      <c r="D206" s="117">
        <f t="shared" si="34"/>
        <v>0</v>
      </c>
      <c r="E206" s="117" t="e">
        <f t="shared" si="35"/>
        <v>#NUM!</v>
      </c>
      <c r="F206" s="117">
        <f t="shared" si="41"/>
        <v>0</v>
      </c>
      <c r="G206" s="117">
        <f t="shared" si="36"/>
        <v>0</v>
      </c>
      <c r="H206">
        <f t="shared" si="43"/>
        <v>139.10290378994097</v>
      </c>
      <c r="I206" s="117">
        <f t="shared" si="37"/>
        <v>0</v>
      </c>
      <c r="J206" s="117">
        <f t="shared" si="38"/>
        <v>0</v>
      </c>
      <c r="K206" s="117">
        <f t="shared" si="39"/>
        <v>0</v>
      </c>
    </row>
    <row r="207" spans="1:11" x14ac:dyDescent="0.25">
      <c r="A207">
        <f t="shared" si="33"/>
        <v>201</v>
      </c>
      <c r="B207" s="117">
        <f t="shared" si="42"/>
        <v>0</v>
      </c>
      <c r="C207" s="117" t="e">
        <f t="shared" si="40"/>
        <v>#NUM!</v>
      </c>
      <c r="D207" s="117">
        <f t="shared" si="34"/>
        <v>0</v>
      </c>
      <c r="E207" s="117" t="e">
        <f t="shared" si="35"/>
        <v>#NUM!</v>
      </c>
      <c r="F207" s="117">
        <f t="shared" si="41"/>
        <v>0</v>
      </c>
      <c r="G207" s="117">
        <f t="shared" si="36"/>
        <v>0</v>
      </c>
      <c r="H207">
        <f t="shared" si="43"/>
        <v>139.33264354489054</v>
      </c>
      <c r="I207" s="117">
        <f t="shared" si="37"/>
        <v>0</v>
      </c>
      <c r="J207" s="117">
        <f t="shared" si="38"/>
        <v>0</v>
      </c>
      <c r="K207" s="117">
        <f t="shared" si="39"/>
        <v>0</v>
      </c>
    </row>
    <row r="208" spans="1:11" x14ac:dyDescent="0.25">
      <c r="A208">
        <f t="shared" si="33"/>
        <v>202</v>
      </c>
      <c r="B208" s="117">
        <f t="shared" si="42"/>
        <v>0</v>
      </c>
      <c r="C208" s="117" t="e">
        <f t="shared" si="40"/>
        <v>#NUM!</v>
      </c>
      <c r="D208" s="117">
        <f t="shared" si="34"/>
        <v>0</v>
      </c>
      <c r="E208" s="117" t="e">
        <f t="shared" si="35"/>
        <v>#NUM!</v>
      </c>
      <c r="F208" s="117">
        <f t="shared" si="41"/>
        <v>0</v>
      </c>
      <c r="G208" s="117">
        <f t="shared" si="36"/>
        <v>0</v>
      </c>
      <c r="H208">
        <f t="shared" si="43"/>
        <v>139.5627627337237</v>
      </c>
      <c r="I208" s="117">
        <f t="shared" si="37"/>
        <v>0</v>
      </c>
      <c r="J208" s="117">
        <f t="shared" si="38"/>
        <v>0</v>
      </c>
      <c r="K208" s="117">
        <f t="shared" si="39"/>
        <v>0</v>
      </c>
    </row>
    <row r="209" spans="1:11" x14ac:dyDescent="0.25">
      <c r="A209">
        <f t="shared" si="33"/>
        <v>203</v>
      </c>
      <c r="B209" s="117">
        <f t="shared" si="42"/>
        <v>0</v>
      </c>
      <c r="C209" s="117" t="e">
        <f t="shared" si="40"/>
        <v>#NUM!</v>
      </c>
      <c r="D209" s="117">
        <f t="shared" si="34"/>
        <v>0</v>
      </c>
      <c r="E209" s="117" t="e">
        <f t="shared" si="35"/>
        <v>#NUM!</v>
      </c>
      <c r="F209" s="117">
        <f t="shared" si="41"/>
        <v>0</v>
      </c>
      <c r="G209" s="117">
        <f t="shared" si="36"/>
        <v>0</v>
      </c>
      <c r="H209">
        <f t="shared" si="43"/>
        <v>139.79326198310636</v>
      </c>
      <c r="I209" s="117">
        <f t="shared" si="37"/>
        <v>0</v>
      </c>
      <c r="J209" s="117">
        <f t="shared" si="38"/>
        <v>0</v>
      </c>
      <c r="K209" s="117">
        <f t="shared" si="39"/>
        <v>0</v>
      </c>
    </row>
    <row r="210" spans="1:11" x14ac:dyDescent="0.25">
      <c r="A210">
        <f t="shared" si="33"/>
        <v>204</v>
      </c>
      <c r="B210" s="117">
        <f t="shared" si="42"/>
        <v>0</v>
      </c>
      <c r="C210" s="117" t="e">
        <f t="shared" si="40"/>
        <v>#NUM!</v>
      </c>
      <c r="D210" s="117">
        <f t="shared" si="34"/>
        <v>0</v>
      </c>
      <c r="E210" s="117" t="e">
        <f t="shared" si="35"/>
        <v>#NUM!</v>
      </c>
      <c r="F210" s="117">
        <f t="shared" si="41"/>
        <v>0</v>
      </c>
      <c r="G210" s="117">
        <f t="shared" si="36"/>
        <v>0</v>
      </c>
      <c r="H210">
        <f t="shared" si="43"/>
        <v>140.02414192073942</v>
      </c>
      <c r="I210" s="117">
        <f t="shared" si="37"/>
        <v>0</v>
      </c>
      <c r="J210" s="117">
        <f t="shared" si="38"/>
        <v>0</v>
      </c>
      <c r="K210" s="117">
        <f t="shared" si="39"/>
        <v>0</v>
      </c>
    </row>
    <row r="211" spans="1:11" x14ac:dyDescent="0.25">
      <c r="A211">
        <f t="shared" si="33"/>
        <v>205</v>
      </c>
      <c r="B211" s="117">
        <f t="shared" si="42"/>
        <v>0</v>
      </c>
      <c r="C211" s="117" t="e">
        <f t="shared" si="40"/>
        <v>#NUM!</v>
      </c>
      <c r="D211" s="117">
        <f t="shared" si="34"/>
        <v>0</v>
      </c>
      <c r="E211" s="117" t="e">
        <f t="shared" si="35"/>
        <v>#NUM!</v>
      </c>
      <c r="F211" s="117">
        <f t="shared" si="41"/>
        <v>0</v>
      </c>
      <c r="G211" s="117">
        <f t="shared" si="36"/>
        <v>0</v>
      </c>
      <c r="H211">
        <f t="shared" si="43"/>
        <v>140.2554031753605</v>
      </c>
      <c r="I211" s="117">
        <f t="shared" si="37"/>
        <v>0</v>
      </c>
      <c r="J211" s="117">
        <f t="shared" si="38"/>
        <v>0</v>
      </c>
      <c r="K211" s="117">
        <f t="shared" si="39"/>
        <v>0</v>
      </c>
    </row>
    <row r="212" spans="1:11" x14ac:dyDescent="0.25">
      <c r="A212">
        <f t="shared" si="33"/>
        <v>206</v>
      </c>
      <c r="B212" s="117">
        <f t="shared" si="42"/>
        <v>0</v>
      </c>
      <c r="C212" s="117" t="e">
        <f t="shared" si="40"/>
        <v>#NUM!</v>
      </c>
      <c r="D212" s="117">
        <f t="shared" si="34"/>
        <v>0</v>
      </c>
      <c r="E212" s="117" t="e">
        <f t="shared" si="35"/>
        <v>#NUM!</v>
      </c>
      <c r="F212" s="117">
        <f t="shared" si="41"/>
        <v>0</v>
      </c>
      <c r="G212" s="117">
        <f t="shared" si="36"/>
        <v>0</v>
      </c>
      <c r="H212">
        <f t="shared" si="43"/>
        <v>140.48704637674555</v>
      </c>
      <c r="I212" s="117">
        <f t="shared" si="37"/>
        <v>0</v>
      </c>
      <c r="J212" s="117">
        <f t="shared" si="38"/>
        <v>0</v>
      </c>
      <c r="K212" s="117">
        <f t="shared" si="39"/>
        <v>0</v>
      </c>
    </row>
    <row r="213" spans="1:11" x14ac:dyDescent="0.25">
      <c r="A213">
        <f t="shared" si="33"/>
        <v>207</v>
      </c>
      <c r="B213" s="117">
        <f t="shared" si="42"/>
        <v>0</v>
      </c>
      <c r="C213" s="117" t="e">
        <f t="shared" si="40"/>
        <v>#NUM!</v>
      </c>
      <c r="D213" s="117">
        <f t="shared" si="34"/>
        <v>0</v>
      </c>
      <c r="E213" s="117" t="e">
        <f t="shared" si="35"/>
        <v>#NUM!</v>
      </c>
      <c r="F213" s="117">
        <f t="shared" si="41"/>
        <v>0</v>
      </c>
      <c r="G213" s="117">
        <f t="shared" si="36"/>
        <v>0</v>
      </c>
      <c r="H213">
        <f t="shared" si="43"/>
        <v>140.71907215571076</v>
      </c>
      <c r="I213" s="117">
        <f t="shared" si="37"/>
        <v>0</v>
      </c>
      <c r="J213" s="117">
        <f t="shared" si="38"/>
        <v>0</v>
      </c>
      <c r="K213" s="117">
        <f t="shared" si="39"/>
        <v>0</v>
      </c>
    </row>
    <row r="214" spans="1:11" x14ac:dyDescent="0.25">
      <c r="A214">
        <f t="shared" si="33"/>
        <v>208</v>
      </c>
      <c r="B214" s="117">
        <f t="shared" si="42"/>
        <v>0</v>
      </c>
      <c r="C214" s="117" t="e">
        <f t="shared" si="40"/>
        <v>#NUM!</v>
      </c>
      <c r="D214" s="117">
        <f t="shared" si="34"/>
        <v>0</v>
      </c>
      <c r="E214" s="117" t="e">
        <f t="shared" si="35"/>
        <v>#NUM!</v>
      </c>
      <c r="F214" s="117">
        <f t="shared" si="41"/>
        <v>0</v>
      </c>
      <c r="G214" s="117">
        <f t="shared" si="36"/>
        <v>0</v>
      </c>
      <c r="H214">
        <f t="shared" si="43"/>
        <v>140.95148114411407</v>
      </c>
      <c r="I214" s="117">
        <f t="shared" si="37"/>
        <v>0</v>
      </c>
      <c r="J214" s="117">
        <f t="shared" si="38"/>
        <v>0</v>
      </c>
      <c r="K214" s="117">
        <f t="shared" si="39"/>
        <v>0</v>
      </c>
    </row>
    <row r="215" spans="1:11" x14ac:dyDescent="0.25">
      <c r="A215">
        <f t="shared" ref="A215:A278" si="44">A214+1</f>
        <v>209</v>
      </c>
      <c r="B215" s="117">
        <f t="shared" si="42"/>
        <v>0</v>
      </c>
      <c r="C215" s="117" t="e">
        <f t="shared" si="40"/>
        <v>#NUM!</v>
      </c>
      <c r="D215" s="117">
        <f t="shared" si="34"/>
        <v>0</v>
      </c>
      <c r="E215" s="117" t="e">
        <f t="shared" si="35"/>
        <v>#NUM!</v>
      </c>
      <c r="F215" s="117">
        <f t="shared" si="41"/>
        <v>0</v>
      </c>
      <c r="G215" s="117">
        <f t="shared" si="36"/>
        <v>0</v>
      </c>
      <c r="H215">
        <f t="shared" si="43"/>
        <v>141.18427397485704</v>
      </c>
      <c r="I215" s="117">
        <f t="shared" si="37"/>
        <v>0</v>
      </c>
      <c r="J215" s="117">
        <f t="shared" si="38"/>
        <v>0</v>
      </c>
      <c r="K215" s="117">
        <f t="shared" si="39"/>
        <v>0</v>
      </c>
    </row>
    <row r="216" spans="1:11" x14ac:dyDescent="0.25">
      <c r="A216">
        <f t="shared" si="44"/>
        <v>210</v>
      </c>
      <c r="B216" s="117">
        <f t="shared" si="42"/>
        <v>0</v>
      </c>
      <c r="C216" s="117" t="e">
        <f t="shared" si="40"/>
        <v>#NUM!</v>
      </c>
      <c r="D216" s="117">
        <f t="shared" ref="D216:D279" si="45">B216*Interest</f>
        <v>0</v>
      </c>
      <c r="E216" s="117" t="e">
        <f t="shared" si="35"/>
        <v>#NUM!</v>
      </c>
      <c r="F216" s="117">
        <f t="shared" si="41"/>
        <v>0</v>
      </c>
      <c r="G216" s="117">
        <f t="shared" si="36"/>
        <v>0</v>
      </c>
      <c r="H216">
        <f t="shared" si="43"/>
        <v>141.41745128188649</v>
      </c>
      <c r="I216" s="117">
        <f t="shared" si="37"/>
        <v>0</v>
      </c>
      <c r="J216" s="117">
        <f t="shared" si="38"/>
        <v>0</v>
      </c>
      <c r="K216" s="117">
        <f t="shared" si="39"/>
        <v>0</v>
      </c>
    </row>
    <row r="217" spans="1:11" x14ac:dyDescent="0.25">
      <c r="A217">
        <f t="shared" si="44"/>
        <v>211</v>
      </c>
      <c r="B217" s="117">
        <f t="shared" si="42"/>
        <v>0</v>
      </c>
      <c r="C217" s="117" t="e">
        <f t="shared" si="40"/>
        <v>#NUM!</v>
      </c>
      <c r="D217" s="117">
        <f t="shared" si="45"/>
        <v>0</v>
      </c>
      <c r="E217" s="117" t="e">
        <f t="shared" si="35"/>
        <v>#NUM!</v>
      </c>
      <c r="F217" s="117">
        <f t="shared" si="41"/>
        <v>0</v>
      </c>
      <c r="G217" s="117">
        <f t="shared" si="36"/>
        <v>0</v>
      </c>
      <c r="H217">
        <f t="shared" si="43"/>
        <v>141.65101370019627</v>
      </c>
      <c r="I217" s="117">
        <f t="shared" si="37"/>
        <v>0</v>
      </c>
      <c r="J217" s="117">
        <f t="shared" si="38"/>
        <v>0</v>
      </c>
      <c r="K217" s="117">
        <f t="shared" si="39"/>
        <v>0</v>
      </c>
    </row>
    <row r="218" spans="1:11" x14ac:dyDescent="0.25">
      <c r="A218">
        <f t="shared" si="44"/>
        <v>212</v>
      </c>
      <c r="B218" s="117">
        <f t="shared" si="42"/>
        <v>0</v>
      </c>
      <c r="C218" s="117" t="e">
        <f t="shared" si="40"/>
        <v>#NUM!</v>
      </c>
      <c r="D218" s="117">
        <f t="shared" si="45"/>
        <v>0</v>
      </c>
      <c r="E218" s="117" t="e">
        <f t="shared" si="35"/>
        <v>#NUM!</v>
      </c>
      <c r="F218" s="117">
        <f t="shared" si="41"/>
        <v>0</v>
      </c>
      <c r="G218" s="117">
        <f t="shared" si="36"/>
        <v>0</v>
      </c>
      <c r="H218">
        <f t="shared" si="43"/>
        <v>141.88496186582898</v>
      </c>
      <c r="I218" s="117">
        <f t="shared" si="37"/>
        <v>0</v>
      </c>
      <c r="J218" s="117">
        <f t="shared" si="38"/>
        <v>0</v>
      </c>
      <c r="K218" s="117">
        <f t="shared" si="39"/>
        <v>0</v>
      </c>
    </row>
    <row r="219" spans="1:11" x14ac:dyDescent="0.25">
      <c r="A219">
        <f t="shared" si="44"/>
        <v>213</v>
      </c>
      <c r="B219" s="117">
        <f t="shared" si="42"/>
        <v>0</v>
      </c>
      <c r="C219" s="117" t="e">
        <f t="shared" si="40"/>
        <v>#NUM!</v>
      </c>
      <c r="D219" s="117">
        <f t="shared" si="45"/>
        <v>0</v>
      </c>
      <c r="E219" s="117" t="e">
        <f t="shared" si="35"/>
        <v>#NUM!</v>
      </c>
      <c r="F219" s="117">
        <f t="shared" si="41"/>
        <v>0</v>
      </c>
      <c r="G219" s="117">
        <f t="shared" si="36"/>
        <v>0</v>
      </c>
      <c r="H219">
        <f t="shared" si="43"/>
        <v>142.1192964158777</v>
      </c>
      <c r="I219" s="117">
        <f t="shared" si="37"/>
        <v>0</v>
      </c>
      <c r="J219" s="117">
        <f t="shared" si="38"/>
        <v>0</v>
      </c>
      <c r="K219" s="117">
        <f t="shared" si="39"/>
        <v>0</v>
      </c>
    </row>
    <row r="220" spans="1:11" x14ac:dyDescent="0.25">
      <c r="A220">
        <f t="shared" si="44"/>
        <v>214</v>
      </c>
      <c r="B220" s="117">
        <f t="shared" si="42"/>
        <v>0</v>
      </c>
      <c r="C220" s="117" t="e">
        <f t="shared" si="40"/>
        <v>#NUM!</v>
      </c>
      <c r="D220" s="117">
        <f t="shared" si="45"/>
        <v>0</v>
      </c>
      <c r="E220" s="117" t="e">
        <f t="shared" si="35"/>
        <v>#NUM!</v>
      </c>
      <c r="F220" s="117">
        <f t="shared" si="41"/>
        <v>0</v>
      </c>
      <c r="G220" s="117">
        <f t="shared" si="36"/>
        <v>0</v>
      </c>
      <c r="H220">
        <f t="shared" si="43"/>
        <v>142.35401798848767</v>
      </c>
      <c r="I220" s="117">
        <f t="shared" si="37"/>
        <v>0</v>
      </c>
      <c r="J220" s="117">
        <f t="shared" si="38"/>
        <v>0</v>
      </c>
      <c r="K220" s="117">
        <f t="shared" si="39"/>
        <v>0</v>
      </c>
    </row>
    <row r="221" spans="1:11" x14ac:dyDescent="0.25">
      <c r="A221">
        <f t="shared" si="44"/>
        <v>215</v>
      </c>
      <c r="B221" s="117">
        <f t="shared" si="42"/>
        <v>0</v>
      </c>
      <c r="C221" s="117" t="e">
        <f t="shared" si="40"/>
        <v>#NUM!</v>
      </c>
      <c r="D221" s="117">
        <f t="shared" si="45"/>
        <v>0</v>
      </c>
      <c r="E221" s="117" t="e">
        <f t="shared" si="35"/>
        <v>#NUM!</v>
      </c>
      <c r="F221" s="117">
        <f t="shared" si="41"/>
        <v>0</v>
      </c>
      <c r="G221" s="117">
        <f t="shared" si="36"/>
        <v>0</v>
      </c>
      <c r="H221">
        <f t="shared" si="43"/>
        <v>142.58912722285814</v>
      </c>
      <c r="I221" s="117">
        <f t="shared" si="37"/>
        <v>0</v>
      </c>
      <c r="J221" s="117">
        <f t="shared" si="38"/>
        <v>0</v>
      </c>
      <c r="K221" s="117">
        <f t="shared" si="39"/>
        <v>0</v>
      </c>
    </row>
    <row r="222" spans="1:11" x14ac:dyDescent="0.25">
      <c r="A222">
        <f t="shared" si="44"/>
        <v>216</v>
      </c>
      <c r="B222" s="117">
        <f t="shared" si="42"/>
        <v>0</v>
      </c>
      <c r="C222" s="117" t="e">
        <f t="shared" si="40"/>
        <v>#NUM!</v>
      </c>
      <c r="D222" s="117">
        <f t="shared" si="45"/>
        <v>0</v>
      </c>
      <c r="E222" s="117" t="e">
        <f t="shared" si="35"/>
        <v>#NUM!</v>
      </c>
      <c r="F222" s="117">
        <f t="shared" si="41"/>
        <v>0</v>
      </c>
      <c r="G222" s="117">
        <f t="shared" si="36"/>
        <v>0</v>
      </c>
      <c r="H222">
        <f t="shared" si="43"/>
        <v>142.82462475924402</v>
      </c>
      <c r="I222" s="117">
        <f t="shared" si="37"/>
        <v>0</v>
      </c>
      <c r="J222" s="117">
        <f t="shared" si="38"/>
        <v>0</v>
      </c>
      <c r="K222" s="117">
        <f t="shared" si="39"/>
        <v>0</v>
      </c>
    </row>
    <row r="223" spans="1:11" x14ac:dyDescent="0.25">
      <c r="A223">
        <f t="shared" si="44"/>
        <v>217</v>
      </c>
      <c r="B223" s="117">
        <f t="shared" si="42"/>
        <v>0</v>
      </c>
      <c r="C223" s="117" t="e">
        <f t="shared" si="40"/>
        <v>#NUM!</v>
      </c>
      <c r="D223" s="117">
        <f t="shared" si="45"/>
        <v>0</v>
      </c>
      <c r="E223" s="117" t="e">
        <f t="shared" si="35"/>
        <v>#NUM!</v>
      </c>
      <c r="F223" s="117">
        <f t="shared" si="41"/>
        <v>0</v>
      </c>
      <c r="G223" s="117">
        <f t="shared" si="36"/>
        <v>0</v>
      </c>
      <c r="H223">
        <f t="shared" si="43"/>
        <v>143.06051123895764</v>
      </c>
      <c r="I223" s="117">
        <f t="shared" si="37"/>
        <v>0</v>
      </c>
      <c r="J223" s="117">
        <f t="shared" si="38"/>
        <v>0</v>
      </c>
      <c r="K223" s="117">
        <f t="shared" si="39"/>
        <v>0</v>
      </c>
    </row>
    <row r="224" spans="1:11" x14ac:dyDescent="0.25">
      <c r="A224">
        <f t="shared" si="44"/>
        <v>218</v>
      </c>
      <c r="B224" s="117">
        <f t="shared" si="42"/>
        <v>0</v>
      </c>
      <c r="C224" s="117" t="e">
        <f t="shared" si="40"/>
        <v>#NUM!</v>
      </c>
      <c r="D224" s="117">
        <f t="shared" si="45"/>
        <v>0</v>
      </c>
      <c r="E224" s="117" t="e">
        <f t="shared" si="35"/>
        <v>#NUM!</v>
      </c>
      <c r="F224" s="117">
        <f t="shared" si="41"/>
        <v>0</v>
      </c>
      <c r="G224" s="117">
        <f t="shared" si="36"/>
        <v>0</v>
      </c>
      <c r="H224">
        <f t="shared" si="43"/>
        <v>143.29678730437055</v>
      </c>
      <c r="I224" s="117">
        <f t="shared" si="37"/>
        <v>0</v>
      </c>
      <c r="J224" s="117">
        <f t="shared" si="38"/>
        <v>0</v>
      </c>
      <c r="K224" s="117">
        <f t="shared" si="39"/>
        <v>0</v>
      </c>
    </row>
    <row r="225" spans="1:11" x14ac:dyDescent="0.25">
      <c r="A225">
        <f t="shared" si="44"/>
        <v>219</v>
      </c>
      <c r="B225" s="117">
        <f t="shared" si="42"/>
        <v>0</v>
      </c>
      <c r="C225" s="117" t="e">
        <f t="shared" si="40"/>
        <v>#NUM!</v>
      </c>
      <c r="D225" s="117">
        <f t="shared" si="45"/>
        <v>0</v>
      </c>
      <c r="E225" s="117" t="e">
        <f t="shared" si="35"/>
        <v>#NUM!</v>
      </c>
      <c r="F225" s="117">
        <f t="shared" si="41"/>
        <v>0</v>
      </c>
      <c r="G225" s="117">
        <f t="shared" si="36"/>
        <v>0</v>
      </c>
      <c r="H225">
        <f t="shared" si="43"/>
        <v>143.5334535989152</v>
      </c>
      <c r="I225" s="117">
        <f t="shared" si="37"/>
        <v>0</v>
      </c>
      <c r="J225" s="117">
        <f t="shared" si="38"/>
        <v>0</v>
      </c>
      <c r="K225" s="117">
        <f t="shared" si="39"/>
        <v>0</v>
      </c>
    </row>
    <row r="226" spans="1:11" x14ac:dyDescent="0.25">
      <c r="A226">
        <f t="shared" si="44"/>
        <v>220</v>
      </c>
      <c r="B226" s="117">
        <f t="shared" si="42"/>
        <v>0</v>
      </c>
      <c r="C226" s="117" t="e">
        <f t="shared" si="40"/>
        <v>#NUM!</v>
      </c>
      <c r="D226" s="117">
        <f t="shared" si="45"/>
        <v>0</v>
      </c>
      <c r="E226" s="117" t="e">
        <f t="shared" si="35"/>
        <v>#NUM!</v>
      </c>
      <c r="F226" s="117">
        <f t="shared" si="41"/>
        <v>0</v>
      </c>
      <c r="G226" s="117">
        <f t="shared" si="36"/>
        <v>0</v>
      </c>
      <c r="H226">
        <f t="shared" si="43"/>
        <v>143.77051076708673</v>
      </c>
      <c r="I226" s="117">
        <f t="shared" si="37"/>
        <v>0</v>
      </c>
      <c r="J226" s="117">
        <f t="shared" si="38"/>
        <v>0</v>
      </c>
      <c r="K226" s="117">
        <f t="shared" si="39"/>
        <v>0</v>
      </c>
    </row>
    <row r="227" spans="1:11" x14ac:dyDescent="0.25">
      <c r="A227">
        <f t="shared" si="44"/>
        <v>221</v>
      </c>
      <c r="B227" s="117">
        <f t="shared" si="42"/>
        <v>0</v>
      </c>
      <c r="C227" s="117" t="e">
        <f t="shared" si="40"/>
        <v>#NUM!</v>
      </c>
      <c r="D227" s="117">
        <f t="shared" si="45"/>
        <v>0</v>
      </c>
      <c r="E227" s="117" t="e">
        <f t="shared" si="35"/>
        <v>#NUM!</v>
      </c>
      <c r="F227" s="117">
        <f t="shared" si="41"/>
        <v>0</v>
      </c>
      <c r="G227" s="117">
        <f t="shared" si="36"/>
        <v>0</v>
      </c>
      <c r="H227">
        <f t="shared" si="43"/>
        <v>144.00795945444472</v>
      </c>
      <c r="I227" s="117">
        <f t="shared" si="37"/>
        <v>0</v>
      </c>
      <c r="J227" s="117">
        <f t="shared" si="38"/>
        <v>0</v>
      </c>
      <c r="K227" s="117">
        <f t="shared" si="39"/>
        <v>0</v>
      </c>
    </row>
    <row r="228" spans="1:11" x14ac:dyDescent="0.25">
      <c r="A228">
        <f t="shared" si="44"/>
        <v>222</v>
      </c>
      <c r="B228" s="117">
        <f t="shared" si="42"/>
        <v>0</v>
      </c>
      <c r="C228" s="117" t="e">
        <f t="shared" si="40"/>
        <v>#NUM!</v>
      </c>
      <c r="D228" s="117">
        <f t="shared" si="45"/>
        <v>0</v>
      </c>
      <c r="E228" s="117" t="e">
        <f t="shared" si="35"/>
        <v>#NUM!</v>
      </c>
      <c r="F228" s="117">
        <f t="shared" si="41"/>
        <v>0</v>
      </c>
      <c r="G228" s="117">
        <f t="shared" si="36"/>
        <v>0</v>
      </c>
      <c r="H228">
        <f t="shared" si="43"/>
        <v>144.24580030761493</v>
      </c>
      <c r="I228" s="117">
        <f t="shared" si="37"/>
        <v>0</v>
      </c>
      <c r="J228" s="117">
        <f t="shared" si="38"/>
        <v>0</v>
      </c>
      <c r="K228" s="117">
        <f t="shared" si="39"/>
        <v>0</v>
      </c>
    </row>
    <row r="229" spans="1:11" x14ac:dyDescent="0.25">
      <c r="A229">
        <f t="shared" si="44"/>
        <v>223</v>
      </c>
      <c r="B229" s="117">
        <f t="shared" si="42"/>
        <v>0</v>
      </c>
      <c r="C229" s="117" t="e">
        <f t="shared" si="40"/>
        <v>#NUM!</v>
      </c>
      <c r="D229" s="117">
        <f t="shared" si="45"/>
        <v>0</v>
      </c>
      <c r="E229" s="117" t="e">
        <f t="shared" si="35"/>
        <v>#NUM!</v>
      </c>
      <c r="F229" s="117">
        <f t="shared" si="41"/>
        <v>0</v>
      </c>
      <c r="G229" s="117">
        <f t="shared" si="36"/>
        <v>0</v>
      </c>
      <c r="H229">
        <f t="shared" si="43"/>
        <v>144.48403397429107</v>
      </c>
      <c r="I229" s="117">
        <f t="shared" si="37"/>
        <v>0</v>
      </c>
      <c r="J229" s="117">
        <f t="shared" si="38"/>
        <v>0</v>
      </c>
      <c r="K229" s="117">
        <f t="shared" si="39"/>
        <v>0</v>
      </c>
    </row>
    <row r="230" spans="1:11" x14ac:dyDescent="0.25">
      <c r="A230">
        <f t="shared" si="44"/>
        <v>224</v>
      </c>
      <c r="B230" s="117">
        <f t="shared" si="42"/>
        <v>0</v>
      </c>
      <c r="C230" s="117" t="e">
        <f t="shared" si="40"/>
        <v>#NUM!</v>
      </c>
      <c r="D230" s="117">
        <f t="shared" si="45"/>
        <v>0</v>
      </c>
      <c r="E230" s="117" t="e">
        <f t="shared" si="35"/>
        <v>#NUM!</v>
      </c>
      <c r="F230" s="117">
        <f t="shared" si="41"/>
        <v>0</v>
      </c>
      <c r="G230" s="117">
        <f t="shared" si="36"/>
        <v>0</v>
      </c>
      <c r="H230">
        <f t="shared" si="43"/>
        <v>144.72266110323659</v>
      </c>
      <c r="I230" s="117">
        <f t="shared" si="37"/>
        <v>0</v>
      </c>
      <c r="J230" s="117">
        <f t="shared" si="38"/>
        <v>0</v>
      </c>
      <c r="K230" s="117">
        <f t="shared" si="39"/>
        <v>0</v>
      </c>
    </row>
    <row r="231" spans="1:11" x14ac:dyDescent="0.25">
      <c r="A231">
        <f t="shared" si="44"/>
        <v>225</v>
      </c>
      <c r="B231" s="117">
        <f t="shared" si="42"/>
        <v>0</v>
      </c>
      <c r="C231" s="117" t="e">
        <f t="shared" si="40"/>
        <v>#NUM!</v>
      </c>
      <c r="D231" s="117">
        <f t="shared" si="45"/>
        <v>0</v>
      </c>
      <c r="E231" s="117" t="e">
        <f t="shared" si="35"/>
        <v>#NUM!</v>
      </c>
      <c r="F231" s="117">
        <f t="shared" si="41"/>
        <v>0</v>
      </c>
      <c r="G231" s="117">
        <f t="shared" si="36"/>
        <v>0</v>
      </c>
      <c r="H231">
        <f t="shared" si="43"/>
        <v>144.96168234428643</v>
      </c>
      <c r="I231" s="117">
        <f t="shared" si="37"/>
        <v>0</v>
      </c>
      <c r="J231" s="117">
        <f t="shared" si="38"/>
        <v>0</v>
      </c>
      <c r="K231" s="117">
        <f t="shared" si="39"/>
        <v>0</v>
      </c>
    </row>
    <row r="232" spans="1:11" x14ac:dyDescent="0.25">
      <c r="A232">
        <f t="shared" si="44"/>
        <v>226</v>
      </c>
      <c r="B232" s="117">
        <f t="shared" si="42"/>
        <v>0</v>
      </c>
      <c r="C232" s="117" t="e">
        <f t="shared" si="40"/>
        <v>#NUM!</v>
      </c>
      <c r="D232" s="117">
        <f t="shared" si="45"/>
        <v>0</v>
      </c>
      <c r="E232" s="117" t="e">
        <f t="shared" si="35"/>
        <v>#NUM!</v>
      </c>
      <c r="F232" s="117">
        <f t="shared" si="41"/>
        <v>0</v>
      </c>
      <c r="G232" s="117">
        <f t="shared" si="36"/>
        <v>0</v>
      </c>
      <c r="H232">
        <f t="shared" si="43"/>
        <v>145.20109834834875</v>
      </c>
      <c r="I232" s="117">
        <f t="shared" si="37"/>
        <v>0</v>
      </c>
      <c r="J232" s="117">
        <f t="shared" si="38"/>
        <v>0</v>
      </c>
      <c r="K232" s="117">
        <f t="shared" si="39"/>
        <v>0</v>
      </c>
    </row>
    <row r="233" spans="1:11" x14ac:dyDescent="0.25">
      <c r="A233">
        <f t="shared" si="44"/>
        <v>227</v>
      </c>
      <c r="B233" s="117">
        <f t="shared" si="42"/>
        <v>0</v>
      </c>
      <c r="C233" s="117" t="e">
        <f t="shared" si="40"/>
        <v>#NUM!</v>
      </c>
      <c r="D233" s="117">
        <f t="shared" si="45"/>
        <v>0</v>
      </c>
      <c r="E233" s="117" t="e">
        <f t="shared" si="35"/>
        <v>#NUM!</v>
      </c>
      <c r="F233" s="117">
        <f t="shared" si="41"/>
        <v>0</v>
      </c>
      <c r="G233" s="117">
        <f t="shared" si="36"/>
        <v>0</v>
      </c>
      <c r="H233">
        <f t="shared" si="43"/>
        <v>145.44090976740677</v>
      </c>
      <c r="I233" s="117">
        <f t="shared" si="37"/>
        <v>0</v>
      </c>
      <c r="J233" s="117">
        <f t="shared" si="38"/>
        <v>0</v>
      </c>
      <c r="K233" s="117">
        <f t="shared" si="39"/>
        <v>0</v>
      </c>
    </row>
    <row r="234" spans="1:11" x14ac:dyDescent="0.25">
      <c r="A234">
        <f t="shared" si="44"/>
        <v>228</v>
      </c>
      <c r="B234" s="117">
        <f t="shared" si="42"/>
        <v>0</v>
      </c>
      <c r="C234" s="117" t="e">
        <f t="shared" si="40"/>
        <v>#NUM!</v>
      </c>
      <c r="D234" s="117">
        <f t="shared" si="45"/>
        <v>0</v>
      </c>
      <c r="E234" s="117" t="e">
        <f t="shared" si="35"/>
        <v>#NUM!</v>
      </c>
      <c r="F234" s="117">
        <f t="shared" si="41"/>
        <v>0</v>
      </c>
      <c r="G234" s="117">
        <f t="shared" si="36"/>
        <v>0</v>
      </c>
      <c r="H234">
        <f t="shared" si="43"/>
        <v>145.6811172545205</v>
      </c>
      <c r="I234" s="117">
        <f t="shared" si="37"/>
        <v>0</v>
      </c>
      <c r="J234" s="117">
        <f t="shared" si="38"/>
        <v>0</v>
      </c>
      <c r="K234" s="117">
        <f t="shared" si="39"/>
        <v>0</v>
      </c>
    </row>
    <row r="235" spans="1:11" x14ac:dyDescent="0.25">
      <c r="A235">
        <f t="shared" si="44"/>
        <v>229</v>
      </c>
      <c r="B235" s="117">
        <f t="shared" si="42"/>
        <v>0</v>
      </c>
      <c r="C235" s="117" t="e">
        <f t="shared" si="40"/>
        <v>#NUM!</v>
      </c>
      <c r="D235" s="117">
        <f t="shared" si="45"/>
        <v>0</v>
      </c>
      <c r="E235" s="117" t="e">
        <f t="shared" si="35"/>
        <v>#NUM!</v>
      </c>
      <c r="F235" s="117">
        <f t="shared" si="41"/>
        <v>0</v>
      </c>
      <c r="G235" s="117">
        <f t="shared" si="36"/>
        <v>0</v>
      </c>
      <c r="H235">
        <f t="shared" si="43"/>
        <v>145.92172146382856</v>
      </c>
      <c r="I235" s="117">
        <f t="shared" si="37"/>
        <v>0</v>
      </c>
      <c r="J235" s="117">
        <f t="shared" si="38"/>
        <v>0</v>
      </c>
      <c r="K235" s="117">
        <f t="shared" si="39"/>
        <v>0</v>
      </c>
    </row>
    <row r="236" spans="1:11" x14ac:dyDescent="0.25">
      <c r="A236">
        <f t="shared" si="44"/>
        <v>230</v>
      </c>
      <c r="B236" s="117">
        <f t="shared" si="42"/>
        <v>0</v>
      </c>
      <c r="C236" s="117" t="e">
        <f t="shared" si="40"/>
        <v>#NUM!</v>
      </c>
      <c r="D236" s="117">
        <f t="shared" si="45"/>
        <v>0</v>
      </c>
      <c r="E236" s="117" t="e">
        <f t="shared" si="35"/>
        <v>#NUM!</v>
      </c>
      <c r="F236" s="117">
        <f t="shared" si="41"/>
        <v>0</v>
      </c>
      <c r="G236" s="117">
        <f t="shared" si="36"/>
        <v>0</v>
      </c>
      <c r="H236">
        <f t="shared" si="43"/>
        <v>146.16272305054989</v>
      </c>
      <c r="I236" s="117">
        <f t="shared" si="37"/>
        <v>0</v>
      </c>
      <c r="J236" s="117">
        <f t="shared" si="38"/>
        <v>0</v>
      </c>
      <c r="K236" s="117">
        <f t="shared" si="39"/>
        <v>0</v>
      </c>
    </row>
    <row r="237" spans="1:11" x14ac:dyDescent="0.25">
      <c r="A237">
        <f t="shared" si="44"/>
        <v>231</v>
      </c>
      <c r="B237" s="117">
        <f t="shared" si="42"/>
        <v>0</v>
      </c>
      <c r="C237" s="117" t="e">
        <f t="shared" si="40"/>
        <v>#NUM!</v>
      </c>
      <c r="D237" s="117">
        <f t="shared" si="45"/>
        <v>0</v>
      </c>
      <c r="E237" s="117" t="e">
        <f t="shared" si="35"/>
        <v>#NUM!</v>
      </c>
      <c r="F237" s="117">
        <f t="shared" si="41"/>
        <v>0</v>
      </c>
      <c r="G237" s="117">
        <f t="shared" si="36"/>
        <v>0</v>
      </c>
      <c r="H237">
        <f t="shared" si="43"/>
        <v>146.40412267098557</v>
      </c>
      <c r="I237" s="117">
        <f t="shared" si="37"/>
        <v>0</v>
      </c>
      <c r="J237" s="117">
        <f t="shared" si="38"/>
        <v>0</v>
      </c>
      <c r="K237" s="117">
        <f t="shared" si="39"/>
        <v>0</v>
      </c>
    </row>
    <row r="238" spans="1:11" x14ac:dyDescent="0.25">
      <c r="A238">
        <f t="shared" si="44"/>
        <v>232</v>
      </c>
      <c r="B238" s="117">
        <f t="shared" si="42"/>
        <v>0</v>
      </c>
      <c r="C238" s="117" t="e">
        <f t="shared" si="40"/>
        <v>#NUM!</v>
      </c>
      <c r="D238" s="117">
        <f t="shared" si="45"/>
        <v>0</v>
      </c>
      <c r="E238" s="117" t="e">
        <f t="shared" si="35"/>
        <v>#NUM!</v>
      </c>
      <c r="F238" s="117">
        <f t="shared" si="41"/>
        <v>0</v>
      </c>
      <c r="G238" s="117">
        <f t="shared" si="36"/>
        <v>0</v>
      </c>
      <c r="H238">
        <f t="shared" si="43"/>
        <v>146.64592098252069</v>
      </c>
      <c r="I238" s="117">
        <f t="shared" si="37"/>
        <v>0</v>
      </c>
      <c r="J238" s="117">
        <f t="shared" si="38"/>
        <v>0</v>
      </c>
      <c r="K238" s="117">
        <f t="shared" si="39"/>
        <v>0</v>
      </c>
    </row>
    <row r="239" spans="1:11" x14ac:dyDescent="0.25">
      <c r="A239">
        <f t="shared" si="44"/>
        <v>233</v>
      </c>
      <c r="B239" s="117">
        <f t="shared" si="42"/>
        <v>0</v>
      </c>
      <c r="C239" s="117" t="e">
        <f t="shared" si="40"/>
        <v>#NUM!</v>
      </c>
      <c r="D239" s="117">
        <f t="shared" si="45"/>
        <v>0</v>
      </c>
      <c r="E239" s="117" t="e">
        <f t="shared" si="35"/>
        <v>#NUM!</v>
      </c>
      <c r="F239" s="117">
        <f t="shared" si="41"/>
        <v>0</v>
      </c>
      <c r="G239" s="117">
        <f t="shared" si="36"/>
        <v>0</v>
      </c>
      <c r="H239">
        <f t="shared" si="43"/>
        <v>146.88811864362597</v>
      </c>
      <c r="I239" s="117">
        <f t="shared" si="37"/>
        <v>0</v>
      </c>
      <c r="J239" s="117">
        <f t="shared" si="38"/>
        <v>0</v>
      </c>
      <c r="K239" s="117">
        <f t="shared" si="39"/>
        <v>0</v>
      </c>
    </row>
    <row r="240" spans="1:11" x14ac:dyDescent="0.25">
      <c r="A240">
        <f t="shared" si="44"/>
        <v>234</v>
      </c>
      <c r="B240" s="117">
        <f t="shared" si="42"/>
        <v>0</v>
      </c>
      <c r="C240" s="117" t="e">
        <f t="shared" si="40"/>
        <v>#NUM!</v>
      </c>
      <c r="D240" s="117">
        <f t="shared" si="45"/>
        <v>0</v>
      </c>
      <c r="E240" s="117" t="e">
        <f t="shared" si="35"/>
        <v>#NUM!</v>
      </c>
      <c r="F240" s="117">
        <f t="shared" si="41"/>
        <v>0</v>
      </c>
      <c r="G240" s="117">
        <f t="shared" si="36"/>
        <v>0</v>
      </c>
      <c r="H240">
        <f t="shared" si="43"/>
        <v>147.13071631385972</v>
      </c>
      <c r="I240" s="117">
        <f t="shared" si="37"/>
        <v>0</v>
      </c>
      <c r="J240" s="117">
        <f t="shared" si="38"/>
        <v>0</v>
      </c>
      <c r="K240" s="117">
        <f t="shared" si="39"/>
        <v>0</v>
      </c>
    </row>
    <row r="241" spans="1:11" x14ac:dyDescent="0.25">
      <c r="A241">
        <f t="shared" si="44"/>
        <v>235</v>
      </c>
      <c r="B241" s="117">
        <f t="shared" si="42"/>
        <v>0</v>
      </c>
      <c r="C241" s="117" t="e">
        <f t="shared" si="40"/>
        <v>#NUM!</v>
      </c>
      <c r="D241" s="117">
        <f t="shared" si="45"/>
        <v>0</v>
      </c>
      <c r="E241" s="117" t="e">
        <f t="shared" si="35"/>
        <v>#NUM!</v>
      </c>
      <c r="F241" s="117">
        <f t="shared" si="41"/>
        <v>0</v>
      </c>
      <c r="G241" s="117">
        <f t="shared" si="36"/>
        <v>0</v>
      </c>
      <c r="H241">
        <f t="shared" si="43"/>
        <v>147.37371465386954</v>
      </c>
      <c r="I241" s="117">
        <f t="shared" si="37"/>
        <v>0</v>
      </c>
      <c r="J241" s="117">
        <f t="shared" si="38"/>
        <v>0</v>
      </c>
      <c r="K241" s="117">
        <f t="shared" si="39"/>
        <v>0</v>
      </c>
    </row>
    <row r="242" spans="1:11" x14ac:dyDescent="0.25">
      <c r="A242">
        <f t="shared" si="44"/>
        <v>236</v>
      </c>
      <c r="B242" s="117">
        <f t="shared" si="42"/>
        <v>0</v>
      </c>
      <c r="C242" s="117" t="e">
        <f t="shared" si="40"/>
        <v>#NUM!</v>
      </c>
      <c r="D242" s="117">
        <f t="shared" si="45"/>
        <v>0</v>
      </c>
      <c r="E242" s="117" t="e">
        <f t="shared" si="35"/>
        <v>#NUM!</v>
      </c>
      <c r="F242" s="117">
        <f t="shared" si="41"/>
        <v>0</v>
      </c>
      <c r="G242" s="117">
        <f t="shared" si="36"/>
        <v>0</v>
      </c>
      <c r="H242">
        <f t="shared" si="43"/>
        <v>147.61711432539414</v>
      </c>
      <c r="I242" s="117">
        <f t="shared" si="37"/>
        <v>0</v>
      </c>
      <c r="J242" s="117">
        <f t="shared" si="38"/>
        <v>0</v>
      </c>
      <c r="K242" s="117">
        <f t="shared" si="39"/>
        <v>0</v>
      </c>
    </row>
    <row r="243" spans="1:11" x14ac:dyDescent="0.25">
      <c r="A243">
        <f t="shared" si="44"/>
        <v>237</v>
      </c>
      <c r="B243" s="117">
        <f t="shared" si="42"/>
        <v>0</v>
      </c>
      <c r="C243" s="117" t="e">
        <f t="shared" si="40"/>
        <v>#NUM!</v>
      </c>
      <c r="D243" s="117">
        <f t="shared" si="45"/>
        <v>0</v>
      </c>
      <c r="E243" s="117" t="e">
        <f t="shared" si="35"/>
        <v>#NUM!</v>
      </c>
      <c r="F243" s="117">
        <f t="shared" si="41"/>
        <v>0</v>
      </c>
      <c r="G243" s="117">
        <f t="shared" si="36"/>
        <v>0</v>
      </c>
      <c r="H243">
        <f t="shared" si="43"/>
        <v>147.86091599126513</v>
      </c>
      <c r="I243" s="117">
        <f t="shared" si="37"/>
        <v>0</v>
      </c>
      <c r="J243" s="117">
        <f t="shared" si="38"/>
        <v>0</v>
      </c>
      <c r="K243" s="117">
        <f t="shared" si="39"/>
        <v>0</v>
      </c>
    </row>
    <row r="244" spans="1:11" x14ac:dyDescent="0.25">
      <c r="A244">
        <f t="shared" si="44"/>
        <v>238</v>
      </c>
      <c r="B244" s="117">
        <f t="shared" si="42"/>
        <v>0</v>
      </c>
      <c r="C244" s="117" t="e">
        <f t="shared" si="40"/>
        <v>#NUM!</v>
      </c>
      <c r="D244" s="117">
        <f t="shared" si="45"/>
        <v>0</v>
      </c>
      <c r="E244" s="117" t="e">
        <f t="shared" si="35"/>
        <v>#NUM!</v>
      </c>
      <c r="F244" s="117">
        <f t="shared" si="41"/>
        <v>0</v>
      </c>
      <c r="G244" s="117">
        <f t="shared" si="36"/>
        <v>0</v>
      </c>
      <c r="H244">
        <f t="shared" si="43"/>
        <v>148.10512031540887</v>
      </c>
      <c r="I244" s="117">
        <f t="shared" si="37"/>
        <v>0</v>
      </c>
      <c r="J244" s="117">
        <f t="shared" si="38"/>
        <v>0</v>
      </c>
      <c r="K244" s="117">
        <f t="shared" si="39"/>
        <v>0</v>
      </c>
    </row>
    <row r="245" spans="1:11" x14ac:dyDescent="0.25">
      <c r="A245">
        <f t="shared" si="44"/>
        <v>239</v>
      </c>
      <c r="B245" s="117">
        <f t="shared" si="42"/>
        <v>0</v>
      </c>
      <c r="C245" s="117" t="e">
        <f t="shared" si="40"/>
        <v>#NUM!</v>
      </c>
      <c r="D245" s="117">
        <f t="shared" si="45"/>
        <v>0</v>
      </c>
      <c r="E245" s="117" t="e">
        <f t="shared" si="35"/>
        <v>#NUM!</v>
      </c>
      <c r="F245" s="117">
        <f t="shared" si="41"/>
        <v>0</v>
      </c>
      <c r="G245" s="117">
        <f t="shared" si="36"/>
        <v>0</v>
      </c>
      <c r="H245">
        <f t="shared" si="43"/>
        <v>148.34972796284822</v>
      </c>
      <c r="I245" s="117">
        <f t="shared" si="37"/>
        <v>0</v>
      </c>
      <c r="J245" s="117">
        <f t="shared" si="38"/>
        <v>0</v>
      </c>
      <c r="K245" s="117">
        <f t="shared" si="39"/>
        <v>0</v>
      </c>
    </row>
    <row r="246" spans="1:11" x14ac:dyDescent="0.25">
      <c r="A246">
        <f t="shared" si="44"/>
        <v>240</v>
      </c>
      <c r="B246" s="117">
        <f t="shared" si="42"/>
        <v>0</v>
      </c>
      <c r="C246" s="117" t="e">
        <f t="shared" si="40"/>
        <v>#NUM!</v>
      </c>
      <c r="D246" s="117">
        <f t="shared" si="45"/>
        <v>0</v>
      </c>
      <c r="E246" s="117" t="e">
        <f t="shared" si="35"/>
        <v>#NUM!</v>
      </c>
      <c r="F246" s="117">
        <f t="shared" si="41"/>
        <v>0</v>
      </c>
      <c r="G246" s="117">
        <f t="shared" si="36"/>
        <v>0</v>
      </c>
      <c r="H246">
        <f t="shared" si="43"/>
        <v>148.59473959970438</v>
      </c>
      <c r="I246" s="117">
        <f t="shared" si="37"/>
        <v>0</v>
      </c>
      <c r="J246" s="117">
        <f t="shared" si="38"/>
        <v>0</v>
      </c>
      <c r="K246" s="117">
        <f t="shared" si="39"/>
        <v>0</v>
      </c>
    </row>
    <row r="247" spans="1:11" x14ac:dyDescent="0.25">
      <c r="A247">
        <f t="shared" si="44"/>
        <v>241</v>
      </c>
      <c r="B247" s="117">
        <f t="shared" si="42"/>
        <v>0</v>
      </c>
      <c r="C247" s="117" t="e">
        <f t="shared" si="40"/>
        <v>#NUM!</v>
      </c>
      <c r="D247" s="117">
        <f t="shared" si="45"/>
        <v>0</v>
      </c>
      <c r="E247" s="117" t="e">
        <f t="shared" si="35"/>
        <v>#NUM!</v>
      </c>
      <c r="F247" s="117">
        <f t="shared" si="41"/>
        <v>0</v>
      </c>
      <c r="G247" s="117">
        <f t="shared" si="36"/>
        <v>0</v>
      </c>
      <c r="H247">
        <f t="shared" si="43"/>
        <v>148.84015589319876</v>
      </c>
      <c r="I247" s="117">
        <f t="shared" si="37"/>
        <v>0</v>
      </c>
      <c r="J247" s="117">
        <f t="shared" si="38"/>
        <v>0</v>
      </c>
      <c r="K247" s="117">
        <f t="shared" si="39"/>
        <v>0</v>
      </c>
    </row>
    <row r="248" spans="1:11" x14ac:dyDescent="0.25">
      <c r="A248">
        <f t="shared" si="44"/>
        <v>242</v>
      </c>
      <c r="B248" s="117">
        <f t="shared" si="42"/>
        <v>0</v>
      </c>
      <c r="C248" s="117" t="e">
        <f t="shared" si="40"/>
        <v>#NUM!</v>
      </c>
      <c r="D248" s="117">
        <f t="shared" si="45"/>
        <v>0</v>
      </c>
      <c r="E248" s="117" t="e">
        <f t="shared" si="35"/>
        <v>#NUM!</v>
      </c>
      <c r="F248" s="117">
        <f t="shared" si="41"/>
        <v>0</v>
      </c>
      <c r="G248" s="117">
        <f t="shared" si="36"/>
        <v>0</v>
      </c>
      <c r="H248">
        <f t="shared" si="43"/>
        <v>149.08597751165465</v>
      </c>
      <c r="I248" s="117">
        <f t="shared" si="37"/>
        <v>0</v>
      </c>
      <c r="J248" s="117">
        <f t="shared" si="38"/>
        <v>0</v>
      </c>
      <c r="K248" s="117">
        <f t="shared" si="39"/>
        <v>0</v>
      </c>
    </row>
    <row r="249" spans="1:11" x14ac:dyDescent="0.25">
      <c r="A249">
        <f t="shared" si="44"/>
        <v>243</v>
      </c>
      <c r="B249" s="117">
        <f t="shared" si="42"/>
        <v>0</v>
      </c>
      <c r="C249" s="117" t="e">
        <f t="shared" si="40"/>
        <v>#NUM!</v>
      </c>
      <c r="D249" s="117">
        <f t="shared" si="45"/>
        <v>0</v>
      </c>
      <c r="E249" s="117" t="e">
        <f t="shared" si="35"/>
        <v>#NUM!</v>
      </c>
      <c r="F249" s="117">
        <f t="shared" si="41"/>
        <v>0</v>
      </c>
      <c r="G249" s="117">
        <f t="shared" si="36"/>
        <v>0</v>
      </c>
      <c r="H249">
        <f t="shared" si="43"/>
        <v>149.33220512449921</v>
      </c>
      <c r="I249" s="117">
        <f t="shared" si="37"/>
        <v>0</v>
      </c>
      <c r="J249" s="117">
        <f t="shared" si="38"/>
        <v>0</v>
      </c>
      <c r="K249" s="117">
        <f t="shared" si="39"/>
        <v>0</v>
      </c>
    </row>
    <row r="250" spans="1:11" x14ac:dyDescent="0.25">
      <c r="A250">
        <f t="shared" si="44"/>
        <v>244</v>
      </c>
      <c r="B250" s="117">
        <f t="shared" si="42"/>
        <v>0</v>
      </c>
      <c r="C250" s="117" t="e">
        <f t="shared" si="40"/>
        <v>#NUM!</v>
      </c>
      <c r="D250" s="117">
        <f t="shared" si="45"/>
        <v>0</v>
      </c>
      <c r="E250" s="117" t="e">
        <f t="shared" si="35"/>
        <v>#NUM!</v>
      </c>
      <c r="F250" s="117">
        <f t="shared" si="41"/>
        <v>0</v>
      </c>
      <c r="G250" s="117">
        <f t="shared" si="36"/>
        <v>0</v>
      </c>
      <c r="H250">
        <f t="shared" si="43"/>
        <v>149.57883940226517</v>
      </c>
      <c r="I250" s="117">
        <f t="shared" si="37"/>
        <v>0</v>
      </c>
      <c r="J250" s="117">
        <f t="shared" si="38"/>
        <v>0</v>
      </c>
      <c r="K250" s="117">
        <f t="shared" si="39"/>
        <v>0</v>
      </c>
    </row>
    <row r="251" spans="1:11" x14ac:dyDescent="0.25">
      <c r="A251">
        <f t="shared" si="44"/>
        <v>245</v>
      </c>
      <c r="B251" s="117">
        <f t="shared" si="42"/>
        <v>0</v>
      </c>
      <c r="C251" s="117" t="e">
        <f t="shared" si="40"/>
        <v>#NUM!</v>
      </c>
      <c r="D251" s="117">
        <f t="shared" si="45"/>
        <v>0</v>
      </c>
      <c r="E251" s="117" t="e">
        <f t="shared" si="35"/>
        <v>#NUM!</v>
      </c>
      <c r="F251" s="117">
        <f t="shared" si="41"/>
        <v>0</v>
      </c>
      <c r="G251" s="117">
        <f t="shared" si="36"/>
        <v>0</v>
      </c>
      <c r="H251">
        <f t="shared" si="43"/>
        <v>149.82588101659272</v>
      </c>
      <c r="I251" s="117">
        <f t="shared" si="37"/>
        <v>0</v>
      </c>
      <c r="J251" s="117">
        <f t="shared" si="38"/>
        <v>0</v>
      </c>
      <c r="K251" s="117">
        <f t="shared" si="39"/>
        <v>0</v>
      </c>
    </row>
    <row r="252" spans="1:11" x14ac:dyDescent="0.25">
      <c r="A252">
        <f t="shared" si="44"/>
        <v>246</v>
      </c>
      <c r="B252" s="117">
        <f t="shared" si="42"/>
        <v>0</v>
      </c>
      <c r="C252" s="117" t="e">
        <f t="shared" si="40"/>
        <v>#NUM!</v>
      </c>
      <c r="D252" s="117">
        <f t="shared" si="45"/>
        <v>0</v>
      </c>
      <c r="E252" s="117" t="e">
        <f t="shared" si="35"/>
        <v>#NUM!</v>
      </c>
      <c r="F252" s="117">
        <f t="shared" si="41"/>
        <v>0</v>
      </c>
      <c r="G252" s="117">
        <f t="shared" si="36"/>
        <v>0</v>
      </c>
      <c r="H252">
        <f t="shared" si="43"/>
        <v>150.07333064023129</v>
      </c>
      <c r="I252" s="117">
        <f t="shared" si="37"/>
        <v>0</v>
      </c>
      <c r="J252" s="117">
        <f t="shared" si="38"/>
        <v>0</v>
      </c>
      <c r="K252" s="117">
        <f t="shared" si="39"/>
        <v>0</v>
      </c>
    </row>
    <row r="253" spans="1:11" x14ac:dyDescent="0.25">
      <c r="A253">
        <f t="shared" si="44"/>
        <v>247</v>
      </c>
      <c r="B253" s="117">
        <f t="shared" si="42"/>
        <v>0</v>
      </c>
      <c r="C253" s="117" t="e">
        <f t="shared" si="40"/>
        <v>#NUM!</v>
      </c>
      <c r="D253" s="117">
        <f t="shared" si="45"/>
        <v>0</v>
      </c>
      <c r="E253" s="117" t="e">
        <f t="shared" si="35"/>
        <v>#NUM!</v>
      </c>
      <c r="F253" s="117">
        <f t="shared" si="41"/>
        <v>0</v>
      </c>
      <c r="G253" s="117">
        <f t="shared" si="36"/>
        <v>0</v>
      </c>
      <c r="H253">
        <f t="shared" si="43"/>
        <v>150.32118894704146</v>
      </c>
      <c r="I253" s="117">
        <f t="shared" si="37"/>
        <v>0</v>
      </c>
      <c r="J253" s="117">
        <f t="shared" si="38"/>
        <v>0</v>
      </c>
      <c r="K253" s="117">
        <f t="shared" si="39"/>
        <v>0</v>
      </c>
    </row>
    <row r="254" spans="1:11" x14ac:dyDescent="0.25">
      <c r="A254">
        <f t="shared" si="44"/>
        <v>248</v>
      </c>
      <c r="B254" s="117">
        <f t="shared" si="42"/>
        <v>0</v>
      </c>
      <c r="C254" s="117" t="e">
        <f t="shared" si="40"/>
        <v>#NUM!</v>
      </c>
      <c r="D254" s="117">
        <f t="shared" si="45"/>
        <v>0</v>
      </c>
      <c r="E254" s="117" t="e">
        <f t="shared" si="35"/>
        <v>#NUM!</v>
      </c>
      <c r="F254" s="117">
        <f t="shared" si="41"/>
        <v>0</v>
      </c>
      <c r="G254" s="117">
        <f t="shared" si="36"/>
        <v>0</v>
      </c>
      <c r="H254">
        <f t="shared" si="43"/>
        <v>150.56945661199669</v>
      </c>
      <c r="I254" s="117">
        <f t="shared" si="37"/>
        <v>0</v>
      </c>
      <c r="J254" s="117">
        <f t="shared" si="38"/>
        <v>0</v>
      </c>
      <c r="K254" s="117">
        <f t="shared" si="39"/>
        <v>0</v>
      </c>
    </row>
    <row r="255" spans="1:11" x14ac:dyDescent="0.25">
      <c r="A255">
        <f t="shared" si="44"/>
        <v>249</v>
      </c>
      <c r="B255" s="117">
        <f t="shared" si="42"/>
        <v>0</v>
      </c>
      <c r="C255" s="117" t="e">
        <f t="shared" si="40"/>
        <v>#NUM!</v>
      </c>
      <c r="D255" s="117">
        <f t="shared" si="45"/>
        <v>0</v>
      </c>
      <c r="E255" s="117" t="e">
        <f t="shared" si="35"/>
        <v>#NUM!</v>
      </c>
      <c r="F255" s="117">
        <f t="shared" si="41"/>
        <v>0</v>
      </c>
      <c r="G255" s="117">
        <f t="shared" si="36"/>
        <v>0</v>
      </c>
      <c r="H255">
        <f t="shared" si="43"/>
        <v>150.81813431118525</v>
      </c>
      <c r="I255" s="117">
        <f t="shared" si="37"/>
        <v>0</v>
      </c>
      <c r="J255" s="117">
        <f t="shared" si="38"/>
        <v>0</v>
      </c>
      <c r="K255" s="117">
        <f t="shared" si="39"/>
        <v>0</v>
      </c>
    </row>
    <row r="256" spans="1:11" x14ac:dyDescent="0.25">
      <c r="A256">
        <f t="shared" si="44"/>
        <v>250</v>
      </c>
      <c r="B256" s="117">
        <f t="shared" si="42"/>
        <v>0</v>
      </c>
      <c r="C256" s="117" t="e">
        <f t="shared" si="40"/>
        <v>#NUM!</v>
      </c>
      <c r="D256" s="117">
        <f t="shared" si="45"/>
        <v>0</v>
      </c>
      <c r="E256" s="117" t="e">
        <f t="shared" si="35"/>
        <v>#NUM!</v>
      </c>
      <c r="F256" s="117">
        <f t="shared" si="41"/>
        <v>0</v>
      </c>
      <c r="G256" s="117">
        <f t="shared" si="36"/>
        <v>0</v>
      </c>
      <c r="H256">
        <f t="shared" si="43"/>
        <v>151.06722272181202</v>
      </c>
      <c r="I256" s="117">
        <f t="shared" si="37"/>
        <v>0</v>
      </c>
      <c r="J256" s="117">
        <f t="shared" si="38"/>
        <v>0</v>
      </c>
      <c r="K256" s="117">
        <f t="shared" si="39"/>
        <v>0</v>
      </c>
    </row>
    <row r="257" spans="1:11" x14ac:dyDescent="0.25">
      <c r="A257">
        <f t="shared" si="44"/>
        <v>251</v>
      </c>
      <c r="B257" s="117">
        <f t="shared" si="42"/>
        <v>0</v>
      </c>
      <c r="C257" s="117" t="e">
        <f t="shared" si="40"/>
        <v>#NUM!</v>
      </c>
      <c r="D257" s="117">
        <f t="shared" si="45"/>
        <v>0</v>
      </c>
      <c r="E257" s="117" t="e">
        <f t="shared" si="35"/>
        <v>#NUM!</v>
      </c>
      <c r="F257" s="117">
        <f t="shared" si="41"/>
        <v>0</v>
      </c>
      <c r="G257" s="117">
        <f t="shared" si="36"/>
        <v>0</v>
      </c>
      <c r="H257">
        <f t="shared" si="43"/>
        <v>151.31672252220031</v>
      </c>
      <c r="I257" s="117">
        <f t="shared" si="37"/>
        <v>0</v>
      </c>
      <c r="J257" s="117">
        <f t="shared" si="38"/>
        <v>0</v>
      </c>
      <c r="K257" s="117">
        <f t="shared" si="39"/>
        <v>0</v>
      </c>
    </row>
    <row r="258" spans="1:11" x14ac:dyDescent="0.25">
      <c r="A258">
        <f t="shared" si="44"/>
        <v>252</v>
      </c>
      <c r="B258" s="117">
        <f t="shared" si="42"/>
        <v>0</v>
      </c>
      <c r="C258" s="117" t="e">
        <f t="shared" si="40"/>
        <v>#NUM!</v>
      </c>
      <c r="D258" s="117">
        <f t="shared" si="45"/>
        <v>0</v>
      </c>
      <c r="E258" s="117" t="e">
        <f t="shared" si="35"/>
        <v>#NUM!</v>
      </c>
      <c r="F258" s="117">
        <f t="shared" si="41"/>
        <v>0</v>
      </c>
      <c r="G258" s="117">
        <f t="shared" si="36"/>
        <v>0</v>
      </c>
      <c r="H258">
        <f t="shared" si="43"/>
        <v>151.56663439179377</v>
      </c>
      <c r="I258" s="117">
        <f t="shared" si="37"/>
        <v>0</v>
      </c>
      <c r="J258" s="117">
        <f t="shared" si="38"/>
        <v>0</v>
      </c>
      <c r="K258" s="117">
        <f t="shared" si="39"/>
        <v>0</v>
      </c>
    </row>
    <row r="259" spans="1:11" x14ac:dyDescent="0.25">
      <c r="A259">
        <f t="shared" si="44"/>
        <v>253</v>
      </c>
      <c r="B259" s="117">
        <f t="shared" si="42"/>
        <v>0</v>
      </c>
      <c r="C259" s="117" t="e">
        <f t="shared" si="40"/>
        <v>#NUM!</v>
      </c>
      <c r="D259" s="117">
        <f t="shared" si="45"/>
        <v>0</v>
      </c>
      <c r="E259" s="117" t="e">
        <f t="shared" si="35"/>
        <v>#NUM!</v>
      </c>
      <c r="F259" s="117">
        <f t="shared" si="41"/>
        <v>0</v>
      </c>
      <c r="G259" s="117">
        <f t="shared" si="36"/>
        <v>0</v>
      </c>
      <c r="H259">
        <f t="shared" si="43"/>
        <v>151.81695901115819</v>
      </c>
      <c r="I259" s="117">
        <f t="shared" si="37"/>
        <v>0</v>
      </c>
      <c r="J259" s="117">
        <f t="shared" si="38"/>
        <v>0</v>
      </c>
      <c r="K259" s="117">
        <f t="shared" si="39"/>
        <v>0</v>
      </c>
    </row>
    <row r="260" spans="1:11" x14ac:dyDescent="0.25">
      <c r="A260">
        <f t="shared" si="44"/>
        <v>254</v>
      </c>
      <c r="B260" s="117">
        <f t="shared" si="42"/>
        <v>0</v>
      </c>
      <c r="C260" s="117" t="e">
        <f t="shared" si="40"/>
        <v>#NUM!</v>
      </c>
      <c r="D260" s="117">
        <f t="shared" si="45"/>
        <v>0</v>
      </c>
      <c r="E260" s="117" t="e">
        <f t="shared" si="35"/>
        <v>#NUM!</v>
      </c>
      <c r="F260" s="117">
        <f t="shared" si="41"/>
        <v>0</v>
      </c>
      <c r="G260" s="117">
        <f t="shared" si="36"/>
        <v>0</v>
      </c>
      <c r="H260">
        <f t="shared" si="43"/>
        <v>152.06769706198338</v>
      </c>
      <c r="I260" s="117">
        <f t="shared" si="37"/>
        <v>0</v>
      </c>
      <c r="J260" s="117">
        <f t="shared" si="38"/>
        <v>0</v>
      </c>
      <c r="K260" s="117">
        <f t="shared" si="39"/>
        <v>0</v>
      </c>
    </row>
    <row r="261" spans="1:11" x14ac:dyDescent="0.25">
      <c r="A261">
        <f t="shared" si="44"/>
        <v>255</v>
      </c>
      <c r="B261" s="117">
        <f t="shared" si="42"/>
        <v>0</v>
      </c>
      <c r="C261" s="117" t="e">
        <f t="shared" si="40"/>
        <v>#NUM!</v>
      </c>
      <c r="D261" s="117">
        <f t="shared" si="45"/>
        <v>0</v>
      </c>
      <c r="E261" s="117" t="e">
        <f t="shared" si="35"/>
        <v>#NUM!</v>
      </c>
      <c r="F261" s="117">
        <f t="shared" si="41"/>
        <v>0</v>
      </c>
      <c r="G261" s="117">
        <f t="shared" si="36"/>
        <v>0</v>
      </c>
      <c r="H261">
        <f t="shared" si="43"/>
        <v>152.318849227085</v>
      </c>
      <c r="I261" s="117">
        <f t="shared" si="37"/>
        <v>0</v>
      </c>
      <c r="J261" s="117">
        <f t="shared" si="38"/>
        <v>0</v>
      </c>
      <c r="K261" s="117">
        <f t="shared" si="39"/>
        <v>0</v>
      </c>
    </row>
    <row r="262" spans="1:11" x14ac:dyDescent="0.25">
      <c r="A262">
        <f t="shared" si="44"/>
        <v>256</v>
      </c>
      <c r="B262" s="117">
        <f t="shared" si="42"/>
        <v>0</v>
      </c>
      <c r="C262" s="117" t="e">
        <f t="shared" si="40"/>
        <v>#NUM!</v>
      </c>
      <c r="D262" s="117">
        <f t="shared" si="45"/>
        <v>0</v>
      </c>
      <c r="E262" s="117" t="e">
        <f t="shared" si="35"/>
        <v>#NUM!</v>
      </c>
      <c r="F262" s="117">
        <f t="shared" si="41"/>
        <v>0</v>
      </c>
      <c r="G262" s="117">
        <f t="shared" si="36"/>
        <v>0</v>
      </c>
      <c r="H262">
        <f t="shared" si="43"/>
        <v>152.57041619040643</v>
      </c>
      <c r="I262" s="117">
        <f t="shared" si="37"/>
        <v>0</v>
      </c>
      <c r="J262" s="117">
        <f t="shared" si="38"/>
        <v>0</v>
      </c>
      <c r="K262" s="117">
        <f t="shared" si="39"/>
        <v>0</v>
      </c>
    </row>
    <row r="263" spans="1:11" x14ac:dyDescent="0.25">
      <c r="A263">
        <f t="shared" si="44"/>
        <v>257</v>
      </c>
      <c r="B263" s="117">
        <f t="shared" si="42"/>
        <v>0</v>
      </c>
      <c r="C263" s="117" t="e">
        <f t="shared" si="40"/>
        <v>#NUM!</v>
      </c>
      <c r="D263" s="117">
        <f t="shared" si="45"/>
        <v>0</v>
      </c>
      <c r="E263" s="117" t="e">
        <f t="shared" ref="E263:E326" si="46">-PMT(Interest,H$3,Lsum)</f>
        <v>#NUM!</v>
      </c>
      <c r="F263" s="117">
        <f t="shared" si="41"/>
        <v>0</v>
      </c>
      <c r="G263" s="117">
        <f t="shared" ref="G263:G326" si="47">H263/Base_Index*F263</f>
        <v>0</v>
      </c>
      <c r="H263">
        <f t="shared" si="43"/>
        <v>152.82239863702071</v>
      </c>
      <c r="I263" s="117">
        <f t="shared" ref="I263:I326" si="48">IF(B263&gt;0.01,H263/Base_Index*E263,0)</f>
        <v>0</v>
      </c>
      <c r="J263" s="117">
        <f t="shared" ref="J263:J326" si="49">IF(B263&gt;0.01,H263/Base_Index*C263,0)</f>
        <v>0</v>
      </c>
      <c r="K263" s="117">
        <f t="shared" ref="K263:K326" si="50">H263/Base_Index*D263</f>
        <v>0</v>
      </c>
    </row>
    <row r="264" spans="1:11" x14ac:dyDescent="0.25">
      <c r="A264">
        <f t="shared" si="44"/>
        <v>258</v>
      </c>
      <c r="B264" s="117">
        <f t="shared" si="42"/>
        <v>0</v>
      </c>
      <c r="C264" s="117" t="e">
        <f t="shared" ref="C264:C327" si="51">E264-D264</f>
        <v>#NUM!</v>
      </c>
      <c r="D264" s="117">
        <f t="shared" si="45"/>
        <v>0</v>
      </c>
      <c r="E264" s="117" t="e">
        <f t="shared" si="46"/>
        <v>#NUM!</v>
      </c>
      <c r="F264" s="117">
        <f t="shared" ref="F264:F327" si="52">IF(B264&gt;0.01,B264-C264,0)</f>
        <v>0</v>
      </c>
      <c r="G264" s="117">
        <f t="shared" si="47"/>
        <v>0</v>
      </c>
      <c r="H264">
        <f t="shared" si="43"/>
        <v>153.07479725313223</v>
      </c>
      <c r="I264" s="117">
        <f t="shared" si="48"/>
        <v>0</v>
      </c>
      <c r="J264" s="117">
        <f t="shared" si="49"/>
        <v>0</v>
      </c>
      <c r="K264" s="117">
        <f t="shared" si="50"/>
        <v>0</v>
      </c>
    </row>
    <row r="265" spans="1:11" x14ac:dyDescent="0.25">
      <c r="A265">
        <f t="shared" si="44"/>
        <v>259</v>
      </c>
      <c r="B265" s="117">
        <f t="shared" ref="B265:B328" si="53">F264</f>
        <v>0</v>
      </c>
      <c r="C265" s="117" t="e">
        <f t="shared" si="51"/>
        <v>#NUM!</v>
      </c>
      <c r="D265" s="117">
        <f t="shared" si="45"/>
        <v>0</v>
      </c>
      <c r="E265" s="117" t="e">
        <f t="shared" si="46"/>
        <v>#NUM!</v>
      </c>
      <c r="F265" s="117">
        <f t="shared" si="52"/>
        <v>0</v>
      </c>
      <c r="G265" s="117">
        <f t="shared" si="47"/>
        <v>0</v>
      </c>
      <c r="H265">
        <f t="shared" ref="H265:H328" si="54">H264+D$3*H264/100</f>
        <v>153.32761272607877</v>
      </c>
      <c r="I265" s="117">
        <f t="shared" si="48"/>
        <v>0</v>
      </c>
      <c r="J265" s="117">
        <f t="shared" si="49"/>
        <v>0</v>
      </c>
      <c r="K265" s="117">
        <f t="shared" si="50"/>
        <v>0</v>
      </c>
    </row>
    <row r="266" spans="1:11" x14ac:dyDescent="0.25">
      <c r="A266">
        <f t="shared" si="44"/>
        <v>260</v>
      </c>
      <c r="B266" s="117">
        <f t="shared" si="53"/>
        <v>0</v>
      </c>
      <c r="C266" s="117" t="e">
        <f t="shared" si="51"/>
        <v>#NUM!</v>
      </c>
      <c r="D266" s="117">
        <f t="shared" si="45"/>
        <v>0</v>
      </c>
      <c r="E266" s="117" t="e">
        <f t="shared" si="46"/>
        <v>#NUM!</v>
      </c>
      <c r="F266" s="117">
        <f t="shared" si="52"/>
        <v>0</v>
      </c>
      <c r="G266" s="117">
        <f t="shared" si="47"/>
        <v>0</v>
      </c>
      <c r="H266">
        <f t="shared" si="54"/>
        <v>153.58084574433326</v>
      </c>
      <c r="I266" s="117">
        <f t="shared" si="48"/>
        <v>0</v>
      </c>
      <c r="J266" s="117">
        <f t="shared" si="49"/>
        <v>0</v>
      </c>
      <c r="K266" s="117">
        <f t="shared" si="50"/>
        <v>0</v>
      </c>
    </row>
    <row r="267" spans="1:11" x14ac:dyDescent="0.25">
      <c r="A267">
        <f t="shared" si="44"/>
        <v>261</v>
      </c>
      <c r="B267" s="117">
        <f t="shared" si="53"/>
        <v>0</v>
      </c>
      <c r="C267" s="117" t="e">
        <f t="shared" si="51"/>
        <v>#NUM!</v>
      </c>
      <c r="D267" s="117">
        <f t="shared" si="45"/>
        <v>0</v>
      </c>
      <c r="E267" s="117" t="e">
        <f t="shared" si="46"/>
        <v>#NUM!</v>
      </c>
      <c r="F267" s="117">
        <f t="shared" si="52"/>
        <v>0</v>
      </c>
      <c r="G267" s="117">
        <f t="shared" si="47"/>
        <v>0</v>
      </c>
      <c r="H267">
        <f t="shared" si="54"/>
        <v>153.83449699750574</v>
      </c>
      <c r="I267" s="117">
        <f t="shared" si="48"/>
        <v>0</v>
      </c>
      <c r="J267" s="117">
        <f t="shared" si="49"/>
        <v>0</v>
      </c>
      <c r="K267" s="117">
        <f t="shared" si="50"/>
        <v>0</v>
      </c>
    </row>
    <row r="268" spans="1:11" x14ac:dyDescent="0.25">
      <c r="A268">
        <f t="shared" si="44"/>
        <v>262</v>
      </c>
      <c r="B268" s="117">
        <f t="shared" si="53"/>
        <v>0</v>
      </c>
      <c r="C268" s="117" t="e">
        <f t="shared" si="51"/>
        <v>#NUM!</v>
      </c>
      <c r="D268" s="117">
        <f t="shared" si="45"/>
        <v>0</v>
      </c>
      <c r="E268" s="117" t="e">
        <f t="shared" si="46"/>
        <v>#NUM!</v>
      </c>
      <c r="F268" s="117">
        <f t="shared" si="52"/>
        <v>0</v>
      </c>
      <c r="G268" s="117">
        <f t="shared" si="47"/>
        <v>0</v>
      </c>
      <c r="H268">
        <f t="shared" si="54"/>
        <v>154.08856717634518</v>
      </c>
      <c r="I268" s="117">
        <f t="shared" si="48"/>
        <v>0</v>
      </c>
      <c r="J268" s="117">
        <f t="shared" si="49"/>
        <v>0</v>
      </c>
      <c r="K268" s="117">
        <f t="shared" si="50"/>
        <v>0</v>
      </c>
    </row>
    <row r="269" spans="1:11" x14ac:dyDescent="0.25">
      <c r="A269">
        <f t="shared" si="44"/>
        <v>263</v>
      </c>
      <c r="B269" s="117">
        <f t="shared" si="53"/>
        <v>0</v>
      </c>
      <c r="C269" s="117" t="e">
        <f t="shared" si="51"/>
        <v>#NUM!</v>
      </c>
      <c r="D269" s="117">
        <f t="shared" si="45"/>
        <v>0</v>
      </c>
      <c r="E269" s="117" t="e">
        <f t="shared" si="46"/>
        <v>#NUM!</v>
      </c>
      <c r="F269" s="117">
        <f t="shared" si="52"/>
        <v>0</v>
      </c>
      <c r="G269" s="117">
        <f t="shared" si="47"/>
        <v>0</v>
      </c>
      <c r="H269">
        <f t="shared" si="54"/>
        <v>154.34305697274138</v>
      </c>
      <c r="I269" s="117">
        <f t="shared" si="48"/>
        <v>0</v>
      </c>
      <c r="J269" s="117">
        <f t="shared" si="49"/>
        <v>0</v>
      </c>
      <c r="K269" s="117">
        <f t="shared" si="50"/>
        <v>0</v>
      </c>
    </row>
    <row r="270" spans="1:11" x14ac:dyDescent="0.25">
      <c r="A270">
        <f t="shared" si="44"/>
        <v>264</v>
      </c>
      <c r="B270" s="117">
        <f t="shared" si="53"/>
        <v>0</v>
      </c>
      <c r="C270" s="117" t="e">
        <f t="shared" si="51"/>
        <v>#NUM!</v>
      </c>
      <c r="D270" s="117">
        <f t="shared" si="45"/>
        <v>0</v>
      </c>
      <c r="E270" s="117" t="e">
        <f t="shared" si="46"/>
        <v>#NUM!</v>
      </c>
      <c r="F270" s="117">
        <f t="shared" si="52"/>
        <v>0</v>
      </c>
      <c r="G270" s="117">
        <f t="shared" si="47"/>
        <v>0</v>
      </c>
      <c r="H270">
        <f t="shared" si="54"/>
        <v>154.59796707972686</v>
      </c>
      <c r="I270" s="117">
        <f t="shared" si="48"/>
        <v>0</v>
      </c>
      <c r="J270" s="117">
        <f t="shared" si="49"/>
        <v>0</v>
      </c>
      <c r="K270" s="117">
        <f t="shared" si="50"/>
        <v>0</v>
      </c>
    </row>
    <row r="271" spans="1:11" x14ac:dyDescent="0.25">
      <c r="A271">
        <f t="shared" si="44"/>
        <v>265</v>
      </c>
      <c r="B271" s="117">
        <f t="shared" si="53"/>
        <v>0</v>
      </c>
      <c r="C271" s="117" t="e">
        <f t="shared" si="51"/>
        <v>#NUM!</v>
      </c>
      <c r="D271" s="117">
        <f t="shared" si="45"/>
        <v>0</v>
      </c>
      <c r="E271" s="117" t="e">
        <f t="shared" si="46"/>
        <v>#NUM!</v>
      </c>
      <c r="F271" s="117">
        <f t="shared" si="52"/>
        <v>0</v>
      </c>
      <c r="G271" s="117">
        <f t="shared" si="47"/>
        <v>0</v>
      </c>
      <c r="H271">
        <f t="shared" si="54"/>
        <v>154.85329819147873</v>
      </c>
      <c r="I271" s="117">
        <f t="shared" si="48"/>
        <v>0</v>
      </c>
      <c r="J271" s="117">
        <f t="shared" si="49"/>
        <v>0</v>
      </c>
      <c r="K271" s="117">
        <f t="shared" si="50"/>
        <v>0</v>
      </c>
    </row>
    <row r="272" spans="1:11" x14ac:dyDescent="0.25">
      <c r="A272">
        <f t="shared" si="44"/>
        <v>266</v>
      </c>
      <c r="B272" s="117">
        <f t="shared" si="53"/>
        <v>0</v>
      </c>
      <c r="C272" s="117" t="e">
        <f t="shared" si="51"/>
        <v>#NUM!</v>
      </c>
      <c r="D272" s="117">
        <f t="shared" si="45"/>
        <v>0</v>
      </c>
      <c r="E272" s="117" t="e">
        <f t="shared" si="46"/>
        <v>#NUM!</v>
      </c>
      <c r="F272" s="117">
        <f t="shared" si="52"/>
        <v>0</v>
      </c>
      <c r="G272" s="117">
        <f t="shared" si="47"/>
        <v>0</v>
      </c>
      <c r="H272">
        <f t="shared" si="54"/>
        <v>155.10905100332059</v>
      </c>
      <c r="I272" s="117">
        <f t="shared" si="48"/>
        <v>0</v>
      </c>
      <c r="J272" s="117">
        <f t="shared" si="49"/>
        <v>0</v>
      </c>
      <c r="K272" s="117">
        <f t="shared" si="50"/>
        <v>0</v>
      </c>
    </row>
    <row r="273" spans="1:11" x14ac:dyDescent="0.25">
      <c r="A273">
        <f t="shared" si="44"/>
        <v>267</v>
      </c>
      <c r="B273" s="117">
        <f t="shared" si="53"/>
        <v>0</v>
      </c>
      <c r="C273" s="117" t="e">
        <f t="shared" si="51"/>
        <v>#NUM!</v>
      </c>
      <c r="D273" s="117">
        <f t="shared" si="45"/>
        <v>0</v>
      </c>
      <c r="E273" s="117" t="e">
        <f t="shared" si="46"/>
        <v>#NUM!</v>
      </c>
      <c r="F273" s="117">
        <f t="shared" si="52"/>
        <v>0</v>
      </c>
      <c r="G273" s="117">
        <f t="shared" si="47"/>
        <v>0</v>
      </c>
      <c r="H273">
        <f t="shared" si="54"/>
        <v>155.3652262117244</v>
      </c>
      <c r="I273" s="117">
        <f t="shared" si="48"/>
        <v>0</v>
      </c>
      <c r="J273" s="117">
        <f t="shared" si="49"/>
        <v>0</v>
      </c>
      <c r="K273" s="117">
        <f t="shared" si="50"/>
        <v>0</v>
      </c>
    </row>
    <row r="274" spans="1:11" x14ac:dyDescent="0.25">
      <c r="A274">
        <f t="shared" si="44"/>
        <v>268</v>
      </c>
      <c r="B274" s="117">
        <f t="shared" si="53"/>
        <v>0</v>
      </c>
      <c r="C274" s="117" t="e">
        <f t="shared" si="51"/>
        <v>#NUM!</v>
      </c>
      <c r="D274" s="117">
        <f t="shared" si="45"/>
        <v>0</v>
      </c>
      <c r="E274" s="117" t="e">
        <f t="shared" si="46"/>
        <v>#NUM!</v>
      </c>
      <c r="F274" s="117">
        <f t="shared" si="52"/>
        <v>0</v>
      </c>
      <c r="G274" s="117">
        <f t="shared" si="47"/>
        <v>0</v>
      </c>
      <c r="H274">
        <f t="shared" si="54"/>
        <v>155.62182451431244</v>
      </c>
      <c r="I274" s="117">
        <f t="shared" si="48"/>
        <v>0</v>
      </c>
      <c r="J274" s="117">
        <f t="shared" si="49"/>
        <v>0</v>
      </c>
      <c r="K274" s="117">
        <f t="shared" si="50"/>
        <v>0</v>
      </c>
    </row>
    <row r="275" spans="1:11" x14ac:dyDescent="0.25">
      <c r="A275">
        <f t="shared" si="44"/>
        <v>269</v>
      </c>
      <c r="B275" s="117">
        <f t="shared" si="53"/>
        <v>0</v>
      </c>
      <c r="C275" s="117" t="e">
        <f t="shared" si="51"/>
        <v>#NUM!</v>
      </c>
      <c r="D275" s="117">
        <f t="shared" si="45"/>
        <v>0</v>
      </c>
      <c r="E275" s="117" t="e">
        <f t="shared" si="46"/>
        <v>#NUM!</v>
      </c>
      <c r="F275" s="117">
        <f t="shared" si="52"/>
        <v>0</v>
      </c>
      <c r="G275" s="117">
        <f t="shared" si="47"/>
        <v>0</v>
      </c>
      <c r="H275">
        <f t="shared" si="54"/>
        <v>155.87884660985915</v>
      </c>
      <c r="I275" s="117">
        <f t="shared" si="48"/>
        <v>0</v>
      </c>
      <c r="J275" s="117">
        <f t="shared" si="49"/>
        <v>0</v>
      </c>
      <c r="K275" s="117">
        <f t="shared" si="50"/>
        <v>0</v>
      </c>
    </row>
    <row r="276" spans="1:11" x14ac:dyDescent="0.25">
      <c r="A276">
        <f t="shared" si="44"/>
        <v>270</v>
      </c>
      <c r="B276" s="117">
        <f t="shared" si="53"/>
        <v>0</v>
      </c>
      <c r="C276" s="117" t="e">
        <f t="shared" si="51"/>
        <v>#NUM!</v>
      </c>
      <c r="D276" s="117">
        <f t="shared" si="45"/>
        <v>0</v>
      </c>
      <c r="E276" s="117" t="e">
        <f t="shared" si="46"/>
        <v>#NUM!</v>
      </c>
      <c r="F276" s="117">
        <f t="shared" si="52"/>
        <v>0</v>
      </c>
      <c r="G276" s="117">
        <f t="shared" si="47"/>
        <v>0</v>
      </c>
      <c r="H276">
        <f t="shared" si="54"/>
        <v>156.13629319829306</v>
      </c>
      <c r="I276" s="117">
        <f t="shared" si="48"/>
        <v>0</v>
      </c>
      <c r="J276" s="117">
        <f t="shared" si="49"/>
        <v>0</v>
      </c>
      <c r="K276" s="117">
        <f t="shared" si="50"/>
        <v>0</v>
      </c>
    </row>
    <row r="277" spans="1:11" x14ac:dyDescent="0.25">
      <c r="A277">
        <f t="shared" si="44"/>
        <v>271</v>
      </c>
      <c r="B277" s="117">
        <f t="shared" si="53"/>
        <v>0</v>
      </c>
      <c r="C277" s="117" t="e">
        <f t="shared" si="51"/>
        <v>#NUM!</v>
      </c>
      <c r="D277" s="117">
        <f t="shared" si="45"/>
        <v>0</v>
      </c>
      <c r="E277" s="117" t="e">
        <f t="shared" si="46"/>
        <v>#NUM!</v>
      </c>
      <c r="F277" s="117">
        <f t="shared" si="52"/>
        <v>0</v>
      </c>
      <c r="G277" s="117">
        <f t="shared" si="47"/>
        <v>0</v>
      </c>
      <c r="H277">
        <f t="shared" si="54"/>
        <v>156.39416498069869</v>
      </c>
      <c r="I277" s="117">
        <f t="shared" si="48"/>
        <v>0</v>
      </c>
      <c r="J277" s="117">
        <f t="shared" si="49"/>
        <v>0</v>
      </c>
      <c r="K277" s="117">
        <f t="shared" si="50"/>
        <v>0</v>
      </c>
    </row>
    <row r="278" spans="1:11" x14ac:dyDescent="0.25">
      <c r="A278">
        <f t="shared" si="44"/>
        <v>272</v>
      </c>
      <c r="B278" s="117">
        <f t="shared" si="53"/>
        <v>0</v>
      </c>
      <c r="C278" s="117" t="e">
        <f t="shared" si="51"/>
        <v>#NUM!</v>
      </c>
      <c r="D278" s="117">
        <f t="shared" si="45"/>
        <v>0</v>
      </c>
      <c r="E278" s="117" t="e">
        <f t="shared" si="46"/>
        <v>#NUM!</v>
      </c>
      <c r="F278" s="117">
        <f t="shared" si="52"/>
        <v>0</v>
      </c>
      <c r="G278" s="117">
        <f t="shared" si="47"/>
        <v>0</v>
      </c>
      <c r="H278">
        <f t="shared" si="54"/>
        <v>156.65246265931845</v>
      </c>
      <c r="I278" s="117">
        <f t="shared" si="48"/>
        <v>0</v>
      </c>
      <c r="J278" s="117">
        <f t="shared" si="49"/>
        <v>0</v>
      </c>
      <c r="K278" s="117">
        <f t="shared" si="50"/>
        <v>0</v>
      </c>
    </row>
    <row r="279" spans="1:11" x14ac:dyDescent="0.25">
      <c r="A279">
        <f t="shared" ref="A279:A342" si="55">A278+1</f>
        <v>273</v>
      </c>
      <c r="B279" s="117">
        <f t="shared" si="53"/>
        <v>0</v>
      </c>
      <c r="C279" s="117" t="e">
        <f t="shared" si="51"/>
        <v>#NUM!</v>
      </c>
      <c r="D279" s="117">
        <f t="shared" si="45"/>
        <v>0</v>
      </c>
      <c r="E279" s="117" t="e">
        <f t="shared" si="46"/>
        <v>#NUM!</v>
      </c>
      <c r="F279" s="117">
        <f t="shared" si="52"/>
        <v>0</v>
      </c>
      <c r="G279" s="117">
        <f t="shared" si="47"/>
        <v>0</v>
      </c>
      <c r="H279">
        <f t="shared" si="54"/>
        <v>156.91118693755456</v>
      </c>
      <c r="I279" s="117">
        <f t="shared" si="48"/>
        <v>0</v>
      </c>
      <c r="J279" s="117">
        <f t="shared" si="49"/>
        <v>0</v>
      </c>
      <c r="K279" s="117">
        <f t="shared" si="50"/>
        <v>0</v>
      </c>
    </row>
    <row r="280" spans="1:11" x14ac:dyDescent="0.25">
      <c r="A280">
        <f t="shared" si="55"/>
        <v>274</v>
      </c>
      <c r="B280" s="117">
        <f t="shared" si="53"/>
        <v>0</v>
      </c>
      <c r="C280" s="117" t="e">
        <f t="shared" si="51"/>
        <v>#NUM!</v>
      </c>
      <c r="D280" s="117">
        <f t="shared" ref="D280:D343" si="56">B280*Interest</f>
        <v>0</v>
      </c>
      <c r="E280" s="117" t="e">
        <f t="shared" si="46"/>
        <v>#NUM!</v>
      </c>
      <c r="F280" s="117">
        <f t="shared" si="52"/>
        <v>0</v>
      </c>
      <c r="G280" s="117">
        <f t="shared" si="47"/>
        <v>0</v>
      </c>
      <c r="H280">
        <f t="shared" si="54"/>
        <v>157.17033851997095</v>
      </c>
      <c r="I280" s="117">
        <f t="shared" si="48"/>
        <v>0</v>
      </c>
      <c r="J280" s="117">
        <f t="shared" si="49"/>
        <v>0</v>
      </c>
      <c r="K280" s="117">
        <f t="shared" si="50"/>
        <v>0</v>
      </c>
    </row>
    <row r="281" spans="1:11" x14ac:dyDescent="0.25">
      <c r="A281">
        <f t="shared" si="55"/>
        <v>275</v>
      </c>
      <c r="B281" s="117">
        <f t="shared" si="53"/>
        <v>0</v>
      </c>
      <c r="C281" s="117" t="e">
        <f t="shared" si="51"/>
        <v>#NUM!</v>
      </c>
      <c r="D281" s="117">
        <f t="shared" si="56"/>
        <v>0</v>
      </c>
      <c r="E281" s="117" t="e">
        <f t="shared" si="46"/>
        <v>#NUM!</v>
      </c>
      <c r="F281" s="117">
        <f t="shared" si="52"/>
        <v>0</v>
      </c>
      <c r="G281" s="117">
        <f t="shared" si="47"/>
        <v>0</v>
      </c>
      <c r="H281">
        <f t="shared" si="54"/>
        <v>157.42991811229524</v>
      </c>
      <c r="I281" s="117">
        <f t="shared" si="48"/>
        <v>0</v>
      </c>
      <c r="J281" s="117">
        <f t="shared" si="49"/>
        <v>0</v>
      </c>
      <c r="K281" s="117">
        <f t="shared" si="50"/>
        <v>0</v>
      </c>
    </row>
    <row r="282" spans="1:11" x14ac:dyDescent="0.25">
      <c r="A282">
        <f t="shared" si="55"/>
        <v>276</v>
      </c>
      <c r="B282" s="117">
        <f t="shared" si="53"/>
        <v>0</v>
      </c>
      <c r="C282" s="117" t="e">
        <f t="shared" si="51"/>
        <v>#NUM!</v>
      </c>
      <c r="D282" s="117">
        <f t="shared" si="56"/>
        <v>0</v>
      </c>
      <c r="E282" s="117" t="e">
        <f t="shared" si="46"/>
        <v>#NUM!</v>
      </c>
      <c r="F282" s="117">
        <f t="shared" si="52"/>
        <v>0</v>
      </c>
      <c r="G282" s="117">
        <f t="shared" si="47"/>
        <v>0</v>
      </c>
      <c r="H282">
        <f t="shared" si="54"/>
        <v>157.68992642142061</v>
      </c>
      <c r="I282" s="117">
        <f t="shared" si="48"/>
        <v>0</v>
      </c>
      <c r="J282" s="117">
        <f t="shared" si="49"/>
        <v>0</v>
      </c>
      <c r="K282" s="117">
        <f t="shared" si="50"/>
        <v>0</v>
      </c>
    </row>
    <row r="283" spans="1:11" x14ac:dyDescent="0.25">
      <c r="A283">
        <f t="shared" si="55"/>
        <v>277</v>
      </c>
      <c r="B283" s="117">
        <f t="shared" si="53"/>
        <v>0</v>
      </c>
      <c r="C283" s="117" t="e">
        <f t="shared" si="51"/>
        <v>#NUM!</v>
      </c>
      <c r="D283" s="117">
        <f t="shared" si="56"/>
        <v>0</v>
      </c>
      <c r="E283" s="117" t="e">
        <f t="shared" si="46"/>
        <v>#NUM!</v>
      </c>
      <c r="F283" s="117">
        <f t="shared" si="52"/>
        <v>0</v>
      </c>
      <c r="G283" s="117">
        <f t="shared" si="47"/>
        <v>0</v>
      </c>
      <c r="H283">
        <f t="shared" si="54"/>
        <v>157.95036415540767</v>
      </c>
      <c r="I283" s="117">
        <f t="shared" si="48"/>
        <v>0</v>
      </c>
      <c r="J283" s="117">
        <f t="shared" si="49"/>
        <v>0</v>
      </c>
      <c r="K283" s="117">
        <f t="shared" si="50"/>
        <v>0</v>
      </c>
    </row>
    <row r="284" spans="1:11" x14ac:dyDescent="0.25">
      <c r="A284">
        <f t="shared" si="55"/>
        <v>278</v>
      </c>
      <c r="B284" s="117">
        <f t="shared" si="53"/>
        <v>0</v>
      </c>
      <c r="C284" s="117" t="e">
        <f t="shared" si="51"/>
        <v>#NUM!</v>
      </c>
      <c r="D284" s="117">
        <f t="shared" si="56"/>
        <v>0</v>
      </c>
      <c r="E284" s="117" t="e">
        <f t="shared" si="46"/>
        <v>#NUM!</v>
      </c>
      <c r="F284" s="117">
        <f t="shared" si="52"/>
        <v>0</v>
      </c>
      <c r="G284" s="117">
        <f t="shared" si="47"/>
        <v>0</v>
      </c>
      <c r="H284">
        <f t="shared" si="54"/>
        <v>158.2112320234865</v>
      </c>
      <c r="I284" s="117">
        <f t="shared" si="48"/>
        <v>0</v>
      </c>
      <c r="J284" s="117">
        <f t="shared" si="49"/>
        <v>0</v>
      </c>
      <c r="K284" s="117">
        <f t="shared" si="50"/>
        <v>0</v>
      </c>
    </row>
    <row r="285" spans="1:11" x14ac:dyDescent="0.25">
      <c r="A285">
        <f t="shared" si="55"/>
        <v>279</v>
      </c>
      <c r="B285" s="117">
        <f t="shared" si="53"/>
        <v>0</v>
      </c>
      <c r="C285" s="117" t="e">
        <f t="shared" si="51"/>
        <v>#NUM!</v>
      </c>
      <c r="D285" s="117">
        <f t="shared" si="56"/>
        <v>0</v>
      </c>
      <c r="E285" s="117" t="e">
        <f t="shared" si="46"/>
        <v>#NUM!</v>
      </c>
      <c r="F285" s="117">
        <f t="shared" si="52"/>
        <v>0</v>
      </c>
      <c r="G285" s="117">
        <f t="shared" si="47"/>
        <v>0</v>
      </c>
      <c r="H285">
        <f t="shared" si="54"/>
        <v>158.47253073605856</v>
      </c>
      <c r="I285" s="117">
        <f t="shared" si="48"/>
        <v>0</v>
      </c>
      <c r="J285" s="117">
        <f t="shared" si="49"/>
        <v>0</v>
      </c>
      <c r="K285" s="117">
        <f t="shared" si="50"/>
        <v>0</v>
      </c>
    </row>
    <row r="286" spans="1:11" x14ac:dyDescent="0.25">
      <c r="A286">
        <f t="shared" si="55"/>
        <v>280</v>
      </c>
      <c r="B286" s="117">
        <f t="shared" si="53"/>
        <v>0</v>
      </c>
      <c r="C286" s="117" t="e">
        <f t="shared" si="51"/>
        <v>#NUM!</v>
      </c>
      <c r="D286" s="117">
        <f t="shared" si="56"/>
        <v>0</v>
      </c>
      <c r="E286" s="117" t="e">
        <f t="shared" si="46"/>
        <v>#NUM!</v>
      </c>
      <c r="F286" s="117">
        <f t="shared" si="52"/>
        <v>0</v>
      </c>
      <c r="G286" s="117">
        <f t="shared" si="47"/>
        <v>0</v>
      </c>
      <c r="H286">
        <f t="shared" si="54"/>
        <v>158.73426100469851</v>
      </c>
      <c r="I286" s="117">
        <f t="shared" si="48"/>
        <v>0</v>
      </c>
      <c r="J286" s="117">
        <f t="shared" si="49"/>
        <v>0</v>
      </c>
      <c r="K286" s="117">
        <f t="shared" si="50"/>
        <v>0</v>
      </c>
    </row>
    <row r="287" spans="1:11" x14ac:dyDescent="0.25">
      <c r="A287">
        <f t="shared" si="55"/>
        <v>281</v>
      </c>
      <c r="B287" s="117">
        <f t="shared" si="53"/>
        <v>0</v>
      </c>
      <c r="C287" s="117" t="e">
        <f t="shared" si="51"/>
        <v>#NUM!</v>
      </c>
      <c r="D287" s="117">
        <f t="shared" si="56"/>
        <v>0</v>
      </c>
      <c r="E287" s="117" t="e">
        <f t="shared" si="46"/>
        <v>#NUM!</v>
      </c>
      <c r="F287" s="117">
        <f t="shared" si="52"/>
        <v>0</v>
      </c>
      <c r="G287" s="117">
        <f t="shared" si="47"/>
        <v>0</v>
      </c>
      <c r="H287">
        <f t="shared" si="54"/>
        <v>158.99642354215632</v>
      </c>
      <c r="I287" s="117">
        <f t="shared" si="48"/>
        <v>0</v>
      </c>
      <c r="J287" s="117">
        <f t="shared" si="49"/>
        <v>0</v>
      </c>
      <c r="K287" s="117">
        <f t="shared" si="50"/>
        <v>0</v>
      </c>
    </row>
    <row r="288" spans="1:11" x14ac:dyDescent="0.25">
      <c r="A288">
        <f t="shared" si="55"/>
        <v>282</v>
      </c>
      <c r="B288" s="117">
        <f t="shared" si="53"/>
        <v>0</v>
      </c>
      <c r="C288" s="117" t="e">
        <f t="shared" si="51"/>
        <v>#NUM!</v>
      </c>
      <c r="D288" s="117">
        <f t="shared" si="56"/>
        <v>0</v>
      </c>
      <c r="E288" s="117" t="e">
        <f t="shared" si="46"/>
        <v>#NUM!</v>
      </c>
      <c r="F288" s="117">
        <f t="shared" si="52"/>
        <v>0</v>
      </c>
      <c r="G288" s="117">
        <f t="shared" si="47"/>
        <v>0</v>
      </c>
      <c r="H288">
        <f t="shared" si="54"/>
        <v>159.25901906235907</v>
      </c>
      <c r="I288" s="117">
        <f t="shared" si="48"/>
        <v>0</v>
      </c>
      <c r="J288" s="117">
        <f t="shared" si="49"/>
        <v>0</v>
      </c>
      <c r="K288" s="117">
        <f t="shared" si="50"/>
        <v>0</v>
      </c>
    </row>
    <row r="289" spans="1:11" x14ac:dyDescent="0.25">
      <c r="A289">
        <f t="shared" si="55"/>
        <v>283</v>
      </c>
      <c r="B289" s="117">
        <f t="shared" si="53"/>
        <v>0</v>
      </c>
      <c r="C289" s="117" t="e">
        <f t="shared" si="51"/>
        <v>#NUM!</v>
      </c>
      <c r="D289" s="117">
        <f t="shared" si="56"/>
        <v>0</v>
      </c>
      <c r="E289" s="117" t="e">
        <f t="shared" si="46"/>
        <v>#NUM!</v>
      </c>
      <c r="F289" s="117">
        <f t="shared" si="52"/>
        <v>0</v>
      </c>
      <c r="G289" s="117">
        <f t="shared" si="47"/>
        <v>0</v>
      </c>
      <c r="H289">
        <f t="shared" si="54"/>
        <v>159.52204828041297</v>
      </c>
      <c r="I289" s="117">
        <f t="shared" si="48"/>
        <v>0</v>
      </c>
      <c r="J289" s="117">
        <f t="shared" si="49"/>
        <v>0</v>
      </c>
      <c r="K289" s="117">
        <f t="shared" si="50"/>
        <v>0</v>
      </c>
    </row>
    <row r="290" spans="1:11" x14ac:dyDescent="0.25">
      <c r="A290">
        <f t="shared" si="55"/>
        <v>284</v>
      </c>
      <c r="B290" s="117">
        <f t="shared" si="53"/>
        <v>0</v>
      </c>
      <c r="C290" s="117" t="e">
        <f t="shared" si="51"/>
        <v>#NUM!</v>
      </c>
      <c r="D290" s="117">
        <f t="shared" si="56"/>
        <v>0</v>
      </c>
      <c r="E290" s="117" t="e">
        <f t="shared" si="46"/>
        <v>#NUM!</v>
      </c>
      <c r="F290" s="117">
        <f t="shared" si="52"/>
        <v>0</v>
      </c>
      <c r="G290" s="117">
        <f t="shared" si="47"/>
        <v>0</v>
      </c>
      <c r="H290">
        <f t="shared" si="54"/>
        <v>159.78551191260527</v>
      </c>
      <c r="I290" s="117">
        <f t="shared" si="48"/>
        <v>0</v>
      </c>
      <c r="J290" s="117">
        <f t="shared" si="49"/>
        <v>0</v>
      </c>
      <c r="K290" s="117">
        <f t="shared" si="50"/>
        <v>0</v>
      </c>
    </row>
    <row r="291" spans="1:11" x14ac:dyDescent="0.25">
      <c r="A291">
        <f t="shared" si="55"/>
        <v>285</v>
      </c>
      <c r="B291" s="117">
        <f t="shared" si="53"/>
        <v>0</v>
      </c>
      <c r="C291" s="117" t="e">
        <f t="shared" si="51"/>
        <v>#NUM!</v>
      </c>
      <c r="D291" s="117">
        <f t="shared" si="56"/>
        <v>0</v>
      </c>
      <c r="E291" s="117" t="e">
        <f t="shared" si="46"/>
        <v>#NUM!</v>
      </c>
      <c r="F291" s="117">
        <f t="shared" si="52"/>
        <v>0</v>
      </c>
      <c r="G291" s="117">
        <f t="shared" si="47"/>
        <v>0</v>
      </c>
      <c r="H291">
        <f t="shared" si="54"/>
        <v>160.04941067640627</v>
      </c>
      <c r="I291" s="117">
        <f t="shared" si="48"/>
        <v>0</v>
      </c>
      <c r="J291" s="117">
        <f t="shared" si="49"/>
        <v>0</v>
      </c>
      <c r="K291" s="117">
        <f t="shared" si="50"/>
        <v>0</v>
      </c>
    </row>
    <row r="292" spans="1:11" x14ac:dyDescent="0.25">
      <c r="A292">
        <f t="shared" si="55"/>
        <v>286</v>
      </c>
      <c r="B292" s="117">
        <f t="shared" si="53"/>
        <v>0</v>
      </c>
      <c r="C292" s="117" t="e">
        <f t="shared" si="51"/>
        <v>#NUM!</v>
      </c>
      <c r="D292" s="117">
        <f t="shared" si="56"/>
        <v>0</v>
      </c>
      <c r="E292" s="117" t="e">
        <f t="shared" si="46"/>
        <v>#NUM!</v>
      </c>
      <c r="F292" s="117">
        <f t="shared" si="52"/>
        <v>0</v>
      </c>
      <c r="G292" s="117">
        <f t="shared" si="47"/>
        <v>0</v>
      </c>
      <c r="H292">
        <f t="shared" si="54"/>
        <v>160.31374529047116</v>
      </c>
      <c r="I292" s="117">
        <f t="shared" si="48"/>
        <v>0</v>
      </c>
      <c r="J292" s="117">
        <f t="shared" si="49"/>
        <v>0</v>
      </c>
      <c r="K292" s="117">
        <f t="shared" si="50"/>
        <v>0</v>
      </c>
    </row>
    <row r="293" spans="1:11" x14ac:dyDescent="0.25">
      <c r="A293">
        <f t="shared" si="55"/>
        <v>287</v>
      </c>
      <c r="B293" s="117">
        <f t="shared" si="53"/>
        <v>0</v>
      </c>
      <c r="C293" s="117" t="e">
        <f t="shared" si="51"/>
        <v>#NUM!</v>
      </c>
      <c r="D293" s="117">
        <f t="shared" si="56"/>
        <v>0</v>
      </c>
      <c r="E293" s="117" t="e">
        <f t="shared" si="46"/>
        <v>#NUM!</v>
      </c>
      <c r="F293" s="117">
        <f t="shared" si="52"/>
        <v>0</v>
      </c>
      <c r="G293" s="117">
        <f t="shared" si="47"/>
        <v>0</v>
      </c>
      <c r="H293">
        <f t="shared" si="54"/>
        <v>160.5785164746421</v>
      </c>
      <c r="I293" s="117">
        <f t="shared" si="48"/>
        <v>0</v>
      </c>
      <c r="J293" s="117">
        <f t="shared" si="49"/>
        <v>0</v>
      </c>
      <c r="K293" s="117">
        <f t="shared" si="50"/>
        <v>0</v>
      </c>
    </row>
    <row r="294" spans="1:11" x14ac:dyDescent="0.25">
      <c r="A294">
        <f t="shared" si="55"/>
        <v>288</v>
      </c>
      <c r="B294" s="117">
        <f t="shared" si="53"/>
        <v>0</v>
      </c>
      <c r="C294" s="117" t="e">
        <f t="shared" si="51"/>
        <v>#NUM!</v>
      </c>
      <c r="D294" s="117">
        <f t="shared" si="56"/>
        <v>0</v>
      </c>
      <c r="E294" s="117" t="e">
        <f t="shared" si="46"/>
        <v>#NUM!</v>
      </c>
      <c r="F294" s="117">
        <f t="shared" si="52"/>
        <v>0</v>
      </c>
      <c r="G294" s="117">
        <f t="shared" si="47"/>
        <v>0</v>
      </c>
      <c r="H294">
        <f t="shared" si="54"/>
        <v>160.84372494995014</v>
      </c>
      <c r="I294" s="117">
        <f t="shared" si="48"/>
        <v>0</v>
      </c>
      <c r="J294" s="117">
        <f t="shared" si="49"/>
        <v>0</v>
      </c>
      <c r="K294" s="117">
        <f t="shared" si="50"/>
        <v>0</v>
      </c>
    </row>
    <row r="295" spans="1:11" x14ac:dyDescent="0.25">
      <c r="A295">
        <f t="shared" si="55"/>
        <v>289</v>
      </c>
      <c r="B295" s="117">
        <f t="shared" si="53"/>
        <v>0</v>
      </c>
      <c r="C295" s="117" t="e">
        <f t="shared" si="51"/>
        <v>#NUM!</v>
      </c>
      <c r="D295" s="117">
        <f t="shared" si="56"/>
        <v>0</v>
      </c>
      <c r="E295" s="117" t="e">
        <f t="shared" si="46"/>
        <v>#NUM!</v>
      </c>
      <c r="F295" s="117">
        <f t="shared" si="52"/>
        <v>0</v>
      </c>
      <c r="G295" s="117">
        <f t="shared" si="47"/>
        <v>0</v>
      </c>
      <c r="H295">
        <f t="shared" si="54"/>
        <v>161.1093714386171</v>
      </c>
      <c r="I295" s="117">
        <f t="shared" si="48"/>
        <v>0</v>
      </c>
      <c r="J295" s="117">
        <f t="shared" si="49"/>
        <v>0</v>
      </c>
      <c r="K295" s="117">
        <f t="shared" si="50"/>
        <v>0</v>
      </c>
    </row>
    <row r="296" spans="1:11" x14ac:dyDescent="0.25">
      <c r="A296">
        <f t="shared" si="55"/>
        <v>290</v>
      </c>
      <c r="B296" s="117">
        <f t="shared" si="53"/>
        <v>0</v>
      </c>
      <c r="C296" s="117" t="e">
        <f t="shared" si="51"/>
        <v>#NUM!</v>
      </c>
      <c r="D296" s="117">
        <f t="shared" si="56"/>
        <v>0</v>
      </c>
      <c r="E296" s="117" t="e">
        <f t="shared" si="46"/>
        <v>#NUM!</v>
      </c>
      <c r="F296" s="117">
        <f t="shared" si="52"/>
        <v>0</v>
      </c>
      <c r="G296" s="117">
        <f t="shared" si="47"/>
        <v>0</v>
      </c>
      <c r="H296">
        <f t="shared" si="54"/>
        <v>161.37545666405768</v>
      </c>
      <c r="I296" s="117">
        <f t="shared" si="48"/>
        <v>0</v>
      </c>
      <c r="J296" s="117">
        <f t="shared" si="49"/>
        <v>0</v>
      </c>
      <c r="K296" s="117">
        <f t="shared" si="50"/>
        <v>0</v>
      </c>
    </row>
    <row r="297" spans="1:11" x14ac:dyDescent="0.25">
      <c r="A297">
        <f t="shared" si="55"/>
        <v>291</v>
      </c>
      <c r="B297" s="117">
        <f t="shared" si="53"/>
        <v>0</v>
      </c>
      <c r="C297" s="117" t="e">
        <f t="shared" si="51"/>
        <v>#NUM!</v>
      </c>
      <c r="D297" s="117">
        <f t="shared" si="56"/>
        <v>0</v>
      </c>
      <c r="E297" s="117" t="e">
        <f t="shared" si="46"/>
        <v>#NUM!</v>
      </c>
      <c r="F297" s="117">
        <f t="shared" si="52"/>
        <v>0</v>
      </c>
      <c r="G297" s="117">
        <f t="shared" si="47"/>
        <v>0</v>
      </c>
      <c r="H297">
        <f t="shared" si="54"/>
        <v>161.64198135088134</v>
      </c>
      <c r="I297" s="117">
        <f t="shared" si="48"/>
        <v>0</v>
      </c>
      <c r="J297" s="117">
        <f t="shared" si="49"/>
        <v>0</v>
      </c>
      <c r="K297" s="117">
        <f t="shared" si="50"/>
        <v>0</v>
      </c>
    </row>
    <row r="298" spans="1:11" x14ac:dyDescent="0.25">
      <c r="A298">
        <f t="shared" si="55"/>
        <v>292</v>
      </c>
      <c r="B298" s="117">
        <f t="shared" si="53"/>
        <v>0</v>
      </c>
      <c r="C298" s="117" t="e">
        <f t="shared" si="51"/>
        <v>#NUM!</v>
      </c>
      <c r="D298" s="117">
        <f t="shared" si="56"/>
        <v>0</v>
      </c>
      <c r="E298" s="117" t="e">
        <f t="shared" si="46"/>
        <v>#NUM!</v>
      </c>
      <c r="F298" s="117">
        <f t="shared" si="52"/>
        <v>0</v>
      </c>
      <c r="G298" s="117">
        <f t="shared" si="47"/>
        <v>0</v>
      </c>
      <c r="H298">
        <f t="shared" si="54"/>
        <v>161.90894622489427</v>
      </c>
      <c r="I298" s="117">
        <f t="shared" si="48"/>
        <v>0</v>
      </c>
      <c r="J298" s="117">
        <f t="shared" si="49"/>
        <v>0</v>
      </c>
      <c r="K298" s="117">
        <f t="shared" si="50"/>
        <v>0</v>
      </c>
    </row>
    <row r="299" spans="1:11" x14ac:dyDescent="0.25">
      <c r="A299">
        <f t="shared" si="55"/>
        <v>293</v>
      </c>
      <c r="B299" s="117">
        <f t="shared" si="53"/>
        <v>0</v>
      </c>
      <c r="C299" s="117" t="e">
        <f t="shared" si="51"/>
        <v>#NUM!</v>
      </c>
      <c r="D299" s="117">
        <f t="shared" si="56"/>
        <v>0</v>
      </c>
      <c r="E299" s="117" t="e">
        <f t="shared" si="46"/>
        <v>#NUM!</v>
      </c>
      <c r="F299" s="117">
        <f t="shared" si="52"/>
        <v>0</v>
      </c>
      <c r="G299" s="117">
        <f t="shared" si="47"/>
        <v>0</v>
      </c>
      <c r="H299">
        <f t="shared" si="54"/>
        <v>162.17635201310139</v>
      </c>
      <c r="I299" s="117">
        <f t="shared" si="48"/>
        <v>0</v>
      </c>
      <c r="J299" s="117">
        <f t="shared" si="49"/>
        <v>0</v>
      </c>
      <c r="K299" s="117">
        <f t="shared" si="50"/>
        <v>0</v>
      </c>
    </row>
    <row r="300" spans="1:11" x14ac:dyDescent="0.25">
      <c r="A300">
        <f t="shared" si="55"/>
        <v>294</v>
      </c>
      <c r="B300" s="117">
        <f t="shared" si="53"/>
        <v>0</v>
      </c>
      <c r="C300" s="117" t="e">
        <f t="shared" si="51"/>
        <v>#NUM!</v>
      </c>
      <c r="D300" s="117">
        <f t="shared" si="56"/>
        <v>0</v>
      </c>
      <c r="E300" s="117" t="e">
        <f t="shared" si="46"/>
        <v>#NUM!</v>
      </c>
      <c r="F300" s="117">
        <f t="shared" si="52"/>
        <v>0</v>
      </c>
      <c r="G300" s="117">
        <f t="shared" si="47"/>
        <v>0</v>
      </c>
      <c r="H300">
        <f t="shared" si="54"/>
        <v>162.44419944370836</v>
      </c>
      <c r="I300" s="117">
        <f t="shared" si="48"/>
        <v>0</v>
      </c>
      <c r="J300" s="117">
        <f t="shared" si="49"/>
        <v>0</v>
      </c>
      <c r="K300" s="117">
        <f t="shared" si="50"/>
        <v>0</v>
      </c>
    </row>
    <row r="301" spans="1:11" x14ac:dyDescent="0.25">
      <c r="A301">
        <f t="shared" si="55"/>
        <v>295</v>
      </c>
      <c r="B301" s="117">
        <f t="shared" si="53"/>
        <v>0</v>
      </c>
      <c r="C301" s="117" t="e">
        <f t="shared" si="51"/>
        <v>#NUM!</v>
      </c>
      <c r="D301" s="117">
        <f t="shared" si="56"/>
        <v>0</v>
      </c>
      <c r="E301" s="117" t="e">
        <f t="shared" si="46"/>
        <v>#NUM!</v>
      </c>
      <c r="F301" s="117">
        <f t="shared" si="52"/>
        <v>0</v>
      </c>
      <c r="G301" s="117">
        <f t="shared" si="47"/>
        <v>0</v>
      </c>
      <c r="H301">
        <f t="shared" si="54"/>
        <v>162.71248924612351</v>
      </c>
      <c r="I301" s="117">
        <f t="shared" si="48"/>
        <v>0</v>
      </c>
      <c r="J301" s="117">
        <f t="shared" si="49"/>
        <v>0</v>
      </c>
      <c r="K301" s="117">
        <f t="shared" si="50"/>
        <v>0</v>
      </c>
    </row>
    <row r="302" spans="1:11" x14ac:dyDescent="0.25">
      <c r="A302">
        <f t="shared" si="55"/>
        <v>296</v>
      </c>
      <c r="B302" s="117">
        <f t="shared" si="53"/>
        <v>0</v>
      </c>
      <c r="C302" s="117" t="e">
        <f t="shared" si="51"/>
        <v>#NUM!</v>
      </c>
      <c r="D302" s="117">
        <f t="shared" si="56"/>
        <v>0</v>
      </c>
      <c r="E302" s="117" t="e">
        <f t="shared" si="46"/>
        <v>#NUM!</v>
      </c>
      <c r="F302" s="117">
        <f t="shared" si="52"/>
        <v>0</v>
      </c>
      <c r="G302" s="117">
        <f t="shared" si="47"/>
        <v>0</v>
      </c>
      <c r="H302">
        <f t="shared" si="54"/>
        <v>162.98122215095984</v>
      </c>
      <c r="I302" s="117">
        <f t="shared" si="48"/>
        <v>0</v>
      </c>
      <c r="J302" s="117">
        <f t="shared" si="49"/>
        <v>0</v>
      </c>
      <c r="K302" s="117">
        <f t="shared" si="50"/>
        <v>0</v>
      </c>
    </row>
    <row r="303" spans="1:11" x14ac:dyDescent="0.25">
      <c r="A303">
        <f t="shared" si="55"/>
        <v>297</v>
      </c>
      <c r="B303" s="117">
        <f t="shared" si="53"/>
        <v>0</v>
      </c>
      <c r="C303" s="117" t="e">
        <f t="shared" si="51"/>
        <v>#NUM!</v>
      </c>
      <c r="D303" s="117">
        <f t="shared" si="56"/>
        <v>0</v>
      </c>
      <c r="E303" s="117" t="e">
        <f t="shared" si="46"/>
        <v>#NUM!</v>
      </c>
      <c r="F303" s="117">
        <f t="shared" si="52"/>
        <v>0</v>
      </c>
      <c r="G303" s="117">
        <f t="shared" si="47"/>
        <v>0</v>
      </c>
      <c r="H303">
        <f t="shared" si="54"/>
        <v>163.25039889003702</v>
      </c>
      <c r="I303" s="117">
        <f t="shared" si="48"/>
        <v>0</v>
      </c>
      <c r="J303" s="117">
        <f t="shared" si="49"/>
        <v>0</v>
      </c>
      <c r="K303" s="117">
        <f t="shared" si="50"/>
        <v>0</v>
      </c>
    </row>
    <row r="304" spans="1:11" x14ac:dyDescent="0.25">
      <c r="A304">
        <f t="shared" si="55"/>
        <v>298</v>
      </c>
      <c r="B304" s="117">
        <f t="shared" si="53"/>
        <v>0</v>
      </c>
      <c r="C304" s="117" t="e">
        <f t="shared" si="51"/>
        <v>#NUM!</v>
      </c>
      <c r="D304" s="117">
        <f t="shared" si="56"/>
        <v>0</v>
      </c>
      <c r="E304" s="117" t="e">
        <f t="shared" si="46"/>
        <v>#NUM!</v>
      </c>
      <c r="F304" s="117">
        <f t="shared" si="52"/>
        <v>0</v>
      </c>
      <c r="G304" s="117">
        <f t="shared" si="47"/>
        <v>0</v>
      </c>
      <c r="H304">
        <f t="shared" si="54"/>
        <v>163.52002019638337</v>
      </c>
      <c r="I304" s="117">
        <f t="shared" si="48"/>
        <v>0</v>
      </c>
      <c r="J304" s="117">
        <f t="shared" si="49"/>
        <v>0</v>
      </c>
      <c r="K304" s="117">
        <f t="shared" si="50"/>
        <v>0</v>
      </c>
    </row>
    <row r="305" spans="1:11" x14ac:dyDescent="0.25">
      <c r="A305">
        <f t="shared" si="55"/>
        <v>299</v>
      </c>
      <c r="B305" s="117">
        <f t="shared" si="53"/>
        <v>0</v>
      </c>
      <c r="C305" s="117" t="e">
        <f t="shared" si="51"/>
        <v>#NUM!</v>
      </c>
      <c r="D305" s="117">
        <f t="shared" si="56"/>
        <v>0</v>
      </c>
      <c r="E305" s="117" t="e">
        <f t="shared" si="46"/>
        <v>#NUM!</v>
      </c>
      <c r="F305" s="117">
        <f t="shared" si="52"/>
        <v>0</v>
      </c>
      <c r="G305" s="117">
        <f t="shared" si="47"/>
        <v>0</v>
      </c>
      <c r="H305">
        <f t="shared" si="54"/>
        <v>163.79008680423792</v>
      </c>
      <c r="I305" s="117">
        <f t="shared" si="48"/>
        <v>0</v>
      </c>
      <c r="J305" s="117">
        <f t="shared" si="49"/>
        <v>0</v>
      </c>
      <c r="K305" s="117">
        <f t="shared" si="50"/>
        <v>0</v>
      </c>
    </row>
    <row r="306" spans="1:11" x14ac:dyDescent="0.25">
      <c r="A306">
        <f t="shared" si="55"/>
        <v>300</v>
      </c>
      <c r="B306" s="117">
        <f t="shared" si="53"/>
        <v>0</v>
      </c>
      <c r="C306" s="117" t="e">
        <f t="shared" si="51"/>
        <v>#NUM!</v>
      </c>
      <c r="D306" s="117">
        <f t="shared" si="56"/>
        <v>0</v>
      </c>
      <c r="E306" s="117" t="e">
        <f t="shared" si="46"/>
        <v>#NUM!</v>
      </c>
      <c r="F306" s="117">
        <f t="shared" si="52"/>
        <v>0</v>
      </c>
      <c r="G306" s="117">
        <f t="shared" si="47"/>
        <v>0</v>
      </c>
      <c r="H306">
        <f t="shared" si="54"/>
        <v>164.06059944905229</v>
      </c>
      <c r="I306" s="117">
        <f t="shared" si="48"/>
        <v>0</v>
      </c>
      <c r="J306" s="117">
        <f t="shared" si="49"/>
        <v>0</v>
      </c>
      <c r="K306" s="117">
        <f t="shared" si="50"/>
        <v>0</v>
      </c>
    </row>
    <row r="307" spans="1:11" x14ac:dyDescent="0.25">
      <c r="A307">
        <f t="shared" si="55"/>
        <v>301</v>
      </c>
      <c r="B307" s="117">
        <f t="shared" si="53"/>
        <v>0</v>
      </c>
      <c r="C307" s="117" t="e">
        <f t="shared" si="51"/>
        <v>#NUM!</v>
      </c>
      <c r="D307" s="117">
        <f t="shared" si="56"/>
        <v>0</v>
      </c>
      <c r="E307" s="117" t="e">
        <f t="shared" si="46"/>
        <v>#NUM!</v>
      </c>
      <c r="F307" s="117">
        <f t="shared" si="52"/>
        <v>0</v>
      </c>
      <c r="G307" s="117">
        <f t="shared" si="47"/>
        <v>0</v>
      </c>
      <c r="H307">
        <f t="shared" si="54"/>
        <v>164.33155886749276</v>
      </c>
      <c r="I307" s="117">
        <f t="shared" si="48"/>
        <v>0</v>
      </c>
      <c r="J307" s="117">
        <f t="shared" si="49"/>
        <v>0</v>
      </c>
      <c r="K307" s="117">
        <f t="shared" si="50"/>
        <v>0</v>
      </c>
    </row>
    <row r="308" spans="1:11" x14ac:dyDescent="0.25">
      <c r="A308">
        <f t="shared" si="55"/>
        <v>302</v>
      </c>
      <c r="B308" s="117">
        <f t="shared" si="53"/>
        <v>0</v>
      </c>
      <c r="C308" s="117" t="e">
        <f t="shared" si="51"/>
        <v>#NUM!</v>
      </c>
      <c r="D308" s="117">
        <f t="shared" si="56"/>
        <v>0</v>
      </c>
      <c r="E308" s="117" t="e">
        <f t="shared" si="46"/>
        <v>#NUM!</v>
      </c>
      <c r="F308" s="117">
        <f t="shared" si="52"/>
        <v>0</v>
      </c>
      <c r="G308" s="117">
        <f t="shared" si="47"/>
        <v>0</v>
      </c>
      <c r="H308">
        <f t="shared" si="54"/>
        <v>164.60296579744232</v>
      </c>
      <c r="I308" s="117">
        <f t="shared" si="48"/>
        <v>0</v>
      </c>
      <c r="J308" s="117">
        <f t="shared" si="49"/>
        <v>0</v>
      </c>
      <c r="K308" s="117">
        <f t="shared" si="50"/>
        <v>0</v>
      </c>
    </row>
    <row r="309" spans="1:11" x14ac:dyDescent="0.25">
      <c r="A309">
        <f t="shared" si="55"/>
        <v>303</v>
      </c>
      <c r="B309" s="117">
        <f t="shared" si="53"/>
        <v>0</v>
      </c>
      <c r="C309" s="117" t="e">
        <f t="shared" si="51"/>
        <v>#NUM!</v>
      </c>
      <c r="D309" s="117">
        <f t="shared" si="56"/>
        <v>0</v>
      </c>
      <c r="E309" s="117" t="e">
        <f t="shared" si="46"/>
        <v>#NUM!</v>
      </c>
      <c r="F309" s="117">
        <f t="shared" si="52"/>
        <v>0</v>
      </c>
      <c r="G309" s="117">
        <f t="shared" si="47"/>
        <v>0</v>
      </c>
      <c r="H309">
        <f t="shared" si="54"/>
        <v>164.87482097800262</v>
      </c>
      <c r="I309" s="117">
        <f t="shared" si="48"/>
        <v>0</v>
      </c>
      <c r="J309" s="117">
        <f t="shared" si="49"/>
        <v>0</v>
      </c>
      <c r="K309" s="117">
        <f t="shared" si="50"/>
        <v>0</v>
      </c>
    </row>
    <row r="310" spans="1:11" x14ac:dyDescent="0.25">
      <c r="A310">
        <f t="shared" si="55"/>
        <v>304</v>
      </c>
      <c r="B310" s="117">
        <f t="shared" si="53"/>
        <v>0</v>
      </c>
      <c r="C310" s="117" t="e">
        <f t="shared" si="51"/>
        <v>#NUM!</v>
      </c>
      <c r="D310" s="117">
        <f t="shared" si="56"/>
        <v>0</v>
      </c>
      <c r="E310" s="117" t="e">
        <f t="shared" si="46"/>
        <v>#NUM!</v>
      </c>
      <c r="F310" s="117">
        <f t="shared" si="52"/>
        <v>0</v>
      </c>
      <c r="G310" s="117">
        <f t="shared" si="47"/>
        <v>0</v>
      </c>
      <c r="H310">
        <f t="shared" si="54"/>
        <v>165.14712514949599</v>
      </c>
      <c r="I310" s="117">
        <f t="shared" si="48"/>
        <v>0</v>
      </c>
      <c r="J310" s="117">
        <f t="shared" si="49"/>
        <v>0</v>
      </c>
      <c r="K310" s="117">
        <f t="shared" si="50"/>
        <v>0</v>
      </c>
    </row>
    <row r="311" spans="1:11" x14ac:dyDescent="0.25">
      <c r="A311">
        <f t="shared" si="55"/>
        <v>305</v>
      </c>
      <c r="B311" s="117">
        <f t="shared" si="53"/>
        <v>0</v>
      </c>
      <c r="C311" s="117" t="e">
        <f t="shared" si="51"/>
        <v>#NUM!</v>
      </c>
      <c r="D311" s="117">
        <f t="shared" si="56"/>
        <v>0</v>
      </c>
      <c r="E311" s="117" t="e">
        <f t="shared" si="46"/>
        <v>#NUM!</v>
      </c>
      <c r="F311" s="117">
        <f t="shared" si="52"/>
        <v>0</v>
      </c>
      <c r="G311" s="117">
        <f t="shared" si="47"/>
        <v>0</v>
      </c>
      <c r="H311">
        <f t="shared" si="54"/>
        <v>165.41987905346744</v>
      </c>
      <c r="I311" s="117">
        <f t="shared" si="48"/>
        <v>0</v>
      </c>
      <c r="J311" s="117">
        <f t="shared" si="49"/>
        <v>0</v>
      </c>
      <c r="K311" s="117">
        <f t="shared" si="50"/>
        <v>0</v>
      </c>
    </row>
    <row r="312" spans="1:11" x14ac:dyDescent="0.25">
      <c r="A312">
        <f t="shared" si="55"/>
        <v>306</v>
      </c>
      <c r="B312" s="117">
        <f t="shared" si="53"/>
        <v>0</v>
      </c>
      <c r="C312" s="117" t="e">
        <f t="shared" si="51"/>
        <v>#NUM!</v>
      </c>
      <c r="D312" s="117">
        <f t="shared" si="56"/>
        <v>0</v>
      </c>
      <c r="E312" s="117" t="e">
        <f t="shared" si="46"/>
        <v>#NUM!</v>
      </c>
      <c r="F312" s="117">
        <f t="shared" si="52"/>
        <v>0</v>
      </c>
      <c r="G312" s="117">
        <f t="shared" si="47"/>
        <v>0</v>
      </c>
      <c r="H312">
        <f t="shared" si="54"/>
        <v>165.69308343268673</v>
      </c>
      <c r="I312" s="117">
        <f t="shared" si="48"/>
        <v>0</v>
      </c>
      <c r="J312" s="117">
        <f t="shared" si="49"/>
        <v>0</v>
      </c>
      <c r="K312" s="117">
        <f t="shared" si="50"/>
        <v>0</v>
      </c>
    </row>
    <row r="313" spans="1:11" x14ac:dyDescent="0.25">
      <c r="A313">
        <f t="shared" si="55"/>
        <v>307</v>
      </c>
      <c r="B313" s="117">
        <f t="shared" si="53"/>
        <v>0</v>
      </c>
      <c r="C313" s="117" t="e">
        <f t="shared" si="51"/>
        <v>#NUM!</v>
      </c>
      <c r="D313" s="117">
        <f t="shared" si="56"/>
        <v>0</v>
      </c>
      <c r="E313" s="117" t="e">
        <f t="shared" si="46"/>
        <v>#NUM!</v>
      </c>
      <c r="F313" s="117">
        <f t="shared" si="52"/>
        <v>0</v>
      </c>
      <c r="G313" s="117">
        <f t="shared" si="47"/>
        <v>0</v>
      </c>
      <c r="H313">
        <f t="shared" si="54"/>
        <v>165.96673903115035</v>
      </c>
      <c r="I313" s="117">
        <f t="shared" si="48"/>
        <v>0</v>
      </c>
      <c r="J313" s="117">
        <f t="shared" si="49"/>
        <v>0</v>
      </c>
      <c r="K313" s="117">
        <f t="shared" si="50"/>
        <v>0</v>
      </c>
    </row>
    <row r="314" spans="1:11" x14ac:dyDescent="0.25">
      <c r="A314">
        <f t="shared" si="55"/>
        <v>308</v>
      </c>
      <c r="B314" s="117">
        <f t="shared" si="53"/>
        <v>0</v>
      </c>
      <c r="C314" s="117" t="e">
        <f t="shared" si="51"/>
        <v>#NUM!</v>
      </c>
      <c r="D314" s="117">
        <f t="shared" si="56"/>
        <v>0</v>
      </c>
      <c r="E314" s="117" t="e">
        <f t="shared" si="46"/>
        <v>#NUM!</v>
      </c>
      <c r="F314" s="117">
        <f t="shared" si="52"/>
        <v>0</v>
      </c>
      <c r="G314" s="117">
        <f t="shared" si="47"/>
        <v>0</v>
      </c>
      <c r="H314">
        <f t="shared" si="54"/>
        <v>166.24084659408359</v>
      </c>
      <c r="I314" s="117">
        <f t="shared" si="48"/>
        <v>0</v>
      </c>
      <c r="J314" s="117">
        <f t="shared" si="49"/>
        <v>0</v>
      </c>
      <c r="K314" s="117">
        <f t="shared" si="50"/>
        <v>0</v>
      </c>
    </row>
    <row r="315" spans="1:11" x14ac:dyDescent="0.25">
      <c r="A315">
        <f t="shared" si="55"/>
        <v>309</v>
      </c>
      <c r="B315" s="117">
        <f t="shared" si="53"/>
        <v>0</v>
      </c>
      <c r="C315" s="117" t="e">
        <f t="shared" si="51"/>
        <v>#NUM!</v>
      </c>
      <c r="D315" s="117">
        <f t="shared" si="56"/>
        <v>0</v>
      </c>
      <c r="E315" s="117" t="e">
        <f t="shared" si="46"/>
        <v>#NUM!</v>
      </c>
      <c r="F315" s="117">
        <f t="shared" si="52"/>
        <v>0</v>
      </c>
      <c r="G315" s="117">
        <f t="shared" si="47"/>
        <v>0</v>
      </c>
      <c r="H315">
        <f t="shared" si="54"/>
        <v>166.51540686794249</v>
      </c>
      <c r="I315" s="117">
        <f t="shared" si="48"/>
        <v>0</v>
      </c>
      <c r="J315" s="117">
        <f t="shared" si="49"/>
        <v>0</v>
      </c>
      <c r="K315" s="117">
        <f t="shared" si="50"/>
        <v>0</v>
      </c>
    </row>
    <row r="316" spans="1:11" x14ac:dyDescent="0.25">
      <c r="A316">
        <f t="shared" si="55"/>
        <v>310</v>
      </c>
      <c r="B316" s="117">
        <f t="shared" si="53"/>
        <v>0</v>
      </c>
      <c r="C316" s="117" t="e">
        <f t="shared" si="51"/>
        <v>#NUM!</v>
      </c>
      <c r="D316" s="117">
        <f t="shared" si="56"/>
        <v>0</v>
      </c>
      <c r="E316" s="117" t="e">
        <f t="shared" si="46"/>
        <v>#NUM!</v>
      </c>
      <c r="F316" s="117">
        <f t="shared" si="52"/>
        <v>0</v>
      </c>
      <c r="G316" s="117">
        <f t="shared" si="47"/>
        <v>0</v>
      </c>
      <c r="H316">
        <f t="shared" si="54"/>
        <v>166.79042060041596</v>
      </c>
      <c r="I316" s="117">
        <f t="shared" si="48"/>
        <v>0</v>
      </c>
      <c r="J316" s="117">
        <f t="shared" si="49"/>
        <v>0</v>
      </c>
      <c r="K316" s="117">
        <f t="shared" si="50"/>
        <v>0</v>
      </c>
    </row>
    <row r="317" spans="1:11" x14ac:dyDescent="0.25">
      <c r="A317">
        <f t="shared" si="55"/>
        <v>311</v>
      </c>
      <c r="B317" s="117">
        <f t="shared" si="53"/>
        <v>0</v>
      </c>
      <c r="C317" s="117" t="e">
        <f t="shared" si="51"/>
        <v>#NUM!</v>
      </c>
      <c r="D317" s="117">
        <f t="shared" si="56"/>
        <v>0</v>
      </c>
      <c r="E317" s="117" t="e">
        <f t="shared" si="46"/>
        <v>#NUM!</v>
      </c>
      <c r="F317" s="117">
        <f t="shared" si="52"/>
        <v>0</v>
      </c>
      <c r="G317" s="117">
        <f t="shared" si="47"/>
        <v>0</v>
      </c>
      <c r="H317">
        <f t="shared" si="54"/>
        <v>167.06588854042775</v>
      </c>
      <c r="I317" s="117">
        <f t="shared" si="48"/>
        <v>0</v>
      </c>
      <c r="J317" s="117">
        <f t="shared" si="49"/>
        <v>0</v>
      </c>
      <c r="K317" s="117">
        <f t="shared" si="50"/>
        <v>0</v>
      </c>
    </row>
    <row r="318" spans="1:11" x14ac:dyDescent="0.25">
      <c r="A318">
        <f t="shared" si="55"/>
        <v>312</v>
      </c>
      <c r="B318" s="117">
        <f t="shared" si="53"/>
        <v>0</v>
      </c>
      <c r="C318" s="117" t="e">
        <f t="shared" si="51"/>
        <v>#NUM!</v>
      </c>
      <c r="D318" s="117">
        <f t="shared" si="56"/>
        <v>0</v>
      </c>
      <c r="E318" s="117" t="e">
        <f t="shared" si="46"/>
        <v>#NUM!</v>
      </c>
      <c r="F318" s="117">
        <f t="shared" si="52"/>
        <v>0</v>
      </c>
      <c r="G318" s="117">
        <f t="shared" si="47"/>
        <v>0</v>
      </c>
      <c r="H318">
        <f t="shared" si="54"/>
        <v>167.34181143813856</v>
      </c>
      <c r="I318" s="117">
        <f t="shared" si="48"/>
        <v>0</v>
      </c>
      <c r="J318" s="117">
        <f t="shared" si="49"/>
        <v>0</v>
      </c>
      <c r="K318" s="117">
        <f t="shared" si="50"/>
        <v>0</v>
      </c>
    </row>
    <row r="319" spans="1:11" x14ac:dyDescent="0.25">
      <c r="A319">
        <f t="shared" si="55"/>
        <v>313</v>
      </c>
      <c r="B319" s="117">
        <f t="shared" si="53"/>
        <v>0</v>
      </c>
      <c r="C319" s="117" t="e">
        <f t="shared" si="51"/>
        <v>#NUM!</v>
      </c>
      <c r="D319" s="117">
        <f t="shared" si="56"/>
        <v>0</v>
      </c>
      <c r="E319" s="117" t="e">
        <f t="shared" si="46"/>
        <v>#NUM!</v>
      </c>
      <c r="F319" s="117">
        <f t="shared" si="52"/>
        <v>0</v>
      </c>
      <c r="G319" s="117">
        <f t="shared" si="47"/>
        <v>0</v>
      </c>
      <c r="H319">
        <f t="shared" si="54"/>
        <v>167.61819004494802</v>
      </c>
      <c r="I319" s="117">
        <f t="shared" si="48"/>
        <v>0</v>
      </c>
      <c r="J319" s="117">
        <f t="shared" si="49"/>
        <v>0</v>
      </c>
      <c r="K319" s="117">
        <f t="shared" si="50"/>
        <v>0</v>
      </c>
    </row>
    <row r="320" spans="1:11" x14ac:dyDescent="0.25">
      <c r="A320">
        <f t="shared" si="55"/>
        <v>314</v>
      </c>
      <c r="B320" s="117">
        <f t="shared" si="53"/>
        <v>0</v>
      </c>
      <c r="C320" s="117" t="e">
        <f t="shared" si="51"/>
        <v>#NUM!</v>
      </c>
      <c r="D320" s="117">
        <f t="shared" si="56"/>
        <v>0</v>
      </c>
      <c r="E320" s="117" t="e">
        <f t="shared" si="46"/>
        <v>#NUM!</v>
      </c>
      <c r="F320" s="117">
        <f t="shared" si="52"/>
        <v>0</v>
      </c>
      <c r="G320" s="117">
        <f t="shared" si="47"/>
        <v>0</v>
      </c>
      <c r="H320">
        <f t="shared" si="54"/>
        <v>167.89502511349676</v>
      </c>
      <c r="I320" s="117">
        <f t="shared" si="48"/>
        <v>0</v>
      </c>
      <c r="J320" s="117">
        <f t="shared" si="49"/>
        <v>0</v>
      </c>
      <c r="K320" s="117">
        <f t="shared" si="50"/>
        <v>0</v>
      </c>
    </row>
    <row r="321" spans="1:11" x14ac:dyDescent="0.25">
      <c r="A321">
        <f t="shared" si="55"/>
        <v>315</v>
      </c>
      <c r="B321" s="117">
        <f t="shared" si="53"/>
        <v>0</v>
      </c>
      <c r="C321" s="117" t="e">
        <f t="shared" si="51"/>
        <v>#NUM!</v>
      </c>
      <c r="D321" s="117">
        <f t="shared" si="56"/>
        <v>0</v>
      </c>
      <c r="E321" s="117" t="e">
        <f t="shared" si="46"/>
        <v>#NUM!</v>
      </c>
      <c r="F321" s="117">
        <f t="shared" si="52"/>
        <v>0</v>
      </c>
      <c r="G321" s="117">
        <f t="shared" si="47"/>
        <v>0</v>
      </c>
      <c r="H321">
        <f t="shared" si="54"/>
        <v>168.17231739766845</v>
      </c>
      <c r="I321" s="117">
        <f t="shared" si="48"/>
        <v>0</v>
      </c>
      <c r="J321" s="117">
        <f t="shared" si="49"/>
        <v>0</v>
      </c>
      <c r="K321" s="117">
        <f t="shared" si="50"/>
        <v>0</v>
      </c>
    </row>
    <row r="322" spans="1:11" x14ac:dyDescent="0.25">
      <c r="A322">
        <f t="shared" si="55"/>
        <v>316</v>
      </c>
      <c r="B322" s="117">
        <f t="shared" si="53"/>
        <v>0</v>
      </c>
      <c r="C322" s="117" t="e">
        <f t="shared" si="51"/>
        <v>#NUM!</v>
      </c>
      <c r="D322" s="117">
        <f t="shared" si="56"/>
        <v>0</v>
      </c>
      <c r="E322" s="117" t="e">
        <f t="shared" si="46"/>
        <v>#NUM!</v>
      </c>
      <c r="F322" s="117">
        <f t="shared" si="52"/>
        <v>0</v>
      </c>
      <c r="G322" s="117">
        <f t="shared" si="47"/>
        <v>0</v>
      </c>
      <c r="H322">
        <f t="shared" si="54"/>
        <v>168.45006765259185</v>
      </c>
      <c r="I322" s="117">
        <f t="shared" si="48"/>
        <v>0</v>
      </c>
      <c r="J322" s="117">
        <f t="shared" si="49"/>
        <v>0</v>
      </c>
      <c r="K322" s="117">
        <f t="shared" si="50"/>
        <v>0</v>
      </c>
    </row>
    <row r="323" spans="1:11" x14ac:dyDescent="0.25">
      <c r="A323">
        <f t="shared" si="55"/>
        <v>317</v>
      </c>
      <c r="B323" s="117">
        <f t="shared" si="53"/>
        <v>0</v>
      </c>
      <c r="C323" s="117" t="e">
        <f t="shared" si="51"/>
        <v>#NUM!</v>
      </c>
      <c r="D323" s="117">
        <f t="shared" si="56"/>
        <v>0</v>
      </c>
      <c r="E323" s="117" t="e">
        <f t="shared" si="46"/>
        <v>#NUM!</v>
      </c>
      <c r="F323" s="117">
        <f t="shared" si="52"/>
        <v>0</v>
      </c>
      <c r="G323" s="117">
        <f t="shared" si="47"/>
        <v>0</v>
      </c>
      <c r="H323">
        <f t="shared" si="54"/>
        <v>168.7282766346429</v>
      </c>
      <c r="I323" s="117">
        <f t="shared" si="48"/>
        <v>0</v>
      </c>
      <c r="J323" s="117">
        <f t="shared" si="49"/>
        <v>0</v>
      </c>
      <c r="K323" s="117">
        <f t="shared" si="50"/>
        <v>0</v>
      </c>
    </row>
    <row r="324" spans="1:11" x14ac:dyDescent="0.25">
      <c r="A324">
        <f t="shared" si="55"/>
        <v>318</v>
      </c>
      <c r="B324" s="117">
        <f t="shared" si="53"/>
        <v>0</v>
      </c>
      <c r="C324" s="117" t="e">
        <f t="shared" si="51"/>
        <v>#NUM!</v>
      </c>
      <c r="D324" s="117">
        <f t="shared" si="56"/>
        <v>0</v>
      </c>
      <c r="E324" s="117" t="e">
        <f t="shared" si="46"/>
        <v>#NUM!</v>
      </c>
      <c r="F324" s="117">
        <f t="shared" si="52"/>
        <v>0</v>
      </c>
      <c r="G324" s="117">
        <f t="shared" si="47"/>
        <v>0</v>
      </c>
      <c r="H324">
        <f t="shared" si="54"/>
        <v>169.00694510144675</v>
      </c>
      <c r="I324" s="117">
        <f t="shared" si="48"/>
        <v>0</v>
      </c>
      <c r="J324" s="117">
        <f t="shared" si="49"/>
        <v>0</v>
      </c>
      <c r="K324" s="117">
        <f t="shared" si="50"/>
        <v>0</v>
      </c>
    </row>
    <row r="325" spans="1:11" x14ac:dyDescent="0.25">
      <c r="A325">
        <f t="shared" si="55"/>
        <v>319</v>
      </c>
      <c r="B325" s="117">
        <f t="shared" si="53"/>
        <v>0</v>
      </c>
      <c r="C325" s="117" t="e">
        <f t="shared" si="51"/>
        <v>#NUM!</v>
      </c>
      <c r="D325" s="117">
        <f t="shared" si="56"/>
        <v>0</v>
      </c>
      <c r="E325" s="117" t="e">
        <f t="shared" si="46"/>
        <v>#NUM!</v>
      </c>
      <c r="F325" s="117">
        <f t="shared" si="52"/>
        <v>0</v>
      </c>
      <c r="G325" s="117">
        <f t="shared" si="47"/>
        <v>0</v>
      </c>
      <c r="H325">
        <f t="shared" si="54"/>
        <v>169.28607381187982</v>
      </c>
      <c r="I325" s="117">
        <f t="shared" si="48"/>
        <v>0</v>
      </c>
      <c r="J325" s="117">
        <f t="shared" si="49"/>
        <v>0</v>
      </c>
      <c r="K325" s="117">
        <f t="shared" si="50"/>
        <v>0</v>
      </c>
    </row>
    <row r="326" spans="1:11" x14ac:dyDescent="0.25">
      <c r="A326">
        <f t="shared" si="55"/>
        <v>320</v>
      </c>
      <c r="B326" s="117">
        <f t="shared" si="53"/>
        <v>0</v>
      </c>
      <c r="C326" s="117" t="e">
        <f t="shared" si="51"/>
        <v>#NUM!</v>
      </c>
      <c r="D326" s="117">
        <f t="shared" si="56"/>
        <v>0</v>
      </c>
      <c r="E326" s="117" t="e">
        <f t="shared" si="46"/>
        <v>#NUM!</v>
      </c>
      <c r="F326" s="117">
        <f t="shared" si="52"/>
        <v>0</v>
      </c>
      <c r="G326" s="117">
        <f t="shared" si="47"/>
        <v>0</v>
      </c>
      <c r="H326">
        <f t="shared" si="54"/>
        <v>169.56566352607189</v>
      </c>
      <c r="I326" s="117">
        <f t="shared" si="48"/>
        <v>0</v>
      </c>
      <c r="J326" s="117">
        <f t="shared" si="49"/>
        <v>0</v>
      </c>
      <c r="K326" s="117">
        <f t="shared" si="50"/>
        <v>0</v>
      </c>
    </row>
    <row r="327" spans="1:11" x14ac:dyDescent="0.25">
      <c r="A327">
        <f t="shared" si="55"/>
        <v>321</v>
      </c>
      <c r="B327" s="117">
        <f t="shared" si="53"/>
        <v>0</v>
      </c>
      <c r="C327" s="117" t="e">
        <f t="shared" si="51"/>
        <v>#NUM!</v>
      </c>
      <c r="D327" s="117">
        <f t="shared" si="56"/>
        <v>0</v>
      </c>
      <c r="E327" s="117" t="e">
        <f t="shared" ref="E327:E366" si="57">-PMT(Interest,H$3,Lsum)</f>
        <v>#NUM!</v>
      </c>
      <c r="F327" s="117">
        <f t="shared" si="52"/>
        <v>0</v>
      </c>
      <c r="G327" s="117">
        <f t="shared" ref="G327:G366" si="58">H327/Base_Index*F327</f>
        <v>0</v>
      </c>
      <c r="H327">
        <f t="shared" si="54"/>
        <v>169.84571500540812</v>
      </c>
      <c r="I327" s="117">
        <f t="shared" ref="I327:I366" si="59">IF(B327&gt;0.01,H327/Base_Index*E327,0)</f>
        <v>0</v>
      </c>
      <c r="J327" s="117">
        <f t="shared" ref="J327:J366" si="60">IF(B327&gt;0.01,H327/Base_Index*C327,0)</f>
        <v>0</v>
      </c>
      <c r="K327" s="117">
        <f t="shared" ref="K327:K366" si="61">H327/Base_Index*D327</f>
        <v>0</v>
      </c>
    </row>
    <row r="328" spans="1:11" x14ac:dyDescent="0.25">
      <c r="A328">
        <f t="shared" si="55"/>
        <v>322</v>
      </c>
      <c r="B328" s="117">
        <f t="shared" si="53"/>
        <v>0</v>
      </c>
      <c r="C328" s="117" t="e">
        <f t="shared" ref="C328:C366" si="62">E328-D328</f>
        <v>#NUM!</v>
      </c>
      <c r="D328" s="117">
        <f t="shared" si="56"/>
        <v>0</v>
      </c>
      <c r="E328" s="117" t="e">
        <f t="shared" si="57"/>
        <v>#NUM!</v>
      </c>
      <c r="F328" s="117">
        <f t="shared" ref="F328:F366" si="63">IF(B328&gt;0.01,B328-C328,0)</f>
        <v>0</v>
      </c>
      <c r="G328" s="117">
        <f t="shared" si="58"/>
        <v>0</v>
      </c>
      <c r="H328">
        <f t="shared" si="54"/>
        <v>170.12622901253124</v>
      </c>
      <c r="I328" s="117">
        <f t="shared" si="59"/>
        <v>0</v>
      </c>
      <c r="J328" s="117">
        <f t="shared" si="60"/>
        <v>0</v>
      </c>
      <c r="K328" s="117">
        <f t="shared" si="61"/>
        <v>0</v>
      </c>
    </row>
    <row r="329" spans="1:11" x14ac:dyDescent="0.25">
      <c r="A329">
        <f t="shared" si="55"/>
        <v>323</v>
      </c>
      <c r="B329" s="117">
        <f t="shared" ref="B329:B366" si="64">F328</f>
        <v>0</v>
      </c>
      <c r="C329" s="117" t="e">
        <f t="shared" si="62"/>
        <v>#NUM!</v>
      </c>
      <c r="D329" s="117">
        <f t="shared" si="56"/>
        <v>0</v>
      </c>
      <c r="E329" s="117" t="e">
        <f t="shared" si="57"/>
        <v>#NUM!</v>
      </c>
      <c r="F329" s="117">
        <f t="shared" si="63"/>
        <v>0</v>
      </c>
      <c r="G329" s="117">
        <f t="shared" si="58"/>
        <v>0</v>
      </c>
      <c r="H329">
        <f t="shared" ref="H329:H366" si="65">H328+D$3*H328/100</f>
        <v>170.40720631134346</v>
      </c>
      <c r="I329" s="117">
        <f t="shared" si="59"/>
        <v>0</v>
      </c>
      <c r="J329" s="117">
        <f t="shared" si="60"/>
        <v>0</v>
      </c>
      <c r="K329" s="117">
        <f t="shared" si="61"/>
        <v>0</v>
      </c>
    </row>
    <row r="330" spans="1:11" x14ac:dyDescent="0.25">
      <c r="A330">
        <f t="shared" si="55"/>
        <v>324</v>
      </c>
      <c r="B330" s="117">
        <f t="shared" si="64"/>
        <v>0</v>
      </c>
      <c r="C330" s="117" t="e">
        <f t="shared" si="62"/>
        <v>#NUM!</v>
      </c>
      <c r="D330" s="117">
        <f t="shared" si="56"/>
        <v>0</v>
      </c>
      <c r="E330" s="117" t="e">
        <f t="shared" si="57"/>
        <v>#NUM!</v>
      </c>
      <c r="F330" s="117">
        <f t="shared" si="63"/>
        <v>0</v>
      </c>
      <c r="G330" s="117">
        <f t="shared" si="58"/>
        <v>0</v>
      </c>
      <c r="H330">
        <f t="shared" si="65"/>
        <v>170.68864766700867</v>
      </c>
      <c r="I330" s="117">
        <f t="shared" si="59"/>
        <v>0</v>
      </c>
      <c r="J330" s="117">
        <f t="shared" si="60"/>
        <v>0</v>
      </c>
      <c r="K330" s="117">
        <f t="shared" si="61"/>
        <v>0</v>
      </c>
    </row>
    <row r="331" spans="1:11" x14ac:dyDescent="0.25">
      <c r="A331">
        <f t="shared" si="55"/>
        <v>325</v>
      </c>
      <c r="B331" s="117">
        <f t="shared" si="64"/>
        <v>0</v>
      </c>
      <c r="C331" s="117" t="e">
        <f t="shared" si="62"/>
        <v>#NUM!</v>
      </c>
      <c r="D331" s="117">
        <f t="shared" si="56"/>
        <v>0</v>
      </c>
      <c r="E331" s="117" t="e">
        <f t="shared" si="57"/>
        <v>#NUM!</v>
      </c>
      <c r="F331" s="117">
        <f t="shared" si="63"/>
        <v>0</v>
      </c>
      <c r="G331" s="117">
        <f t="shared" si="58"/>
        <v>0</v>
      </c>
      <c r="H331">
        <f t="shared" si="65"/>
        <v>170.9705538459545</v>
      </c>
      <c r="I331" s="117">
        <f t="shared" si="59"/>
        <v>0</v>
      </c>
      <c r="J331" s="117">
        <f t="shared" si="60"/>
        <v>0</v>
      </c>
      <c r="K331" s="117">
        <f t="shared" si="61"/>
        <v>0</v>
      </c>
    </row>
    <row r="332" spans="1:11" x14ac:dyDescent="0.25">
      <c r="A332">
        <f t="shared" si="55"/>
        <v>326</v>
      </c>
      <c r="B332" s="117">
        <f t="shared" si="64"/>
        <v>0</v>
      </c>
      <c r="C332" s="117" t="e">
        <f t="shared" si="62"/>
        <v>#NUM!</v>
      </c>
      <c r="D332" s="117">
        <f t="shared" si="56"/>
        <v>0</v>
      </c>
      <c r="E332" s="117" t="e">
        <f t="shared" si="57"/>
        <v>#NUM!</v>
      </c>
      <c r="F332" s="117">
        <f t="shared" si="63"/>
        <v>0</v>
      </c>
      <c r="G332" s="117">
        <f t="shared" si="58"/>
        <v>0</v>
      </c>
      <c r="H332">
        <f t="shared" si="65"/>
        <v>171.25292561587437</v>
      </c>
      <c r="I332" s="117">
        <f t="shared" si="59"/>
        <v>0</v>
      </c>
      <c r="J332" s="117">
        <f t="shared" si="60"/>
        <v>0</v>
      </c>
      <c r="K332" s="117">
        <f t="shared" si="61"/>
        <v>0</v>
      </c>
    </row>
    <row r="333" spans="1:11" x14ac:dyDescent="0.25">
      <c r="A333">
        <f t="shared" si="55"/>
        <v>327</v>
      </c>
      <c r="B333" s="117">
        <f t="shared" si="64"/>
        <v>0</v>
      </c>
      <c r="C333" s="117" t="e">
        <f t="shared" si="62"/>
        <v>#NUM!</v>
      </c>
      <c r="D333" s="117">
        <f t="shared" si="56"/>
        <v>0</v>
      </c>
      <c r="E333" s="117" t="e">
        <f t="shared" si="57"/>
        <v>#NUM!</v>
      </c>
      <c r="F333" s="117">
        <f t="shared" si="63"/>
        <v>0</v>
      </c>
      <c r="G333" s="117">
        <f t="shared" si="58"/>
        <v>0</v>
      </c>
      <c r="H333">
        <f t="shared" si="65"/>
        <v>171.53576374572967</v>
      </c>
      <c r="I333" s="117">
        <f t="shared" si="59"/>
        <v>0</v>
      </c>
      <c r="J333" s="117">
        <f t="shared" si="60"/>
        <v>0</v>
      </c>
      <c r="K333" s="117">
        <f t="shared" si="61"/>
        <v>0</v>
      </c>
    </row>
    <row r="334" spans="1:11" x14ac:dyDescent="0.25">
      <c r="A334">
        <f t="shared" si="55"/>
        <v>328</v>
      </c>
      <c r="B334" s="117">
        <f t="shared" si="64"/>
        <v>0</v>
      </c>
      <c r="C334" s="117" t="e">
        <f t="shared" si="62"/>
        <v>#NUM!</v>
      </c>
      <c r="D334" s="117">
        <f t="shared" si="56"/>
        <v>0</v>
      </c>
      <c r="E334" s="117" t="e">
        <f t="shared" si="57"/>
        <v>#NUM!</v>
      </c>
      <c r="F334" s="117">
        <f t="shared" si="63"/>
        <v>0</v>
      </c>
      <c r="G334" s="117">
        <f t="shared" si="58"/>
        <v>0</v>
      </c>
      <c r="H334">
        <f t="shared" si="65"/>
        <v>171.81906900575171</v>
      </c>
      <c r="I334" s="117">
        <f t="shared" si="59"/>
        <v>0</v>
      </c>
      <c r="J334" s="117">
        <f t="shared" si="60"/>
        <v>0</v>
      </c>
      <c r="K334" s="117">
        <f t="shared" si="61"/>
        <v>0</v>
      </c>
    </row>
    <row r="335" spans="1:11" x14ac:dyDescent="0.25">
      <c r="A335">
        <f t="shared" si="55"/>
        <v>329</v>
      </c>
      <c r="B335" s="117">
        <f t="shared" si="64"/>
        <v>0</v>
      </c>
      <c r="C335" s="117" t="e">
        <f t="shared" si="62"/>
        <v>#NUM!</v>
      </c>
      <c r="D335" s="117">
        <f t="shared" si="56"/>
        <v>0</v>
      </c>
      <c r="E335" s="117" t="e">
        <f t="shared" si="57"/>
        <v>#NUM!</v>
      </c>
      <c r="F335" s="117">
        <f t="shared" si="63"/>
        <v>0</v>
      </c>
      <c r="G335" s="117">
        <f t="shared" si="58"/>
        <v>0</v>
      </c>
      <c r="H335">
        <f t="shared" si="65"/>
        <v>172.10284216744395</v>
      </c>
      <c r="I335" s="117">
        <f t="shared" si="59"/>
        <v>0</v>
      </c>
      <c r="J335" s="117">
        <f t="shared" si="60"/>
        <v>0</v>
      </c>
      <c r="K335" s="117">
        <f t="shared" si="61"/>
        <v>0</v>
      </c>
    </row>
    <row r="336" spans="1:11" x14ac:dyDescent="0.25">
      <c r="A336">
        <f t="shared" si="55"/>
        <v>330</v>
      </c>
      <c r="B336" s="117">
        <f t="shared" si="64"/>
        <v>0</v>
      </c>
      <c r="C336" s="117" t="e">
        <f t="shared" si="62"/>
        <v>#NUM!</v>
      </c>
      <c r="D336" s="117">
        <f t="shared" si="56"/>
        <v>0</v>
      </c>
      <c r="E336" s="117" t="e">
        <f t="shared" si="57"/>
        <v>#NUM!</v>
      </c>
      <c r="F336" s="117">
        <f t="shared" si="63"/>
        <v>0</v>
      </c>
      <c r="G336" s="117">
        <f t="shared" si="58"/>
        <v>0</v>
      </c>
      <c r="H336">
        <f t="shared" si="65"/>
        <v>172.38708400358405</v>
      </c>
      <c r="I336" s="117">
        <f t="shared" si="59"/>
        <v>0</v>
      </c>
      <c r="J336" s="117">
        <f t="shared" si="60"/>
        <v>0</v>
      </c>
      <c r="K336" s="117">
        <f t="shared" si="61"/>
        <v>0</v>
      </c>
    </row>
    <row r="337" spans="1:11" x14ac:dyDescent="0.25">
      <c r="A337">
        <f t="shared" si="55"/>
        <v>331</v>
      </c>
      <c r="B337" s="117">
        <f t="shared" si="64"/>
        <v>0</v>
      </c>
      <c r="C337" s="117" t="e">
        <f t="shared" si="62"/>
        <v>#NUM!</v>
      </c>
      <c r="D337" s="117">
        <f t="shared" si="56"/>
        <v>0</v>
      </c>
      <c r="E337" s="117" t="e">
        <f t="shared" si="57"/>
        <v>#NUM!</v>
      </c>
      <c r="F337" s="117">
        <f t="shared" si="63"/>
        <v>0</v>
      </c>
      <c r="G337" s="117">
        <f t="shared" si="58"/>
        <v>0</v>
      </c>
      <c r="H337">
        <f t="shared" si="65"/>
        <v>172.67179528822595</v>
      </c>
      <c r="I337" s="117">
        <f t="shared" si="59"/>
        <v>0</v>
      </c>
      <c r="J337" s="117">
        <f t="shared" si="60"/>
        <v>0</v>
      </c>
      <c r="K337" s="117">
        <f t="shared" si="61"/>
        <v>0</v>
      </c>
    </row>
    <row r="338" spans="1:11" x14ac:dyDescent="0.25">
      <c r="A338">
        <f t="shared" si="55"/>
        <v>332</v>
      </c>
      <c r="B338" s="117">
        <f t="shared" si="64"/>
        <v>0</v>
      </c>
      <c r="C338" s="117" t="e">
        <f t="shared" si="62"/>
        <v>#NUM!</v>
      </c>
      <c r="D338" s="117">
        <f t="shared" si="56"/>
        <v>0</v>
      </c>
      <c r="E338" s="117" t="e">
        <f t="shared" si="57"/>
        <v>#NUM!</v>
      </c>
      <c r="F338" s="117">
        <f t="shared" si="63"/>
        <v>0</v>
      </c>
      <c r="G338" s="117">
        <f t="shared" si="58"/>
        <v>0</v>
      </c>
      <c r="H338">
        <f t="shared" si="65"/>
        <v>172.95697679670204</v>
      </c>
      <c r="I338" s="117">
        <f t="shared" si="59"/>
        <v>0</v>
      </c>
      <c r="J338" s="117">
        <f t="shared" si="60"/>
        <v>0</v>
      </c>
      <c r="K338" s="117">
        <f t="shared" si="61"/>
        <v>0</v>
      </c>
    </row>
    <row r="339" spans="1:11" x14ac:dyDescent="0.25">
      <c r="A339">
        <f t="shared" si="55"/>
        <v>333</v>
      </c>
      <c r="B339" s="117">
        <f t="shared" si="64"/>
        <v>0</v>
      </c>
      <c r="C339" s="117" t="e">
        <f t="shared" si="62"/>
        <v>#NUM!</v>
      </c>
      <c r="D339" s="117">
        <f t="shared" si="56"/>
        <v>0</v>
      </c>
      <c r="E339" s="117" t="e">
        <f t="shared" si="57"/>
        <v>#NUM!</v>
      </c>
      <c r="F339" s="117">
        <f t="shared" si="63"/>
        <v>0</v>
      </c>
      <c r="G339" s="117">
        <f t="shared" si="58"/>
        <v>0</v>
      </c>
      <c r="H339">
        <f t="shared" si="65"/>
        <v>173.2426293056252</v>
      </c>
      <c r="I339" s="117">
        <f t="shared" si="59"/>
        <v>0</v>
      </c>
      <c r="J339" s="117">
        <f t="shared" si="60"/>
        <v>0</v>
      </c>
      <c r="K339" s="117">
        <f t="shared" si="61"/>
        <v>0</v>
      </c>
    </row>
    <row r="340" spans="1:11" x14ac:dyDescent="0.25">
      <c r="A340">
        <f t="shared" si="55"/>
        <v>334</v>
      </c>
      <c r="B340" s="117">
        <f t="shared" si="64"/>
        <v>0</v>
      </c>
      <c r="C340" s="117" t="e">
        <f t="shared" si="62"/>
        <v>#NUM!</v>
      </c>
      <c r="D340" s="117">
        <f t="shared" si="56"/>
        <v>0</v>
      </c>
      <c r="E340" s="117" t="e">
        <f t="shared" si="57"/>
        <v>#NUM!</v>
      </c>
      <c r="F340" s="117">
        <f t="shared" si="63"/>
        <v>0</v>
      </c>
      <c r="G340" s="117">
        <f t="shared" si="58"/>
        <v>0</v>
      </c>
      <c r="H340">
        <f t="shared" si="65"/>
        <v>173.52875359289095</v>
      </c>
      <c r="I340" s="117">
        <f t="shared" si="59"/>
        <v>0</v>
      </c>
      <c r="J340" s="117">
        <f t="shared" si="60"/>
        <v>0</v>
      </c>
      <c r="K340" s="117">
        <f t="shared" si="61"/>
        <v>0</v>
      </c>
    </row>
    <row r="341" spans="1:11" x14ac:dyDescent="0.25">
      <c r="A341">
        <f t="shared" si="55"/>
        <v>335</v>
      </c>
      <c r="B341" s="117">
        <f t="shared" si="64"/>
        <v>0</v>
      </c>
      <c r="C341" s="117" t="e">
        <f t="shared" si="62"/>
        <v>#NUM!</v>
      </c>
      <c r="D341" s="117">
        <f t="shared" si="56"/>
        <v>0</v>
      </c>
      <c r="E341" s="117" t="e">
        <f t="shared" si="57"/>
        <v>#NUM!</v>
      </c>
      <c r="F341" s="117">
        <f t="shared" si="63"/>
        <v>0</v>
      </c>
      <c r="G341" s="117">
        <f t="shared" si="58"/>
        <v>0</v>
      </c>
      <c r="H341">
        <f t="shared" si="65"/>
        <v>173.8153504376796</v>
      </c>
      <c r="I341" s="117">
        <f t="shared" si="59"/>
        <v>0</v>
      </c>
      <c r="J341" s="117">
        <f t="shared" si="60"/>
        <v>0</v>
      </c>
      <c r="K341" s="117">
        <f t="shared" si="61"/>
        <v>0</v>
      </c>
    </row>
    <row r="342" spans="1:11" x14ac:dyDescent="0.25">
      <c r="A342">
        <f t="shared" si="55"/>
        <v>336</v>
      </c>
      <c r="B342" s="117">
        <f t="shared" si="64"/>
        <v>0</v>
      </c>
      <c r="C342" s="117" t="e">
        <f t="shared" si="62"/>
        <v>#NUM!</v>
      </c>
      <c r="D342" s="117">
        <f t="shared" si="56"/>
        <v>0</v>
      </c>
      <c r="E342" s="117" t="e">
        <f t="shared" si="57"/>
        <v>#NUM!</v>
      </c>
      <c r="F342" s="117">
        <f t="shared" si="63"/>
        <v>0</v>
      </c>
      <c r="G342" s="117">
        <f t="shared" si="58"/>
        <v>0</v>
      </c>
      <c r="H342">
        <f t="shared" si="65"/>
        <v>174.1024206204583</v>
      </c>
      <c r="I342" s="117">
        <f t="shared" si="59"/>
        <v>0</v>
      </c>
      <c r="J342" s="117">
        <f t="shared" si="60"/>
        <v>0</v>
      </c>
      <c r="K342" s="117">
        <f t="shared" si="61"/>
        <v>0</v>
      </c>
    </row>
    <row r="343" spans="1:11" x14ac:dyDescent="0.25">
      <c r="A343">
        <f t="shared" ref="A343:A366" si="66">A342+1</f>
        <v>337</v>
      </c>
      <c r="B343" s="117">
        <f t="shared" si="64"/>
        <v>0</v>
      </c>
      <c r="C343" s="117" t="e">
        <f t="shared" si="62"/>
        <v>#NUM!</v>
      </c>
      <c r="D343" s="117">
        <f t="shared" si="56"/>
        <v>0</v>
      </c>
      <c r="E343" s="117" t="e">
        <f t="shared" si="57"/>
        <v>#NUM!</v>
      </c>
      <c r="F343" s="117">
        <f t="shared" si="63"/>
        <v>0</v>
      </c>
      <c r="G343" s="117">
        <f t="shared" si="58"/>
        <v>0</v>
      </c>
      <c r="H343">
        <f t="shared" si="65"/>
        <v>174.38996492298324</v>
      </c>
      <c r="I343" s="117">
        <f t="shared" si="59"/>
        <v>0</v>
      </c>
      <c r="J343" s="117">
        <f t="shared" si="60"/>
        <v>0</v>
      </c>
      <c r="K343" s="117">
        <f t="shared" si="61"/>
        <v>0</v>
      </c>
    </row>
    <row r="344" spans="1:11" x14ac:dyDescent="0.25">
      <c r="A344">
        <f t="shared" si="66"/>
        <v>338</v>
      </c>
      <c r="B344" s="117">
        <f t="shared" si="64"/>
        <v>0</v>
      </c>
      <c r="C344" s="117" t="e">
        <f t="shared" si="62"/>
        <v>#NUM!</v>
      </c>
      <c r="D344" s="117">
        <f t="shared" ref="D344:D366" si="67">B344*Interest</f>
        <v>0</v>
      </c>
      <c r="E344" s="117" t="e">
        <f t="shared" si="57"/>
        <v>#NUM!</v>
      </c>
      <c r="F344" s="117">
        <f t="shared" si="63"/>
        <v>0</v>
      </c>
      <c r="G344" s="117">
        <f t="shared" si="58"/>
        <v>0</v>
      </c>
      <c r="H344">
        <f t="shared" si="65"/>
        <v>174.67798412830172</v>
      </c>
      <c r="I344" s="117">
        <f t="shared" si="59"/>
        <v>0</v>
      </c>
      <c r="J344" s="117">
        <f t="shared" si="60"/>
        <v>0</v>
      </c>
      <c r="K344" s="117">
        <f t="shared" si="61"/>
        <v>0</v>
      </c>
    </row>
    <row r="345" spans="1:11" x14ac:dyDescent="0.25">
      <c r="A345">
        <f t="shared" si="66"/>
        <v>339</v>
      </c>
      <c r="B345" s="117">
        <f t="shared" si="64"/>
        <v>0</v>
      </c>
      <c r="C345" s="117" t="e">
        <f t="shared" si="62"/>
        <v>#NUM!</v>
      </c>
      <c r="D345" s="117">
        <f t="shared" si="67"/>
        <v>0</v>
      </c>
      <c r="E345" s="117" t="e">
        <f t="shared" si="57"/>
        <v>#NUM!</v>
      </c>
      <c r="F345" s="117">
        <f t="shared" si="63"/>
        <v>0</v>
      </c>
      <c r="G345" s="117">
        <f t="shared" si="58"/>
        <v>0</v>
      </c>
      <c r="H345">
        <f t="shared" si="65"/>
        <v>174.96647902075429</v>
      </c>
      <c r="I345" s="117">
        <f t="shared" si="59"/>
        <v>0</v>
      </c>
      <c r="J345" s="117">
        <f t="shared" si="60"/>
        <v>0</v>
      </c>
      <c r="K345" s="117">
        <f t="shared" si="61"/>
        <v>0</v>
      </c>
    </row>
    <row r="346" spans="1:11" x14ac:dyDescent="0.25">
      <c r="A346">
        <f t="shared" si="66"/>
        <v>340</v>
      </c>
      <c r="B346" s="117">
        <f t="shared" si="64"/>
        <v>0</v>
      </c>
      <c r="C346" s="117" t="e">
        <f t="shared" si="62"/>
        <v>#NUM!</v>
      </c>
      <c r="D346" s="117">
        <f t="shared" si="67"/>
        <v>0</v>
      </c>
      <c r="E346" s="117" t="e">
        <f t="shared" si="57"/>
        <v>#NUM!</v>
      </c>
      <c r="F346" s="117">
        <f t="shared" si="63"/>
        <v>0</v>
      </c>
      <c r="G346" s="117">
        <f t="shared" si="58"/>
        <v>0</v>
      </c>
      <c r="H346">
        <f t="shared" si="65"/>
        <v>175.25545038597696</v>
      </c>
      <c r="I346" s="117">
        <f t="shared" si="59"/>
        <v>0</v>
      </c>
      <c r="J346" s="117">
        <f t="shared" si="60"/>
        <v>0</v>
      </c>
      <c r="K346" s="117">
        <f t="shared" si="61"/>
        <v>0</v>
      </c>
    </row>
    <row r="347" spans="1:11" x14ac:dyDescent="0.25">
      <c r="A347">
        <f t="shared" si="66"/>
        <v>341</v>
      </c>
      <c r="B347" s="117">
        <f t="shared" si="64"/>
        <v>0</v>
      </c>
      <c r="C347" s="117" t="e">
        <f t="shared" si="62"/>
        <v>#NUM!</v>
      </c>
      <c r="D347" s="117">
        <f t="shared" si="67"/>
        <v>0</v>
      </c>
      <c r="E347" s="117" t="e">
        <f t="shared" si="57"/>
        <v>#NUM!</v>
      </c>
      <c r="F347" s="117">
        <f t="shared" si="63"/>
        <v>0</v>
      </c>
      <c r="G347" s="117">
        <f t="shared" si="58"/>
        <v>0</v>
      </c>
      <c r="H347">
        <f t="shared" si="65"/>
        <v>175.54489901090324</v>
      </c>
      <c r="I347" s="117">
        <f t="shared" si="59"/>
        <v>0</v>
      </c>
      <c r="J347" s="117">
        <f t="shared" si="60"/>
        <v>0</v>
      </c>
      <c r="K347" s="117">
        <f t="shared" si="61"/>
        <v>0</v>
      </c>
    </row>
    <row r="348" spans="1:11" x14ac:dyDescent="0.25">
      <c r="A348">
        <f t="shared" si="66"/>
        <v>342</v>
      </c>
      <c r="B348" s="117">
        <f t="shared" si="64"/>
        <v>0</v>
      </c>
      <c r="C348" s="117" t="e">
        <f t="shared" si="62"/>
        <v>#NUM!</v>
      </c>
      <c r="D348" s="117">
        <f t="shared" si="67"/>
        <v>0</v>
      </c>
      <c r="E348" s="117" t="e">
        <f t="shared" si="57"/>
        <v>#NUM!</v>
      </c>
      <c r="F348" s="117">
        <f t="shared" si="63"/>
        <v>0</v>
      </c>
      <c r="G348" s="117">
        <f t="shared" si="58"/>
        <v>0</v>
      </c>
      <c r="H348">
        <f t="shared" si="65"/>
        <v>175.83482568376633</v>
      </c>
      <c r="I348" s="117">
        <f t="shared" si="59"/>
        <v>0</v>
      </c>
      <c r="J348" s="117">
        <f t="shared" si="60"/>
        <v>0</v>
      </c>
      <c r="K348" s="117">
        <f t="shared" si="61"/>
        <v>0</v>
      </c>
    </row>
    <row r="349" spans="1:11" x14ac:dyDescent="0.25">
      <c r="A349">
        <f t="shared" si="66"/>
        <v>343</v>
      </c>
      <c r="B349" s="117">
        <f t="shared" si="64"/>
        <v>0</v>
      </c>
      <c r="C349" s="117" t="e">
        <f t="shared" si="62"/>
        <v>#NUM!</v>
      </c>
      <c r="D349" s="117">
        <f t="shared" si="67"/>
        <v>0</v>
      </c>
      <c r="E349" s="117" t="e">
        <f t="shared" si="57"/>
        <v>#NUM!</v>
      </c>
      <c r="F349" s="117">
        <f t="shared" si="63"/>
        <v>0</v>
      </c>
      <c r="G349" s="117">
        <f t="shared" si="58"/>
        <v>0</v>
      </c>
      <c r="H349">
        <f t="shared" si="65"/>
        <v>176.12523119410125</v>
      </c>
      <c r="I349" s="117">
        <f t="shared" si="59"/>
        <v>0</v>
      </c>
      <c r="J349" s="117">
        <f t="shared" si="60"/>
        <v>0</v>
      </c>
      <c r="K349" s="117">
        <f t="shared" si="61"/>
        <v>0</v>
      </c>
    </row>
    <row r="350" spans="1:11" x14ac:dyDescent="0.25">
      <c r="A350">
        <f t="shared" si="66"/>
        <v>344</v>
      </c>
      <c r="B350" s="117">
        <f t="shared" si="64"/>
        <v>0</v>
      </c>
      <c r="C350" s="117" t="e">
        <f t="shared" si="62"/>
        <v>#NUM!</v>
      </c>
      <c r="D350" s="117">
        <f t="shared" si="67"/>
        <v>0</v>
      </c>
      <c r="E350" s="117" t="e">
        <f t="shared" si="57"/>
        <v>#NUM!</v>
      </c>
      <c r="F350" s="117">
        <f t="shared" si="63"/>
        <v>0</v>
      </c>
      <c r="G350" s="117">
        <f t="shared" si="58"/>
        <v>0</v>
      </c>
      <c r="H350">
        <f t="shared" si="65"/>
        <v>176.41611633274704</v>
      </c>
      <c r="I350" s="117">
        <f t="shared" si="59"/>
        <v>0</v>
      </c>
      <c r="J350" s="117">
        <f t="shared" si="60"/>
        <v>0</v>
      </c>
      <c r="K350" s="117">
        <f t="shared" si="61"/>
        <v>0</v>
      </c>
    </row>
    <row r="351" spans="1:11" x14ac:dyDescent="0.25">
      <c r="A351">
        <f t="shared" si="66"/>
        <v>345</v>
      </c>
      <c r="B351" s="117">
        <f t="shared" si="64"/>
        <v>0</v>
      </c>
      <c r="C351" s="117" t="e">
        <f t="shared" si="62"/>
        <v>#NUM!</v>
      </c>
      <c r="D351" s="117">
        <f t="shared" si="67"/>
        <v>0</v>
      </c>
      <c r="E351" s="117" t="e">
        <f t="shared" si="57"/>
        <v>#NUM!</v>
      </c>
      <c r="F351" s="117">
        <f t="shared" si="63"/>
        <v>0</v>
      </c>
      <c r="G351" s="117">
        <f t="shared" si="58"/>
        <v>0</v>
      </c>
      <c r="H351">
        <f t="shared" si="65"/>
        <v>176.70748189184883</v>
      </c>
      <c r="I351" s="117">
        <f t="shared" si="59"/>
        <v>0</v>
      </c>
      <c r="J351" s="117">
        <f t="shared" si="60"/>
        <v>0</v>
      </c>
      <c r="K351" s="117">
        <f t="shared" si="61"/>
        <v>0</v>
      </c>
    </row>
    <row r="352" spans="1:11" x14ac:dyDescent="0.25">
      <c r="A352">
        <f t="shared" si="66"/>
        <v>346</v>
      </c>
      <c r="B352" s="117">
        <f t="shared" si="64"/>
        <v>0</v>
      </c>
      <c r="C352" s="117" t="e">
        <f t="shared" si="62"/>
        <v>#NUM!</v>
      </c>
      <c r="D352" s="117">
        <f t="shared" si="67"/>
        <v>0</v>
      </c>
      <c r="E352" s="117" t="e">
        <f t="shared" si="57"/>
        <v>#NUM!</v>
      </c>
      <c r="F352" s="117">
        <f t="shared" si="63"/>
        <v>0</v>
      </c>
      <c r="G352" s="117">
        <f t="shared" si="58"/>
        <v>0</v>
      </c>
      <c r="H352">
        <f t="shared" si="65"/>
        <v>176.99932866486009</v>
      </c>
      <c r="I352" s="117">
        <f t="shared" si="59"/>
        <v>0</v>
      </c>
      <c r="J352" s="117">
        <f t="shared" si="60"/>
        <v>0</v>
      </c>
      <c r="K352" s="117">
        <f t="shared" si="61"/>
        <v>0</v>
      </c>
    </row>
    <row r="353" spans="1:11" x14ac:dyDescent="0.25">
      <c r="A353">
        <f t="shared" si="66"/>
        <v>347</v>
      </c>
      <c r="B353" s="117">
        <f t="shared" si="64"/>
        <v>0</v>
      </c>
      <c r="C353" s="117" t="e">
        <f t="shared" si="62"/>
        <v>#NUM!</v>
      </c>
      <c r="D353" s="117">
        <f t="shared" si="67"/>
        <v>0</v>
      </c>
      <c r="E353" s="117" t="e">
        <f t="shared" si="57"/>
        <v>#NUM!</v>
      </c>
      <c r="F353" s="117">
        <f t="shared" si="63"/>
        <v>0</v>
      </c>
      <c r="G353" s="117">
        <f t="shared" si="58"/>
        <v>0</v>
      </c>
      <c r="H353">
        <f t="shared" si="65"/>
        <v>177.29165744654469</v>
      </c>
      <c r="I353" s="117">
        <f t="shared" si="59"/>
        <v>0</v>
      </c>
      <c r="J353" s="117">
        <f t="shared" si="60"/>
        <v>0</v>
      </c>
      <c r="K353" s="117">
        <f t="shared" si="61"/>
        <v>0</v>
      </c>
    </row>
    <row r="354" spans="1:11" x14ac:dyDescent="0.25">
      <c r="A354">
        <f t="shared" si="66"/>
        <v>348</v>
      </c>
      <c r="B354" s="117">
        <f t="shared" si="64"/>
        <v>0</v>
      </c>
      <c r="C354" s="117" t="e">
        <f t="shared" si="62"/>
        <v>#NUM!</v>
      </c>
      <c r="D354" s="117">
        <f t="shared" si="67"/>
        <v>0</v>
      </c>
      <c r="E354" s="117" t="e">
        <f t="shared" si="57"/>
        <v>#NUM!</v>
      </c>
      <c r="F354" s="117">
        <f t="shared" si="63"/>
        <v>0</v>
      </c>
      <c r="G354" s="117">
        <f t="shared" si="58"/>
        <v>0</v>
      </c>
      <c r="H354">
        <f t="shared" si="65"/>
        <v>177.58446903297914</v>
      </c>
      <c r="I354" s="117">
        <f t="shared" si="59"/>
        <v>0</v>
      </c>
      <c r="J354" s="117">
        <f t="shared" si="60"/>
        <v>0</v>
      </c>
      <c r="K354" s="117">
        <f t="shared" si="61"/>
        <v>0</v>
      </c>
    </row>
    <row r="355" spans="1:11" x14ac:dyDescent="0.25">
      <c r="A355">
        <f t="shared" si="66"/>
        <v>349</v>
      </c>
      <c r="B355" s="117">
        <f t="shared" si="64"/>
        <v>0</v>
      </c>
      <c r="C355" s="117" t="e">
        <f t="shared" si="62"/>
        <v>#NUM!</v>
      </c>
      <c r="D355" s="117">
        <f t="shared" si="67"/>
        <v>0</v>
      </c>
      <c r="E355" s="117" t="e">
        <f t="shared" si="57"/>
        <v>#NUM!</v>
      </c>
      <c r="F355" s="117">
        <f t="shared" si="63"/>
        <v>0</v>
      </c>
      <c r="G355" s="117">
        <f t="shared" si="58"/>
        <v>0</v>
      </c>
      <c r="H355">
        <f t="shared" si="65"/>
        <v>177.87776422155477</v>
      </c>
      <c r="I355" s="117">
        <f t="shared" si="59"/>
        <v>0</v>
      </c>
      <c r="J355" s="117">
        <f t="shared" si="60"/>
        <v>0</v>
      </c>
      <c r="K355" s="117">
        <f t="shared" si="61"/>
        <v>0</v>
      </c>
    </row>
    <row r="356" spans="1:11" x14ac:dyDescent="0.25">
      <c r="A356">
        <f t="shared" si="66"/>
        <v>350</v>
      </c>
      <c r="B356" s="117">
        <f t="shared" si="64"/>
        <v>0</v>
      </c>
      <c r="C356" s="117" t="e">
        <f t="shared" si="62"/>
        <v>#NUM!</v>
      </c>
      <c r="D356" s="117">
        <f t="shared" si="67"/>
        <v>0</v>
      </c>
      <c r="E356" s="117" t="e">
        <f t="shared" si="57"/>
        <v>#NUM!</v>
      </c>
      <c r="F356" s="117">
        <f t="shared" si="63"/>
        <v>0</v>
      </c>
      <c r="G356" s="117">
        <f t="shared" si="58"/>
        <v>0</v>
      </c>
      <c r="H356">
        <f t="shared" si="65"/>
        <v>178.17154381097978</v>
      </c>
      <c r="I356" s="117">
        <f t="shared" si="59"/>
        <v>0</v>
      </c>
      <c r="J356" s="117">
        <f t="shared" si="60"/>
        <v>0</v>
      </c>
      <c r="K356" s="117">
        <f t="shared" si="61"/>
        <v>0</v>
      </c>
    </row>
    <row r="357" spans="1:11" x14ac:dyDescent="0.25">
      <c r="A357">
        <f t="shared" si="66"/>
        <v>351</v>
      </c>
      <c r="B357" s="117">
        <f t="shared" si="64"/>
        <v>0</v>
      </c>
      <c r="C357" s="117" t="e">
        <f t="shared" si="62"/>
        <v>#NUM!</v>
      </c>
      <c r="D357" s="117">
        <f t="shared" si="67"/>
        <v>0</v>
      </c>
      <c r="E357" s="117" t="e">
        <f t="shared" si="57"/>
        <v>#NUM!</v>
      </c>
      <c r="F357" s="117">
        <f t="shared" si="63"/>
        <v>0</v>
      </c>
      <c r="G357" s="117">
        <f t="shared" si="58"/>
        <v>0</v>
      </c>
      <c r="H357">
        <f t="shared" si="65"/>
        <v>178.46580860128159</v>
      </c>
      <c r="I357" s="117">
        <f t="shared" si="59"/>
        <v>0</v>
      </c>
      <c r="J357" s="117">
        <f t="shared" si="60"/>
        <v>0</v>
      </c>
      <c r="K357" s="117">
        <f t="shared" si="61"/>
        <v>0</v>
      </c>
    </row>
    <row r="358" spans="1:11" x14ac:dyDescent="0.25">
      <c r="A358">
        <f t="shared" si="66"/>
        <v>352</v>
      </c>
      <c r="B358" s="117">
        <f t="shared" si="64"/>
        <v>0</v>
      </c>
      <c r="C358" s="117" t="e">
        <f t="shared" si="62"/>
        <v>#NUM!</v>
      </c>
      <c r="D358" s="117">
        <f t="shared" si="67"/>
        <v>0</v>
      </c>
      <c r="E358" s="117" t="e">
        <f t="shared" si="57"/>
        <v>#NUM!</v>
      </c>
      <c r="F358" s="117">
        <f t="shared" si="63"/>
        <v>0</v>
      </c>
      <c r="G358" s="117">
        <f t="shared" si="58"/>
        <v>0</v>
      </c>
      <c r="H358">
        <f t="shared" si="65"/>
        <v>178.7605593938089</v>
      </c>
      <c r="I358" s="117">
        <f t="shared" si="59"/>
        <v>0</v>
      </c>
      <c r="J358" s="117">
        <f t="shared" si="60"/>
        <v>0</v>
      </c>
      <c r="K358" s="117">
        <f t="shared" si="61"/>
        <v>0</v>
      </c>
    </row>
    <row r="359" spans="1:11" x14ac:dyDescent="0.25">
      <c r="A359">
        <f t="shared" si="66"/>
        <v>353</v>
      </c>
      <c r="B359" s="117">
        <f t="shared" si="64"/>
        <v>0</v>
      </c>
      <c r="C359" s="117" t="e">
        <f t="shared" si="62"/>
        <v>#NUM!</v>
      </c>
      <c r="D359" s="117">
        <f t="shared" si="67"/>
        <v>0</v>
      </c>
      <c r="E359" s="117" t="e">
        <f t="shared" si="57"/>
        <v>#NUM!</v>
      </c>
      <c r="F359" s="117">
        <f t="shared" si="63"/>
        <v>0</v>
      </c>
      <c r="G359" s="117">
        <f t="shared" si="58"/>
        <v>0</v>
      </c>
      <c r="H359">
        <f t="shared" si="65"/>
        <v>179.0557969912339</v>
      </c>
      <c r="I359" s="117">
        <f t="shared" si="59"/>
        <v>0</v>
      </c>
      <c r="J359" s="117">
        <f t="shared" si="60"/>
        <v>0</v>
      </c>
      <c r="K359" s="117">
        <f t="shared" si="61"/>
        <v>0</v>
      </c>
    </row>
    <row r="360" spans="1:11" x14ac:dyDescent="0.25">
      <c r="A360">
        <f t="shared" si="66"/>
        <v>354</v>
      </c>
      <c r="B360" s="117">
        <f t="shared" si="64"/>
        <v>0</v>
      </c>
      <c r="C360" s="117" t="e">
        <f t="shared" si="62"/>
        <v>#NUM!</v>
      </c>
      <c r="D360" s="117">
        <f t="shared" si="67"/>
        <v>0</v>
      </c>
      <c r="E360" s="117" t="e">
        <f t="shared" si="57"/>
        <v>#NUM!</v>
      </c>
      <c r="F360" s="117">
        <f t="shared" si="63"/>
        <v>0</v>
      </c>
      <c r="G360" s="117">
        <f t="shared" si="58"/>
        <v>0</v>
      </c>
      <c r="H360">
        <f t="shared" si="65"/>
        <v>179.35152219755443</v>
      </c>
      <c r="I360" s="117">
        <f t="shared" si="59"/>
        <v>0</v>
      </c>
      <c r="J360" s="117">
        <f t="shared" si="60"/>
        <v>0</v>
      </c>
      <c r="K360" s="117">
        <f t="shared" si="61"/>
        <v>0</v>
      </c>
    </row>
    <row r="361" spans="1:11" x14ac:dyDescent="0.25">
      <c r="A361">
        <f t="shared" si="66"/>
        <v>355</v>
      </c>
      <c r="B361" s="117">
        <f t="shared" si="64"/>
        <v>0</v>
      </c>
      <c r="C361" s="117" t="e">
        <f t="shared" si="62"/>
        <v>#NUM!</v>
      </c>
      <c r="D361" s="117">
        <f t="shared" si="67"/>
        <v>0</v>
      </c>
      <c r="E361" s="117" t="e">
        <f t="shared" si="57"/>
        <v>#NUM!</v>
      </c>
      <c r="F361" s="117">
        <f t="shared" si="63"/>
        <v>0</v>
      </c>
      <c r="G361" s="117">
        <f t="shared" si="58"/>
        <v>0</v>
      </c>
      <c r="H361">
        <f t="shared" si="65"/>
        <v>179.64773581809624</v>
      </c>
      <c r="I361" s="117">
        <f t="shared" si="59"/>
        <v>0</v>
      </c>
      <c r="J361" s="117">
        <f t="shared" si="60"/>
        <v>0</v>
      </c>
      <c r="K361" s="117">
        <f t="shared" si="61"/>
        <v>0</v>
      </c>
    </row>
    <row r="362" spans="1:11" x14ac:dyDescent="0.25">
      <c r="A362">
        <f t="shared" si="66"/>
        <v>356</v>
      </c>
      <c r="B362" s="117">
        <f t="shared" si="64"/>
        <v>0</v>
      </c>
      <c r="C362" s="117" t="e">
        <f t="shared" si="62"/>
        <v>#NUM!</v>
      </c>
      <c r="D362" s="117">
        <f t="shared" si="67"/>
        <v>0</v>
      </c>
      <c r="E362" s="117" t="e">
        <f t="shared" si="57"/>
        <v>#NUM!</v>
      </c>
      <c r="F362" s="117">
        <f t="shared" si="63"/>
        <v>0</v>
      </c>
      <c r="G362" s="117">
        <f t="shared" si="58"/>
        <v>0</v>
      </c>
      <c r="H362">
        <f t="shared" si="65"/>
        <v>179.94443865951513</v>
      </c>
      <c r="I362" s="117">
        <f t="shared" si="59"/>
        <v>0</v>
      </c>
      <c r="J362" s="117">
        <f t="shared" si="60"/>
        <v>0</v>
      </c>
      <c r="K362" s="117">
        <f t="shared" si="61"/>
        <v>0</v>
      </c>
    </row>
    <row r="363" spans="1:11" x14ac:dyDescent="0.25">
      <c r="A363">
        <f t="shared" si="66"/>
        <v>357</v>
      </c>
      <c r="B363" s="117">
        <f t="shared" si="64"/>
        <v>0</v>
      </c>
      <c r="C363" s="117" t="e">
        <f t="shared" si="62"/>
        <v>#NUM!</v>
      </c>
      <c r="D363" s="117">
        <f t="shared" si="67"/>
        <v>0</v>
      </c>
      <c r="E363" s="117" t="e">
        <f t="shared" si="57"/>
        <v>#NUM!</v>
      </c>
      <c r="F363" s="117">
        <f t="shared" si="63"/>
        <v>0</v>
      </c>
      <c r="G363" s="117">
        <f t="shared" si="58"/>
        <v>0</v>
      </c>
      <c r="H363">
        <f t="shared" si="65"/>
        <v>180.24163152979915</v>
      </c>
      <c r="I363" s="117">
        <f t="shared" si="59"/>
        <v>0</v>
      </c>
      <c r="J363" s="117">
        <f t="shared" si="60"/>
        <v>0</v>
      </c>
      <c r="K363" s="117">
        <f t="shared" si="61"/>
        <v>0</v>
      </c>
    </row>
    <row r="364" spans="1:11" x14ac:dyDescent="0.25">
      <c r="A364">
        <f t="shared" si="66"/>
        <v>358</v>
      </c>
      <c r="B364" s="117">
        <f t="shared" si="64"/>
        <v>0</v>
      </c>
      <c r="C364" s="117" t="e">
        <f t="shared" si="62"/>
        <v>#NUM!</v>
      </c>
      <c r="D364" s="117">
        <f t="shared" si="67"/>
        <v>0</v>
      </c>
      <c r="E364" s="117" t="e">
        <f t="shared" si="57"/>
        <v>#NUM!</v>
      </c>
      <c r="F364" s="117">
        <f t="shared" si="63"/>
        <v>0</v>
      </c>
      <c r="G364" s="117">
        <f t="shared" si="58"/>
        <v>0</v>
      </c>
      <c r="H364">
        <f t="shared" si="65"/>
        <v>180.5393152382708</v>
      </c>
      <c r="I364" s="117">
        <f t="shared" si="59"/>
        <v>0</v>
      </c>
      <c r="J364" s="117">
        <f t="shared" si="60"/>
        <v>0</v>
      </c>
      <c r="K364" s="117">
        <f t="shared" si="61"/>
        <v>0</v>
      </c>
    </row>
    <row r="365" spans="1:11" x14ac:dyDescent="0.25">
      <c r="A365">
        <f t="shared" si="66"/>
        <v>359</v>
      </c>
      <c r="B365" s="117">
        <f t="shared" si="64"/>
        <v>0</v>
      </c>
      <c r="C365" s="117" t="e">
        <f t="shared" si="62"/>
        <v>#NUM!</v>
      </c>
      <c r="D365" s="117">
        <f t="shared" si="67"/>
        <v>0</v>
      </c>
      <c r="E365" s="117" t="e">
        <f t="shared" si="57"/>
        <v>#NUM!</v>
      </c>
      <c r="F365" s="117">
        <f t="shared" si="63"/>
        <v>0</v>
      </c>
      <c r="G365" s="117">
        <f t="shared" si="58"/>
        <v>0</v>
      </c>
      <c r="H365">
        <f t="shared" si="65"/>
        <v>180.83749059558929</v>
      </c>
      <c r="I365" s="117">
        <f t="shared" si="59"/>
        <v>0</v>
      </c>
      <c r="J365" s="117">
        <f t="shared" si="60"/>
        <v>0</v>
      </c>
      <c r="K365" s="117">
        <f t="shared" si="61"/>
        <v>0</v>
      </c>
    </row>
    <row r="366" spans="1:11" x14ac:dyDescent="0.25">
      <c r="A366">
        <f t="shared" si="66"/>
        <v>360</v>
      </c>
      <c r="B366" s="117">
        <f t="shared" si="64"/>
        <v>0</v>
      </c>
      <c r="C366" s="117" t="e">
        <f t="shared" si="62"/>
        <v>#NUM!</v>
      </c>
      <c r="D366" s="117">
        <f t="shared" si="67"/>
        <v>0</v>
      </c>
      <c r="E366" s="117" t="e">
        <f t="shared" si="57"/>
        <v>#NUM!</v>
      </c>
      <c r="F366" s="117">
        <f t="shared" si="63"/>
        <v>0</v>
      </c>
      <c r="G366" s="117">
        <f t="shared" si="58"/>
        <v>0</v>
      </c>
      <c r="H366">
        <f t="shared" si="65"/>
        <v>181.13615841375261</v>
      </c>
      <c r="I366" s="117">
        <f t="shared" si="59"/>
        <v>0</v>
      </c>
      <c r="J366" s="117">
        <f t="shared" si="60"/>
        <v>0</v>
      </c>
      <c r="K366" s="117">
        <f t="shared" si="61"/>
        <v>0</v>
      </c>
    </row>
    <row r="367" spans="1:11" x14ac:dyDescent="0.25">
      <c r="A367" t="s">
        <v>1</v>
      </c>
      <c r="B367" s="117"/>
      <c r="C367" s="117" t="e">
        <f t="shared" ref="C367:E367" si="68">SUM(C7:C366)</f>
        <v>#NUM!</v>
      </c>
      <c r="D367" s="117">
        <f t="shared" si="68"/>
        <v>0</v>
      </c>
      <c r="E367" s="117" t="e">
        <f t="shared" si="68"/>
        <v>#NUM!</v>
      </c>
      <c r="I367" s="117">
        <f>SUM(I7:I366)</f>
        <v>0</v>
      </c>
      <c r="J367" s="117"/>
      <c r="K367" s="117"/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7"/>
  <sheetViews>
    <sheetView rightToLeft="1" zoomScale="85" zoomScaleNormal="85" workbookViewId="0">
      <pane ySplit="6" topLeftCell="A7" activePane="bottomLeft" state="frozen"/>
      <selection activeCell="B1" sqref="B1"/>
      <selection pane="bottomLeft" activeCell="L3" sqref="L3"/>
    </sheetView>
  </sheetViews>
  <sheetFormatPr defaultRowHeight="15" x14ac:dyDescent="0.25"/>
  <cols>
    <col min="1" max="1" width="7.28515625" style="54" customWidth="1"/>
    <col min="2" max="2" width="17.140625" style="54" customWidth="1"/>
    <col min="3" max="3" width="13.42578125" style="54" customWidth="1"/>
    <col min="4" max="4" width="11.85546875" style="54" customWidth="1"/>
    <col min="5" max="5" width="14.28515625" style="54" customWidth="1"/>
    <col min="6" max="6" width="12.7109375" bestFit="1" customWidth="1"/>
    <col min="7" max="7" width="12.7109375" customWidth="1"/>
    <col min="8" max="8" width="9.85546875" customWidth="1"/>
    <col min="9" max="9" width="10.85546875" customWidth="1"/>
    <col min="10" max="11" width="12.140625" customWidth="1"/>
    <col min="12" max="12" width="13" bestFit="1" customWidth="1"/>
    <col min="13" max="13" width="14.28515625" bestFit="1" customWidth="1"/>
  </cols>
  <sheetData>
    <row r="1" spans="1:13" x14ac:dyDescent="0.25">
      <c r="A1"/>
      <c r="B1"/>
      <c r="C1" t="s">
        <v>51</v>
      </c>
      <c r="D1" s="114">
        <f>'מחשבון משכנתא'!D9</f>
        <v>0</v>
      </c>
      <c r="E1"/>
      <c r="F1" t="s">
        <v>52</v>
      </c>
      <c r="H1" s="113">
        <f>'מחשבון משכנתא'!B9</f>
        <v>0</v>
      </c>
      <c r="I1" t="s">
        <v>53</v>
      </c>
      <c r="J1" t="s">
        <v>36</v>
      </c>
      <c r="K1" s="117" t="str">
        <f>IFERROR(AVERAGEIF(I7:I366,"&gt;0"),"")</f>
        <v/>
      </c>
      <c r="L1" t="s">
        <v>67</v>
      </c>
      <c r="M1" s="117" t="str">
        <f>IFERROR(IF(I7=0,"",I7),"")</f>
        <v/>
      </c>
    </row>
    <row r="2" spans="1:13" x14ac:dyDescent="0.25">
      <c r="A2"/>
      <c r="B2"/>
      <c r="C2" t="s">
        <v>54</v>
      </c>
      <c r="D2" s="118">
        <f>'מחשבון משכנתא'!B13</f>
        <v>2.0000000000000011E-2</v>
      </c>
      <c r="E2"/>
      <c r="F2" t="s">
        <v>55</v>
      </c>
      <c r="H2">
        <v>100</v>
      </c>
      <c r="I2" t="s">
        <v>56</v>
      </c>
      <c r="J2" t="s">
        <v>35</v>
      </c>
      <c r="K2" s="117" t="str">
        <f>IFERROR(IF(I367=0,"",MAX(I7:I366)),"")</f>
        <v/>
      </c>
    </row>
    <row r="3" spans="1:13" x14ac:dyDescent="0.25">
      <c r="A3"/>
      <c r="B3"/>
      <c r="C3" t="s">
        <v>57</v>
      </c>
      <c r="D3">
        <f>RATE(12,0,1,-(1+D2))*100</f>
        <v>0.16515813019726719</v>
      </c>
      <c r="E3"/>
      <c r="F3" t="s">
        <v>58</v>
      </c>
      <c r="H3">
        <f>'מחשבון משכנתא'!C9*12</f>
        <v>0</v>
      </c>
      <c r="J3" t="s">
        <v>32</v>
      </c>
      <c r="K3" s="117">
        <f>IFERROR(SUM(K7:K366),"")</f>
        <v>0</v>
      </c>
    </row>
    <row r="4" spans="1:13" x14ac:dyDescent="0.25">
      <c r="A4"/>
      <c r="B4"/>
      <c r="C4"/>
      <c r="D4"/>
      <c r="E4"/>
      <c r="F4" t="s">
        <v>59</v>
      </c>
      <c r="H4" s="1">
        <f>D1/12</f>
        <v>0</v>
      </c>
      <c r="I4" t="s">
        <v>60</v>
      </c>
      <c r="J4" t="s">
        <v>38</v>
      </c>
      <c r="K4" s="117">
        <f>IFERROR(SUM(J7:J366)-Lsum,"")</f>
        <v>0</v>
      </c>
    </row>
    <row r="5" spans="1:13" ht="15.75" x14ac:dyDescent="0.25">
      <c r="A5" t="s">
        <v>1</v>
      </c>
      <c r="B5" s="115">
        <f>I367</f>
        <v>0</v>
      </c>
      <c r="C5"/>
      <c r="D5"/>
      <c r="E5"/>
    </row>
    <row r="6" spans="1:13" ht="30" x14ac:dyDescent="0.25">
      <c r="A6" s="116" t="s">
        <v>16</v>
      </c>
      <c r="B6" s="116" t="s">
        <v>61</v>
      </c>
      <c r="C6" s="116" t="s">
        <v>14</v>
      </c>
      <c r="D6" s="116" t="s">
        <v>13</v>
      </c>
      <c r="E6" s="116" t="s">
        <v>1</v>
      </c>
      <c r="F6" s="116" t="s">
        <v>62</v>
      </c>
      <c r="G6" s="116" t="s">
        <v>76</v>
      </c>
      <c r="H6" s="116" t="s">
        <v>63</v>
      </c>
      <c r="I6" s="116" t="s">
        <v>64</v>
      </c>
      <c r="J6" s="116" t="s">
        <v>65</v>
      </c>
      <c r="K6" s="116" t="s">
        <v>66</v>
      </c>
    </row>
    <row r="7" spans="1:13" x14ac:dyDescent="0.25">
      <c r="A7">
        <v>1</v>
      </c>
      <c r="B7" s="117">
        <f>Lsum</f>
        <v>0</v>
      </c>
      <c r="C7" s="117" t="e">
        <f>E7-D7</f>
        <v>#NUM!</v>
      </c>
      <c r="D7" s="117">
        <f t="shared" ref="D7:D21" si="0">B7*Interest</f>
        <v>0</v>
      </c>
      <c r="E7" s="117" t="e">
        <f t="shared" ref="E7:E70" si="1">-PMT(Interest,H$3,Lsum)</f>
        <v>#NUM!</v>
      </c>
      <c r="F7" s="117">
        <f>IF(B7&gt;0.01,B7-C7,0)</f>
        <v>0</v>
      </c>
      <c r="G7" s="117">
        <f t="shared" ref="G7:G70" si="2">H7/Base_Index*F7</f>
        <v>0</v>
      </c>
      <c r="H7">
        <f>Base_Index+D$3</f>
        <v>100.16515813019727</v>
      </c>
      <c r="I7" s="117">
        <f t="shared" ref="I7:I70" si="3">IF(B7&gt;0.01,H7/Base_Index*E7,0)</f>
        <v>0</v>
      </c>
      <c r="J7" s="117">
        <f t="shared" ref="J7:J70" si="4">IF(B7&gt;0.01,H7/Base_Index*C7,0)</f>
        <v>0</v>
      </c>
      <c r="K7" s="117">
        <f t="shared" ref="K7:K70" si="5">H7/Base_Index*D7</f>
        <v>0</v>
      </c>
    </row>
    <row r="8" spans="1:13" x14ac:dyDescent="0.25">
      <c r="A8">
        <v>2</v>
      </c>
      <c r="B8" s="117">
        <f>F7</f>
        <v>0</v>
      </c>
      <c r="C8" s="117" t="e">
        <f t="shared" ref="C8:C71" si="6">E8-D8</f>
        <v>#NUM!</v>
      </c>
      <c r="D8" s="117">
        <f t="shared" si="0"/>
        <v>0</v>
      </c>
      <c r="E8" s="117" t="e">
        <f t="shared" si="1"/>
        <v>#NUM!</v>
      </c>
      <c r="F8" s="117">
        <f t="shared" ref="F8:F71" si="7">IF(B8&gt;0.01,B8-C8,0)</f>
        <v>0</v>
      </c>
      <c r="G8" s="117">
        <f t="shared" si="2"/>
        <v>0</v>
      </c>
      <c r="H8">
        <f>H7+D$3*H7/100</f>
        <v>100.33058903247424</v>
      </c>
      <c r="I8" s="117">
        <f t="shared" si="3"/>
        <v>0</v>
      </c>
      <c r="J8" s="117">
        <f t="shared" si="4"/>
        <v>0</v>
      </c>
      <c r="K8" s="117">
        <f t="shared" si="5"/>
        <v>0</v>
      </c>
    </row>
    <row r="9" spans="1:13" x14ac:dyDescent="0.25">
      <c r="A9">
        <v>3</v>
      </c>
      <c r="B9" s="117">
        <f t="shared" ref="B9:B72" si="8">F8</f>
        <v>0</v>
      </c>
      <c r="C9" s="117" t="e">
        <f t="shared" si="6"/>
        <v>#NUM!</v>
      </c>
      <c r="D9" s="117">
        <f t="shared" si="0"/>
        <v>0</v>
      </c>
      <c r="E9" s="117" t="e">
        <f t="shared" si="1"/>
        <v>#NUM!</v>
      </c>
      <c r="F9" s="117">
        <f t="shared" si="7"/>
        <v>0</v>
      </c>
      <c r="G9" s="117">
        <f t="shared" si="2"/>
        <v>0</v>
      </c>
      <c r="H9">
        <f t="shared" ref="H9:H72" si="9">H8+D$3*H8/100</f>
        <v>100.49629315733617</v>
      </c>
      <c r="I9" s="117">
        <f t="shared" si="3"/>
        <v>0</v>
      </c>
      <c r="J9" s="117">
        <f t="shared" si="4"/>
        <v>0</v>
      </c>
      <c r="K9" s="117">
        <f t="shared" si="5"/>
        <v>0</v>
      </c>
    </row>
    <row r="10" spans="1:13" x14ac:dyDescent="0.25">
      <c r="A10">
        <v>4</v>
      </c>
      <c r="B10" s="117">
        <f t="shared" si="8"/>
        <v>0</v>
      </c>
      <c r="C10" s="117" t="e">
        <f t="shared" si="6"/>
        <v>#NUM!</v>
      </c>
      <c r="D10" s="117">
        <f t="shared" si="0"/>
        <v>0</v>
      </c>
      <c r="E10" s="117" t="e">
        <f t="shared" si="1"/>
        <v>#NUM!</v>
      </c>
      <c r="F10" s="117">
        <f t="shared" si="7"/>
        <v>0</v>
      </c>
      <c r="G10" s="117">
        <f t="shared" si="2"/>
        <v>0</v>
      </c>
      <c r="H10">
        <f t="shared" si="9"/>
        <v>100.66227095603239</v>
      </c>
      <c r="I10" s="117">
        <f t="shared" si="3"/>
        <v>0</v>
      </c>
      <c r="J10" s="117">
        <f t="shared" si="4"/>
        <v>0</v>
      </c>
      <c r="K10" s="117">
        <f t="shared" si="5"/>
        <v>0</v>
      </c>
    </row>
    <row r="11" spans="1:13" x14ac:dyDescent="0.25">
      <c r="A11">
        <v>5</v>
      </c>
      <c r="B11" s="117">
        <f t="shared" si="8"/>
        <v>0</v>
      </c>
      <c r="C11" s="117" t="e">
        <f t="shared" si="6"/>
        <v>#NUM!</v>
      </c>
      <c r="D11" s="117">
        <f t="shared" si="0"/>
        <v>0</v>
      </c>
      <c r="E11" s="117" t="e">
        <f t="shared" si="1"/>
        <v>#NUM!</v>
      </c>
      <c r="F11" s="117">
        <f t="shared" si="7"/>
        <v>0</v>
      </c>
      <c r="G11" s="117">
        <f t="shared" si="2"/>
        <v>0</v>
      </c>
      <c r="H11">
        <f t="shared" si="9"/>
        <v>100.82852288055747</v>
      </c>
      <c r="I11" s="117">
        <f t="shared" si="3"/>
        <v>0</v>
      </c>
      <c r="J11" s="117">
        <f t="shared" si="4"/>
        <v>0</v>
      </c>
      <c r="K11" s="117">
        <f t="shared" si="5"/>
        <v>0</v>
      </c>
    </row>
    <row r="12" spans="1:13" x14ac:dyDescent="0.25">
      <c r="A12">
        <v>6</v>
      </c>
      <c r="B12" s="117">
        <f t="shared" si="8"/>
        <v>0</v>
      </c>
      <c r="C12" s="117" t="e">
        <f t="shared" si="6"/>
        <v>#NUM!</v>
      </c>
      <c r="D12" s="117">
        <f t="shared" si="0"/>
        <v>0</v>
      </c>
      <c r="E12" s="117" t="e">
        <f t="shared" si="1"/>
        <v>#NUM!</v>
      </c>
      <c r="F12" s="117">
        <f t="shared" si="7"/>
        <v>0</v>
      </c>
      <c r="G12" s="117">
        <f t="shared" si="2"/>
        <v>0</v>
      </c>
      <c r="H12">
        <f t="shared" si="9"/>
        <v>100.99504938365253</v>
      </c>
      <c r="I12" s="117">
        <f t="shared" si="3"/>
        <v>0</v>
      </c>
      <c r="J12" s="117">
        <f t="shared" si="4"/>
        <v>0</v>
      </c>
      <c r="K12" s="117">
        <f t="shared" si="5"/>
        <v>0</v>
      </c>
    </row>
    <row r="13" spans="1:13" x14ac:dyDescent="0.25">
      <c r="A13">
        <v>7</v>
      </c>
      <c r="B13" s="117">
        <f t="shared" si="8"/>
        <v>0</v>
      </c>
      <c r="C13" s="117" t="e">
        <f t="shared" si="6"/>
        <v>#NUM!</v>
      </c>
      <c r="D13" s="117">
        <f t="shared" si="0"/>
        <v>0</v>
      </c>
      <c r="E13" s="117" t="e">
        <f t="shared" si="1"/>
        <v>#NUM!</v>
      </c>
      <c r="F13" s="117">
        <f t="shared" si="7"/>
        <v>0</v>
      </c>
      <c r="G13" s="117">
        <f t="shared" si="2"/>
        <v>0</v>
      </c>
      <c r="H13">
        <f t="shared" si="9"/>
        <v>101.16185091880638</v>
      </c>
      <c r="I13" s="117">
        <f t="shared" si="3"/>
        <v>0</v>
      </c>
      <c r="J13" s="117">
        <f t="shared" si="4"/>
        <v>0</v>
      </c>
      <c r="K13" s="117">
        <f t="shared" si="5"/>
        <v>0</v>
      </c>
    </row>
    <row r="14" spans="1:13" x14ac:dyDescent="0.25">
      <c r="A14">
        <v>8</v>
      </c>
      <c r="B14" s="117">
        <f t="shared" si="8"/>
        <v>0</v>
      </c>
      <c r="C14" s="117" t="e">
        <f t="shared" si="6"/>
        <v>#NUM!</v>
      </c>
      <c r="D14" s="117">
        <f t="shared" si="0"/>
        <v>0</v>
      </c>
      <c r="E14" s="117" t="e">
        <f t="shared" si="1"/>
        <v>#NUM!</v>
      </c>
      <c r="F14" s="117">
        <f t="shared" si="7"/>
        <v>0</v>
      </c>
      <c r="G14" s="117">
        <f t="shared" si="2"/>
        <v>0</v>
      </c>
      <c r="H14">
        <f t="shared" si="9"/>
        <v>101.32892794025683</v>
      </c>
      <c r="I14" s="117">
        <f t="shared" si="3"/>
        <v>0</v>
      </c>
      <c r="J14" s="117">
        <f t="shared" si="4"/>
        <v>0</v>
      </c>
      <c r="K14" s="117">
        <f t="shared" si="5"/>
        <v>0</v>
      </c>
    </row>
    <row r="15" spans="1:13" x14ac:dyDescent="0.25">
      <c r="A15">
        <v>9</v>
      </c>
      <c r="B15" s="117">
        <f t="shared" si="8"/>
        <v>0</v>
      </c>
      <c r="C15" s="117" t="e">
        <f t="shared" si="6"/>
        <v>#NUM!</v>
      </c>
      <c r="D15" s="117">
        <f t="shared" si="0"/>
        <v>0</v>
      </c>
      <c r="E15" s="117" t="e">
        <f t="shared" si="1"/>
        <v>#NUM!</v>
      </c>
      <c r="F15" s="117">
        <f t="shared" si="7"/>
        <v>0</v>
      </c>
      <c r="G15" s="117">
        <f t="shared" si="2"/>
        <v>0</v>
      </c>
      <c r="H15">
        <f t="shared" si="9"/>
        <v>101.4962809029919</v>
      </c>
      <c r="I15" s="117">
        <f t="shared" si="3"/>
        <v>0</v>
      </c>
      <c r="J15" s="117">
        <f t="shared" si="4"/>
        <v>0</v>
      </c>
      <c r="K15" s="117">
        <f t="shared" si="5"/>
        <v>0</v>
      </c>
    </row>
    <row r="16" spans="1:13" x14ac:dyDescent="0.25">
      <c r="A16">
        <v>10</v>
      </c>
      <c r="B16" s="117">
        <f t="shared" si="8"/>
        <v>0</v>
      </c>
      <c r="C16" s="117" t="e">
        <f t="shared" si="6"/>
        <v>#NUM!</v>
      </c>
      <c r="D16" s="117">
        <f t="shared" si="0"/>
        <v>0</v>
      </c>
      <c r="E16" s="117" t="e">
        <f t="shared" si="1"/>
        <v>#NUM!</v>
      </c>
      <c r="F16" s="117">
        <f t="shared" si="7"/>
        <v>0</v>
      </c>
      <c r="G16" s="117">
        <f t="shared" si="2"/>
        <v>0</v>
      </c>
      <c r="H16">
        <f t="shared" si="9"/>
        <v>101.66391026275105</v>
      </c>
      <c r="I16" s="117">
        <f t="shared" si="3"/>
        <v>0</v>
      </c>
      <c r="J16" s="117">
        <f t="shared" si="4"/>
        <v>0</v>
      </c>
      <c r="K16" s="117">
        <f t="shared" si="5"/>
        <v>0</v>
      </c>
    </row>
    <row r="17" spans="1:11" x14ac:dyDescent="0.25">
      <c r="A17">
        <v>11</v>
      </c>
      <c r="B17" s="117">
        <f t="shared" si="8"/>
        <v>0</v>
      </c>
      <c r="C17" s="117" t="e">
        <f t="shared" si="6"/>
        <v>#NUM!</v>
      </c>
      <c r="D17" s="117">
        <f t="shared" si="0"/>
        <v>0</v>
      </c>
      <c r="E17" s="117" t="e">
        <f t="shared" si="1"/>
        <v>#NUM!</v>
      </c>
      <c r="F17" s="117">
        <f t="shared" si="7"/>
        <v>0</v>
      </c>
      <c r="G17" s="117">
        <f t="shared" si="2"/>
        <v>0</v>
      </c>
      <c r="H17">
        <f t="shared" si="9"/>
        <v>101.83181647602643</v>
      </c>
      <c r="I17" s="117">
        <f t="shared" si="3"/>
        <v>0</v>
      </c>
      <c r="J17" s="117">
        <f t="shared" si="4"/>
        <v>0</v>
      </c>
      <c r="K17" s="117">
        <f t="shared" si="5"/>
        <v>0</v>
      </c>
    </row>
    <row r="18" spans="1:11" x14ac:dyDescent="0.25">
      <c r="A18">
        <v>12</v>
      </c>
      <c r="B18" s="117">
        <f t="shared" si="8"/>
        <v>0</v>
      </c>
      <c r="C18" s="117" t="e">
        <f t="shared" si="6"/>
        <v>#NUM!</v>
      </c>
      <c r="D18" s="117">
        <f t="shared" si="0"/>
        <v>0</v>
      </c>
      <c r="E18" s="117" t="e">
        <f t="shared" si="1"/>
        <v>#NUM!</v>
      </c>
      <c r="F18" s="117">
        <f t="shared" si="7"/>
        <v>0</v>
      </c>
      <c r="G18" s="117">
        <f t="shared" si="2"/>
        <v>0</v>
      </c>
      <c r="H18">
        <f t="shared" si="9"/>
        <v>102.00000000006415</v>
      </c>
      <c r="I18" s="117">
        <f t="shared" si="3"/>
        <v>0</v>
      </c>
      <c r="J18" s="117">
        <f t="shared" si="4"/>
        <v>0</v>
      </c>
      <c r="K18" s="117">
        <f t="shared" si="5"/>
        <v>0</v>
      </c>
    </row>
    <row r="19" spans="1:11" x14ac:dyDescent="0.25">
      <c r="A19">
        <v>13</v>
      </c>
      <c r="B19" s="117">
        <f t="shared" si="8"/>
        <v>0</v>
      </c>
      <c r="C19" s="117" t="e">
        <f t="shared" si="6"/>
        <v>#NUM!</v>
      </c>
      <c r="D19" s="117">
        <f t="shared" si="0"/>
        <v>0</v>
      </c>
      <c r="E19" s="117" t="e">
        <f t="shared" si="1"/>
        <v>#NUM!</v>
      </c>
      <c r="F19" s="117">
        <f t="shared" si="7"/>
        <v>0</v>
      </c>
      <c r="G19" s="117">
        <f t="shared" si="2"/>
        <v>0</v>
      </c>
      <c r="H19">
        <f t="shared" si="9"/>
        <v>102.16846129286547</v>
      </c>
      <c r="I19" s="117">
        <f t="shared" si="3"/>
        <v>0</v>
      </c>
      <c r="J19" s="117">
        <f t="shared" si="4"/>
        <v>0</v>
      </c>
      <c r="K19" s="117">
        <f t="shared" si="5"/>
        <v>0</v>
      </c>
    </row>
    <row r="20" spans="1:11" x14ac:dyDescent="0.25">
      <c r="A20">
        <v>14</v>
      </c>
      <c r="B20" s="117">
        <f t="shared" si="8"/>
        <v>0</v>
      </c>
      <c r="C20" s="117" t="e">
        <f t="shared" si="6"/>
        <v>#NUM!</v>
      </c>
      <c r="D20" s="117">
        <f t="shared" si="0"/>
        <v>0</v>
      </c>
      <c r="E20" s="117" t="e">
        <f t="shared" si="1"/>
        <v>#NUM!</v>
      </c>
      <c r="F20" s="117">
        <f t="shared" si="7"/>
        <v>0</v>
      </c>
      <c r="G20" s="117">
        <f t="shared" si="2"/>
        <v>0</v>
      </c>
      <c r="H20">
        <f t="shared" si="9"/>
        <v>102.33720081318809</v>
      </c>
      <c r="I20" s="117">
        <f t="shared" si="3"/>
        <v>0</v>
      </c>
      <c r="J20" s="117">
        <f t="shared" si="4"/>
        <v>0</v>
      </c>
      <c r="K20" s="117">
        <f t="shared" si="5"/>
        <v>0</v>
      </c>
    </row>
    <row r="21" spans="1:11" x14ac:dyDescent="0.25">
      <c r="A21">
        <v>15</v>
      </c>
      <c r="B21" s="117">
        <f t="shared" si="8"/>
        <v>0</v>
      </c>
      <c r="C21" s="117" t="e">
        <f t="shared" si="6"/>
        <v>#NUM!</v>
      </c>
      <c r="D21" s="117">
        <f t="shared" si="0"/>
        <v>0</v>
      </c>
      <c r="E21" s="117" t="e">
        <f t="shared" si="1"/>
        <v>#NUM!</v>
      </c>
      <c r="F21" s="117">
        <f t="shared" si="7"/>
        <v>0</v>
      </c>
      <c r="G21" s="117">
        <f t="shared" si="2"/>
        <v>0</v>
      </c>
      <c r="H21">
        <f t="shared" si="9"/>
        <v>102.50621902054738</v>
      </c>
      <c r="I21" s="117">
        <f t="shared" si="3"/>
        <v>0</v>
      </c>
      <c r="J21" s="117">
        <f t="shared" si="4"/>
        <v>0</v>
      </c>
      <c r="K21" s="117">
        <f t="shared" si="5"/>
        <v>0</v>
      </c>
    </row>
    <row r="22" spans="1:11" x14ac:dyDescent="0.25">
      <c r="A22">
        <f>A21+1</f>
        <v>16</v>
      </c>
      <c r="B22" s="117">
        <f t="shared" si="8"/>
        <v>0</v>
      </c>
      <c r="C22" s="117" t="e">
        <f t="shared" si="6"/>
        <v>#NUM!</v>
      </c>
      <c r="D22" s="117">
        <f t="shared" ref="D22:D23" si="10">B22*Interest</f>
        <v>0</v>
      </c>
      <c r="E22" s="117" t="e">
        <f t="shared" si="1"/>
        <v>#NUM!</v>
      </c>
      <c r="F22" s="117">
        <f t="shared" si="7"/>
        <v>0</v>
      </c>
      <c r="G22" s="117">
        <f t="shared" si="2"/>
        <v>0</v>
      </c>
      <c r="H22">
        <f t="shared" si="9"/>
        <v>102.67551637521763</v>
      </c>
      <c r="I22" s="117">
        <f t="shared" si="3"/>
        <v>0</v>
      </c>
      <c r="J22" s="117">
        <f t="shared" si="4"/>
        <v>0</v>
      </c>
      <c r="K22" s="117">
        <f t="shared" si="5"/>
        <v>0</v>
      </c>
    </row>
    <row r="23" spans="1:11" x14ac:dyDescent="0.25">
      <c r="A23">
        <f t="shared" ref="A23:A86" si="11">A22+1</f>
        <v>17</v>
      </c>
      <c r="B23" s="117">
        <f t="shared" si="8"/>
        <v>0</v>
      </c>
      <c r="C23" s="117" t="e">
        <f t="shared" si="6"/>
        <v>#NUM!</v>
      </c>
      <c r="D23" s="117">
        <f t="shared" si="10"/>
        <v>0</v>
      </c>
      <c r="E23" s="117" t="e">
        <f t="shared" si="1"/>
        <v>#NUM!</v>
      </c>
      <c r="F23" s="117">
        <f t="shared" si="7"/>
        <v>0</v>
      </c>
      <c r="G23" s="117">
        <f t="shared" si="2"/>
        <v>0</v>
      </c>
      <c r="H23">
        <f t="shared" si="9"/>
        <v>102.84509333823333</v>
      </c>
      <c r="I23" s="117">
        <f t="shared" si="3"/>
        <v>0</v>
      </c>
      <c r="J23" s="117">
        <f t="shared" si="4"/>
        <v>0</v>
      </c>
      <c r="K23" s="117">
        <f t="shared" si="5"/>
        <v>0</v>
      </c>
    </row>
    <row r="24" spans="1:11" x14ac:dyDescent="0.25">
      <c r="A24">
        <f t="shared" si="11"/>
        <v>18</v>
      </c>
      <c r="B24" s="117">
        <f t="shared" si="8"/>
        <v>0</v>
      </c>
      <c r="C24" s="117" t="e">
        <f t="shared" si="6"/>
        <v>#NUM!</v>
      </c>
      <c r="D24" s="117">
        <f t="shared" ref="D24:D87" si="12">B24*Interest</f>
        <v>0</v>
      </c>
      <c r="E24" s="117" t="e">
        <f t="shared" si="1"/>
        <v>#NUM!</v>
      </c>
      <c r="F24" s="117">
        <f t="shared" si="7"/>
        <v>0</v>
      </c>
      <c r="G24" s="117">
        <f t="shared" si="2"/>
        <v>0</v>
      </c>
      <c r="H24">
        <f t="shared" si="9"/>
        <v>103.01495037139038</v>
      </c>
      <c r="I24" s="117">
        <f t="shared" si="3"/>
        <v>0</v>
      </c>
      <c r="J24" s="117">
        <f t="shared" si="4"/>
        <v>0</v>
      </c>
      <c r="K24" s="117">
        <f t="shared" si="5"/>
        <v>0</v>
      </c>
    </row>
    <row r="25" spans="1:11" x14ac:dyDescent="0.25">
      <c r="A25">
        <f t="shared" si="11"/>
        <v>19</v>
      </c>
      <c r="B25" s="117">
        <f t="shared" si="8"/>
        <v>0</v>
      </c>
      <c r="C25" s="117" t="e">
        <f t="shared" si="6"/>
        <v>#NUM!</v>
      </c>
      <c r="D25" s="117">
        <f t="shared" si="12"/>
        <v>0</v>
      </c>
      <c r="E25" s="117" t="e">
        <f t="shared" si="1"/>
        <v>#NUM!</v>
      </c>
      <c r="F25" s="117">
        <f t="shared" si="7"/>
        <v>0</v>
      </c>
      <c r="G25" s="117">
        <f t="shared" si="2"/>
        <v>0</v>
      </c>
      <c r="H25">
        <f t="shared" si="9"/>
        <v>103.18508793724742</v>
      </c>
      <c r="I25" s="117">
        <f t="shared" si="3"/>
        <v>0</v>
      </c>
      <c r="J25" s="117">
        <f t="shared" si="4"/>
        <v>0</v>
      </c>
      <c r="K25" s="117">
        <f t="shared" si="5"/>
        <v>0</v>
      </c>
    </row>
    <row r="26" spans="1:11" x14ac:dyDescent="0.25">
      <c r="A26">
        <f t="shared" si="11"/>
        <v>20</v>
      </c>
      <c r="B26" s="117">
        <f t="shared" si="8"/>
        <v>0</v>
      </c>
      <c r="C26" s="117" t="e">
        <f t="shared" si="6"/>
        <v>#NUM!</v>
      </c>
      <c r="D26" s="117">
        <f t="shared" si="12"/>
        <v>0</v>
      </c>
      <c r="E26" s="117" t="e">
        <f t="shared" si="1"/>
        <v>#NUM!</v>
      </c>
      <c r="F26" s="117">
        <f t="shared" si="7"/>
        <v>0</v>
      </c>
      <c r="G26" s="117">
        <f t="shared" si="2"/>
        <v>0</v>
      </c>
      <c r="H26">
        <f t="shared" si="9"/>
        <v>103.35550649912697</v>
      </c>
      <c r="I26" s="117">
        <f t="shared" si="3"/>
        <v>0</v>
      </c>
      <c r="J26" s="117">
        <f t="shared" si="4"/>
        <v>0</v>
      </c>
      <c r="K26" s="117">
        <f t="shared" si="5"/>
        <v>0</v>
      </c>
    </row>
    <row r="27" spans="1:11" x14ac:dyDescent="0.25">
      <c r="A27">
        <f t="shared" si="11"/>
        <v>21</v>
      </c>
      <c r="B27" s="117">
        <f t="shared" si="8"/>
        <v>0</v>
      </c>
      <c r="C27" s="117" t="e">
        <f t="shared" si="6"/>
        <v>#NUM!</v>
      </c>
      <c r="D27" s="117">
        <f t="shared" si="12"/>
        <v>0</v>
      </c>
      <c r="E27" s="117" t="e">
        <f t="shared" si="1"/>
        <v>#NUM!</v>
      </c>
      <c r="F27" s="117">
        <f t="shared" si="7"/>
        <v>0</v>
      </c>
      <c r="G27" s="117">
        <f t="shared" si="2"/>
        <v>0</v>
      </c>
      <c r="H27">
        <f t="shared" si="9"/>
        <v>103.52620652111685</v>
      </c>
      <c r="I27" s="117">
        <f t="shared" si="3"/>
        <v>0</v>
      </c>
      <c r="J27" s="117">
        <f t="shared" si="4"/>
        <v>0</v>
      </c>
      <c r="K27" s="117">
        <f t="shared" si="5"/>
        <v>0</v>
      </c>
    </row>
    <row r="28" spans="1:11" x14ac:dyDescent="0.25">
      <c r="A28">
        <f t="shared" si="11"/>
        <v>22</v>
      </c>
      <c r="B28" s="117">
        <f t="shared" si="8"/>
        <v>0</v>
      </c>
      <c r="C28" s="117" t="e">
        <f t="shared" si="6"/>
        <v>#NUM!</v>
      </c>
      <c r="D28" s="117">
        <f t="shared" si="12"/>
        <v>0</v>
      </c>
      <c r="E28" s="117" t="e">
        <f t="shared" si="1"/>
        <v>#NUM!</v>
      </c>
      <c r="F28" s="117">
        <f t="shared" si="7"/>
        <v>0</v>
      </c>
      <c r="G28" s="117">
        <f t="shared" si="2"/>
        <v>0</v>
      </c>
      <c r="H28">
        <f t="shared" si="9"/>
        <v>103.69718846807129</v>
      </c>
      <c r="I28" s="117">
        <f t="shared" si="3"/>
        <v>0</v>
      </c>
      <c r="J28" s="117">
        <f t="shared" si="4"/>
        <v>0</v>
      </c>
      <c r="K28" s="117">
        <f t="shared" si="5"/>
        <v>0</v>
      </c>
    </row>
    <row r="29" spans="1:11" x14ac:dyDescent="0.25">
      <c r="A29">
        <f t="shared" si="11"/>
        <v>23</v>
      </c>
      <c r="B29" s="117">
        <f t="shared" si="8"/>
        <v>0</v>
      </c>
      <c r="C29" s="117" t="e">
        <f t="shared" si="6"/>
        <v>#NUM!</v>
      </c>
      <c r="D29" s="117">
        <f t="shared" si="12"/>
        <v>0</v>
      </c>
      <c r="E29" s="117" t="e">
        <f t="shared" si="1"/>
        <v>#NUM!</v>
      </c>
      <c r="F29" s="117">
        <f t="shared" si="7"/>
        <v>0</v>
      </c>
      <c r="G29" s="117">
        <f t="shared" si="2"/>
        <v>0</v>
      </c>
      <c r="H29">
        <f t="shared" si="9"/>
        <v>103.86845280561229</v>
      </c>
      <c r="I29" s="117">
        <f t="shared" si="3"/>
        <v>0</v>
      </c>
      <c r="J29" s="117">
        <f t="shared" si="4"/>
        <v>0</v>
      </c>
      <c r="K29" s="117">
        <f t="shared" si="5"/>
        <v>0</v>
      </c>
    </row>
    <row r="30" spans="1:11" x14ac:dyDescent="0.25">
      <c r="A30">
        <f t="shared" si="11"/>
        <v>24</v>
      </c>
      <c r="B30" s="117">
        <f t="shared" si="8"/>
        <v>0</v>
      </c>
      <c r="C30" s="117" t="e">
        <f t="shared" si="6"/>
        <v>#NUM!</v>
      </c>
      <c r="D30" s="117">
        <f t="shared" si="12"/>
        <v>0</v>
      </c>
      <c r="E30" s="117" t="e">
        <f t="shared" si="1"/>
        <v>#NUM!</v>
      </c>
      <c r="F30" s="117">
        <f t="shared" si="7"/>
        <v>0</v>
      </c>
      <c r="G30" s="117">
        <f t="shared" si="2"/>
        <v>0</v>
      </c>
      <c r="H30">
        <f t="shared" si="9"/>
        <v>104.04000000013087</v>
      </c>
      <c r="I30" s="117">
        <f t="shared" si="3"/>
        <v>0</v>
      </c>
      <c r="J30" s="117">
        <f t="shared" si="4"/>
        <v>0</v>
      </c>
      <c r="K30" s="117">
        <f t="shared" si="5"/>
        <v>0</v>
      </c>
    </row>
    <row r="31" spans="1:11" x14ac:dyDescent="0.25">
      <c r="A31">
        <f t="shared" si="11"/>
        <v>25</v>
      </c>
      <c r="B31" s="117">
        <f t="shared" si="8"/>
        <v>0</v>
      </c>
      <c r="C31" s="117" t="e">
        <f t="shared" si="6"/>
        <v>#NUM!</v>
      </c>
      <c r="D31" s="117">
        <f t="shared" si="12"/>
        <v>0</v>
      </c>
      <c r="E31" s="117" t="e">
        <f t="shared" si="1"/>
        <v>#NUM!</v>
      </c>
      <c r="F31" s="117">
        <f t="shared" si="7"/>
        <v>0</v>
      </c>
      <c r="G31" s="117">
        <f t="shared" si="2"/>
        <v>0</v>
      </c>
      <c r="H31">
        <f t="shared" si="9"/>
        <v>104.21183051878833</v>
      </c>
      <c r="I31" s="117">
        <f t="shared" si="3"/>
        <v>0</v>
      </c>
      <c r="J31" s="117">
        <f t="shared" si="4"/>
        <v>0</v>
      </c>
      <c r="K31" s="117">
        <f t="shared" si="5"/>
        <v>0</v>
      </c>
    </row>
    <row r="32" spans="1:11" x14ac:dyDescent="0.25">
      <c r="A32">
        <f t="shared" si="11"/>
        <v>26</v>
      </c>
      <c r="B32" s="117">
        <f t="shared" si="8"/>
        <v>0</v>
      </c>
      <c r="C32" s="117" t="e">
        <f t="shared" si="6"/>
        <v>#NUM!</v>
      </c>
      <c r="D32" s="117">
        <f t="shared" si="12"/>
        <v>0</v>
      </c>
      <c r="E32" s="117" t="e">
        <f t="shared" si="1"/>
        <v>#NUM!</v>
      </c>
      <c r="F32" s="117">
        <f t="shared" si="7"/>
        <v>0</v>
      </c>
      <c r="G32" s="117">
        <f t="shared" si="2"/>
        <v>0</v>
      </c>
      <c r="H32">
        <f t="shared" si="9"/>
        <v>104.3839448295175</v>
      </c>
      <c r="I32" s="117">
        <f t="shared" si="3"/>
        <v>0</v>
      </c>
      <c r="J32" s="117">
        <f t="shared" si="4"/>
        <v>0</v>
      </c>
      <c r="K32" s="117">
        <f t="shared" si="5"/>
        <v>0</v>
      </c>
    </row>
    <row r="33" spans="1:11" x14ac:dyDescent="0.25">
      <c r="A33">
        <f t="shared" si="11"/>
        <v>27</v>
      </c>
      <c r="B33" s="117">
        <f t="shared" si="8"/>
        <v>0</v>
      </c>
      <c r="C33" s="117" t="e">
        <f t="shared" si="6"/>
        <v>#NUM!</v>
      </c>
      <c r="D33" s="117">
        <f t="shared" si="12"/>
        <v>0</v>
      </c>
      <c r="E33" s="117" t="e">
        <f t="shared" si="1"/>
        <v>#NUM!</v>
      </c>
      <c r="F33" s="117">
        <f t="shared" si="7"/>
        <v>0</v>
      </c>
      <c r="G33" s="117">
        <f t="shared" si="2"/>
        <v>0</v>
      </c>
      <c r="H33">
        <f t="shared" si="9"/>
        <v>104.55634340102408</v>
      </c>
      <c r="I33" s="117">
        <f t="shared" si="3"/>
        <v>0</v>
      </c>
      <c r="J33" s="117">
        <f t="shared" si="4"/>
        <v>0</v>
      </c>
      <c r="K33" s="117">
        <f t="shared" si="5"/>
        <v>0</v>
      </c>
    </row>
    <row r="34" spans="1:11" x14ac:dyDescent="0.25">
      <c r="A34">
        <f t="shared" si="11"/>
        <v>28</v>
      </c>
      <c r="B34" s="117">
        <f t="shared" si="8"/>
        <v>0</v>
      </c>
      <c r="C34" s="117" t="e">
        <f t="shared" si="6"/>
        <v>#NUM!</v>
      </c>
      <c r="D34" s="117">
        <f t="shared" si="12"/>
        <v>0</v>
      </c>
      <c r="E34" s="117" t="e">
        <f t="shared" si="1"/>
        <v>#NUM!</v>
      </c>
      <c r="F34" s="117">
        <f t="shared" si="7"/>
        <v>0</v>
      </c>
      <c r="G34" s="117">
        <f t="shared" si="2"/>
        <v>0</v>
      </c>
      <c r="H34">
        <f t="shared" si="9"/>
        <v>104.72902670278785</v>
      </c>
      <c r="I34" s="117">
        <f t="shared" si="3"/>
        <v>0</v>
      </c>
      <c r="J34" s="117">
        <f t="shared" si="4"/>
        <v>0</v>
      </c>
      <c r="K34" s="117">
        <f t="shared" si="5"/>
        <v>0</v>
      </c>
    </row>
    <row r="35" spans="1:11" x14ac:dyDescent="0.25">
      <c r="A35">
        <f t="shared" si="11"/>
        <v>29</v>
      </c>
      <c r="B35" s="117">
        <f t="shared" si="8"/>
        <v>0</v>
      </c>
      <c r="C35" s="117" t="e">
        <f t="shared" si="6"/>
        <v>#NUM!</v>
      </c>
      <c r="D35" s="117">
        <f t="shared" si="12"/>
        <v>0</v>
      </c>
      <c r="E35" s="117" t="e">
        <f t="shared" si="1"/>
        <v>#NUM!</v>
      </c>
      <c r="F35" s="117">
        <f t="shared" si="7"/>
        <v>0</v>
      </c>
      <c r="G35" s="117">
        <f t="shared" si="2"/>
        <v>0</v>
      </c>
      <c r="H35">
        <f t="shared" si="9"/>
        <v>104.90199520506397</v>
      </c>
      <c r="I35" s="117">
        <f t="shared" si="3"/>
        <v>0</v>
      </c>
      <c r="J35" s="117">
        <f t="shared" si="4"/>
        <v>0</v>
      </c>
      <c r="K35" s="117">
        <f t="shared" si="5"/>
        <v>0</v>
      </c>
    </row>
    <row r="36" spans="1:11" x14ac:dyDescent="0.25">
      <c r="A36">
        <f t="shared" si="11"/>
        <v>30</v>
      </c>
      <c r="B36" s="117">
        <f t="shared" si="8"/>
        <v>0</v>
      </c>
      <c r="C36" s="117" t="e">
        <f t="shared" si="6"/>
        <v>#NUM!</v>
      </c>
      <c r="D36" s="117">
        <f t="shared" si="12"/>
        <v>0</v>
      </c>
      <c r="E36" s="117" t="e">
        <f t="shared" si="1"/>
        <v>#NUM!</v>
      </c>
      <c r="F36" s="117">
        <f t="shared" si="7"/>
        <v>0</v>
      </c>
      <c r="G36" s="117">
        <f t="shared" si="2"/>
        <v>0</v>
      </c>
      <c r="H36">
        <f t="shared" si="9"/>
        <v>105.07524937888428</v>
      </c>
      <c r="I36" s="117">
        <f t="shared" si="3"/>
        <v>0</v>
      </c>
      <c r="J36" s="117">
        <f t="shared" si="4"/>
        <v>0</v>
      </c>
      <c r="K36" s="117">
        <f t="shared" si="5"/>
        <v>0</v>
      </c>
    </row>
    <row r="37" spans="1:11" x14ac:dyDescent="0.25">
      <c r="A37">
        <f t="shared" si="11"/>
        <v>31</v>
      </c>
      <c r="B37" s="117">
        <f t="shared" si="8"/>
        <v>0</v>
      </c>
      <c r="C37" s="117" t="e">
        <f t="shared" si="6"/>
        <v>#NUM!</v>
      </c>
      <c r="D37" s="117">
        <f t="shared" si="12"/>
        <v>0</v>
      </c>
      <c r="E37" s="117" t="e">
        <f t="shared" si="1"/>
        <v>#NUM!</v>
      </c>
      <c r="F37" s="117">
        <f t="shared" si="7"/>
        <v>0</v>
      </c>
      <c r="G37" s="117">
        <f t="shared" si="2"/>
        <v>0</v>
      </c>
      <c r="H37">
        <f t="shared" si="9"/>
        <v>105.24878969605857</v>
      </c>
      <c r="I37" s="117">
        <f t="shared" si="3"/>
        <v>0</v>
      </c>
      <c r="J37" s="117">
        <f t="shared" si="4"/>
        <v>0</v>
      </c>
      <c r="K37" s="117">
        <f t="shared" si="5"/>
        <v>0</v>
      </c>
    </row>
    <row r="38" spans="1:11" x14ac:dyDescent="0.25">
      <c r="A38">
        <f t="shared" si="11"/>
        <v>32</v>
      </c>
      <c r="B38" s="117">
        <f t="shared" si="8"/>
        <v>0</v>
      </c>
      <c r="C38" s="117" t="e">
        <f t="shared" si="6"/>
        <v>#NUM!</v>
      </c>
      <c r="D38" s="117">
        <f t="shared" si="12"/>
        <v>0</v>
      </c>
      <c r="E38" s="117" t="e">
        <f t="shared" si="1"/>
        <v>#NUM!</v>
      </c>
      <c r="F38" s="117">
        <f t="shared" si="7"/>
        <v>0</v>
      </c>
      <c r="G38" s="117">
        <f t="shared" si="2"/>
        <v>0</v>
      </c>
      <c r="H38">
        <f t="shared" si="9"/>
        <v>105.42261662917583</v>
      </c>
      <c r="I38" s="117">
        <f t="shared" si="3"/>
        <v>0</v>
      </c>
      <c r="J38" s="117">
        <f t="shared" si="4"/>
        <v>0</v>
      </c>
      <c r="K38" s="117">
        <f t="shared" si="5"/>
        <v>0</v>
      </c>
    </row>
    <row r="39" spans="1:11" x14ac:dyDescent="0.25">
      <c r="A39">
        <f t="shared" si="11"/>
        <v>33</v>
      </c>
      <c r="B39" s="117">
        <f t="shared" si="8"/>
        <v>0</v>
      </c>
      <c r="C39" s="117" t="e">
        <f t="shared" si="6"/>
        <v>#NUM!</v>
      </c>
      <c r="D39" s="117">
        <f t="shared" si="12"/>
        <v>0</v>
      </c>
      <c r="E39" s="117" t="e">
        <f t="shared" si="1"/>
        <v>#NUM!</v>
      </c>
      <c r="F39" s="117">
        <f t="shared" si="7"/>
        <v>0</v>
      </c>
      <c r="G39" s="117">
        <f t="shared" si="2"/>
        <v>0</v>
      </c>
      <c r="H39">
        <f t="shared" si="9"/>
        <v>105.59673065160561</v>
      </c>
      <c r="I39" s="117">
        <f t="shared" si="3"/>
        <v>0</v>
      </c>
      <c r="J39" s="117">
        <f t="shared" si="4"/>
        <v>0</v>
      </c>
      <c r="K39" s="117">
        <f t="shared" si="5"/>
        <v>0</v>
      </c>
    </row>
    <row r="40" spans="1:11" x14ac:dyDescent="0.25">
      <c r="A40">
        <f t="shared" si="11"/>
        <v>34</v>
      </c>
      <c r="B40" s="117">
        <f t="shared" si="8"/>
        <v>0</v>
      </c>
      <c r="C40" s="117" t="e">
        <f t="shared" si="6"/>
        <v>#NUM!</v>
      </c>
      <c r="D40" s="117">
        <f t="shared" si="12"/>
        <v>0</v>
      </c>
      <c r="E40" s="117" t="e">
        <f t="shared" si="1"/>
        <v>#NUM!</v>
      </c>
      <c r="F40" s="117">
        <f t="shared" si="7"/>
        <v>0</v>
      </c>
      <c r="G40" s="117">
        <f t="shared" si="2"/>
        <v>0</v>
      </c>
      <c r="H40">
        <f t="shared" si="9"/>
        <v>105.77113223749924</v>
      </c>
      <c r="I40" s="117">
        <f t="shared" si="3"/>
        <v>0</v>
      </c>
      <c r="J40" s="117">
        <f t="shared" si="4"/>
        <v>0</v>
      </c>
      <c r="K40" s="117">
        <f t="shared" si="5"/>
        <v>0</v>
      </c>
    </row>
    <row r="41" spans="1:11" x14ac:dyDescent="0.25">
      <c r="A41">
        <f t="shared" si="11"/>
        <v>35</v>
      </c>
      <c r="B41" s="117">
        <f t="shared" si="8"/>
        <v>0</v>
      </c>
      <c r="C41" s="117" t="e">
        <f t="shared" si="6"/>
        <v>#NUM!</v>
      </c>
      <c r="D41" s="117">
        <f t="shared" si="12"/>
        <v>0</v>
      </c>
      <c r="E41" s="117" t="e">
        <f t="shared" si="1"/>
        <v>#NUM!</v>
      </c>
      <c r="F41" s="117">
        <f t="shared" si="7"/>
        <v>0</v>
      </c>
      <c r="G41" s="117">
        <f t="shared" si="2"/>
        <v>0</v>
      </c>
      <c r="H41">
        <f t="shared" si="9"/>
        <v>105.94582186179117</v>
      </c>
      <c r="I41" s="117">
        <f t="shared" si="3"/>
        <v>0</v>
      </c>
      <c r="J41" s="117">
        <f t="shared" si="4"/>
        <v>0</v>
      </c>
      <c r="K41" s="117">
        <f t="shared" si="5"/>
        <v>0</v>
      </c>
    </row>
    <row r="42" spans="1:11" x14ac:dyDescent="0.25">
      <c r="A42">
        <f t="shared" si="11"/>
        <v>36</v>
      </c>
      <c r="B42" s="117">
        <f t="shared" si="8"/>
        <v>0</v>
      </c>
      <c r="C42" s="117" t="e">
        <f t="shared" si="6"/>
        <v>#NUM!</v>
      </c>
      <c r="D42" s="117">
        <f t="shared" si="12"/>
        <v>0</v>
      </c>
      <c r="E42" s="117" t="e">
        <f t="shared" si="1"/>
        <v>#NUM!</v>
      </c>
      <c r="F42" s="117">
        <f t="shared" si="7"/>
        <v>0</v>
      </c>
      <c r="G42" s="117">
        <f t="shared" si="2"/>
        <v>0</v>
      </c>
      <c r="H42">
        <f t="shared" si="9"/>
        <v>106.12080000020023</v>
      </c>
      <c r="I42" s="117">
        <f t="shared" si="3"/>
        <v>0</v>
      </c>
      <c r="J42" s="117">
        <f t="shared" si="4"/>
        <v>0</v>
      </c>
      <c r="K42" s="117">
        <f t="shared" si="5"/>
        <v>0</v>
      </c>
    </row>
    <row r="43" spans="1:11" x14ac:dyDescent="0.25">
      <c r="A43">
        <f t="shared" si="11"/>
        <v>37</v>
      </c>
      <c r="B43" s="117">
        <f t="shared" si="8"/>
        <v>0</v>
      </c>
      <c r="C43" s="117" t="e">
        <f t="shared" si="6"/>
        <v>#NUM!</v>
      </c>
      <c r="D43" s="117">
        <f t="shared" si="12"/>
        <v>0</v>
      </c>
      <c r="E43" s="117" t="e">
        <f t="shared" si="1"/>
        <v>#NUM!</v>
      </c>
      <c r="F43" s="117">
        <f t="shared" si="7"/>
        <v>0</v>
      </c>
      <c r="G43" s="117">
        <f t="shared" si="2"/>
        <v>0</v>
      </c>
      <c r="H43">
        <f t="shared" si="9"/>
        <v>106.29606712923095</v>
      </c>
      <c r="I43" s="117">
        <f t="shared" si="3"/>
        <v>0</v>
      </c>
      <c r="J43" s="117">
        <f t="shared" si="4"/>
        <v>0</v>
      </c>
      <c r="K43" s="117">
        <f t="shared" si="5"/>
        <v>0</v>
      </c>
    </row>
    <row r="44" spans="1:11" x14ac:dyDescent="0.25">
      <c r="A44">
        <f t="shared" si="11"/>
        <v>38</v>
      </c>
      <c r="B44" s="117">
        <f t="shared" si="8"/>
        <v>0</v>
      </c>
      <c r="C44" s="117" t="e">
        <f t="shared" si="6"/>
        <v>#NUM!</v>
      </c>
      <c r="D44" s="117">
        <f t="shared" si="12"/>
        <v>0</v>
      </c>
      <c r="E44" s="117" t="e">
        <f t="shared" si="1"/>
        <v>#NUM!</v>
      </c>
      <c r="F44" s="117">
        <f t="shared" si="7"/>
        <v>0</v>
      </c>
      <c r="G44" s="117">
        <f t="shared" si="2"/>
        <v>0</v>
      </c>
      <c r="H44">
        <f t="shared" si="9"/>
        <v>106.47162372617481</v>
      </c>
      <c r="I44" s="117">
        <f t="shared" si="3"/>
        <v>0</v>
      </c>
      <c r="J44" s="117">
        <f t="shared" si="4"/>
        <v>0</v>
      </c>
      <c r="K44" s="117">
        <f t="shared" si="5"/>
        <v>0</v>
      </c>
    </row>
    <row r="45" spans="1:11" x14ac:dyDescent="0.25">
      <c r="A45">
        <f t="shared" si="11"/>
        <v>39</v>
      </c>
      <c r="B45" s="117">
        <f t="shared" si="8"/>
        <v>0</v>
      </c>
      <c r="C45" s="117" t="e">
        <f t="shared" si="6"/>
        <v>#NUM!</v>
      </c>
      <c r="D45" s="117">
        <f t="shared" si="12"/>
        <v>0</v>
      </c>
      <c r="E45" s="117" t="e">
        <f t="shared" si="1"/>
        <v>#NUM!</v>
      </c>
      <c r="F45" s="117">
        <f t="shared" si="7"/>
        <v>0</v>
      </c>
      <c r="G45" s="117">
        <f t="shared" si="2"/>
        <v>0</v>
      </c>
      <c r="H45">
        <f t="shared" si="9"/>
        <v>106.64747026911164</v>
      </c>
      <c r="I45" s="117">
        <f t="shared" si="3"/>
        <v>0</v>
      </c>
      <c r="J45" s="117">
        <f t="shared" si="4"/>
        <v>0</v>
      </c>
      <c r="K45" s="117">
        <f t="shared" si="5"/>
        <v>0</v>
      </c>
    </row>
    <row r="46" spans="1:11" x14ac:dyDescent="0.25">
      <c r="A46">
        <f t="shared" si="11"/>
        <v>40</v>
      </c>
      <c r="B46" s="117">
        <f t="shared" si="8"/>
        <v>0</v>
      </c>
      <c r="C46" s="117" t="e">
        <f t="shared" si="6"/>
        <v>#NUM!</v>
      </c>
      <c r="D46" s="117">
        <f t="shared" si="12"/>
        <v>0</v>
      </c>
      <c r="E46" s="117" t="e">
        <f t="shared" si="1"/>
        <v>#NUM!</v>
      </c>
      <c r="F46" s="117">
        <f t="shared" si="7"/>
        <v>0</v>
      </c>
      <c r="G46" s="117">
        <f t="shared" si="2"/>
        <v>0</v>
      </c>
      <c r="H46">
        <f t="shared" si="9"/>
        <v>106.82360723691079</v>
      </c>
      <c r="I46" s="117">
        <f t="shared" si="3"/>
        <v>0</v>
      </c>
      <c r="J46" s="117">
        <f t="shared" si="4"/>
        <v>0</v>
      </c>
      <c r="K46" s="117">
        <f t="shared" si="5"/>
        <v>0</v>
      </c>
    </row>
    <row r="47" spans="1:11" x14ac:dyDescent="0.25">
      <c r="A47">
        <f t="shared" si="11"/>
        <v>41</v>
      </c>
      <c r="B47" s="117">
        <f t="shared" si="8"/>
        <v>0</v>
      </c>
      <c r="C47" s="117" t="e">
        <f t="shared" si="6"/>
        <v>#NUM!</v>
      </c>
      <c r="D47" s="117">
        <f t="shared" si="12"/>
        <v>0</v>
      </c>
      <c r="E47" s="117" t="e">
        <f t="shared" si="1"/>
        <v>#NUM!</v>
      </c>
      <c r="F47" s="117">
        <f t="shared" si="7"/>
        <v>0</v>
      </c>
      <c r="G47" s="117">
        <f t="shared" si="2"/>
        <v>0</v>
      </c>
      <c r="H47">
        <f t="shared" si="9"/>
        <v>107.00003510923254</v>
      </c>
      <c r="I47" s="117">
        <f t="shared" si="3"/>
        <v>0</v>
      </c>
      <c r="J47" s="117">
        <f t="shared" si="4"/>
        <v>0</v>
      </c>
      <c r="K47" s="117">
        <f t="shared" si="5"/>
        <v>0</v>
      </c>
    </row>
    <row r="48" spans="1:11" x14ac:dyDescent="0.25">
      <c r="A48">
        <f t="shared" si="11"/>
        <v>42</v>
      </c>
      <c r="B48" s="117">
        <f t="shared" si="8"/>
        <v>0</v>
      </c>
      <c r="C48" s="117" t="e">
        <f t="shared" si="6"/>
        <v>#NUM!</v>
      </c>
      <c r="D48" s="117">
        <f t="shared" si="12"/>
        <v>0</v>
      </c>
      <c r="E48" s="117" t="e">
        <f t="shared" si="1"/>
        <v>#NUM!</v>
      </c>
      <c r="F48" s="117">
        <f t="shared" si="7"/>
        <v>0</v>
      </c>
      <c r="G48" s="117">
        <f t="shared" si="2"/>
        <v>0</v>
      </c>
      <c r="H48">
        <f t="shared" si="9"/>
        <v>107.17675436652937</v>
      </c>
      <c r="I48" s="117">
        <f t="shared" si="3"/>
        <v>0</v>
      </c>
      <c r="J48" s="117">
        <f t="shared" si="4"/>
        <v>0</v>
      </c>
      <c r="K48" s="117">
        <f t="shared" si="5"/>
        <v>0</v>
      </c>
    </row>
    <row r="49" spans="1:11" x14ac:dyDescent="0.25">
      <c r="A49">
        <f t="shared" si="11"/>
        <v>43</v>
      </c>
      <c r="B49" s="117">
        <f t="shared" si="8"/>
        <v>0</v>
      </c>
      <c r="C49" s="117" t="e">
        <f t="shared" si="6"/>
        <v>#NUM!</v>
      </c>
      <c r="D49" s="117">
        <f t="shared" si="12"/>
        <v>0</v>
      </c>
      <c r="E49" s="117" t="e">
        <f t="shared" si="1"/>
        <v>#NUM!</v>
      </c>
      <c r="F49" s="117">
        <f t="shared" si="7"/>
        <v>0</v>
      </c>
      <c r="G49" s="117">
        <f t="shared" si="2"/>
        <v>0</v>
      </c>
      <c r="H49">
        <f t="shared" si="9"/>
        <v>107.35376549004724</v>
      </c>
      <c r="I49" s="117">
        <f t="shared" si="3"/>
        <v>0</v>
      </c>
      <c r="J49" s="117">
        <f t="shared" si="4"/>
        <v>0</v>
      </c>
      <c r="K49" s="117">
        <f t="shared" si="5"/>
        <v>0</v>
      </c>
    </row>
    <row r="50" spans="1:11" x14ac:dyDescent="0.25">
      <c r="A50">
        <f t="shared" si="11"/>
        <v>44</v>
      </c>
      <c r="B50" s="117">
        <f t="shared" si="8"/>
        <v>0</v>
      </c>
      <c r="C50" s="117" t="e">
        <f t="shared" si="6"/>
        <v>#NUM!</v>
      </c>
      <c r="D50" s="117">
        <f t="shared" si="12"/>
        <v>0</v>
      </c>
      <c r="E50" s="117" t="e">
        <f t="shared" si="1"/>
        <v>#NUM!</v>
      </c>
      <c r="F50" s="117">
        <f t="shared" si="7"/>
        <v>0</v>
      </c>
      <c r="G50" s="117">
        <f t="shared" si="2"/>
        <v>0</v>
      </c>
      <c r="H50">
        <f t="shared" si="9"/>
        <v>107.53106896182696</v>
      </c>
      <c r="I50" s="117">
        <f t="shared" si="3"/>
        <v>0</v>
      </c>
      <c r="J50" s="117">
        <f t="shared" si="4"/>
        <v>0</v>
      </c>
      <c r="K50" s="117">
        <f t="shared" si="5"/>
        <v>0</v>
      </c>
    </row>
    <row r="51" spans="1:11" x14ac:dyDescent="0.25">
      <c r="A51">
        <f t="shared" si="11"/>
        <v>45</v>
      </c>
      <c r="B51" s="117">
        <f t="shared" si="8"/>
        <v>0</v>
      </c>
      <c r="C51" s="117" t="e">
        <f t="shared" si="6"/>
        <v>#NUM!</v>
      </c>
      <c r="D51" s="117">
        <f t="shared" si="12"/>
        <v>0</v>
      </c>
      <c r="E51" s="117" t="e">
        <f t="shared" si="1"/>
        <v>#NUM!</v>
      </c>
      <c r="F51" s="117">
        <f t="shared" si="7"/>
        <v>0</v>
      </c>
      <c r="G51" s="117">
        <f t="shared" si="2"/>
        <v>0</v>
      </c>
      <c r="H51">
        <f t="shared" si="9"/>
        <v>107.70866526470544</v>
      </c>
      <c r="I51" s="117">
        <f t="shared" si="3"/>
        <v>0</v>
      </c>
      <c r="J51" s="117">
        <f t="shared" si="4"/>
        <v>0</v>
      </c>
      <c r="K51" s="117">
        <f t="shared" si="5"/>
        <v>0</v>
      </c>
    </row>
    <row r="52" spans="1:11" x14ac:dyDescent="0.25">
      <c r="A52">
        <f t="shared" si="11"/>
        <v>46</v>
      </c>
      <c r="B52" s="117">
        <f t="shared" si="8"/>
        <v>0</v>
      </c>
      <c r="C52" s="117" t="e">
        <f t="shared" si="6"/>
        <v>#NUM!</v>
      </c>
      <c r="D52" s="117">
        <f t="shared" si="12"/>
        <v>0</v>
      </c>
      <c r="E52" s="117" t="e">
        <f t="shared" si="1"/>
        <v>#NUM!</v>
      </c>
      <c r="F52" s="117">
        <f t="shared" si="7"/>
        <v>0</v>
      </c>
      <c r="G52" s="117">
        <f t="shared" si="2"/>
        <v>0</v>
      </c>
      <c r="H52">
        <f t="shared" si="9"/>
        <v>107.88655488231707</v>
      </c>
      <c r="I52" s="117">
        <f t="shared" si="3"/>
        <v>0</v>
      </c>
      <c r="J52" s="117">
        <f t="shared" si="4"/>
        <v>0</v>
      </c>
      <c r="K52" s="117">
        <f t="shared" si="5"/>
        <v>0</v>
      </c>
    </row>
    <row r="53" spans="1:11" x14ac:dyDescent="0.25">
      <c r="A53">
        <f t="shared" si="11"/>
        <v>47</v>
      </c>
      <c r="B53" s="117">
        <f t="shared" si="8"/>
        <v>0</v>
      </c>
      <c r="C53" s="117" t="e">
        <f t="shared" si="6"/>
        <v>#NUM!</v>
      </c>
      <c r="D53" s="117">
        <f t="shared" si="12"/>
        <v>0</v>
      </c>
      <c r="E53" s="117" t="e">
        <f t="shared" si="1"/>
        <v>#NUM!</v>
      </c>
      <c r="F53" s="117">
        <f t="shared" si="7"/>
        <v>0</v>
      </c>
      <c r="G53" s="117">
        <f t="shared" si="2"/>
        <v>0</v>
      </c>
      <c r="H53">
        <f t="shared" si="9"/>
        <v>108.06473829909496</v>
      </c>
      <c r="I53" s="117">
        <f t="shared" si="3"/>
        <v>0</v>
      </c>
      <c r="J53" s="117">
        <f t="shared" si="4"/>
        <v>0</v>
      </c>
      <c r="K53" s="117">
        <f t="shared" si="5"/>
        <v>0</v>
      </c>
    </row>
    <row r="54" spans="1:11" x14ac:dyDescent="0.25">
      <c r="A54">
        <f t="shared" si="11"/>
        <v>48</v>
      </c>
      <c r="B54" s="117">
        <f t="shared" si="8"/>
        <v>0</v>
      </c>
      <c r="C54" s="117" t="e">
        <f t="shared" si="6"/>
        <v>#NUM!</v>
      </c>
      <c r="D54" s="117">
        <f t="shared" si="12"/>
        <v>0</v>
      </c>
      <c r="E54" s="117" t="e">
        <f t="shared" si="1"/>
        <v>#NUM!</v>
      </c>
      <c r="F54" s="117">
        <f t="shared" si="7"/>
        <v>0</v>
      </c>
      <c r="G54" s="117">
        <f t="shared" si="2"/>
        <v>0</v>
      </c>
      <c r="H54">
        <f t="shared" si="9"/>
        <v>108.24321600027231</v>
      </c>
      <c r="I54" s="117">
        <f t="shared" si="3"/>
        <v>0</v>
      </c>
      <c r="J54" s="117">
        <f t="shared" si="4"/>
        <v>0</v>
      </c>
      <c r="K54" s="117">
        <f t="shared" si="5"/>
        <v>0</v>
      </c>
    </row>
    <row r="55" spans="1:11" x14ac:dyDescent="0.25">
      <c r="A55">
        <f t="shared" si="11"/>
        <v>49</v>
      </c>
      <c r="B55" s="117">
        <f t="shared" si="8"/>
        <v>0</v>
      </c>
      <c r="C55" s="117" t="e">
        <f t="shared" si="6"/>
        <v>#NUM!</v>
      </c>
      <c r="D55" s="117">
        <f t="shared" si="12"/>
        <v>0</v>
      </c>
      <c r="E55" s="117" t="e">
        <f t="shared" si="1"/>
        <v>#NUM!</v>
      </c>
      <c r="F55" s="117">
        <f t="shared" si="7"/>
        <v>0</v>
      </c>
      <c r="G55" s="117">
        <f t="shared" si="2"/>
        <v>0</v>
      </c>
      <c r="H55">
        <f t="shared" si="9"/>
        <v>108.42198847188375</v>
      </c>
      <c r="I55" s="117">
        <f t="shared" si="3"/>
        <v>0</v>
      </c>
      <c r="J55" s="117">
        <f t="shared" si="4"/>
        <v>0</v>
      </c>
      <c r="K55" s="117">
        <f t="shared" si="5"/>
        <v>0</v>
      </c>
    </row>
    <row r="56" spans="1:11" x14ac:dyDescent="0.25">
      <c r="A56">
        <f t="shared" si="11"/>
        <v>50</v>
      </c>
      <c r="B56" s="117">
        <f t="shared" si="8"/>
        <v>0</v>
      </c>
      <c r="C56" s="117" t="e">
        <f t="shared" si="6"/>
        <v>#NUM!</v>
      </c>
      <c r="D56" s="117">
        <f t="shared" si="12"/>
        <v>0</v>
      </c>
      <c r="E56" s="117" t="e">
        <f t="shared" si="1"/>
        <v>#NUM!</v>
      </c>
      <c r="F56" s="117">
        <f t="shared" si="7"/>
        <v>0</v>
      </c>
      <c r="G56" s="117">
        <f t="shared" si="2"/>
        <v>0</v>
      </c>
      <c r="H56">
        <f t="shared" si="9"/>
        <v>108.60105620076661</v>
      </c>
      <c r="I56" s="117">
        <f t="shared" si="3"/>
        <v>0</v>
      </c>
      <c r="J56" s="117">
        <f t="shared" si="4"/>
        <v>0</v>
      </c>
      <c r="K56" s="117">
        <f t="shared" si="5"/>
        <v>0</v>
      </c>
    </row>
    <row r="57" spans="1:11" x14ac:dyDescent="0.25">
      <c r="A57">
        <f t="shared" si="11"/>
        <v>51</v>
      </c>
      <c r="B57" s="117">
        <f t="shared" si="8"/>
        <v>0</v>
      </c>
      <c r="C57" s="117" t="e">
        <f t="shared" si="6"/>
        <v>#NUM!</v>
      </c>
      <c r="D57" s="117">
        <f t="shared" si="12"/>
        <v>0</v>
      </c>
      <c r="E57" s="117" t="e">
        <f t="shared" si="1"/>
        <v>#NUM!</v>
      </c>
      <c r="F57" s="117">
        <f t="shared" si="7"/>
        <v>0</v>
      </c>
      <c r="G57" s="117">
        <f t="shared" si="2"/>
        <v>0</v>
      </c>
      <c r="H57">
        <f t="shared" si="9"/>
        <v>108.78041967456228</v>
      </c>
      <c r="I57" s="117">
        <f t="shared" si="3"/>
        <v>0</v>
      </c>
      <c r="J57" s="117">
        <f t="shared" si="4"/>
        <v>0</v>
      </c>
      <c r="K57" s="117">
        <f t="shared" si="5"/>
        <v>0</v>
      </c>
    </row>
    <row r="58" spans="1:11" x14ac:dyDescent="0.25">
      <c r="A58">
        <f t="shared" si="11"/>
        <v>52</v>
      </c>
      <c r="B58" s="117">
        <f t="shared" si="8"/>
        <v>0</v>
      </c>
      <c r="C58" s="117" t="e">
        <f t="shared" si="6"/>
        <v>#NUM!</v>
      </c>
      <c r="D58" s="117">
        <f t="shared" si="12"/>
        <v>0</v>
      </c>
      <c r="E58" s="117" t="e">
        <f t="shared" si="1"/>
        <v>#NUM!</v>
      </c>
      <c r="F58" s="117">
        <f t="shared" si="7"/>
        <v>0</v>
      </c>
      <c r="G58" s="117">
        <f t="shared" si="2"/>
        <v>0</v>
      </c>
      <c r="H58">
        <f t="shared" si="9"/>
        <v>108.96007938171753</v>
      </c>
      <c r="I58" s="117">
        <f t="shared" si="3"/>
        <v>0</v>
      </c>
      <c r="J58" s="117">
        <f t="shared" si="4"/>
        <v>0</v>
      </c>
      <c r="K58" s="117">
        <f t="shared" si="5"/>
        <v>0</v>
      </c>
    </row>
    <row r="59" spans="1:11" x14ac:dyDescent="0.25">
      <c r="A59">
        <f t="shared" si="11"/>
        <v>53</v>
      </c>
      <c r="B59" s="117">
        <f t="shared" si="8"/>
        <v>0</v>
      </c>
      <c r="C59" s="117" t="e">
        <f t="shared" si="6"/>
        <v>#NUM!</v>
      </c>
      <c r="D59" s="117">
        <f t="shared" si="12"/>
        <v>0</v>
      </c>
      <c r="E59" s="117" t="e">
        <f t="shared" si="1"/>
        <v>#NUM!</v>
      </c>
      <c r="F59" s="117">
        <f t="shared" si="7"/>
        <v>0</v>
      </c>
      <c r="G59" s="117">
        <f t="shared" si="2"/>
        <v>0</v>
      </c>
      <c r="H59">
        <f t="shared" si="9"/>
        <v>109.14003581148583</v>
      </c>
      <c r="I59" s="117">
        <f t="shared" si="3"/>
        <v>0</v>
      </c>
      <c r="J59" s="117">
        <f t="shared" si="4"/>
        <v>0</v>
      </c>
      <c r="K59" s="117">
        <f t="shared" si="5"/>
        <v>0</v>
      </c>
    </row>
    <row r="60" spans="1:11" x14ac:dyDescent="0.25">
      <c r="A60">
        <f t="shared" si="11"/>
        <v>54</v>
      </c>
      <c r="B60" s="117">
        <f t="shared" si="8"/>
        <v>0</v>
      </c>
      <c r="C60" s="117" t="e">
        <f t="shared" si="6"/>
        <v>#NUM!</v>
      </c>
      <c r="D60" s="117">
        <f t="shared" si="12"/>
        <v>0</v>
      </c>
      <c r="E60" s="117" t="e">
        <f t="shared" si="1"/>
        <v>#NUM!</v>
      </c>
      <c r="F60" s="117">
        <f t="shared" si="7"/>
        <v>0</v>
      </c>
      <c r="G60" s="117">
        <f t="shared" si="2"/>
        <v>0</v>
      </c>
      <c r="H60">
        <f t="shared" si="9"/>
        <v>109.32028945392871</v>
      </c>
      <c r="I60" s="117">
        <f t="shared" si="3"/>
        <v>0</v>
      </c>
      <c r="J60" s="117">
        <f t="shared" si="4"/>
        <v>0</v>
      </c>
      <c r="K60" s="117">
        <f t="shared" si="5"/>
        <v>0</v>
      </c>
    </row>
    <row r="61" spans="1:11" x14ac:dyDescent="0.25">
      <c r="A61">
        <f t="shared" si="11"/>
        <v>55</v>
      </c>
      <c r="B61" s="117">
        <f t="shared" si="8"/>
        <v>0</v>
      </c>
      <c r="C61" s="117" t="e">
        <f t="shared" si="6"/>
        <v>#NUM!</v>
      </c>
      <c r="D61" s="117">
        <f t="shared" si="12"/>
        <v>0</v>
      </c>
      <c r="E61" s="117" t="e">
        <f t="shared" si="1"/>
        <v>#NUM!</v>
      </c>
      <c r="F61" s="117">
        <f t="shared" si="7"/>
        <v>0</v>
      </c>
      <c r="G61" s="117">
        <f t="shared" si="2"/>
        <v>0</v>
      </c>
      <c r="H61">
        <f t="shared" si="9"/>
        <v>109.50084079991706</v>
      </c>
      <c r="I61" s="117">
        <f t="shared" si="3"/>
        <v>0</v>
      </c>
      <c r="J61" s="117">
        <f t="shared" si="4"/>
        <v>0</v>
      </c>
      <c r="K61" s="117">
        <f t="shared" si="5"/>
        <v>0</v>
      </c>
    </row>
    <row r="62" spans="1:11" x14ac:dyDescent="0.25">
      <c r="A62">
        <f t="shared" si="11"/>
        <v>56</v>
      </c>
      <c r="B62" s="117">
        <f t="shared" si="8"/>
        <v>0</v>
      </c>
      <c r="C62" s="117" t="e">
        <f t="shared" si="6"/>
        <v>#NUM!</v>
      </c>
      <c r="D62" s="117">
        <f t="shared" si="12"/>
        <v>0</v>
      </c>
      <c r="E62" s="117" t="e">
        <f t="shared" si="1"/>
        <v>#NUM!</v>
      </c>
      <c r="F62" s="117">
        <f t="shared" si="7"/>
        <v>0</v>
      </c>
      <c r="G62" s="117">
        <f t="shared" si="2"/>
        <v>0</v>
      </c>
      <c r="H62">
        <f t="shared" si="9"/>
        <v>109.68169034113248</v>
      </c>
      <c r="I62" s="117">
        <f t="shared" si="3"/>
        <v>0</v>
      </c>
      <c r="J62" s="117">
        <f t="shared" si="4"/>
        <v>0</v>
      </c>
      <c r="K62" s="117">
        <f t="shared" si="5"/>
        <v>0</v>
      </c>
    </row>
    <row r="63" spans="1:11" x14ac:dyDescent="0.25">
      <c r="A63">
        <f t="shared" si="11"/>
        <v>57</v>
      </c>
      <c r="B63" s="117">
        <f t="shared" si="8"/>
        <v>0</v>
      </c>
      <c r="C63" s="117" t="e">
        <f t="shared" si="6"/>
        <v>#NUM!</v>
      </c>
      <c r="D63" s="117">
        <f t="shared" si="12"/>
        <v>0</v>
      </c>
      <c r="E63" s="117" t="e">
        <f t="shared" si="1"/>
        <v>#NUM!</v>
      </c>
      <c r="F63" s="117">
        <f t="shared" si="7"/>
        <v>0</v>
      </c>
      <c r="G63" s="117">
        <f t="shared" si="2"/>
        <v>0</v>
      </c>
      <c r="H63">
        <f t="shared" si="9"/>
        <v>109.86283857006865</v>
      </c>
      <c r="I63" s="117">
        <f t="shared" si="3"/>
        <v>0</v>
      </c>
      <c r="J63" s="117">
        <f t="shared" si="4"/>
        <v>0</v>
      </c>
      <c r="K63" s="117">
        <f t="shared" si="5"/>
        <v>0</v>
      </c>
    </row>
    <row r="64" spans="1:11" x14ac:dyDescent="0.25">
      <c r="A64">
        <f t="shared" si="11"/>
        <v>58</v>
      </c>
      <c r="B64" s="117">
        <f t="shared" si="8"/>
        <v>0</v>
      </c>
      <c r="C64" s="117" t="e">
        <f t="shared" si="6"/>
        <v>#NUM!</v>
      </c>
      <c r="D64" s="117">
        <f t="shared" si="12"/>
        <v>0</v>
      </c>
      <c r="E64" s="117" t="e">
        <f t="shared" si="1"/>
        <v>#NUM!</v>
      </c>
      <c r="F64" s="117">
        <f t="shared" si="7"/>
        <v>0</v>
      </c>
      <c r="G64" s="117">
        <f t="shared" si="2"/>
        <v>0</v>
      </c>
      <c r="H64">
        <f t="shared" si="9"/>
        <v>110.04428598003261</v>
      </c>
      <c r="I64" s="117">
        <f t="shared" si="3"/>
        <v>0</v>
      </c>
      <c r="J64" s="117">
        <f t="shared" si="4"/>
        <v>0</v>
      </c>
      <c r="K64" s="117">
        <f t="shared" si="5"/>
        <v>0</v>
      </c>
    </row>
    <row r="65" spans="1:11" x14ac:dyDescent="0.25">
      <c r="A65">
        <f t="shared" si="11"/>
        <v>59</v>
      </c>
      <c r="B65" s="117">
        <f t="shared" si="8"/>
        <v>0</v>
      </c>
      <c r="C65" s="117" t="e">
        <f t="shared" si="6"/>
        <v>#NUM!</v>
      </c>
      <c r="D65" s="117">
        <f t="shared" si="12"/>
        <v>0</v>
      </c>
      <c r="E65" s="117" t="e">
        <f t="shared" si="1"/>
        <v>#NUM!</v>
      </c>
      <c r="F65" s="117">
        <f t="shared" si="7"/>
        <v>0</v>
      </c>
      <c r="G65" s="117">
        <f t="shared" si="2"/>
        <v>0</v>
      </c>
      <c r="H65">
        <f t="shared" si="9"/>
        <v>110.22603306514617</v>
      </c>
      <c r="I65" s="117">
        <f t="shared" si="3"/>
        <v>0</v>
      </c>
      <c r="J65" s="117">
        <f t="shared" si="4"/>
        <v>0</v>
      </c>
      <c r="K65" s="117">
        <f t="shared" si="5"/>
        <v>0</v>
      </c>
    </row>
    <row r="66" spans="1:11" x14ac:dyDescent="0.25">
      <c r="A66">
        <f t="shared" si="11"/>
        <v>60</v>
      </c>
      <c r="B66" s="117">
        <f t="shared" si="8"/>
        <v>0</v>
      </c>
      <c r="C66" s="117" t="e">
        <f t="shared" si="6"/>
        <v>#NUM!</v>
      </c>
      <c r="D66" s="117">
        <f t="shared" si="12"/>
        <v>0</v>
      </c>
      <c r="E66" s="117" t="e">
        <f t="shared" si="1"/>
        <v>#NUM!</v>
      </c>
      <c r="F66" s="117">
        <f t="shared" si="7"/>
        <v>0</v>
      </c>
      <c r="G66" s="117">
        <f t="shared" si="2"/>
        <v>0</v>
      </c>
      <c r="H66">
        <f t="shared" si="9"/>
        <v>110.40808032034718</v>
      </c>
      <c r="I66" s="117">
        <f t="shared" si="3"/>
        <v>0</v>
      </c>
      <c r="J66" s="117">
        <f t="shared" si="4"/>
        <v>0</v>
      </c>
      <c r="K66" s="117">
        <f t="shared" si="5"/>
        <v>0</v>
      </c>
    </row>
    <row r="67" spans="1:11" x14ac:dyDescent="0.25">
      <c r="A67">
        <f t="shared" si="11"/>
        <v>61</v>
      </c>
      <c r="B67" s="117">
        <f t="shared" si="8"/>
        <v>0</v>
      </c>
      <c r="C67" s="117" t="e">
        <f t="shared" si="6"/>
        <v>#NUM!</v>
      </c>
      <c r="D67" s="117">
        <f t="shared" si="12"/>
        <v>0</v>
      </c>
      <c r="E67" s="117" t="e">
        <f t="shared" si="1"/>
        <v>#NUM!</v>
      </c>
      <c r="F67" s="117">
        <f t="shared" si="7"/>
        <v>0</v>
      </c>
      <c r="G67" s="117">
        <f t="shared" si="2"/>
        <v>0</v>
      </c>
      <c r="H67">
        <f t="shared" si="9"/>
        <v>110.59042824139097</v>
      </c>
      <c r="I67" s="117">
        <f t="shared" si="3"/>
        <v>0</v>
      </c>
      <c r="J67" s="117">
        <f t="shared" si="4"/>
        <v>0</v>
      </c>
      <c r="K67" s="117">
        <f t="shared" si="5"/>
        <v>0</v>
      </c>
    </row>
    <row r="68" spans="1:11" x14ac:dyDescent="0.25">
      <c r="A68">
        <f t="shared" si="11"/>
        <v>62</v>
      </c>
      <c r="B68" s="117">
        <f t="shared" si="8"/>
        <v>0</v>
      </c>
      <c r="C68" s="117" t="e">
        <f t="shared" si="6"/>
        <v>#NUM!</v>
      </c>
      <c r="D68" s="117">
        <f t="shared" si="12"/>
        <v>0</v>
      </c>
      <c r="E68" s="117" t="e">
        <f t="shared" si="1"/>
        <v>#NUM!</v>
      </c>
      <c r="F68" s="117">
        <f t="shared" si="7"/>
        <v>0</v>
      </c>
      <c r="G68" s="117">
        <f t="shared" si="2"/>
        <v>0</v>
      </c>
      <c r="H68">
        <f t="shared" si="9"/>
        <v>110.7730773248516</v>
      </c>
      <c r="I68" s="117">
        <f t="shared" si="3"/>
        <v>0</v>
      </c>
      <c r="J68" s="117">
        <f t="shared" si="4"/>
        <v>0</v>
      </c>
      <c r="K68" s="117">
        <f t="shared" si="5"/>
        <v>0</v>
      </c>
    </row>
    <row r="69" spans="1:11" x14ac:dyDescent="0.25">
      <c r="A69">
        <f t="shared" si="11"/>
        <v>63</v>
      </c>
      <c r="B69" s="117">
        <f t="shared" si="8"/>
        <v>0</v>
      </c>
      <c r="C69" s="117" t="e">
        <f t="shared" si="6"/>
        <v>#NUM!</v>
      </c>
      <c r="D69" s="117">
        <f t="shared" si="12"/>
        <v>0</v>
      </c>
      <c r="E69" s="117" t="e">
        <f t="shared" si="1"/>
        <v>#NUM!</v>
      </c>
      <c r="F69" s="117">
        <f t="shared" si="7"/>
        <v>0</v>
      </c>
      <c r="G69" s="117">
        <f t="shared" si="2"/>
        <v>0</v>
      </c>
      <c r="H69">
        <f t="shared" si="9"/>
        <v>110.9560280681233</v>
      </c>
      <c r="I69" s="117">
        <f t="shared" si="3"/>
        <v>0</v>
      </c>
      <c r="J69" s="117">
        <f t="shared" si="4"/>
        <v>0</v>
      </c>
      <c r="K69" s="117">
        <f t="shared" si="5"/>
        <v>0</v>
      </c>
    </row>
    <row r="70" spans="1:11" x14ac:dyDescent="0.25">
      <c r="A70">
        <f t="shared" si="11"/>
        <v>64</v>
      </c>
      <c r="B70" s="117">
        <f t="shared" si="8"/>
        <v>0</v>
      </c>
      <c r="C70" s="117" t="e">
        <f t="shared" si="6"/>
        <v>#NUM!</v>
      </c>
      <c r="D70" s="117">
        <f t="shared" si="12"/>
        <v>0</v>
      </c>
      <c r="E70" s="117" t="e">
        <f t="shared" si="1"/>
        <v>#NUM!</v>
      </c>
      <c r="F70" s="117">
        <f t="shared" si="7"/>
        <v>0</v>
      </c>
      <c r="G70" s="117">
        <f t="shared" si="2"/>
        <v>0</v>
      </c>
      <c r="H70">
        <f t="shared" si="9"/>
        <v>111.13928096942178</v>
      </c>
      <c r="I70" s="117">
        <f t="shared" si="3"/>
        <v>0</v>
      </c>
      <c r="J70" s="117">
        <f t="shared" si="4"/>
        <v>0</v>
      </c>
      <c r="K70" s="117">
        <f t="shared" si="5"/>
        <v>0</v>
      </c>
    </row>
    <row r="71" spans="1:11" x14ac:dyDescent="0.25">
      <c r="A71">
        <f t="shared" si="11"/>
        <v>65</v>
      </c>
      <c r="B71" s="117">
        <f t="shared" si="8"/>
        <v>0</v>
      </c>
      <c r="C71" s="117" t="e">
        <f t="shared" si="6"/>
        <v>#NUM!</v>
      </c>
      <c r="D71" s="117">
        <f t="shared" si="12"/>
        <v>0</v>
      </c>
      <c r="E71" s="117" t="e">
        <f t="shared" ref="E71:E134" si="13">-PMT(Interest,H$3,Lsum)</f>
        <v>#NUM!</v>
      </c>
      <c r="F71" s="117">
        <f t="shared" si="7"/>
        <v>0</v>
      </c>
      <c r="G71" s="117">
        <f t="shared" ref="G71:G134" si="14">H71/Base_Index*F71</f>
        <v>0</v>
      </c>
      <c r="H71">
        <f t="shared" si="9"/>
        <v>111.32283652778555</v>
      </c>
      <c r="I71" s="117">
        <f t="shared" ref="I71:I134" si="15">IF(B71&gt;0.01,H71/Base_Index*E71,0)</f>
        <v>0</v>
      </c>
      <c r="J71" s="117">
        <f t="shared" ref="J71:J134" si="16">IF(B71&gt;0.01,H71/Base_Index*C71,0)</f>
        <v>0</v>
      </c>
      <c r="K71" s="117">
        <f t="shared" ref="K71:K134" si="17">H71/Base_Index*D71</f>
        <v>0</v>
      </c>
    </row>
    <row r="72" spans="1:11" x14ac:dyDescent="0.25">
      <c r="A72">
        <f t="shared" si="11"/>
        <v>66</v>
      </c>
      <c r="B72" s="117">
        <f t="shared" si="8"/>
        <v>0</v>
      </c>
      <c r="C72" s="117" t="e">
        <f t="shared" ref="C72:C135" si="18">E72-D72</f>
        <v>#NUM!</v>
      </c>
      <c r="D72" s="117">
        <f t="shared" si="12"/>
        <v>0</v>
      </c>
      <c r="E72" s="117" t="e">
        <f t="shared" si="13"/>
        <v>#NUM!</v>
      </c>
      <c r="F72" s="117">
        <f t="shared" ref="F72:F135" si="19">IF(B72&gt;0.01,B72-C72,0)</f>
        <v>0</v>
      </c>
      <c r="G72" s="117">
        <f t="shared" si="14"/>
        <v>0</v>
      </c>
      <c r="H72">
        <f t="shared" si="9"/>
        <v>111.5066952430774</v>
      </c>
      <c r="I72" s="117">
        <f t="shared" si="15"/>
        <v>0</v>
      </c>
      <c r="J72" s="117">
        <f t="shared" si="16"/>
        <v>0</v>
      </c>
      <c r="K72" s="117">
        <f t="shared" si="17"/>
        <v>0</v>
      </c>
    </row>
    <row r="73" spans="1:11" x14ac:dyDescent="0.25">
      <c r="A73">
        <f t="shared" si="11"/>
        <v>67</v>
      </c>
      <c r="B73" s="117">
        <f t="shared" ref="B73:B136" si="20">F72</f>
        <v>0</v>
      </c>
      <c r="C73" s="117" t="e">
        <f t="shared" si="18"/>
        <v>#NUM!</v>
      </c>
      <c r="D73" s="117">
        <f t="shared" si="12"/>
        <v>0</v>
      </c>
      <c r="E73" s="117" t="e">
        <f t="shared" si="13"/>
        <v>#NUM!</v>
      </c>
      <c r="F73" s="117">
        <f t="shared" si="19"/>
        <v>0</v>
      </c>
      <c r="G73" s="117">
        <f t="shared" si="14"/>
        <v>0</v>
      </c>
      <c r="H73">
        <f t="shared" ref="H73:H136" si="21">H72+D$3*H72/100</f>
        <v>111.69085761598564</v>
      </c>
      <c r="I73" s="117">
        <f t="shared" si="15"/>
        <v>0</v>
      </c>
      <c r="J73" s="117">
        <f t="shared" si="16"/>
        <v>0</v>
      </c>
      <c r="K73" s="117">
        <f t="shared" si="17"/>
        <v>0</v>
      </c>
    </row>
    <row r="74" spans="1:11" x14ac:dyDescent="0.25">
      <c r="A74">
        <f t="shared" si="11"/>
        <v>68</v>
      </c>
      <c r="B74" s="117">
        <f t="shared" si="20"/>
        <v>0</v>
      </c>
      <c r="C74" s="117" t="e">
        <f t="shared" si="18"/>
        <v>#NUM!</v>
      </c>
      <c r="D74" s="117">
        <f t="shared" si="12"/>
        <v>0</v>
      </c>
      <c r="E74" s="117" t="e">
        <f t="shared" si="13"/>
        <v>#NUM!</v>
      </c>
      <c r="F74" s="117">
        <f t="shared" si="19"/>
        <v>0</v>
      </c>
      <c r="G74" s="117">
        <f t="shared" si="14"/>
        <v>0</v>
      </c>
      <c r="H74">
        <f t="shared" si="21"/>
        <v>111.87532414802548</v>
      </c>
      <c r="I74" s="117">
        <f t="shared" si="15"/>
        <v>0</v>
      </c>
      <c r="J74" s="117">
        <f t="shared" si="16"/>
        <v>0</v>
      </c>
      <c r="K74" s="117">
        <f t="shared" si="17"/>
        <v>0</v>
      </c>
    </row>
    <row r="75" spans="1:11" x14ac:dyDescent="0.25">
      <c r="A75">
        <f t="shared" si="11"/>
        <v>69</v>
      </c>
      <c r="B75" s="117">
        <f t="shared" si="20"/>
        <v>0</v>
      </c>
      <c r="C75" s="117" t="e">
        <f t="shared" si="18"/>
        <v>#NUM!</v>
      </c>
      <c r="D75" s="117">
        <f t="shared" si="12"/>
        <v>0</v>
      </c>
      <c r="E75" s="117" t="e">
        <f t="shared" si="13"/>
        <v>#NUM!</v>
      </c>
      <c r="F75" s="117">
        <f t="shared" si="19"/>
        <v>0</v>
      </c>
      <c r="G75" s="117">
        <f t="shared" si="14"/>
        <v>0</v>
      </c>
      <c r="H75">
        <f t="shared" si="21"/>
        <v>112.06009534154049</v>
      </c>
      <c r="I75" s="117">
        <f t="shared" si="15"/>
        <v>0</v>
      </c>
      <c r="J75" s="117">
        <f t="shared" si="16"/>
        <v>0</v>
      </c>
      <c r="K75" s="117">
        <f t="shared" si="17"/>
        <v>0</v>
      </c>
    </row>
    <row r="76" spans="1:11" x14ac:dyDescent="0.25">
      <c r="A76">
        <f t="shared" si="11"/>
        <v>70</v>
      </c>
      <c r="B76" s="117">
        <f t="shared" si="20"/>
        <v>0</v>
      </c>
      <c r="C76" s="117" t="e">
        <f t="shared" si="18"/>
        <v>#NUM!</v>
      </c>
      <c r="D76" s="117">
        <f t="shared" si="12"/>
        <v>0</v>
      </c>
      <c r="E76" s="117" t="e">
        <f t="shared" si="13"/>
        <v>#NUM!</v>
      </c>
      <c r="F76" s="117">
        <f t="shared" si="19"/>
        <v>0</v>
      </c>
      <c r="G76" s="117">
        <f t="shared" si="14"/>
        <v>0</v>
      </c>
      <c r="H76">
        <f t="shared" si="21"/>
        <v>112.24517169970385</v>
      </c>
      <c r="I76" s="117">
        <f t="shared" si="15"/>
        <v>0</v>
      </c>
      <c r="J76" s="117">
        <f t="shared" si="16"/>
        <v>0</v>
      </c>
      <c r="K76" s="117">
        <f t="shared" si="17"/>
        <v>0</v>
      </c>
    </row>
    <row r="77" spans="1:11" x14ac:dyDescent="0.25">
      <c r="A77">
        <f t="shared" si="11"/>
        <v>71</v>
      </c>
      <c r="B77" s="117">
        <f t="shared" si="20"/>
        <v>0</v>
      </c>
      <c r="C77" s="117" t="e">
        <f t="shared" si="18"/>
        <v>#NUM!</v>
      </c>
      <c r="D77" s="117">
        <f t="shared" si="12"/>
        <v>0</v>
      </c>
      <c r="E77" s="117" t="e">
        <f t="shared" si="13"/>
        <v>#NUM!</v>
      </c>
      <c r="F77" s="117">
        <f t="shared" si="19"/>
        <v>0</v>
      </c>
      <c r="G77" s="117">
        <f t="shared" si="14"/>
        <v>0</v>
      </c>
      <c r="H77">
        <f t="shared" si="21"/>
        <v>112.43055372651979</v>
      </c>
      <c r="I77" s="117">
        <f t="shared" si="15"/>
        <v>0</v>
      </c>
      <c r="J77" s="117">
        <f t="shared" si="16"/>
        <v>0</v>
      </c>
      <c r="K77" s="117">
        <f t="shared" si="17"/>
        <v>0</v>
      </c>
    </row>
    <row r="78" spans="1:11" x14ac:dyDescent="0.25">
      <c r="A78">
        <f t="shared" si="11"/>
        <v>72</v>
      </c>
      <c r="B78" s="117">
        <f t="shared" si="20"/>
        <v>0</v>
      </c>
      <c r="C78" s="117" t="e">
        <f t="shared" si="18"/>
        <v>#NUM!</v>
      </c>
      <c r="D78" s="117">
        <f t="shared" si="12"/>
        <v>0</v>
      </c>
      <c r="E78" s="117" t="e">
        <f t="shared" si="13"/>
        <v>#NUM!</v>
      </c>
      <c r="F78" s="117">
        <f t="shared" si="19"/>
        <v>0</v>
      </c>
      <c r="G78" s="117">
        <f t="shared" si="14"/>
        <v>0</v>
      </c>
      <c r="H78">
        <f t="shared" si="21"/>
        <v>112.61624192682494</v>
      </c>
      <c r="I78" s="117">
        <f t="shared" si="15"/>
        <v>0</v>
      </c>
      <c r="J78" s="117">
        <f t="shared" si="16"/>
        <v>0</v>
      </c>
      <c r="K78" s="117">
        <f t="shared" si="17"/>
        <v>0</v>
      </c>
    </row>
    <row r="79" spans="1:11" x14ac:dyDescent="0.25">
      <c r="A79">
        <f t="shared" si="11"/>
        <v>73</v>
      </c>
      <c r="B79" s="117">
        <f t="shared" si="20"/>
        <v>0</v>
      </c>
      <c r="C79" s="117" t="e">
        <f t="shared" si="18"/>
        <v>#NUM!</v>
      </c>
      <c r="D79" s="117">
        <f t="shared" si="12"/>
        <v>0</v>
      </c>
      <c r="E79" s="117" t="e">
        <f t="shared" si="13"/>
        <v>#NUM!</v>
      </c>
      <c r="F79" s="117">
        <f t="shared" si="19"/>
        <v>0</v>
      </c>
      <c r="G79" s="117">
        <f t="shared" si="14"/>
        <v>0</v>
      </c>
      <c r="H79">
        <f t="shared" si="21"/>
        <v>112.80223680628971</v>
      </c>
      <c r="I79" s="117">
        <f t="shared" si="15"/>
        <v>0</v>
      </c>
      <c r="J79" s="117">
        <f t="shared" si="16"/>
        <v>0</v>
      </c>
      <c r="K79" s="117">
        <f t="shared" si="17"/>
        <v>0</v>
      </c>
    </row>
    <row r="80" spans="1:11" x14ac:dyDescent="0.25">
      <c r="A80">
        <f t="shared" si="11"/>
        <v>74</v>
      </c>
      <c r="B80" s="117">
        <f t="shared" si="20"/>
        <v>0</v>
      </c>
      <c r="C80" s="117" t="e">
        <f t="shared" si="18"/>
        <v>#NUM!</v>
      </c>
      <c r="D80" s="117">
        <f t="shared" si="12"/>
        <v>0</v>
      </c>
      <c r="E80" s="117" t="e">
        <f t="shared" si="13"/>
        <v>#NUM!</v>
      </c>
      <c r="F80" s="117">
        <f t="shared" si="19"/>
        <v>0</v>
      </c>
      <c r="G80" s="117">
        <f t="shared" si="14"/>
        <v>0</v>
      </c>
      <c r="H80">
        <f t="shared" si="21"/>
        <v>112.98853887141968</v>
      </c>
      <c r="I80" s="117">
        <f t="shared" si="15"/>
        <v>0</v>
      </c>
      <c r="J80" s="117">
        <f t="shared" si="16"/>
        <v>0</v>
      </c>
      <c r="K80" s="117">
        <f t="shared" si="17"/>
        <v>0</v>
      </c>
    </row>
    <row r="81" spans="1:11" x14ac:dyDescent="0.25">
      <c r="A81">
        <f t="shared" si="11"/>
        <v>75</v>
      </c>
      <c r="B81" s="117">
        <f t="shared" si="20"/>
        <v>0</v>
      </c>
      <c r="C81" s="117" t="e">
        <f t="shared" si="18"/>
        <v>#NUM!</v>
      </c>
      <c r="D81" s="117">
        <f t="shared" si="12"/>
        <v>0</v>
      </c>
      <c r="E81" s="117" t="e">
        <f t="shared" si="13"/>
        <v>#NUM!</v>
      </c>
      <c r="F81" s="117">
        <f t="shared" si="19"/>
        <v>0</v>
      </c>
      <c r="G81" s="117">
        <f t="shared" si="14"/>
        <v>0</v>
      </c>
      <c r="H81">
        <f t="shared" si="21"/>
        <v>113.17514862955693</v>
      </c>
      <c r="I81" s="117">
        <f t="shared" si="15"/>
        <v>0</v>
      </c>
      <c r="J81" s="117">
        <f t="shared" si="16"/>
        <v>0</v>
      </c>
      <c r="K81" s="117">
        <f t="shared" si="17"/>
        <v>0</v>
      </c>
    </row>
    <row r="82" spans="1:11" x14ac:dyDescent="0.25">
      <c r="A82">
        <f t="shared" si="11"/>
        <v>76</v>
      </c>
      <c r="B82" s="117">
        <f t="shared" si="20"/>
        <v>0</v>
      </c>
      <c r="C82" s="117" t="e">
        <f t="shared" si="18"/>
        <v>#NUM!</v>
      </c>
      <c r="D82" s="117">
        <f t="shared" si="12"/>
        <v>0</v>
      </c>
      <c r="E82" s="117" t="e">
        <f t="shared" si="13"/>
        <v>#NUM!</v>
      </c>
      <c r="F82" s="117">
        <f t="shared" si="19"/>
        <v>0</v>
      </c>
      <c r="G82" s="117">
        <f t="shared" si="14"/>
        <v>0</v>
      </c>
      <c r="H82">
        <f t="shared" si="21"/>
        <v>113.36206658888149</v>
      </c>
      <c r="I82" s="117">
        <f t="shared" si="15"/>
        <v>0</v>
      </c>
      <c r="J82" s="117">
        <f t="shared" si="16"/>
        <v>0</v>
      </c>
      <c r="K82" s="117">
        <f t="shared" si="17"/>
        <v>0</v>
      </c>
    </row>
    <row r="83" spans="1:11" x14ac:dyDescent="0.25">
      <c r="A83">
        <f t="shared" si="11"/>
        <v>77</v>
      </c>
      <c r="B83" s="117">
        <f t="shared" si="20"/>
        <v>0</v>
      </c>
      <c r="C83" s="117" t="e">
        <f t="shared" si="18"/>
        <v>#NUM!</v>
      </c>
      <c r="D83" s="117">
        <f t="shared" si="12"/>
        <v>0</v>
      </c>
      <c r="E83" s="117" t="e">
        <f t="shared" si="13"/>
        <v>#NUM!</v>
      </c>
      <c r="F83" s="117">
        <f t="shared" si="19"/>
        <v>0</v>
      </c>
      <c r="G83" s="117">
        <f t="shared" si="14"/>
        <v>0</v>
      </c>
      <c r="H83">
        <f t="shared" si="21"/>
        <v>113.54929325841266</v>
      </c>
      <c r="I83" s="117">
        <f t="shared" si="15"/>
        <v>0</v>
      </c>
      <c r="J83" s="117">
        <f t="shared" si="16"/>
        <v>0</v>
      </c>
      <c r="K83" s="117">
        <f t="shared" si="17"/>
        <v>0</v>
      </c>
    </row>
    <row r="84" spans="1:11" x14ac:dyDescent="0.25">
      <c r="A84">
        <f t="shared" si="11"/>
        <v>78</v>
      </c>
      <c r="B84" s="117">
        <f t="shared" si="20"/>
        <v>0</v>
      </c>
      <c r="C84" s="117" t="e">
        <f t="shared" si="18"/>
        <v>#NUM!</v>
      </c>
      <c r="D84" s="117">
        <f t="shared" si="12"/>
        <v>0</v>
      </c>
      <c r="E84" s="117" t="e">
        <f t="shared" si="13"/>
        <v>#NUM!</v>
      </c>
      <c r="F84" s="117">
        <f t="shared" si="19"/>
        <v>0</v>
      </c>
      <c r="G84" s="117">
        <f t="shared" si="14"/>
        <v>0</v>
      </c>
      <c r="H84">
        <f t="shared" si="21"/>
        <v>113.73682914801047</v>
      </c>
      <c r="I84" s="117">
        <f t="shared" si="15"/>
        <v>0</v>
      </c>
      <c r="J84" s="117">
        <f t="shared" si="16"/>
        <v>0</v>
      </c>
      <c r="K84" s="117">
        <f t="shared" si="17"/>
        <v>0</v>
      </c>
    </row>
    <row r="85" spans="1:11" x14ac:dyDescent="0.25">
      <c r="A85">
        <f t="shared" si="11"/>
        <v>79</v>
      </c>
      <c r="B85" s="117">
        <f t="shared" si="20"/>
        <v>0</v>
      </c>
      <c r="C85" s="117" t="e">
        <f t="shared" si="18"/>
        <v>#NUM!</v>
      </c>
      <c r="D85" s="117">
        <f t="shared" si="12"/>
        <v>0</v>
      </c>
      <c r="E85" s="117" t="e">
        <f t="shared" si="13"/>
        <v>#NUM!</v>
      </c>
      <c r="F85" s="117">
        <f t="shared" si="19"/>
        <v>0</v>
      </c>
      <c r="G85" s="117">
        <f t="shared" si="14"/>
        <v>0</v>
      </c>
      <c r="H85">
        <f t="shared" si="21"/>
        <v>113.92467476837699</v>
      </c>
      <c r="I85" s="117">
        <f t="shared" si="15"/>
        <v>0</v>
      </c>
      <c r="J85" s="117">
        <f t="shared" si="16"/>
        <v>0</v>
      </c>
      <c r="K85" s="117">
        <f t="shared" si="17"/>
        <v>0</v>
      </c>
    </row>
    <row r="86" spans="1:11" x14ac:dyDescent="0.25">
      <c r="A86">
        <f t="shared" si="11"/>
        <v>80</v>
      </c>
      <c r="B86" s="117">
        <f t="shared" si="20"/>
        <v>0</v>
      </c>
      <c r="C86" s="117" t="e">
        <f t="shared" si="18"/>
        <v>#NUM!</v>
      </c>
      <c r="D86" s="117">
        <f t="shared" si="12"/>
        <v>0</v>
      </c>
      <c r="E86" s="117" t="e">
        <f t="shared" si="13"/>
        <v>#NUM!</v>
      </c>
      <c r="F86" s="117">
        <f t="shared" si="19"/>
        <v>0</v>
      </c>
      <c r="G86" s="117">
        <f t="shared" si="14"/>
        <v>0</v>
      </c>
      <c r="H86">
        <f t="shared" si="21"/>
        <v>114.11283063105776</v>
      </c>
      <c r="I86" s="117">
        <f t="shared" si="15"/>
        <v>0</v>
      </c>
      <c r="J86" s="117">
        <f t="shared" si="16"/>
        <v>0</v>
      </c>
      <c r="K86" s="117">
        <f t="shared" si="17"/>
        <v>0</v>
      </c>
    </row>
    <row r="87" spans="1:11" x14ac:dyDescent="0.25">
      <c r="A87">
        <f t="shared" ref="A87:A150" si="22">A86+1</f>
        <v>81</v>
      </c>
      <c r="B87" s="117">
        <f t="shared" si="20"/>
        <v>0</v>
      </c>
      <c r="C87" s="117" t="e">
        <f t="shared" si="18"/>
        <v>#NUM!</v>
      </c>
      <c r="D87" s="117">
        <f t="shared" si="12"/>
        <v>0</v>
      </c>
      <c r="E87" s="117" t="e">
        <f t="shared" si="13"/>
        <v>#NUM!</v>
      </c>
      <c r="F87" s="117">
        <f t="shared" si="19"/>
        <v>0</v>
      </c>
      <c r="G87" s="117">
        <f t="shared" si="14"/>
        <v>0</v>
      </c>
      <c r="H87">
        <f t="shared" si="21"/>
        <v>114.30129724844319</v>
      </c>
      <c r="I87" s="117">
        <f t="shared" si="15"/>
        <v>0</v>
      </c>
      <c r="J87" s="117">
        <f t="shared" si="16"/>
        <v>0</v>
      </c>
      <c r="K87" s="117">
        <f t="shared" si="17"/>
        <v>0</v>
      </c>
    </row>
    <row r="88" spans="1:11" x14ac:dyDescent="0.25">
      <c r="A88">
        <f t="shared" si="22"/>
        <v>82</v>
      </c>
      <c r="B88" s="117">
        <f t="shared" si="20"/>
        <v>0</v>
      </c>
      <c r="C88" s="117" t="e">
        <f t="shared" si="18"/>
        <v>#NUM!</v>
      </c>
      <c r="D88" s="117">
        <f t="shared" ref="D88:D151" si="23">B88*Interest</f>
        <v>0</v>
      </c>
      <c r="E88" s="117" t="e">
        <f t="shared" si="13"/>
        <v>#NUM!</v>
      </c>
      <c r="F88" s="117">
        <f t="shared" si="19"/>
        <v>0</v>
      </c>
      <c r="G88" s="117">
        <f t="shared" si="14"/>
        <v>0</v>
      </c>
      <c r="H88">
        <f t="shared" si="21"/>
        <v>114.49007513376993</v>
      </c>
      <c r="I88" s="117">
        <f t="shared" si="15"/>
        <v>0</v>
      </c>
      <c r="J88" s="117">
        <f t="shared" si="16"/>
        <v>0</v>
      </c>
      <c r="K88" s="117">
        <f t="shared" si="17"/>
        <v>0</v>
      </c>
    </row>
    <row r="89" spans="1:11" x14ac:dyDescent="0.25">
      <c r="A89">
        <f t="shared" si="22"/>
        <v>83</v>
      </c>
      <c r="B89" s="117">
        <f t="shared" si="20"/>
        <v>0</v>
      </c>
      <c r="C89" s="117" t="e">
        <f t="shared" si="18"/>
        <v>#NUM!</v>
      </c>
      <c r="D89" s="117">
        <f t="shared" si="23"/>
        <v>0</v>
      </c>
      <c r="E89" s="117" t="e">
        <f t="shared" si="13"/>
        <v>#NUM!</v>
      </c>
      <c r="F89" s="117">
        <f t="shared" si="19"/>
        <v>0</v>
      </c>
      <c r="G89" s="117">
        <f t="shared" si="14"/>
        <v>0</v>
      </c>
      <c r="H89">
        <f t="shared" si="21"/>
        <v>114.67916480112231</v>
      </c>
      <c r="I89" s="117">
        <f t="shared" si="15"/>
        <v>0</v>
      </c>
      <c r="J89" s="117">
        <f t="shared" si="16"/>
        <v>0</v>
      </c>
      <c r="K89" s="117">
        <f t="shared" si="17"/>
        <v>0</v>
      </c>
    </row>
    <row r="90" spans="1:11" x14ac:dyDescent="0.25">
      <c r="A90">
        <f t="shared" si="22"/>
        <v>84</v>
      </c>
      <c r="B90" s="117">
        <f t="shared" si="20"/>
        <v>0</v>
      </c>
      <c r="C90" s="117" t="e">
        <f t="shared" si="18"/>
        <v>#NUM!</v>
      </c>
      <c r="D90" s="117">
        <f t="shared" si="23"/>
        <v>0</v>
      </c>
      <c r="E90" s="117" t="e">
        <f t="shared" si="13"/>
        <v>#NUM!</v>
      </c>
      <c r="F90" s="117">
        <f t="shared" si="19"/>
        <v>0</v>
      </c>
      <c r="G90" s="117">
        <f t="shared" si="14"/>
        <v>0</v>
      </c>
      <c r="H90">
        <f t="shared" si="21"/>
        <v>114.86856676543368</v>
      </c>
      <c r="I90" s="117">
        <f t="shared" si="15"/>
        <v>0</v>
      </c>
      <c r="J90" s="117">
        <f t="shared" si="16"/>
        <v>0</v>
      </c>
      <c r="K90" s="117">
        <f t="shared" si="17"/>
        <v>0</v>
      </c>
    </row>
    <row r="91" spans="1:11" x14ac:dyDescent="0.25">
      <c r="A91">
        <f t="shared" si="22"/>
        <v>85</v>
      </c>
      <c r="B91" s="117">
        <f t="shared" si="20"/>
        <v>0</v>
      </c>
      <c r="C91" s="117" t="e">
        <f t="shared" si="18"/>
        <v>#NUM!</v>
      </c>
      <c r="D91" s="117">
        <f t="shared" si="23"/>
        <v>0</v>
      </c>
      <c r="E91" s="117" t="e">
        <f t="shared" si="13"/>
        <v>#NUM!</v>
      </c>
      <c r="F91" s="117">
        <f t="shared" si="19"/>
        <v>0</v>
      </c>
      <c r="G91" s="117">
        <f t="shared" si="14"/>
        <v>0</v>
      </c>
      <c r="H91">
        <f t="shared" si="21"/>
        <v>115.05828154248788</v>
      </c>
      <c r="I91" s="117">
        <f t="shared" si="15"/>
        <v>0</v>
      </c>
      <c r="J91" s="117">
        <f t="shared" si="16"/>
        <v>0</v>
      </c>
      <c r="K91" s="117">
        <f t="shared" si="17"/>
        <v>0</v>
      </c>
    </row>
    <row r="92" spans="1:11" x14ac:dyDescent="0.25">
      <c r="A92">
        <f t="shared" si="22"/>
        <v>86</v>
      </c>
      <c r="B92" s="117">
        <f t="shared" si="20"/>
        <v>0</v>
      </c>
      <c r="C92" s="117" t="e">
        <f t="shared" si="18"/>
        <v>#NUM!</v>
      </c>
      <c r="D92" s="117">
        <f t="shared" si="23"/>
        <v>0</v>
      </c>
      <c r="E92" s="117" t="e">
        <f t="shared" si="13"/>
        <v>#NUM!</v>
      </c>
      <c r="F92" s="117">
        <f t="shared" si="19"/>
        <v>0</v>
      </c>
      <c r="G92" s="117">
        <f t="shared" si="14"/>
        <v>0</v>
      </c>
      <c r="H92">
        <f t="shared" si="21"/>
        <v>115.24830964892055</v>
      </c>
      <c r="I92" s="117">
        <f t="shared" si="15"/>
        <v>0</v>
      </c>
      <c r="J92" s="117">
        <f t="shared" si="16"/>
        <v>0</v>
      </c>
      <c r="K92" s="117">
        <f t="shared" si="17"/>
        <v>0</v>
      </c>
    </row>
    <row r="93" spans="1:11" x14ac:dyDescent="0.25">
      <c r="A93">
        <f t="shared" si="22"/>
        <v>87</v>
      </c>
      <c r="B93" s="117">
        <f t="shared" si="20"/>
        <v>0</v>
      </c>
      <c r="C93" s="117" t="e">
        <f t="shared" si="18"/>
        <v>#NUM!</v>
      </c>
      <c r="D93" s="117">
        <f t="shared" si="23"/>
        <v>0</v>
      </c>
      <c r="E93" s="117" t="e">
        <f t="shared" si="13"/>
        <v>#NUM!</v>
      </c>
      <c r="F93" s="117">
        <f t="shared" si="19"/>
        <v>0</v>
      </c>
      <c r="G93" s="117">
        <f t="shared" si="14"/>
        <v>0</v>
      </c>
      <c r="H93">
        <f t="shared" si="21"/>
        <v>115.43865160222067</v>
      </c>
      <c r="I93" s="117">
        <f t="shared" si="15"/>
        <v>0</v>
      </c>
      <c r="J93" s="117">
        <f t="shared" si="16"/>
        <v>0</v>
      </c>
      <c r="K93" s="117">
        <f t="shared" si="17"/>
        <v>0</v>
      </c>
    </row>
    <row r="94" spans="1:11" x14ac:dyDescent="0.25">
      <c r="A94">
        <f t="shared" si="22"/>
        <v>88</v>
      </c>
      <c r="B94" s="117">
        <f t="shared" si="20"/>
        <v>0</v>
      </c>
      <c r="C94" s="117" t="e">
        <f t="shared" si="18"/>
        <v>#NUM!</v>
      </c>
      <c r="D94" s="117">
        <f t="shared" si="23"/>
        <v>0</v>
      </c>
      <c r="E94" s="117" t="e">
        <f t="shared" si="13"/>
        <v>#NUM!</v>
      </c>
      <c r="F94" s="117">
        <f t="shared" si="19"/>
        <v>0</v>
      </c>
      <c r="G94" s="117">
        <f t="shared" si="14"/>
        <v>0</v>
      </c>
      <c r="H94">
        <f t="shared" si="21"/>
        <v>115.62930792073183</v>
      </c>
      <c r="I94" s="117">
        <f t="shared" si="15"/>
        <v>0</v>
      </c>
      <c r="J94" s="117">
        <f t="shared" si="16"/>
        <v>0</v>
      </c>
      <c r="K94" s="117">
        <f t="shared" si="17"/>
        <v>0</v>
      </c>
    </row>
    <row r="95" spans="1:11" x14ac:dyDescent="0.25">
      <c r="A95">
        <f t="shared" si="22"/>
        <v>89</v>
      </c>
      <c r="B95" s="117">
        <f t="shared" si="20"/>
        <v>0</v>
      </c>
      <c r="C95" s="117" t="e">
        <f t="shared" si="18"/>
        <v>#NUM!</v>
      </c>
      <c r="D95" s="117">
        <f t="shared" si="23"/>
        <v>0</v>
      </c>
      <c r="E95" s="117" t="e">
        <f t="shared" si="13"/>
        <v>#NUM!</v>
      </c>
      <c r="F95" s="117">
        <f t="shared" si="19"/>
        <v>0</v>
      </c>
      <c r="G95" s="117">
        <f t="shared" si="14"/>
        <v>0</v>
      </c>
      <c r="H95">
        <f t="shared" si="21"/>
        <v>115.82027912365375</v>
      </c>
      <c r="I95" s="117">
        <f t="shared" si="15"/>
        <v>0</v>
      </c>
      <c r="J95" s="117">
        <f t="shared" si="16"/>
        <v>0</v>
      </c>
      <c r="K95" s="117">
        <f t="shared" si="17"/>
        <v>0</v>
      </c>
    </row>
    <row r="96" spans="1:11" x14ac:dyDescent="0.25">
      <c r="A96">
        <f t="shared" si="22"/>
        <v>90</v>
      </c>
      <c r="B96" s="117">
        <f t="shared" si="20"/>
        <v>0</v>
      </c>
      <c r="C96" s="117" t="e">
        <f t="shared" si="18"/>
        <v>#NUM!</v>
      </c>
      <c r="D96" s="117">
        <f t="shared" si="23"/>
        <v>0</v>
      </c>
      <c r="E96" s="117" t="e">
        <f t="shared" si="13"/>
        <v>#NUM!</v>
      </c>
      <c r="F96" s="117">
        <f t="shared" si="19"/>
        <v>0</v>
      </c>
      <c r="G96" s="117">
        <f t="shared" si="14"/>
        <v>0</v>
      </c>
      <c r="H96">
        <f t="shared" si="21"/>
        <v>116.01156573104363</v>
      </c>
      <c r="I96" s="117">
        <f t="shared" si="15"/>
        <v>0</v>
      </c>
      <c r="J96" s="117">
        <f t="shared" si="16"/>
        <v>0</v>
      </c>
      <c r="K96" s="117">
        <f t="shared" si="17"/>
        <v>0</v>
      </c>
    </row>
    <row r="97" spans="1:11" x14ac:dyDescent="0.25">
      <c r="A97">
        <f t="shared" si="22"/>
        <v>91</v>
      </c>
      <c r="B97" s="117">
        <f t="shared" si="20"/>
        <v>0</v>
      </c>
      <c r="C97" s="117" t="e">
        <f t="shared" si="18"/>
        <v>#NUM!</v>
      </c>
      <c r="D97" s="117">
        <f t="shared" si="23"/>
        <v>0</v>
      </c>
      <c r="E97" s="117" t="e">
        <f t="shared" si="13"/>
        <v>#NUM!</v>
      </c>
      <c r="F97" s="117">
        <f t="shared" si="19"/>
        <v>0</v>
      </c>
      <c r="G97" s="117">
        <f t="shared" si="14"/>
        <v>0</v>
      </c>
      <c r="H97">
        <f t="shared" si="21"/>
        <v>116.2031682638176</v>
      </c>
      <c r="I97" s="117">
        <f t="shared" si="15"/>
        <v>0</v>
      </c>
      <c r="J97" s="117">
        <f t="shared" si="16"/>
        <v>0</v>
      </c>
      <c r="K97" s="117">
        <f t="shared" si="17"/>
        <v>0</v>
      </c>
    </row>
    <row r="98" spans="1:11" x14ac:dyDescent="0.25">
      <c r="A98">
        <f t="shared" si="22"/>
        <v>92</v>
      </c>
      <c r="B98" s="117">
        <f t="shared" si="20"/>
        <v>0</v>
      </c>
      <c r="C98" s="117" t="e">
        <f t="shared" si="18"/>
        <v>#NUM!</v>
      </c>
      <c r="D98" s="117">
        <f t="shared" si="23"/>
        <v>0</v>
      </c>
      <c r="E98" s="117" t="e">
        <f t="shared" si="13"/>
        <v>#NUM!</v>
      </c>
      <c r="F98" s="117">
        <f t="shared" si="19"/>
        <v>0</v>
      </c>
      <c r="G98" s="117">
        <f t="shared" si="14"/>
        <v>0</v>
      </c>
      <c r="H98">
        <f t="shared" si="21"/>
        <v>116.3950872437521</v>
      </c>
      <c r="I98" s="117">
        <f t="shared" si="15"/>
        <v>0</v>
      </c>
      <c r="J98" s="117">
        <f t="shared" si="16"/>
        <v>0</v>
      </c>
      <c r="K98" s="117">
        <f t="shared" si="17"/>
        <v>0</v>
      </c>
    </row>
    <row r="99" spans="1:11" x14ac:dyDescent="0.25">
      <c r="A99">
        <f t="shared" si="22"/>
        <v>93</v>
      </c>
      <c r="B99" s="117">
        <f t="shared" si="20"/>
        <v>0</v>
      </c>
      <c r="C99" s="117" t="e">
        <f t="shared" si="18"/>
        <v>#NUM!</v>
      </c>
      <c r="D99" s="117">
        <f t="shared" si="23"/>
        <v>0</v>
      </c>
      <c r="E99" s="117" t="e">
        <f t="shared" si="13"/>
        <v>#NUM!</v>
      </c>
      <c r="F99" s="117">
        <f t="shared" si="19"/>
        <v>0</v>
      </c>
      <c r="G99" s="117">
        <f t="shared" si="14"/>
        <v>0</v>
      </c>
      <c r="H99">
        <f t="shared" si="21"/>
        <v>116.58732319348536</v>
      </c>
      <c r="I99" s="117">
        <f t="shared" si="15"/>
        <v>0</v>
      </c>
      <c r="J99" s="117">
        <f t="shared" si="16"/>
        <v>0</v>
      </c>
      <c r="K99" s="117">
        <f t="shared" si="17"/>
        <v>0</v>
      </c>
    </row>
    <row r="100" spans="1:11" x14ac:dyDescent="0.25">
      <c r="A100">
        <f t="shared" si="22"/>
        <v>94</v>
      </c>
      <c r="B100" s="117">
        <f t="shared" si="20"/>
        <v>0</v>
      </c>
      <c r="C100" s="117" t="e">
        <f t="shared" si="18"/>
        <v>#NUM!</v>
      </c>
      <c r="D100" s="117">
        <f t="shared" si="23"/>
        <v>0</v>
      </c>
      <c r="E100" s="117" t="e">
        <f t="shared" si="13"/>
        <v>#NUM!</v>
      </c>
      <c r="F100" s="117">
        <f t="shared" si="19"/>
        <v>0</v>
      </c>
      <c r="G100" s="117">
        <f t="shared" si="14"/>
        <v>0</v>
      </c>
      <c r="H100">
        <f t="shared" si="21"/>
        <v>116.77987663651876</v>
      </c>
      <c r="I100" s="117">
        <f t="shared" si="15"/>
        <v>0</v>
      </c>
      <c r="J100" s="117">
        <f t="shared" si="16"/>
        <v>0</v>
      </c>
      <c r="K100" s="117">
        <f t="shared" si="17"/>
        <v>0</v>
      </c>
    </row>
    <row r="101" spans="1:11" x14ac:dyDescent="0.25">
      <c r="A101">
        <f t="shared" si="22"/>
        <v>95</v>
      </c>
      <c r="B101" s="117">
        <f t="shared" si="20"/>
        <v>0</v>
      </c>
      <c r="C101" s="117" t="e">
        <f t="shared" si="18"/>
        <v>#NUM!</v>
      </c>
      <c r="D101" s="117">
        <f t="shared" si="23"/>
        <v>0</v>
      </c>
      <c r="E101" s="117" t="e">
        <f t="shared" si="13"/>
        <v>#NUM!</v>
      </c>
      <c r="F101" s="117">
        <f t="shared" si="19"/>
        <v>0</v>
      </c>
      <c r="G101" s="117">
        <f t="shared" si="14"/>
        <v>0</v>
      </c>
      <c r="H101">
        <f t="shared" si="21"/>
        <v>116.97274809721831</v>
      </c>
      <c r="I101" s="117">
        <f t="shared" si="15"/>
        <v>0</v>
      </c>
      <c r="J101" s="117">
        <f t="shared" si="16"/>
        <v>0</v>
      </c>
      <c r="K101" s="117">
        <f t="shared" si="17"/>
        <v>0</v>
      </c>
    </row>
    <row r="102" spans="1:11" x14ac:dyDescent="0.25">
      <c r="A102">
        <f t="shared" si="22"/>
        <v>96</v>
      </c>
      <c r="B102" s="117">
        <f t="shared" si="20"/>
        <v>0</v>
      </c>
      <c r="C102" s="117" t="e">
        <f t="shared" si="18"/>
        <v>#NUM!</v>
      </c>
      <c r="D102" s="117">
        <f t="shared" si="23"/>
        <v>0</v>
      </c>
      <c r="E102" s="117" t="e">
        <f t="shared" si="13"/>
        <v>#NUM!</v>
      </c>
      <c r="F102" s="117">
        <f t="shared" si="19"/>
        <v>0</v>
      </c>
      <c r="G102" s="117">
        <f t="shared" si="14"/>
        <v>0</v>
      </c>
      <c r="H102">
        <f t="shared" si="21"/>
        <v>117.16593810081604</v>
      </c>
      <c r="I102" s="117">
        <f t="shared" si="15"/>
        <v>0</v>
      </c>
      <c r="J102" s="117">
        <f t="shared" si="16"/>
        <v>0</v>
      </c>
      <c r="K102" s="117">
        <f t="shared" si="17"/>
        <v>0</v>
      </c>
    </row>
    <row r="103" spans="1:11" x14ac:dyDescent="0.25">
      <c r="A103">
        <f t="shared" si="22"/>
        <v>97</v>
      </c>
      <c r="B103" s="117">
        <f t="shared" si="20"/>
        <v>0</v>
      </c>
      <c r="C103" s="117" t="e">
        <f t="shared" si="18"/>
        <v>#NUM!</v>
      </c>
      <c r="D103" s="117">
        <f t="shared" si="23"/>
        <v>0</v>
      </c>
      <c r="E103" s="117" t="e">
        <f t="shared" si="13"/>
        <v>#NUM!</v>
      </c>
      <c r="F103" s="117">
        <f t="shared" si="19"/>
        <v>0</v>
      </c>
      <c r="G103" s="117">
        <f t="shared" si="14"/>
        <v>0</v>
      </c>
      <c r="H103">
        <f t="shared" si="21"/>
        <v>117.35944717341143</v>
      </c>
      <c r="I103" s="117">
        <f t="shared" si="15"/>
        <v>0</v>
      </c>
      <c r="J103" s="117">
        <f t="shared" si="16"/>
        <v>0</v>
      </c>
      <c r="K103" s="117">
        <f t="shared" si="17"/>
        <v>0</v>
      </c>
    </row>
    <row r="104" spans="1:11" x14ac:dyDescent="0.25">
      <c r="A104">
        <f t="shared" si="22"/>
        <v>98</v>
      </c>
      <c r="B104" s="117">
        <f t="shared" si="20"/>
        <v>0</v>
      </c>
      <c r="C104" s="117" t="e">
        <f t="shared" si="18"/>
        <v>#NUM!</v>
      </c>
      <c r="D104" s="117">
        <f t="shared" si="23"/>
        <v>0</v>
      </c>
      <c r="E104" s="117" t="e">
        <f t="shared" si="13"/>
        <v>#NUM!</v>
      </c>
      <c r="F104" s="117">
        <f t="shared" si="19"/>
        <v>0</v>
      </c>
      <c r="G104" s="117">
        <f t="shared" si="14"/>
        <v>0</v>
      </c>
      <c r="H104">
        <f t="shared" si="21"/>
        <v>117.55327584197288</v>
      </c>
      <c r="I104" s="117">
        <f t="shared" si="15"/>
        <v>0</v>
      </c>
      <c r="J104" s="117">
        <f t="shared" si="16"/>
        <v>0</v>
      </c>
      <c r="K104" s="117">
        <f t="shared" si="17"/>
        <v>0</v>
      </c>
    </row>
    <row r="105" spans="1:11" x14ac:dyDescent="0.25">
      <c r="A105">
        <f t="shared" si="22"/>
        <v>99</v>
      </c>
      <c r="B105" s="117">
        <f t="shared" si="20"/>
        <v>0</v>
      </c>
      <c r="C105" s="117" t="e">
        <f t="shared" si="18"/>
        <v>#NUM!</v>
      </c>
      <c r="D105" s="117">
        <f t="shared" si="23"/>
        <v>0</v>
      </c>
      <c r="E105" s="117" t="e">
        <f t="shared" si="13"/>
        <v>#NUM!</v>
      </c>
      <c r="F105" s="117">
        <f t="shared" si="19"/>
        <v>0</v>
      </c>
      <c r="G105" s="117">
        <f t="shared" si="14"/>
        <v>0</v>
      </c>
      <c r="H105">
        <f t="shared" si="21"/>
        <v>117.74742463433911</v>
      </c>
      <c r="I105" s="117">
        <f t="shared" si="15"/>
        <v>0</v>
      </c>
      <c r="J105" s="117">
        <f t="shared" si="16"/>
        <v>0</v>
      </c>
      <c r="K105" s="117">
        <f t="shared" si="17"/>
        <v>0</v>
      </c>
    </row>
    <row r="106" spans="1:11" x14ac:dyDescent="0.25">
      <c r="A106">
        <f t="shared" si="22"/>
        <v>100</v>
      </c>
      <c r="B106" s="117">
        <f t="shared" si="20"/>
        <v>0</v>
      </c>
      <c r="C106" s="117" t="e">
        <f t="shared" si="18"/>
        <v>#NUM!</v>
      </c>
      <c r="D106" s="117">
        <f t="shared" si="23"/>
        <v>0</v>
      </c>
      <c r="E106" s="117" t="e">
        <f t="shared" si="13"/>
        <v>#NUM!</v>
      </c>
      <c r="F106" s="117">
        <f t="shared" si="19"/>
        <v>0</v>
      </c>
      <c r="G106" s="117">
        <f t="shared" si="14"/>
        <v>0</v>
      </c>
      <c r="H106">
        <f t="shared" si="21"/>
        <v>117.94189407922062</v>
      </c>
      <c r="I106" s="117">
        <f t="shared" si="15"/>
        <v>0</v>
      </c>
      <c r="J106" s="117">
        <f t="shared" si="16"/>
        <v>0</v>
      </c>
      <c r="K106" s="117">
        <f t="shared" si="17"/>
        <v>0</v>
      </c>
    </row>
    <row r="107" spans="1:11" x14ac:dyDescent="0.25">
      <c r="A107">
        <f t="shared" si="22"/>
        <v>101</v>
      </c>
      <c r="B107" s="117">
        <f t="shared" si="20"/>
        <v>0</v>
      </c>
      <c r="C107" s="117" t="e">
        <f t="shared" si="18"/>
        <v>#NUM!</v>
      </c>
      <c r="D107" s="117">
        <f t="shared" si="23"/>
        <v>0</v>
      </c>
      <c r="E107" s="117" t="e">
        <f t="shared" si="13"/>
        <v>#NUM!</v>
      </c>
      <c r="F107" s="117">
        <f t="shared" si="19"/>
        <v>0</v>
      </c>
      <c r="G107" s="117">
        <f t="shared" si="14"/>
        <v>0</v>
      </c>
      <c r="H107">
        <f t="shared" si="21"/>
        <v>118.13668470620109</v>
      </c>
      <c r="I107" s="117">
        <f t="shared" si="15"/>
        <v>0</v>
      </c>
      <c r="J107" s="117">
        <f t="shared" si="16"/>
        <v>0</v>
      </c>
      <c r="K107" s="117">
        <f t="shared" si="17"/>
        <v>0</v>
      </c>
    </row>
    <row r="108" spans="1:11" x14ac:dyDescent="0.25">
      <c r="A108">
        <f t="shared" si="22"/>
        <v>102</v>
      </c>
      <c r="B108" s="117">
        <f t="shared" si="20"/>
        <v>0</v>
      </c>
      <c r="C108" s="117" t="e">
        <f t="shared" si="18"/>
        <v>#NUM!</v>
      </c>
      <c r="D108" s="117">
        <f t="shared" si="23"/>
        <v>0</v>
      </c>
      <c r="E108" s="117" t="e">
        <f t="shared" si="13"/>
        <v>#NUM!</v>
      </c>
      <c r="F108" s="117">
        <f t="shared" si="19"/>
        <v>0</v>
      </c>
      <c r="G108" s="117">
        <f t="shared" si="14"/>
        <v>0</v>
      </c>
      <c r="H108">
        <f t="shared" si="21"/>
        <v>118.3317970457389</v>
      </c>
      <c r="I108" s="117">
        <f t="shared" si="15"/>
        <v>0</v>
      </c>
      <c r="J108" s="117">
        <f t="shared" si="16"/>
        <v>0</v>
      </c>
      <c r="K108" s="117">
        <f t="shared" si="17"/>
        <v>0</v>
      </c>
    </row>
    <row r="109" spans="1:11" x14ac:dyDescent="0.25">
      <c r="A109">
        <f t="shared" si="22"/>
        <v>103</v>
      </c>
      <c r="B109" s="117">
        <f t="shared" si="20"/>
        <v>0</v>
      </c>
      <c r="C109" s="117" t="e">
        <f t="shared" si="18"/>
        <v>#NUM!</v>
      </c>
      <c r="D109" s="117">
        <f t="shared" si="23"/>
        <v>0</v>
      </c>
      <c r="E109" s="117" t="e">
        <f t="shared" si="13"/>
        <v>#NUM!</v>
      </c>
      <c r="F109" s="117">
        <f t="shared" si="19"/>
        <v>0</v>
      </c>
      <c r="G109" s="117">
        <f t="shared" si="14"/>
        <v>0</v>
      </c>
      <c r="H109">
        <f t="shared" si="21"/>
        <v>118.52723162916847</v>
      </c>
      <c r="I109" s="117">
        <f t="shared" si="15"/>
        <v>0</v>
      </c>
      <c r="J109" s="117">
        <f t="shared" si="16"/>
        <v>0</v>
      </c>
      <c r="K109" s="117">
        <f t="shared" si="17"/>
        <v>0</v>
      </c>
    </row>
    <row r="110" spans="1:11" x14ac:dyDescent="0.25">
      <c r="A110">
        <f t="shared" si="22"/>
        <v>104</v>
      </c>
      <c r="B110" s="117">
        <f t="shared" si="20"/>
        <v>0</v>
      </c>
      <c r="C110" s="117" t="e">
        <f t="shared" si="18"/>
        <v>#NUM!</v>
      </c>
      <c r="D110" s="117">
        <f t="shared" si="23"/>
        <v>0</v>
      </c>
      <c r="E110" s="117" t="e">
        <f t="shared" si="13"/>
        <v>#NUM!</v>
      </c>
      <c r="F110" s="117">
        <f t="shared" si="19"/>
        <v>0</v>
      </c>
      <c r="G110" s="117">
        <f t="shared" si="14"/>
        <v>0</v>
      </c>
      <c r="H110">
        <f t="shared" si="21"/>
        <v>118.72298898870179</v>
      </c>
      <c r="I110" s="117">
        <f t="shared" si="15"/>
        <v>0</v>
      </c>
      <c r="J110" s="117">
        <f t="shared" si="16"/>
        <v>0</v>
      </c>
      <c r="K110" s="117">
        <f t="shared" si="17"/>
        <v>0</v>
      </c>
    </row>
    <row r="111" spans="1:11" x14ac:dyDescent="0.25">
      <c r="A111">
        <f t="shared" si="22"/>
        <v>105</v>
      </c>
      <c r="B111" s="117">
        <f t="shared" si="20"/>
        <v>0</v>
      </c>
      <c r="C111" s="117" t="e">
        <f t="shared" si="18"/>
        <v>#NUM!</v>
      </c>
      <c r="D111" s="117">
        <f t="shared" si="23"/>
        <v>0</v>
      </c>
      <c r="E111" s="117" t="e">
        <f t="shared" si="13"/>
        <v>#NUM!</v>
      </c>
      <c r="F111" s="117">
        <f t="shared" si="19"/>
        <v>0</v>
      </c>
      <c r="G111" s="117">
        <f t="shared" si="14"/>
        <v>0</v>
      </c>
      <c r="H111">
        <f t="shared" si="21"/>
        <v>118.91906965742983</v>
      </c>
      <c r="I111" s="117">
        <f t="shared" si="15"/>
        <v>0</v>
      </c>
      <c r="J111" s="117">
        <f t="shared" si="16"/>
        <v>0</v>
      </c>
      <c r="K111" s="117">
        <f t="shared" si="17"/>
        <v>0</v>
      </c>
    </row>
    <row r="112" spans="1:11" x14ac:dyDescent="0.25">
      <c r="A112">
        <f t="shared" si="22"/>
        <v>106</v>
      </c>
      <c r="B112" s="117">
        <f t="shared" si="20"/>
        <v>0</v>
      </c>
      <c r="C112" s="117" t="e">
        <f t="shared" si="18"/>
        <v>#NUM!</v>
      </c>
      <c r="D112" s="117">
        <f t="shared" si="23"/>
        <v>0</v>
      </c>
      <c r="E112" s="117" t="e">
        <f t="shared" si="13"/>
        <v>#NUM!</v>
      </c>
      <c r="F112" s="117">
        <f t="shared" si="19"/>
        <v>0</v>
      </c>
      <c r="G112" s="117">
        <f t="shared" si="14"/>
        <v>0</v>
      </c>
      <c r="H112">
        <f t="shared" si="21"/>
        <v>119.11547416932403</v>
      </c>
      <c r="I112" s="117">
        <f t="shared" si="15"/>
        <v>0</v>
      </c>
      <c r="J112" s="117">
        <f t="shared" si="16"/>
        <v>0</v>
      </c>
      <c r="K112" s="117">
        <f t="shared" si="17"/>
        <v>0</v>
      </c>
    </row>
    <row r="113" spans="1:11" x14ac:dyDescent="0.25">
      <c r="A113">
        <f t="shared" si="22"/>
        <v>107</v>
      </c>
      <c r="B113" s="117">
        <f t="shared" si="20"/>
        <v>0</v>
      </c>
      <c r="C113" s="117" t="e">
        <f t="shared" si="18"/>
        <v>#NUM!</v>
      </c>
      <c r="D113" s="117">
        <f t="shared" si="23"/>
        <v>0</v>
      </c>
      <c r="E113" s="117" t="e">
        <f t="shared" si="13"/>
        <v>#NUM!</v>
      </c>
      <c r="F113" s="117">
        <f t="shared" si="19"/>
        <v>0</v>
      </c>
      <c r="G113" s="117">
        <f t="shared" si="14"/>
        <v>0</v>
      </c>
      <c r="H113">
        <f t="shared" si="21"/>
        <v>119.31220305923769</v>
      </c>
      <c r="I113" s="117">
        <f t="shared" si="15"/>
        <v>0</v>
      </c>
      <c r="J113" s="117">
        <f t="shared" si="16"/>
        <v>0</v>
      </c>
      <c r="K113" s="117">
        <f t="shared" si="17"/>
        <v>0</v>
      </c>
    </row>
    <row r="114" spans="1:11" x14ac:dyDescent="0.25">
      <c r="A114">
        <f t="shared" si="22"/>
        <v>108</v>
      </c>
      <c r="B114" s="117">
        <f t="shared" si="20"/>
        <v>0</v>
      </c>
      <c r="C114" s="117" t="e">
        <f t="shared" si="18"/>
        <v>#NUM!</v>
      </c>
      <c r="D114" s="117">
        <f t="shared" si="23"/>
        <v>0</v>
      </c>
      <c r="E114" s="117" t="e">
        <f t="shared" si="13"/>
        <v>#NUM!</v>
      </c>
      <c r="F114" s="117">
        <f t="shared" si="19"/>
        <v>0</v>
      </c>
      <c r="G114" s="117">
        <f t="shared" si="14"/>
        <v>0</v>
      </c>
      <c r="H114">
        <f t="shared" si="21"/>
        <v>119.50925686290749</v>
      </c>
      <c r="I114" s="117">
        <f t="shared" si="15"/>
        <v>0</v>
      </c>
      <c r="J114" s="117">
        <f t="shared" si="16"/>
        <v>0</v>
      </c>
      <c r="K114" s="117">
        <f t="shared" si="17"/>
        <v>0</v>
      </c>
    </row>
    <row r="115" spans="1:11" x14ac:dyDescent="0.25">
      <c r="A115">
        <f t="shared" si="22"/>
        <v>109</v>
      </c>
      <c r="B115" s="117">
        <f t="shared" si="20"/>
        <v>0</v>
      </c>
      <c r="C115" s="117" t="e">
        <f t="shared" si="18"/>
        <v>#NUM!</v>
      </c>
      <c r="D115" s="117">
        <f t="shared" si="23"/>
        <v>0</v>
      </c>
      <c r="E115" s="117" t="e">
        <f t="shared" si="13"/>
        <v>#NUM!</v>
      </c>
      <c r="F115" s="117">
        <f t="shared" si="19"/>
        <v>0</v>
      </c>
      <c r="G115" s="117">
        <f t="shared" si="14"/>
        <v>0</v>
      </c>
      <c r="H115">
        <f t="shared" si="21"/>
        <v>119.70663611695493</v>
      </c>
      <c r="I115" s="117">
        <f t="shared" si="15"/>
        <v>0</v>
      </c>
      <c r="J115" s="117">
        <f t="shared" si="16"/>
        <v>0</v>
      </c>
      <c r="K115" s="117">
        <f t="shared" si="17"/>
        <v>0</v>
      </c>
    </row>
    <row r="116" spans="1:11" x14ac:dyDescent="0.25">
      <c r="A116">
        <f t="shared" si="22"/>
        <v>110</v>
      </c>
      <c r="B116" s="117">
        <f t="shared" si="20"/>
        <v>0</v>
      </c>
      <c r="C116" s="117" t="e">
        <f t="shared" si="18"/>
        <v>#NUM!</v>
      </c>
      <c r="D116" s="117">
        <f t="shared" si="23"/>
        <v>0</v>
      </c>
      <c r="E116" s="117" t="e">
        <f t="shared" si="13"/>
        <v>#NUM!</v>
      </c>
      <c r="F116" s="117">
        <f t="shared" si="19"/>
        <v>0</v>
      </c>
      <c r="G116" s="117">
        <f t="shared" si="14"/>
        <v>0</v>
      </c>
      <c r="H116">
        <f t="shared" si="21"/>
        <v>119.90434135888773</v>
      </c>
      <c r="I116" s="117">
        <f t="shared" si="15"/>
        <v>0</v>
      </c>
      <c r="J116" s="117">
        <f t="shared" si="16"/>
        <v>0</v>
      </c>
      <c r="K116" s="117">
        <f t="shared" si="17"/>
        <v>0</v>
      </c>
    </row>
    <row r="117" spans="1:11" x14ac:dyDescent="0.25">
      <c r="A117">
        <f t="shared" si="22"/>
        <v>111</v>
      </c>
      <c r="B117" s="117">
        <f t="shared" si="20"/>
        <v>0</v>
      </c>
      <c r="C117" s="117" t="e">
        <f t="shared" si="18"/>
        <v>#NUM!</v>
      </c>
      <c r="D117" s="117">
        <f t="shared" si="23"/>
        <v>0</v>
      </c>
      <c r="E117" s="117" t="e">
        <f t="shared" si="13"/>
        <v>#NUM!</v>
      </c>
      <c r="F117" s="117">
        <f t="shared" si="19"/>
        <v>0</v>
      </c>
      <c r="G117" s="117">
        <f t="shared" si="14"/>
        <v>0</v>
      </c>
      <c r="H117">
        <f t="shared" si="21"/>
        <v>120.10237312710142</v>
      </c>
      <c r="I117" s="117">
        <f t="shared" si="15"/>
        <v>0</v>
      </c>
      <c r="J117" s="117">
        <f t="shared" si="16"/>
        <v>0</v>
      </c>
      <c r="K117" s="117">
        <f t="shared" si="17"/>
        <v>0</v>
      </c>
    </row>
    <row r="118" spans="1:11" x14ac:dyDescent="0.25">
      <c r="A118">
        <f t="shared" si="22"/>
        <v>112</v>
      </c>
      <c r="B118" s="117">
        <f t="shared" si="20"/>
        <v>0</v>
      </c>
      <c r="C118" s="117" t="e">
        <f t="shared" si="18"/>
        <v>#NUM!</v>
      </c>
      <c r="D118" s="117">
        <f t="shared" si="23"/>
        <v>0</v>
      </c>
      <c r="E118" s="117" t="e">
        <f t="shared" si="13"/>
        <v>#NUM!</v>
      </c>
      <c r="F118" s="117">
        <f t="shared" si="19"/>
        <v>0</v>
      </c>
      <c r="G118" s="117">
        <f t="shared" si="14"/>
        <v>0</v>
      </c>
      <c r="H118">
        <f t="shared" si="21"/>
        <v>120.30073196088068</v>
      </c>
      <c r="I118" s="117">
        <f t="shared" si="15"/>
        <v>0</v>
      </c>
      <c r="J118" s="117">
        <f t="shared" si="16"/>
        <v>0</v>
      </c>
      <c r="K118" s="117">
        <f t="shared" si="17"/>
        <v>0</v>
      </c>
    </row>
    <row r="119" spans="1:11" x14ac:dyDescent="0.25">
      <c r="A119">
        <f t="shared" si="22"/>
        <v>113</v>
      </c>
      <c r="B119" s="117">
        <f t="shared" si="20"/>
        <v>0</v>
      </c>
      <c r="C119" s="117" t="e">
        <f t="shared" si="18"/>
        <v>#NUM!</v>
      </c>
      <c r="D119" s="117">
        <f t="shared" si="23"/>
        <v>0</v>
      </c>
      <c r="E119" s="117" t="e">
        <f t="shared" si="13"/>
        <v>#NUM!</v>
      </c>
      <c r="F119" s="117">
        <f t="shared" si="19"/>
        <v>0</v>
      </c>
      <c r="G119" s="117">
        <f t="shared" si="14"/>
        <v>0</v>
      </c>
      <c r="H119">
        <f t="shared" si="21"/>
        <v>120.4994184004009</v>
      </c>
      <c r="I119" s="117">
        <f t="shared" si="15"/>
        <v>0</v>
      </c>
      <c r="J119" s="117">
        <f t="shared" si="16"/>
        <v>0</v>
      </c>
      <c r="K119" s="117">
        <f t="shared" si="17"/>
        <v>0</v>
      </c>
    </row>
    <row r="120" spans="1:11" x14ac:dyDescent="0.25">
      <c r="A120">
        <f t="shared" si="22"/>
        <v>114</v>
      </c>
      <c r="B120" s="117">
        <f t="shared" si="20"/>
        <v>0</v>
      </c>
      <c r="C120" s="117" t="e">
        <f t="shared" si="18"/>
        <v>#NUM!</v>
      </c>
      <c r="D120" s="117">
        <f t="shared" si="23"/>
        <v>0</v>
      </c>
      <c r="E120" s="117" t="e">
        <f t="shared" si="13"/>
        <v>#NUM!</v>
      </c>
      <c r="F120" s="117">
        <f t="shared" si="19"/>
        <v>0</v>
      </c>
      <c r="G120" s="117">
        <f t="shared" si="14"/>
        <v>0</v>
      </c>
      <c r="H120">
        <f t="shared" si="21"/>
        <v>120.69843298672959</v>
      </c>
      <c r="I120" s="117">
        <f t="shared" si="15"/>
        <v>0</v>
      </c>
      <c r="J120" s="117">
        <f t="shared" si="16"/>
        <v>0</v>
      </c>
      <c r="K120" s="117">
        <f t="shared" si="17"/>
        <v>0</v>
      </c>
    </row>
    <row r="121" spans="1:11" x14ac:dyDescent="0.25">
      <c r="A121">
        <f t="shared" si="22"/>
        <v>115</v>
      </c>
      <c r="B121" s="117">
        <f t="shared" si="20"/>
        <v>0</v>
      </c>
      <c r="C121" s="117" t="e">
        <f t="shared" si="18"/>
        <v>#NUM!</v>
      </c>
      <c r="D121" s="117">
        <f t="shared" si="23"/>
        <v>0</v>
      </c>
      <c r="E121" s="117" t="e">
        <f t="shared" si="13"/>
        <v>#NUM!</v>
      </c>
      <c r="F121" s="117">
        <f t="shared" si="19"/>
        <v>0</v>
      </c>
      <c r="G121" s="117">
        <f t="shared" si="14"/>
        <v>0</v>
      </c>
      <c r="H121">
        <f t="shared" si="21"/>
        <v>120.89777626182787</v>
      </c>
      <c r="I121" s="117">
        <f t="shared" si="15"/>
        <v>0</v>
      </c>
      <c r="J121" s="117">
        <f t="shared" si="16"/>
        <v>0</v>
      </c>
      <c r="K121" s="117">
        <f t="shared" si="17"/>
        <v>0</v>
      </c>
    </row>
    <row r="122" spans="1:11" x14ac:dyDescent="0.25">
      <c r="A122">
        <f t="shared" si="22"/>
        <v>116</v>
      </c>
      <c r="B122" s="117">
        <f t="shared" si="20"/>
        <v>0</v>
      </c>
      <c r="C122" s="117" t="e">
        <f t="shared" si="18"/>
        <v>#NUM!</v>
      </c>
      <c r="D122" s="117">
        <f t="shared" si="23"/>
        <v>0</v>
      </c>
      <c r="E122" s="117" t="e">
        <f t="shared" si="13"/>
        <v>#NUM!</v>
      </c>
      <c r="F122" s="117">
        <f t="shared" si="19"/>
        <v>0</v>
      </c>
      <c r="G122" s="117">
        <f t="shared" si="14"/>
        <v>0</v>
      </c>
      <c r="H122">
        <f t="shared" si="21"/>
        <v>121.09744876855198</v>
      </c>
      <c r="I122" s="117">
        <f t="shared" si="15"/>
        <v>0</v>
      </c>
      <c r="J122" s="117">
        <f t="shared" si="16"/>
        <v>0</v>
      </c>
      <c r="K122" s="117">
        <f t="shared" si="17"/>
        <v>0</v>
      </c>
    </row>
    <row r="123" spans="1:11" x14ac:dyDescent="0.25">
      <c r="A123">
        <f t="shared" si="22"/>
        <v>117</v>
      </c>
      <c r="B123" s="117">
        <f t="shared" si="20"/>
        <v>0</v>
      </c>
      <c r="C123" s="117" t="e">
        <f t="shared" si="18"/>
        <v>#NUM!</v>
      </c>
      <c r="D123" s="117">
        <f t="shared" si="23"/>
        <v>0</v>
      </c>
      <c r="E123" s="117" t="e">
        <f t="shared" si="13"/>
        <v>#NUM!</v>
      </c>
      <c r="F123" s="117">
        <f t="shared" si="19"/>
        <v>0</v>
      </c>
      <c r="G123" s="117">
        <f t="shared" si="14"/>
        <v>0</v>
      </c>
      <c r="H123">
        <f t="shared" si="21"/>
        <v>121.29745105065471</v>
      </c>
      <c r="I123" s="117">
        <f t="shared" si="15"/>
        <v>0</v>
      </c>
      <c r="J123" s="117">
        <f t="shared" si="16"/>
        <v>0</v>
      </c>
      <c r="K123" s="117">
        <f t="shared" si="17"/>
        <v>0</v>
      </c>
    </row>
    <row r="124" spans="1:11" x14ac:dyDescent="0.25">
      <c r="A124">
        <f t="shared" si="22"/>
        <v>118</v>
      </c>
      <c r="B124" s="117">
        <f t="shared" si="20"/>
        <v>0</v>
      </c>
      <c r="C124" s="117" t="e">
        <f t="shared" si="18"/>
        <v>#NUM!</v>
      </c>
      <c r="D124" s="117">
        <f t="shared" si="23"/>
        <v>0</v>
      </c>
      <c r="E124" s="117" t="e">
        <f t="shared" si="13"/>
        <v>#NUM!</v>
      </c>
      <c r="F124" s="117">
        <f t="shared" si="19"/>
        <v>0</v>
      </c>
      <c r="G124" s="117">
        <f t="shared" si="14"/>
        <v>0</v>
      </c>
      <c r="H124">
        <f t="shared" si="21"/>
        <v>121.49778365278692</v>
      </c>
      <c r="I124" s="117">
        <f t="shared" si="15"/>
        <v>0</v>
      </c>
      <c r="J124" s="117">
        <f t="shared" si="16"/>
        <v>0</v>
      </c>
      <c r="K124" s="117">
        <f t="shared" si="17"/>
        <v>0</v>
      </c>
    </row>
    <row r="125" spans="1:11" x14ac:dyDescent="0.25">
      <c r="A125">
        <f t="shared" si="22"/>
        <v>119</v>
      </c>
      <c r="B125" s="117">
        <f t="shared" si="20"/>
        <v>0</v>
      </c>
      <c r="C125" s="117" t="e">
        <f t="shared" si="18"/>
        <v>#NUM!</v>
      </c>
      <c r="D125" s="117">
        <f t="shared" si="23"/>
        <v>0</v>
      </c>
      <c r="E125" s="117" t="e">
        <f t="shared" si="13"/>
        <v>#NUM!</v>
      </c>
      <c r="F125" s="117">
        <f t="shared" si="19"/>
        <v>0</v>
      </c>
      <c r="G125" s="117">
        <f t="shared" si="14"/>
        <v>0</v>
      </c>
      <c r="H125">
        <f t="shared" si="21"/>
        <v>121.69844712049898</v>
      </c>
      <c r="I125" s="117">
        <f t="shared" si="15"/>
        <v>0</v>
      </c>
      <c r="J125" s="117">
        <f t="shared" si="16"/>
        <v>0</v>
      </c>
      <c r="K125" s="117">
        <f t="shared" si="17"/>
        <v>0</v>
      </c>
    </row>
    <row r="126" spans="1:11" x14ac:dyDescent="0.25">
      <c r="A126">
        <f t="shared" si="22"/>
        <v>120</v>
      </c>
      <c r="B126" s="117">
        <f t="shared" si="20"/>
        <v>0</v>
      </c>
      <c r="C126" s="117" t="e">
        <f t="shared" si="18"/>
        <v>#NUM!</v>
      </c>
      <c r="D126" s="117">
        <f t="shared" si="23"/>
        <v>0</v>
      </c>
      <c r="E126" s="117" t="e">
        <f t="shared" si="13"/>
        <v>#NUM!</v>
      </c>
      <c r="F126" s="117">
        <f t="shared" si="19"/>
        <v>0</v>
      </c>
      <c r="G126" s="117">
        <f t="shared" si="14"/>
        <v>0</v>
      </c>
      <c r="H126">
        <f t="shared" si="21"/>
        <v>121.8994420002423</v>
      </c>
      <c r="I126" s="117">
        <f t="shared" si="15"/>
        <v>0</v>
      </c>
      <c r="J126" s="117">
        <f t="shared" si="16"/>
        <v>0</v>
      </c>
      <c r="K126" s="117">
        <f t="shared" si="17"/>
        <v>0</v>
      </c>
    </row>
    <row r="127" spans="1:11" x14ac:dyDescent="0.25">
      <c r="A127">
        <f t="shared" si="22"/>
        <v>121</v>
      </c>
      <c r="B127" s="117">
        <f t="shared" si="20"/>
        <v>0</v>
      </c>
      <c r="C127" s="117" t="e">
        <f t="shared" si="18"/>
        <v>#NUM!</v>
      </c>
      <c r="D127" s="117">
        <f t="shared" si="23"/>
        <v>0</v>
      </c>
      <c r="E127" s="117" t="e">
        <f t="shared" si="13"/>
        <v>#NUM!</v>
      </c>
      <c r="F127" s="117">
        <f t="shared" si="19"/>
        <v>0</v>
      </c>
      <c r="G127" s="117">
        <f t="shared" si="14"/>
        <v>0</v>
      </c>
      <c r="H127">
        <f t="shared" si="21"/>
        <v>122.1007688393708</v>
      </c>
      <c r="I127" s="117">
        <f t="shared" si="15"/>
        <v>0</v>
      </c>
      <c r="J127" s="117">
        <f t="shared" si="16"/>
        <v>0</v>
      </c>
      <c r="K127" s="117">
        <f t="shared" si="17"/>
        <v>0</v>
      </c>
    </row>
    <row r="128" spans="1:11" x14ac:dyDescent="0.25">
      <c r="A128">
        <f t="shared" si="22"/>
        <v>122</v>
      </c>
      <c r="B128" s="117">
        <f t="shared" si="20"/>
        <v>0</v>
      </c>
      <c r="C128" s="117" t="e">
        <f t="shared" si="18"/>
        <v>#NUM!</v>
      </c>
      <c r="D128" s="117">
        <f t="shared" si="23"/>
        <v>0</v>
      </c>
      <c r="E128" s="117" t="e">
        <f t="shared" si="13"/>
        <v>#NUM!</v>
      </c>
      <c r="F128" s="117">
        <f t="shared" si="19"/>
        <v>0</v>
      </c>
      <c r="G128" s="117">
        <f t="shared" si="14"/>
        <v>0</v>
      </c>
      <c r="H128">
        <f t="shared" si="21"/>
        <v>122.30242818614239</v>
      </c>
      <c r="I128" s="117">
        <f t="shared" si="15"/>
        <v>0</v>
      </c>
      <c r="J128" s="117">
        <f t="shared" si="16"/>
        <v>0</v>
      </c>
      <c r="K128" s="117">
        <f t="shared" si="17"/>
        <v>0</v>
      </c>
    </row>
    <row r="129" spans="1:11" x14ac:dyDescent="0.25">
      <c r="A129">
        <f t="shared" si="22"/>
        <v>123</v>
      </c>
      <c r="B129" s="117">
        <f t="shared" si="20"/>
        <v>0</v>
      </c>
      <c r="C129" s="117" t="e">
        <f t="shared" si="18"/>
        <v>#NUM!</v>
      </c>
      <c r="D129" s="117">
        <f t="shared" si="23"/>
        <v>0</v>
      </c>
      <c r="E129" s="117" t="e">
        <f t="shared" si="13"/>
        <v>#NUM!</v>
      </c>
      <c r="F129" s="117">
        <f t="shared" si="19"/>
        <v>0</v>
      </c>
      <c r="G129" s="117">
        <f t="shared" si="14"/>
        <v>0</v>
      </c>
      <c r="H129">
        <f t="shared" si="21"/>
        <v>122.50442058972048</v>
      </c>
      <c r="I129" s="117">
        <f t="shared" si="15"/>
        <v>0</v>
      </c>
      <c r="J129" s="117">
        <f t="shared" si="16"/>
        <v>0</v>
      </c>
      <c r="K129" s="117">
        <f t="shared" si="17"/>
        <v>0</v>
      </c>
    </row>
    <row r="130" spans="1:11" x14ac:dyDescent="0.25">
      <c r="A130">
        <f t="shared" si="22"/>
        <v>124</v>
      </c>
      <c r="B130" s="117">
        <f t="shared" si="20"/>
        <v>0</v>
      </c>
      <c r="C130" s="117" t="e">
        <f t="shared" si="18"/>
        <v>#NUM!</v>
      </c>
      <c r="D130" s="117">
        <f t="shared" si="23"/>
        <v>0</v>
      </c>
      <c r="E130" s="117" t="e">
        <f t="shared" si="13"/>
        <v>#NUM!</v>
      </c>
      <c r="F130" s="117">
        <f t="shared" si="19"/>
        <v>0</v>
      </c>
      <c r="G130" s="117">
        <f t="shared" si="14"/>
        <v>0</v>
      </c>
      <c r="H130">
        <f t="shared" si="21"/>
        <v>122.70674660017546</v>
      </c>
      <c r="I130" s="117">
        <f t="shared" si="15"/>
        <v>0</v>
      </c>
      <c r="J130" s="117">
        <f t="shared" si="16"/>
        <v>0</v>
      </c>
      <c r="K130" s="117">
        <f t="shared" si="17"/>
        <v>0</v>
      </c>
    </row>
    <row r="131" spans="1:11" x14ac:dyDescent="0.25">
      <c r="A131">
        <f t="shared" si="22"/>
        <v>125</v>
      </c>
      <c r="B131" s="117">
        <f t="shared" si="20"/>
        <v>0</v>
      </c>
      <c r="C131" s="117" t="e">
        <f t="shared" si="18"/>
        <v>#NUM!</v>
      </c>
      <c r="D131" s="117">
        <f t="shared" si="23"/>
        <v>0</v>
      </c>
      <c r="E131" s="117" t="e">
        <f t="shared" si="13"/>
        <v>#NUM!</v>
      </c>
      <c r="F131" s="117">
        <f t="shared" si="19"/>
        <v>0</v>
      </c>
      <c r="G131" s="117">
        <f t="shared" si="14"/>
        <v>0</v>
      </c>
      <c r="H131">
        <f t="shared" si="21"/>
        <v>122.90940676848621</v>
      </c>
      <c r="I131" s="117">
        <f t="shared" si="15"/>
        <v>0</v>
      </c>
      <c r="J131" s="117">
        <f t="shared" si="16"/>
        <v>0</v>
      </c>
      <c r="K131" s="117">
        <f t="shared" si="17"/>
        <v>0</v>
      </c>
    </row>
    <row r="132" spans="1:11" x14ac:dyDescent="0.25">
      <c r="A132">
        <f t="shared" si="22"/>
        <v>126</v>
      </c>
      <c r="B132" s="117">
        <f t="shared" si="20"/>
        <v>0</v>
      </c>
      <c r="C132" s="117" t="e">
        <f t="shared" si="18"/>
        <v>#NUM!</v>
      </c>
      <c r="D132" s="117">
        <f t="shared" si="23"/>
        <v>0</v>
      </c>
      <c r="E132" s="117" t="e">
        <f t="shared" si="13"/>
        <v>#NUM!</v>
      </c>
      <c r="F132" s="117">
        <f t="shared" si="19"/>
        <v>0</v>
      </c>
      <c r="G132" s="117">
        <f t="shared" si="14"/>
        <v>0</v>
      </c>
      <c r="H132">
        <f t="shared" si="21"/>
        <v>123.1124016465416</v>
      </c>
      <c r="I132" s="117">
        <f t="shared" si="15"/>
        <v>0</v>
      </c>
      <c r="J132" s="117">
        <f t="shared" si="16"/>
        <v>0</v>
      </c>
      <c r="K132" s="117">
        <f t="shared" si="17"/>
        <v>0</v>
      </c>
    </row>
    <row r="133" spans="1:11" x14ac:dyDescent="0.25">
      <c r="A133">
        <f t="shared" si="22"/>
        <v>127</v>
      </c>
      <c r="B133" s="117">
        <f t="shared" si="20"/>
        <v>0</v>
      </c>
      <c r="C133" s="117" t="e">
        <f t="shared" si="18"/>
        <v>#NUM!</v>
      </c>
      <c r="D133" s="117">
        <f t="shared" si="23"/>
        <v>0</v>
      </c>
      <c r="E133" s="117" t="e">
        <f t="shared" si="13"/>
        <v>#NUM!</v>
      </c>
      <c r="F133" s="117">
        <f t="shared" si="19"/>
        <v>0</v>
      </c>
      <c r="G133" s="117">
        <f t="shared" si="14"/>
        <v>0</v>
      </c>
      <c r="H133">
        <f t="shared" si="21"/>
        <v>123.31573178714197</v>
      </c>
      <c r="I133" s="117">
        <f t="shared" si="15"/>
        <v>0</v>
      </c>
      <c r="J133" s="117">
        <f t="shared" si="16"/>
        <v>0</v>
      </c>
      <c r="K133" s="117">
        <f t="shared" si="17"/>
        <v>0</v>
      </c>
    </row>
    <row r="134" spans="1:11" x14ac:dyDescent="0.25">
      <c r="A134">
        <f t="shared" si="22"/>
        <v>128</v>
      </c>
      <c r="B134" s="117">
        <f t="shared" si="20"/>
        <v>0</v>
      </c>
      <c r="C134" s="117" t="e">
        <f t="shared" si="18"/>
        <v>#NUM!</v>
      </c>
      <c r="D134" s="117">
        <f t="shared" si="23"/>
        <v>0</v>
      </c>
      <c r="E134" s="117" t="e">
        <f t="shared" si="13"/>
        <v>#NUM!</v>
      </c>
      <c r="F134" s="117">
        <f t="shared" si="19"/>
        <v>0</v>
      </c>
      <c r="G134" s="117">
        <f t="shared" si="14"/>
        <v>0</v>
      </c>
      <c r="H134">
        <f t="shared" si="21"/>
        <v>123.51939774400068</v>
      </c>
      <c r="I134" s="117">
        <f t="shared" si="15"/>
        <v>0</v>
      </c>
      <c r="J134" s="117">
        <f t="shared" si="16"/>
        <v>0</v>
      </c>
      <c r="K134" s="117">
        <f t="shared" si="17"/>
        <v>0</v>
      </c>
    </row>
    <row r="135" spans="1:11" x14ac:dyDescent="0.25">
      <c r="A135">
        <f t="shared" si="22"/>
        <v>129</v>
      </c>
      <c r="B135" s="117">
        <f t="shared" si="20"/>
        <v>0</v>
      </c>
      <c r="C135" s="117" t="e">
        <f t="shared" si="18"/>
        <v>#NUM!</v>
      </c>
      <c r="D135" s="117">
        <f t="shared" si="23"/>
        <v>0</v>
      </c>
      <c r="E135" s="117" t="e">
        <f t="shared" ref="E135:E198" si="24">-PMT(Interest,H$3,Lsum)</f>
        <v>#NUM!</v>
      </c>
      <c r="F135" s="117">
        <f t="shared" si="19"/>
        <v>0</v>
      </c>
      <c r="G135" s="117">
        <f t="shared" ref="G135:G198" si="25">H135/Base_Index*F135</f>
        <v>0</v>
      </c>
      <c r="H135">
        <f t="shared" si="21"/>
        <v>123.7234000717456</v>
      </c>
      <c r="I135" s="117">
        <f t="shared" ref="I135:I198" si="26">IF(B135&gt;0.01,H135/Base_Index*E135,0)</f>
        <v>0</v>
      </c>
      <c r="J135" s="117">
        <f t="shared" ref="J135:J198" si="27">IF(B135&gt;0.01,H135/Base_Index*C135,0)</f>
        <v>0</v>
      </c>
      <c r="K135" s="117">
        <f t="shared" ref="K135:K198" si="28">H135/Base_Index*D135</f>
        <v>0</v>
      </c>
    </row>
    <row r="136" spans="1:11" x14ac:dyDescent="0.25">
      <c r="A136">
        <f t="shared" si="22"/>
        <v>130</v>
      </c>
      <c r="B136" s="117">
        <f t="shared" si="20"/>
        <v>0</v>
      </c>
      <c r="C136" s="117" t="e">
        <f t="shared" ref="C136:C199" si="29">E136-D136</f>
        <v>#NUM!</v>
      </c>
      <c r="D136" s="117">
        <f t="shared" si="23"/>
        <v>0</v>
      </c>
      <c r="E136" s="117" t="e">
        <f t="shared" si="24"/>
        <v>#NUM!</v>
      </c>
      <c r="F136" s="117">
        <f t="shared" ref="F136:F199" si="30">IF(B136&gt;0.01,B136-C136,0)</f>
        <v>0</v>
      </c>
      <c r="G136" s="117">
        <f t="shared" si="25"/>
        <v>0</v>
      </c>
      <c r="H136">
        <f t="shared" si="21"/>
        <v>123.92773932592058</v>
      </c>
      <c r="I136" s="117">
        <f t="shared" si="26"/>
        <v>0</v>
      </c>
      <c r="J136" s="117">
        <f t="shared" si="27"/>
        <v>0</v>
      </c>
      <c r="K136" s="117">
        <f t="shared" si="28"/>
        <v>0</v>
      </c>
    </row>
    <row r="137" spans="1:11" x14ac:dyDescent="0.25">
      <c r="A137">
        <f t="shared" si="22"/>
        <v>131</v>
      </c>
      <c r="B137" s="117">
        <f t="shared" ref="B137:B200" si="31">F136</f>
        <v>0</v>
      </c>
      <c r="C137" s="117" t="e">
        <f t="shared" si="29"/>
        <v>#NUM!</v>
      </c>
      <c r="D137" s="117">
        <f t="shared" si="23"/>
        <v>0</v>
      </c>
      <c r="E137" s="117" t="e">
        <f t="shared" si="24"/>
        <v>#NUM!</v>
      </c>
      <c r="F137" s="117">
        <f t="shared" si="30"/>
        <v>0</v>
      </c>
      <c r="G137" s="117">
        <f t="shared" si="25"/>
        <v>0</v>
      </c>
      <c r="H137">
        <f t="shared" ref="H137:H200" si="32">H136+D$3*H136/100</f>
        <v>124.13241606298702</v>
      </c>
      <c r="I137" s="117">
        <f t="shared" si="26"/>
        <v>0</v>
      </c>
      <c r="J137" s="117">
        <f t="shared" si="27"/>
        <v>0</v>
      </c>
      <c r="K137" s="117">
        <f t="shared" si="28"/>
        <v>0</v>
      </c>
    </row>
    <row r="138" spans="1:11" x14ac:dyDescent="0.25">
      <c r="A138">
        <f t="shared" si="22"/>
        <v>132</v>
      </c>
      <c r="B138" s="117">
        <f t="shared" si="31"/>
        <v>0</v>
      </c>
      <c r="C138" s="117" t="e">
        <f t="shared" si="29"/>
        <v>#NUM!</v>
      </c>
      <c r="D138" s="117">
        <f t="shared" si="23"/>
        <v>0</v>
      </c>
      <c r="E138" s="117" t="e">
        <f t="shared" si="24"/>
        <v>#NUM!</v>
      </c>
      <c r="F138" s="117">
        <f t="shared" si="30"/>
        <v>0</v>
      </c>
      <c r="G138" s="117">
        <f t="shared" si="25"/>
        <v>0</v>
      </c>
      <c r="H138">
        <f t="shared" si="32"/>
        <v>124.33743084032534</v>
      </c>
      <c r="I138" s="117">
        <f t="shared" si="26"/>
        <v>0</v>
      </c>
      <c r="J138" s="117">
        <f t="shared" si="27"/>
        <v>0</v>
      </c>
      <c r="K138" s="117">
        <f t="shared" si="28"/>
        <v>0</v>
      </c>
    </row>
    <row r="139" spans="1:11" x14ac:dyDescent="0.25">
      <c r="A139">
        <f t="shared" si="22"/>
        <v>133</v>
      </c>
      <c r="B139" s="117">
        <f t="shared" si="31"/>
        <v>0</v>
      </c>
      <c r="C139" s="117" t="e">
        <f t="shared" si="29"/>
        <v>#NUM!</v>
      </c>
      <c r="D139" s="117">
        <f t="shared" si="23"/>
        <v>0</v>
      </c>
      <c r="E139" s="117" t="e">
        <f t="shared" si="24"/>
        <v>#NUM!</v>
      </c>
      <c r="F139" s="117">
        <f t="shared" si="30"/>
        <v>0</v>
      </c>
      <c r="G139" s="117">
        <f t="shared" si="25"/>
        <v>0</v>
      </c>
      <c r="H139">
        <f t="shared" si="32"/>
        <v>124.54278421623654</v>
      </c>
      <c r="I139" s="117">
        <f t="shared" si="26"/>
        <v>0</v>
      </c>
      <c r="J139" s="117">
        <f t="shared" si="27"/>
        <v>0</v>
      </c>
      <c r="K139" s="117">
        <f t="shared" si="28"/>
        <v>0</v>
      </c>
    </row>
    <row r="140" spans="1:11" x14ac:dyDescent="0.25">
      <c r="A140">
        <f t="shared" si="22"/>
        <v>134</v>
      </c>
      <c r="B140" s="117">
        <f t="shared" si="31"/>
        <v>0</v>
      </c>
      <c r="C140" s="117" t="e">
        <f t="shared" si="29"/>
        <v>#NUM!</v>
      </c>
      <c r="D140" s="117">
        <f t="shared" si="23"/>
        <v>0</v>
      </c>
      <c r="E140" s="117" t="e">
        <f t="shared" si="24"/>
        <v>#NUM!</v>
      </c>
      <c r="F140" s="117">
        <f t="shared" si="30"/>
        <v>0</v>
      </c>
      <c r="G140" s="117">
        <f t="shared" si="25"/>
        <v>0</v>
      </c>
      <c r="H140">
        <f t="shared" si="32"/>
        <v>124.74847674994369</v>
      </c>
      <c r="I140" s="117">
        <f t="shared" si="26"/>
        <v>0</v>
      </c>
      <c r="J140" s="117">
        <f t="shared" si="27"/>
        <v>0</v>
      </c>
      <c r="K140" s="117">
        <f t="shared" si="28"/>
        <v>0</v>
      </c>
    </row>
    <row r="141" spans="1:11" x14ac:dyDescent="0.25">
      <c r="A141">
        <f t="shared" si="22"/>
        <v>135</v>
      </c>
      <c r="B141" s="117">
        <f t="shared" si="31"/>
        <v>0</v>
      </c>
      <c r="C141" s="117" t="e">
        <f t="shared" si="29"/>
        <v>#NUM!</v>
      </c>
      <c r="D141" s="117">
        <f t="shared" si="23"/>
        <v>0</v>
      </c>
      <c r="E141" s="117" t="e">
        <f t="shared" si="24"/>
        <v>#NUM!</v>
      </c>
      <c r="F141" s="117">
        <f t="shared" si="30"/>
        <v>0</v>
      </c>
      <c r="G141" s="117">
        <f t="shared" si="25"/>
        <v>0</v>
      </c>
      <c r="H141">
        <f t="shared" si="32"/>
        <v>124.95450900159346</v>
      </c>
      <c r="I141" s="117">
        <f t="shared" si="26"/>
        <v>0</v>
      </c>
      <c r="J141" s="117">
        <f t="shared" si="27"/>
        <v>0</v>
      </c>
      <c r="K141" s="117">
        <f t="shared" si="28"/>
        <v>0</v>
      </c>
    </row>
    <row r="142" spans="1:11" x14ac:dyDescent="0.25">
      <c r="A142">
        <f t="shared" si="22"/>
        <v>136</v>
      </c>
      <c r="B142" s="117">
        <f t="shared" si="31"/>
        <v>0</v>
      </c>
      <c r="C142" s="117" t="e">
        <f t="shared" si="29"/>
        <v>#NUM!</v>
      </c>
      <c r="D142" s="117">
        <f t="shared" si="23"/>
        <v>0</v>
      </c>
      <c r="E142" s="117" t="e">
        <f t="shared" si="24"/>
        <v>#NUM!</v>
      </c>
      <c r="F142" s="117">
        <f t="shared" si="30"/>
        <v>0</v>
      </c>
      <c r="G142" s="117">
        <f t="shared" si="25"/>
        <v>0</v>
      </c>
      <c r="H142">
        <f t="shared" si="32"/>
        <v>125.16088153225768</v>
      </c>
      <c r="I142" s="117">
        <f t="shared" si="26"/>
        <v>0</v>
      </c>
      <c r="J142" s="117">
        <f t="shared" si="27"/>
        <v>0</v>
      </c>
      <c r="K142" s="117">
        <f t="shared" si="28"/>
        <v>0</v>
      </c>
    </row>
    <row r="143" spans="1:11" x14ac:dyDescent="0.25">
      <c r="A143">
        <f t="shared" si="22"/>
        <v>137</v>
      </c>
      <c r="B143" s="117">
        <f t="shared" si="31"/>
        <v>0</v>
      </c>
      <c r="C143" s="117" t="e">
        <f t="shared" si="29"/>
        <v>#NUM!</v>
      </c>
      <c r="D143" s="117">
        <f t="shared" si="23"/>
        <v>0</v>
      </c>
      <c r="E143" s="117" t="e">
        <f t="shared" si="24"/>
        <v>#NUM!</v>
      </c>
      <c r="F143" s="117">
        <f t="shared" si="30"/>
        <v>0</v>
      </c>
      <c r="G143" s="117">
        <f t="shared" si="25"/>
        <v>0</v>
      </c>
      <c r="H143">
        <f t="shared" si="32"/>
        <v>125.36759490393477</v>
      </c>
      <c r="I143" s="117">
        <f t="shared" si="26"/>
        <v>0</v>
      </c>
      <c r="J143" s="117">
        <f t="shared" si="27"/>
        <v>0</v>
      </c>
      <c r="K143" s="117">
        <f t="shared" si="28"/>
        <v>0</v>
      </c>
    </row>
    <row r="144" spans="1:11" x14ac:dyDescent="0.25">
      <c r="A144">
        <f t="shared" si="22"/>
        <v>138</v>
      </c>
      <c r="B144" s="117">
        <f t="shared" si="31"/>
        <v>0</v>
      </c>
      <c r="C144" s="117" t="e">
        <f t="shared" si="29"/>
        <v>#NUM!</v>
      </c>
      <c r="D144" s="117">
        <f t="shared" si="23"/>
        <v>0</v>
      </c>
      <c r="E144" s="117" t="e">
        <f t="shared" si="24"/>
        <v>#NUM!</v>
      </c>
      <c r="F144" s="117">
        <f t="shared" si="30"/>
        <v>0</v>
      </c>
      <c r="G144" s="117">
        <f t="shared" si="25"/>
        <v>0</v>
      </c>
      <c r="H144">
        <f t="shared" si="32"/>
        <v>125.5746496795514</v>
      </c>
      <c r="I144" s="117">
        <f t="shared" si="26"/>
        <v>0</v>
      </c>
      <c r="J144" s="117">
        <f t="shared" si="27"/>
        <v>0</v>
      </c>
      <c r="K144" s="117">
        <f t="shared" si="28"/>
        <v>0</v>
      </c>
    </row>
    <row r="145" spans="1:11" x14ac:dyDescent="0.25">
      <c r="A145">
        <f t="shared" si="22"/>
        <v>139</v>
      </c>
      <c r="B145" s="117">
        <f t="shared" si="31"/>
        <v>0</v>
      </c>
      <c r="C145" s="117" t="e">
        <f t="shared" si="29"/>
        <v>#NUM!</v>
      </c>
      <c r="D145" s="117">
        <f t="shared" si="23"/>
        <v>0</v>
      </c>
      <c r="E145" s="117" t="e">
        <f t="shared" si="24"/>
        <v>#NUM!</v>
      </c>
      <c r="F145" s="117">
        <f t="shared" si="30"/>
        <v>0</v>
      </c>
      <c r="G145" s="117">
        <f t="shared" si="25"/>
        <v>0</v>
      </c>
      <c r="H145">
        <f t="shared" si="32"/>
        <v>125.78204642296392</v>
      </c>
      <c r="I145" s="117">
        <f t="shared" si="26"/>
        <v>0</v>
      </c>
      <c r="J145" s="117">
        <f t="shared" si="27"/>
        <v>0</v>
      </c>
      <c r="K145" s="117">
        <f t="shared" si="28"/>
        <v>0</v>
      </c>
    </row>
    <row r="146" spans="1:11" x14ac:dyDescent="0.25">
      <c r="A146">
        <f t="shared" si="22"/>
        <v>140</v>
      </c>
      <c r="B146" s="117">
        <f t="shared" si="31"/>
        <v>0</v>
      </c>
      <c r="C146" s="117" t="e">
        <f t="shared" si="29"/>
        <v>#NUM!</v>
      </c>
      <c r="D146" s="117">
        <f t="shared" si="23"/>
        <v>0</v>
      </c>
      <c r="E146" s="117" t="e">
        <f t="shared" si="24"/>
        <v>#NUM!</v>
      </c>
      <c r="F146" s="117">
        <f t="shared" si="30"/>
        <v>0</v>
      </c>
      <c r="G146" s="117">
        <f t="shared" si="25"/>
        <v>0</v>
      </c>
      <c r="H146">
        <f t="shared" si="32"/>
        <v>125.98978569895993</v>
      </c>
      <c r="I146" s="117">
        <f t="shared" si="26"/>
        <v>0</v>
      </c>
      <c r="J146" s="117">
        <f t="shared" si="27"/>
        <v>0</v>
      </c>
      <c r="K146" s="117">
        <f t="shared" si="28"/>
        <v>0</v>
      </c>
    </row>
    <row r="147" spans="1:11" x14ac:dyDescent="0.25">
      <c r="A147">
        <f t="shared" si="22"/>
        <v>141</v>
      </c>
      <c r="B147" s="117">
        <f t="shared" si="31"/>
        <v>0</v>
      </c>
      <c r="C147" s="117" t="e">
        <f t="shared" si="29"/>
        <v>#NUM!</v>
      </c>
      <c r="D147" s="117">
        <f t="shared" si="23"/>
        <v>0</v>
      </c>
      <c r="E147" s="117" t="e">
        <f t="shared" si="24"/>
        <v>#NUM!</v>
      </c>
      <c r="F147" s="117">
        <f t="shared" si="30"/>
        <v>0</v>
      </c>
      <c r="G147" s="117">
        <f t="shared" si="25"/>
        <v>0</v>
      </c>
      <c r="H147">
        <f t="shared" si="32"/>
        <v>126.19786807325988</v>
      </c>
      <c r="I147" s="117">
        <f t="shared" si="26"/>
        <v>0</v>
      </c>
      <c r="J147" s="117">
        <f t="shared" si="27"/>
        <v>0</v>
      </c>
      <c r="K147" s="117">
        <f t="shared" si="28"/>
        <v>0</v>
      </c>
    </row>
    <row r="148" spans="1:11" x14ac:dyDescent="0.25">
      <c r="A148">
        <f t="shared" si="22"/>
        <v>142</v>
      </c>
      <c r="B148" s="117">
        <f t="shared" si="31"/>
        <v>0</v>
      </c>
      <c r="C148" s="117" t="e">
        <f t="shared" si="29"/>
        <v>#NUM!</v>
      </c>
      <c r="D148" s="117">
        <f t="shared" si="23"/>
        <v>0</v>
      </c>
      <c r="E148" s="117" t="e">
        <f t="shared" si="24"/>
        <v>#NUM!</v>
      </c>
      <c r="F148" s="117">
        <f t="shared" si="30"/>
        <v>0</v>
      </c>
      <c r="G148" s="117">
        <f t="shared" si="25"/>
        <v>0</v>
      </c>
      <c r="H148">
        <f t="shared" si="32"/>
        <v>126.40629411251849</v>
      </c>
      <c r="I148" s="117">
        <f t="shared" si="26"/>
        <v>0</v>
      </c>
      <c r="J148" s="117">
        <f t="shared" si="27"/>
        <v>0</v>
      </c>
      <c r="K148" s="117">
        <f t="shared" si="28"/>
        <v>0</v>
      </c>
    </row>
    <row r="149" spans="1:11" x14ac:dyDescent="0.25">
      <c r="A149">
        <f t="shared" si="22"/>
        <v>143</v>
      </c>
      <c r="B149" s="117">
        <f t="shared" si="31"/>
        <v>0</v>
      </c>
      <c r="C149" s="117" t="e">
        <f t="shared" si="29"/>
        <v>#NUM!</v>
      </c>
      <c r="D149" s="117">
        <f t="shared" si="23"/>
        <v>0</v>
      </c>
      <c r="E149" s="117" t="e">
        <f t="shared" si="24"/>
        <v>#NUM!</v>
      </c>
      <c r="F149" s="117">
        <f t="shared" si="30"/>
        <v>0</v>
      </c>
      <c r="G149" s="117">
        <f t="shared" si="25"/>
        <v>0</v>
      </c>
      <c r="H149">
        <f t="shared" si="32"/>
        <v>126.61506438432639</v>
      </c>
      <c r="I149" s="117">
        <f t="shared" si="26"/>
        <v>0</v>
      </c>
      <c r="J149" s="117">
        <f t="shared" si="27"/>
        <v>0</v>
      </c>
      <c r="K149" s="117">
        <f t="shared" si="28"/>
        <v>0</v>
      </c>
    </row>
    <row r="150" spans="1:11" x14ac:dyDescent="0.25">
      <c r="A150">
        <f t="shared" si="22"/>
        <v>144</v>
      </c>
      <c r="B150" s="117">
        <f t="shared" si="31"/>
        <v>0</v>
      </c>
      <c r="C150" s="117" t="e">
        <f t="shared" si="29"/>
        <v>#NUM!</v>
      </c>
      <c r="D150" s="117">
        <f t="shared" si="23"/>
        <v>0</v>
      </c>
      <c r="E150" s="117" t="e">
        <f t="shared" si="24"/>
        <v>#NUM!</v>
      </c>
      <c r="F150" s="117">
        <f t="shared" si="30"/>
        <v>0</v>
      </c>
      <c r="G150" s="117">
        <f t="shared" si="25"/>
        <v>0</v>
      </c>
      <c r="H150">
        <f t="shared" si="32"/>
        <v>126.82417945721161</v>
      </c>
      <c r="I150" s="117">
        <f t="shared" si="26"/>
        <v>0</v>
      </c>
      <c r="J150" s="117">
        <f t="shared" si="27"/>
        <v>0</v>
      </c>
      <c r="K150" s="117">
        <f t="shared" si="28"/>
        <v>0</v>
      </c>
    </row>
    <row r="151" spans="1:11" x14ac:dyDescent="0.25">
      <c r="A151">
        <f t="shared" ref="A151:A214" si="33">A150+1</f>
        <v>145</v>
      </c>
      <c r="B151" s="117">
        <f t="shared" si="31"/>
        <v>0</v>
      </c>
      <c r="C151" s="117" t="e">
        <f t="shared" si="29"/>
        <v>#NUM!</v>
      </c>
      <c r="D151" s="117">
        <f t="shared" si="23"/>
        <v>0</v>
      </c>
      <c r="E151" s="117" t="e">
        <f t="shared" si="24"/>
        <v>#NUM!</v>
      </c>
      <c r="F151" s="117">
        <f t="shared" si="30"/>
        <v>0</v>
      </c>
      <c r="G151" s="117">
        <f t="shared" si="25"/>
        <v>0</v>
      </c>
      <c r="H151">
        <f t="shared" si="32"/>
        <v>127.03363990064118</v>
      </c>
      <c r="I151" s="117">
        <f t="shared" si="26"/>
        <v>0</v>
      </c>
      <c r="J151" s="117">
        <f t="shared" si="27"/>
        <v>0</v>
      </c>
      <c r="K151" s="117">
        <f t="shared" si="28"/>
        <v>0</v>
      </c>
    </row>
    <row r="152" spans="1:11" x14ac:dyDescent="0.25">
      <c r="A152">
        <f t="shared" si="33"/>
        <v>146</v>
      </c>
      <c r="B152" s="117">
        <f t="shared" si="31"/>
        <v>0</v>
      </c>
      <c r="C152" s="117" t="e">
        <f t="shared" si="29"/>
        <v>#NUM!</v>
      </c>
      <c r="D152" s="117">
        <f t="shared" ref="D152:D215" si="34">B152*Interest</f>
        <v>0</v>
      </c>
      <c r="E152" s="117" t="e">
        <f t="shared" si="24"/>
        <v>#NUM!</v>
      </c>
      <c r="F152" s="117">
        <f t="shared" si="30"/>
        <v>0</v>
      </c>
      <c r="G152" s="117">
        <f t="shared" si="25"/>
        <v>0</v>
      </c>
      <c r="H152">
        <f t="shared" si="32"/>
        <v>127.2434462850226</v>
      </c>
      <c r="I152" s="117">
        <f t="shared" si="26"/>
        <v>0</v>
      </c>
      <c r="J152" s="117">
        <f t="shared" si="27"/>
        <v>0</v>
      </c>
      <c r="K152" s="117">
        <f t="shared" si="28"/>
        <v>0</v>
      </c>
    </row>
    <row r="153" spans="1:11" x14ac:dyDescent="0.25">
      <c r="A153">
        <f t="shared" si="33"/>
        <v>147</v>
      </c>
      <c r="B153" s="117">
        <f t="shared" si="31"/>
        <v>0</v>
      </c>
      <c r="C153" s="117" t="e">
        <f t="shared" si="29"/>
        <v>#NUM!</v>
      </c>
      <c r="D153" s="117">
        <f t="shared" si="34"/>
        <v>0</v>
      </c>
      <c r="E153" s="117" t="e">
        <f t="shared" si="24"/>
        <v>#NUM!</v>
      </c>
      <c r="F153" s="117">
        <f t="shared" si="30"/>
        <v>0</v>
      </c>
      <c r="G153" s="117">
        <f t="shared" si="25"/>
        <v>0</v>
      </c>
      <c r="H153">
        <f t="shared" si="32"/>
        <v>127.45359918170551</v>
      </c>
      <c r="I153" s="117">
        <f t="shared" si="26"/>
        <v>0</v>
      </c>
      <c r="J153" s="117">
        <f t="shared" si="27"/>
        <v>0</v>
      </c>
      <c r="K153" s="117">
        <f t="shared" si="28"/>
        <v>0</v>
      </c>
    </row>
    <row r="154" spans="1:11" x14ac:dyDescent="0.25">
      <c r="A154">
        <f t="shared" si="33"/>
        <v>148</v>
      </c>
      <c r="B154" s="117">
        <f t="shared" si="31"/>
        <v>0</v>
      </c>
      <c r="C154" s="117" t="e">
        <f t="shared" si="29"/>
        <v>#NUM!</v>
      </c>
      <c r="D154" s="117">
        <f t="shared" si="34"/>
        <v>0</v>
      </c>
      <c r="E154" s="117" t="e">
        <f t="shared" si="24"/>
        <v>#NUM!</v>
      </c>
      <c r="F154" s="117">
        <f t="shared" si="30"/>
        <v>0</v>
      </c>
      <c r="G154" s="117">
        <f t="shared" si="25"/>
        <v>0</v>
      </c>
      <c r="H154">
        <f t="shared" si="32"/>
        <v>127.66409916298313</v>
      </c>
      <c r="I154" s="117">
        <f t="shared" si="26"/>
        <v>0</v>
      </c>
      <c r="J154" s="117">
        <f t="shared" si="27"/>
        <v>0</v>
      </c>
      <c r="K154" s="117">
        <f t="shared" si="28"/>
        <v>0</v>
      </c>
    </row>
    <row r="155" spans="1:11" x14ac:dyDescent="0.25">
      <c r="A155">
        <f t="shared" si="33"/>
        <v>149</v>
      </c>
      <c r="B155" s="117">
        <f t="shared" si="31"/>
        <v>0</v>
      </c>
      <c r="C155" s="117" t="e">
        <f t="shared" si="29"/>
        <v>#NUM!</v>
      </c>
      <c r="D155" s="117">
        <f t="shared" si="34"/>
        <v>0</v>
      </c>
      <c r="E155" s="117" t="e">
        <f t="shared" si="24"/>
        <v>#NUM!</v>
      </c>
      <c r="F155" s="117">
        <f t="shared" si="30"/>
        <v>0</v>
      </c>
      <c r="G155" s="117">
        <f t="shared" si="25"/>
        <v>0</v>
      </c>
      <c r="H155">
        <f t="shared" si="32"/>
        <v>127.8749468020939</v>
      </c>
      <c r="I155" s="117">
        <f t="shared" si="26"/>
        <v>0</v>
      </c>
      <c r="J155" s="117">
        <f t="shared" si="27"/>
        <v>0</v>
      </c>
      <c r="K155" s="117">
        <f t="shared" si="28"/>
        <v>0</v>
      </c>
    </row>
    <row r="156" spans="1:11" x14ac:dyDescent="0.25">
      <c r="A156">
        <f t="shared" si="33"/>
        <v>150</v>
      </c>
      <c r="B156" s="117">
        <f t="shared" si="31"/>
        <v>0</v>
      </c>
      <c r="C156" s="117" t="e">
        <f t="shared" si="29"/>
        <v>#NUM!</v>
      </c>
      <c r="D156" s="117">
        <f t="shared" si="34"/>
        <v>0</v>
      </c>
      <c r="E156" s="117" t="e">
        <f t="shared" si="24"/>
        <v>#NUM!</v>
      </c>
      <c r="F156" s="117">
        <f t="shared" si="30"/>
        <v>0</v>
      </c>
      <c r="G156" s="117">
        <f t="shared" si="25"/>
        <v>0</v>
      </c>
      <c r="H156">
        <f t="shared" si="32"/>
        <v>128.08614267322298</v>
      </c>
      <c r="I156" s="117">
        <f t="shared" si="26"/>
        <v>0</v>
      </c>
      <c r="J156" s="117">
        <f t="shared" si="27"/>
        <v>0</v>
      </c>
      <c r="K156" s="117">
        <f t="shared" si="28"/>
        <v>0</v>
      </c>
    </row>
    <row r="157" spans="1:11" x14ac:dyDescent="0.25">
      <c r="A157">
        <f t="shared" si="33"/>
        <v>151</v>
      </c>
      <c r="B157" s="117">
        <f t="shared" si="31"/>
        <v>0</v>
      </c>
      <c r="C157" s="117" t="e">
        <f t="shared" si="29"/>
        <v>#NUM!</v>
      </c>
      <c r="D157" s="117">
        <f t="shared" si="34"/>
        <v>0</v>
      </c>
      <c r="E157" s="117" t="e">
        <f t="shared" si="24"/>
        <v>#NUM!</v>
      </c>
      <c r="F157" s="117">
        <f t="shared" si="30"/>
        <v>0</v>
      </c>
      <c r="G157" s="117">
        <f t="shared" si="25"/>
        <v>0</v>
      </c>
      <c r="H157">
        <f t="shared" si="32"/>
        <v>128.29768735150387</v>
      </c>
      <c r="I157" s="117">
        <f t="shared" si="26"/>
        <v>0</v>
      </c>
      <c r="J157" s="117">
        <f t="shared" si="27"/>
        <v>0</v>
      </c>
      <c r="K157" s="117">
        <f t="shared" si="28"/>
        <v>0</v>
      </c>
    </row>
    <row r="158" spans="1:11" x14ac:dyDescent="0.25">
      <c r="A158">
        <f t="shared" si="33"/>
        <v>152</v>
      </c>
      <c r="B158" s="117">
        <f t="shared" si="31"/>
        <v>0</v>
      </c>
      <c r="C158" s="117" t="e">
        <f t="shared" si="29"/>
        <v>#NUM!</v>
      </c>
      <c r="D158" s="117">
        <f t="shared" si="34"/>
        <v>0</v>
      </c>
      <c r="E158" s="117" t="e">
        <f t="shared" si="24"/>
        <v>#NUM!</v>
      </c>
      <c r="F158" s="117">
        <f t="shared" si="30"/>
        <v>0</v>
      </c>
      <c r="G158" s="117">
        <f t="shared" si="25"/>
        <v>0</v>
      </c>
      <c r="H158">
        <f t="shared" si="32"/>
        <v>128.50958141301996</v>
      </c>
      <c r="I158" s="117">
        <f t="shared" si="26"/>
        <v>0</v>
      </c>
      <c r="J158" s="117">
        <f t="shared" si="27"/>
        <v>0</v>
      </c>
      <c r="K158" s="117">
        <f t="shared" si="28"/>
        <v>0</v>
      </c>
    </row>
    <row r="159" spans="1:11" x14ac:dyDescent="0.25">
      <c r="A159">
        <f t="shared" si="33"/>
        <v>153</v>
      </c>
      <c r="B159" s="117">
        <f t="shared" si="31"/>
        <v>0</v>
      </c>
      <c r="C159" s="117" t="e">
        <f t="shared" si="29"/>
        <v>#NUM!</v>
      </c>
      <c r="D159" s="117">
        <f t="shared" si="34"/>
        <v>0</v>
      </c>
      <c r="E159" s="117" t="e">
        <f t="shared" si="24"/>
        <v>#NUM!</v>
      </c>
      <c r="F159" s="117">
        <f t="shared" si="30"/>
        <v>0</v>
      </c>
      <c r="G159" s="117">
        <f t="shared" si="25"/>
        <v>0</v>
      </c>
      <c r="H159">
        <f t="shared" si="32"/>
        <v>128.72182543480605</v>
      </c>
      <c r="I159" s="117">
        <f t="shared" si="26"/>
        <v>0</v>
      </c>
      <c r="J159" s="117">
        <f t="shared" si="27"/>
        <v>0</v>
      </c>
      <c r="K159" s="117">
        <f t="shared" si="28"/>
        <v>0</v>
      </c>
    </row>
    <row r="160" spans="1:11" x14ac:dyDescent="0.25">
      <c r="A160">
        <f t="shared" si="33"/>
        <v>154</v>
      </c>
      <c r="B160" s="117">
        <f t="shared" si="31"/>
        <v>0</v>
      </c>
      <c r="C160" s="117" t="e">
        <f t="shared" si="29"/>
        <v>#NUM!</v>
      </c>
      <c r="D160" s="117">
        <f t="shared" si="34"/>
        <v>0</v>
      </c>
      <c r="E160" s="117" t="e">
        <f t="shared" si="24"/>
        <v>#NUM!</v>
      </c>
      <c r="F160" s="117">
        <f t="shared" si="30"/>
        <v>0</v>
      </c>
      <c r="G160" s="117">
        <f t="shared" si="25"/>
        <v>0</v>
      </c>
      <c r="H160">
        <f t="shared" si="32"/>
        <v>128.93441999484997</v>
      </c>
      <c r="I160" s="117">
        <f t="shared" si="26"/>
        <v>0</v>
      </c>
      <c r="J160" s="117">
        <f t="shared" si="27"/>
        <v>0</v>
      </c>
      <c r="K160" s="117">
        <f t="shared" si="28"/>
        <v>0</v>
      </c>
    </row>
    <row r="161" spans="1:11" x14ac:dyDescent="0.25">
      <c r="A161">
        <f t="shared" si="33"/>
        <v>155</v>
      </c>
      <c r="B161" s="117">
        <f t="shared" si="31"/>
        <v>0</v>
      </c>
      <c r="C161" s="117" t="e">
        <f t="shared" si="29"/>
        <v>#NUM!</v>
      </c>
      <c r="D161" s="117">
        <f t="shared" si="34"/>
        <v>0</v>
      </c>
      <c r="E161" s="117" t="e">
        <f t="shared" si="24"/>
        <v>#NUM!</v>
      </c>
      <c r="F161" s="117">
        <f t="shared" si="30"/>
        <v>0</v>
      </c>
      <c r="G161" s="117">
        <f t="shared" si="25"/>
        <v>0</v>
      </c>
      <c r="H161">
        <f t="shared" si="32"/>
        <v>129.14736567209417</v>
      </c>
      <c r="I161" s="117">
        <f t="shared" si="26"/>
        <v>0</v>
      </c>
      <c r="J161" s="117">
        <f t="shared" si="27"/>
        <v>0</v>
      </c>
      <c r="K161" s="117">
        <f t="shared" si="28"/>
        <v>0</v>
      </c>
    </row>
    <row r="162" spans="1:11" x14ac:dyDescent="0.25">
      <c r="A162">
        <f t="shared" si="33"/>
        <v>156</v>
      </c>
      <c r="B162" s="117">
        <f t="shared" si="31"/>
        <v>0</v>
      </c>
      <c r="C162" s="117" t="e">
        <f t="shared" si="29"/>
        <v>#NUM!</v>
      </c>
      <c r="D162" s="117">
        <f t="shared" si="34"/>
        <v>0</v>
      </c>
      <c r="E162" s="117" t="e">
        <f t="shared" si="24"/>
        <v>#NUM!</v>
      </c>
      <c r="F162" s="117">
        <f t="shared" si="30"/>
        <v>0</v>
      </c>
      <c r="G162" s="117">
        <f t="shared" si="25"/>
        <v>0</v>
      </c>
      <c r="H162">
        <f t="shared" si="32"/>
        <v>129.36066304643722</v>
      </c>
      <c r="I162" s="117">
        <f t="shared" si="26"/>
        <v>0</v>
      </c>
      <c r="J162" s="117">
        <f t="shared" si="27"/>
        <v>0</v>
      </c>
      <c r="K162" s="117">
        <f t="shared" si="28"/>
        <v>0</v>
      </c>
    </row>
    <row r="163" spans="1:11" x14ac:dyDescent="0.25">
      <c r="A163">
        <f t="shared" si="33"/>
        <v>157</v>
      </c>
      <c r="B163" s="117">
        <f t="shared" si="31"/>
        <v>0</v>
      </c>
      <c r="C163" s="117" t="e">
        <f t="shared" si="29"/>
        <v>#NUM!</v>
      </c>
      <c r="D163" s="117">
        <f t="shared" si="34"/>
        <v>0</v>
      </c>
      <c r="E163" s="117" t="e">
        <f t="shared" si="24"/>
        <v>#NUM!</v>
      </c>
      <c r="F163" s="117">
        <f t="shared" si="30"/>
        <v>0</v>
      </c>
      <c r="G163" s="117">
        <f t="shared" si="25"/>
        <v>0</v>
      </c>
      <c r="H163">
        <f t="shared" si="32"/>
        <v>129.5743126987355</v>
      </c>
      <c r="I163" s="117">
        <f t="shared" si="26"/>
        <v>0</v>
      </c>
      <c r="J163" s="117">
        <f t="shared" si="27"/>
        <v>0</v>
      </c>
      <c r="K163" s="117">
        <f t="shared" si="28"/>
        <v>0</v>
      </c>
    </row>
    <row r="164" spans="1:11" x14ac:dyDescent="0.25">
      <c r="A164">
        <f t="shared" si="33"/>
        <v>158</v>
      </c>
      <c r="B164" s="117">
        <f t="shared" si="31"/>
        <v>0</v>
      </c>
      <c r="C164" s="117" t="e">
        <f t="shared" si="29"/>
        <v>#NUM!</v>
      </c>
      <c r="D164" s="117">
        <f t="shared" si="34"/>
        <v>0</v>
      </c>
      <c r="E164" s="117" t="e">
        <f t="shared" si="24"/>
        <v>#NUM!</v>
      </c>
      <c r="F164" s="117">
        <f t="shared" si="30"/>
        <v>0</v>
      </c>
      <c r="G164" s="117">
        <f t="shared" si="25"/>
        <v>0</v>
      </c>
      <c r="H164">
        <f t="shared" si="32"/>
        <v>129.78831521080468</v>
      </c>
      <c r="I164" s="117">
        <f t="shared" si="26"/>
        <v>0</v>
      </c>
      <c r="J164" s="117">
        <f t="shared" si="27"/>
        <v>0</v>
      </c>
      <c r="K164" s="117">
        <f t="shared" si="28"/>
        <v>0</v>
      </c>
    </row>
    <row r="165" spans="1:11" x14ac:dyDescent="0.25">
      <c r="A165">
        <f t="shared" si="33"/>
        <v>159</v>
      </c>
      <c r="B165" s="117">
        <f t="shared" si="31"/>
        <v>0</v>
      </c>
      <c r="C165" s="117" t="e">
        <f t="shared" si="29"/>
        <v>#NUM!</v>
      </c>
      <c r="D165" s="117">
        <f t="shared" si="34"/>
        <v>0</v>
      </c>
      <c r="E165" s="117" t="e">
        <f t="shared" si="24"/>
        <v>#NUM!</v>
      </c>
      <c r="F165" s="117">
        <f t="shared" si="30"/>
        <v>0</v>
      </c>
      <c r="G165" s="117">
        <f t="shared" si="25"/>
        <v>0</v>
      </c>
      <c r="H165">
        <f t="shared" si="32"/>
        <v>130.00267116542139</v>
      </c>
      <c r="I165" s="117">
        <f t="shared" si="26"/>
        <v>0</v>
      </c>
      <c r="J165" s="117">
        <f t="shared" si="27"/>
        <v>0</v>
      </c>
      <c r="K165" s="117">
        <f t="shared" si="28"/>
        <v>0</v>
      </c>
    </row>
    <row r="166" spans="1:11" x14ac:dyDescent="0.25">
      <c r="A166">
        <f t="shared" si="33"/>
        <v>160</v>
      </c>
      <c r="B166" s="117">
        <f t="shared" si="31"/>
        <v>0</v>
      </c>
      <c r="C166" s="117" t="e">
        <f t="shared" si="29"/>
        <v>#NUM!</v>
      </c>
      <c r="D166" s="117">
        <f t="shared" si="34"/>
        <v>0</v>
      </c>
      <c r="E166" s="117" t="e">
        <f t="shared" si="24"/>
        <v>#NUM!</v>
      </c>
      <c r="F166" s="117">
        <f t="shared" si="30"/>
        <v>0</v>
      </c>
      <c r="G166" s="117">
        <f t="shared" si="25"/>
        <v>0</v>
      </c>
      <c r="H166">
        <f t="shared" si="32"/>
        <v>130.2173811463247</v>
      </c>
      <c r="I166" s="117">
        <f t="shared" si="26"/>
        <v>0</v>
      </c>
      <c r="J166" s="117">
        <f t="shared" si="27"/>
        <v>0</v>
      </c>
      <c r="K166" s="117">
        <f t="shared" si="28"/>
        <v>0</v>
      </c>
    </row>
    <row r="167" spans="1:11" x14ac:dyDescent="0.25">
      <c r="A167">
        <f t="shared" si="33"/>
        <v>161</v>
      </c>
      <c r="B167" s="117">
        <f t="shared" si="31"/>
        <v>0</v>
      </c>
      <c r="C167" s="117" t="e">
        <f t="shared" si="29"/>
        <v>#NUM!</v>
      </c>
      <c r="D167" s="117">
        <f t="shared" si="34"/>
        <v>0</v>
      </c>
      <c r="E167" s="117" t="e">
        <f t="shared" si="24"/>
        <v>#NUM!</v>
      </c>
      <c r="F167" s="117">
        <f t="shared" si="30"/>
        <v>0</v>
      </c>
      <c r="G167" s="117">
        <f t="shared" si="25"/>
        <v>0</v>
      </c>
      <c r="H167">
        <f t="shared" si="32"/>
        <v>130.43244573821781</v>
      </c>
      <c r="I167" s="117">
        <f t="shared" si="26"/>
        <v>0</v>
      </c>
      <c r="J167" s="117">
        <f t="shared" si="27"/>
        <v>0</v>
      </c>
      <c r="K167" s="117">
        <f t="shared" si="28"/>
        <v>0</v>
      </c>
    </row>
    <row r="168" spans="1:11" x14ac:dyDescent="0.25">
      <c r="A168">
        <f t="shared" si="33"/>
        <v>162</v>
      </c>
      <c r="B168" s="117">
        <f t="shared" si="31"/>
        <v>0</v>
      </c>
      <c r="C168" s="117" t="e">
        <f t="shared" si="29"/>
        <v>#NUM!</v>
      </c>
      <c r="D168" s="117">
        <f t="shared" si="34"/>
        <v>0</v>
      </c>
      <c r="E168" s="117" t="e">
        <f t="shared" si="24"/>
        <v>#NUM!</v>
      </c>
      <c r="F168" s="117">
        <f t="shared" si="30"/>
        <v>0</v>
      </c>
      <c r="G168" s="117">
        <f t="shared" si="25"/>
        <v>0</v>
      </c>
      <c r="H168">
        <f t="shared" si="32"/>
        <v>130.64786552676961</v>
      </c>
      <c r="I168" s="117">
        <f t="shared" si="26"/>
        <v>0</v>
      </c>
      <c r="J168" s="117">
        <f t="shared" si="27"/>
        <v>0</v>
      </c>
      <c r="K168" s="117">
        <f t="shared" si="28"/>
        <v>0</v>
      </c>
    </row>
    <row r="169" spans="1:11" x14ac:dyDescent="0.25">
      <c r="A169">
        <f t="shared" si="33"/>
        <v>163</v>
      </c>
      <c r="B169" s="117">
        <f t="shared" si="31"/>
        <v>0</v>
      </c>
      <c r="C169" s="117" t="e">
        <f t="shared" si="29"/>
        <v>#NUM!</v>
      </c>
      <c r="D169" s="117">
        <f t="shared" si="34"/>
        <v>0</v>
      </c>
      <c r="E169" s="117" t="e">
        <f t="shared" si="24"/>
        <v>#NUM!</v>
      </c>
      <c r="F169" s="117">
        <f t="shared" si="30"/>
        <v>0</v>
      </c>
      <c r="G169" s="117">
        <f t="shared" si="25"/>
        <v>0</v>
      </c>
      <c r="H169">
        <f t="shared" si="32"/>
        <v>130.86364109861626</v>
      </c>
      <c r="I169" s="117">
        <f t="shared" si="26"/>
        <v>0</v>
      </c>
      <c r="J169" s="117">
        <f t="shared" si="27"/>
        <v>0</v>
      </c>
      <c r="K169" s="117">
        <f t="shared" si="28"/>
        <v>0</v>
      </c>
    </row>
    <row r="170" spans="1:11" x14ac:dyDescent="0.25">
      <c r="A170">
        <f t="shared" si="33"/>
        <v>164</v>
      </c>
      <c r="B170" s="117">
        <f t="shared" si="31"/>
        <v>0</v>
      </c>
      <c r="C170" s="117" t="e">
        <f t="shared" si="29"/>
        <v>#NUM!</v>
      </c>
      <c r="D170" s="117">
        <f t="shared" si="34"/>
        <v>0</v>
      </c>
      <c r="E170" s="117" t="e">
        <f t="shared" si="24"/>
        <v>#NUM!</v>
      </c>
      <c r="F170" s="117">
        <f t="shared" si="30"/>
        <v>0</v>
      </c>
      <c r="G170" s="117">
        <f t="shared" si="25"/>
        <v>0</v>
      </c>
      <c r="H170">
        <f t="shared" si="32"/>
        <v>131.07977304136278</v>
      </c>
      <c r="I170" s="117">
        <f t="shared" si="26"/>
        <v>0</v>
      </c>
      <c r="J170" s="117">
        <f t="shared" si="27"/>
        <v>0</v>
      </c>
      <c r="K170" s="117">
        <f t="shared" si="28"/>
        <v>0</v>
      </c>
    </row>
    <row r="171" spans="1:11" x14ac:dyDescent="0.25">
      <c r="A171">
        <f t="shared" si="33"/>
        <v>165</v>
      </c>
      <c r="B171" s="117">
        <f t="shared" si="31"/>
        <v>0</v>
      </c>
      <c r="C171" s="117" t="e">
        <f t="shared" si="29"/>
        <v>#NUM!</v>
      </c>
      <c r="D171" s="117">
        <f t="shared" si="34"/>
        <v>0</v>
      </c>
      <c r="E171" s="117" t="e">
        <f t="shared" si="24"/>
        <v>#NUM!</v>
      </c>
      <c r="F171" s="117">
        <f t="shared" si="30"/>
        <v>0</v>
      </c>
      <c r="G171" s="117">
        <f t="shared" si="25"/>
        <v>0</v>
      </c>
      <c r="H171">
        <f t="shared" si="32"/>
        <v>131.29626194358471</v>
      </c>
      <c r="I171" s="117">
        <f t="shared" si="26"/>
        <v>0</v>
      </c>
      <c r="J171" s="117">
        <f t="shared" si="27"/>
        <v>0</v>
      </c>
      <c r="K171" s="117">
        <f t="shared" si="28"/>
        <v>0</v>
      </c>
    </row>
    <row r="172" spans="1:11" x14ac:dyDescent="0.25">
      <c r="A172">
        <f t="shared" si="33"/>
        <v>166</v>
      </c>
      <c r="B172" s="117">
        <f t="shared" si="31"/>
        <v>0</v>
      </c>
      <c r="C172" s="117" t="e">
        <f t="shared" si="29"/>
        <v>#NUM!</v>
      </c>
      <c r="D172" s="117">
        <f t="shared" si="34"/>
        <v>0</v>
      </c>
      <c r="E172" s="117" t="e">
        <f t="shared" si="24"/>
        <v>#NUM!</v>
      </c>
      <c r="F172" s="117">
        <f t="shared" si="30"/>
        <v>0</v>
      </c>
      <c r="G172" s="117">
        <f t="shared" si="25"/>
        <v>0</v>
      </c>
      <c r="H172">
        <f t="shared" si="32"/>
        <v>131.51310839482963</v>
      </c>
      <c r="I172" s="117">
        <f t="shared" si="26"/>
        <v>0</v>
      </c>
      <c r="J172" s="117">
        <f t="shared" si="27"/>
        <v>0</v>
      </c>
      <c r="K172" s="117">
        <f t="shared" si="28"/>
        <v>0</v>
      </c>
    </row>
    <row r="173" spans="1:11" x14ac:dyDescent="0.25">
      <c r="A173">
        <f t="shared" si="33"/>
        <v>167</v>
      </c>
      <c r="B173" s="117">
        <f t="shared" si="31"/>
        <v>0</v>
      </c>
      <c r="C173" s="117" t="e">
        <f t="shared" si="29"/>
        <v>#NUM!</v>
      </c>
      <c r="D173" s="117">
        <f t="shared" si="34"/>
        <v>0</v>
      </c>
      <c r="E173" s="117" t="e">
        <f t="shared" si="24"/>
        <v>#NUM!</v>
      </c>
      <c r="F173" s="117">
        <f t="shared" si="30"/>
        <v>0</v>
      </c>
      <c r="G173" s="117">
        <f t="shared" si="25"/>
        <v>0</v>
      </c>
      <c r="H173">
        <f t="shared" si="32"/>
        <v>131.73031298561884</v>
      </c>
      <c r="I173" s="117">
        <f t="shared" si="26"/>
        <v>0</v>
      </c>
      <c r="J173" s="117">
        <f t="shared" si="27"/>
        <v>0</v>
      </c>
      <c r="K173" s="117">
        <f t="shared" si="28"/>
        <v>0</v>
      </c>
    </row>
    <row r="174" spans="1:11" x14ac:dyDescent="0.25">
      <c r="A174">
        <f t="shared" si="33"/>
        <v>168</v>
      </c>
      <c r="B174" s="117">
        <f t="shared" si="31"/>
        <v>0</v>
      </c>
      <c r="C174" s="117" t="e">
        <f t="shared" si="29"/>
        <v>#NUM!</v>
      </c>
      <c r="D174" s="117">
        <f t="shared" si="34"/>
        <v>0</v>
      </c>
      <c r="E174" s="117" t="e">
        <f t="shared" si="24"/>
        <v>#NUM!</v>
      </c>
      <c r="F174" s="117">
        <f t="shared" si="30"/>
        <v>0</v>
      </c>
      <c r="G174" s="117">
        <f t="shared" si="25"/>
        <v>0</v>
      </c>
      <c r="H174">
        <f t="shared" si="32"/>
        <v>131.94787630744889</v>
      </c>
      <c r="I174" s="117">
        <f t="shared" si="26"/>
        <v>0</v>
      </c>
      <c r="J174" s="117">
        <f t="shared" si="27"/>
        <v>0</v>
      </c>
      <c r="K174" s="117">
        <f t="shared" si="28"/>
        <v>0</v>
      </c>
    </row>
    <row r="175" spans="1:11" x14ac:dyDescent="0.25">
      <c r="A175">
        <f t="shared" si="33"/>
        <v>169</v>
      </c>
      <c r="B175" s="117">
        <f t="shared" si="31"/>
        <v>0</v>
      </c>
      <c r="C175" s="117" t="e">
        <f t="shared" si="29"/>
        <v>#NUM!</v>
      </c>
      <c r="D175" s="117">
        <f t="shared" si="34"/>
        <v>0</v>
      </c>
      <c r="E175" s="117" t="e">
        <f t="shared" si="24"/>
        <v>#NUM!</v>
      </c>
      <c r="F175" s="117">
        <f t="shared" si="30"/>
        <v>0</v>
      </c>
      <c r="G175" s="117">
        <f t="shared" si="25"/>
        <v>0</v>
      </c>
      <c r="H175">
        <f t="shared" si="32"/>
        <v>132.16579895279327</v>
      </c>
      <c r="I175" s="117">
        <f t="shared" si="26"/>
        <v>0</v>
      </c>
      <c r="J175" s="117">
        <f t="shared" si="27"/>
        <v>0</v>
      </c>
      <c r="K175" s="117">
        <f t="shared" si="28"/>
        <v>0</v>
      </c>
    </row>
    <row r="176" spans="1:11" x14ac:dyDescent="0.25">
      <c r="A176">
        <f t="shared" si="33"/>
        <v>170</v>
      </c>
      <c r="B176" s="117">
        <f t="shared" si="31"/>
        <v>0</v>
      </c>
      <c r="C176" s="117" t="e">
        <f t="shared" si="29"/>
        <v>#NUM!</v>
      </c>
      <c r="D176" s="117">
        <f t="shared" si="34"/>
        <v>0</v>
      </c>
      <c r="E176" s="117" t="e">
        <f t="shared" si="24"/>
        <v>#NUM!</v>
      </c>
      <c r="F176" s="117">
        <f t="shared" si="30"/>
        <v>0</v>
      </c>
      <c r="G176" s="117">
        <f t="shared" si="25"/>
        <v>0</v>
      </c>
      <c r="H176">
        <f t="shared" si="32"/>
        <v>132.38408151510399</v>
      </c>
      <c r="I176" s="117">
        <f t="shared" si="26"/>
        <v>0</v>
      </c>
      <c r="J176" s="117">
        <f t="shared" si="27"/>
        <v>0</v>
      </c>
      <c r="K176" s="117">
        <f t="shared" si="28"/>
        <v>0</v>
      </c>
    </row>
    <row r="177" spans="1:11" x14ac:dyDescent="0.25">
      <c r="A177">
        <f t="shared" si="33"/>
        <v>171</v>
      </c>
      <c r="B177" s="117">
        <f t="shared" si="31"/>
        <v>0</v>
      </c>
      <c r="C177" s="117" t="e">
        <f t="shared" si="29"/>
        <v>#NUM!</v>
      </c>
      <c r="D177" s="117">
        <f t="shared" si="34"/>
        <v>0</v>
      </c>
      <c r="E177" s="117" t="e">
        <f t="shared" si="24"/>
        <v>#NUM!</v>
      </c>
      <c r="F177" s="117">
        <f t="shared" si="30"/>
        <v>0</v>
      </c>
      <c r="G177" s="117">
        <f t="shared" si="25"/>
        <v>0</v>
      </c>
      <c r="H177">
        <f t="shared" si="32"/>
        <v>132.60272458881315</v>
      </c>
      <c r="I177" s="117">
        <f t="shared" si="26"/>
        <v>0</v>
      </c>
      <c r="J177" s="117">
        <f t="shared" si="27"/>
        <v>0</v>
      </c>
      <c r="K177" s="117">
        <f t="shared" si="28"/>
        <v>0</v>
      </c>
    </row>
    <row r="178" spans="1:11" x14ac:dyDescent="0.25">
      <c r="A178">
        <f t="shared" si="33"/>
        <v>172</v>
      </c>
      <c r="B178" s="117">
        <f t="shared" si="31"/>
        <v>0</v>
      </c>
      <c r="C178" s="117" t="e">
        <f t="shared" si="29"/>
        <v>#NUM!</v>
      </c>
      <c r="D178" s="117">
        <f t="shared" si="34"/>
        <v>0</v>
      </c>
      <c r="E178" s="117" t="e">
        <f t="shared" si="24"/>
        <v>#NUM!</v>
      </c>
      <c r="F178" s="117">
        <f t="shared" si="30"/>
        <v>0</v>
      </c>
      <c r="G178" s="117">
        <f t="shared" si="25"/>
        <v>0</v>
      </c>
      <c r="H178">
        <f t="shared" si="32"/>
        <v>132.82172876933467</v>
      </c>
      <c r="I178" s="117">
        <f t="shared" si="26"/>
        <v>0</v>
      </c>
      <c r="J178" s="117">
        <f t="shared" si="27"/>
        <v>0</v>
      </c>
      <c r="K178" s="117">
        <f t="shared" si="28"/>
        <v>0</v>
      </c>
    </row>
    <row r="179" spans="1:11" x14ac:dyDescent="0.25">
      <c r="A179">
        <f t="shared" si="33"/>
        <v>173</v>
      </c>
      <c r="B179" s="117">
        <f t="shared" si="31"/>
        <v>0</v>
      </c>
      <c r="C179" s="117" t="e">
        <f t="shared" si="29"/>
        <v>#NUM!</v>
      </c>
      <c r="D179" s="117">
        <f t="shared" si="34"/>
        <v>0</v>
      </c>
      <c r="E179" s="117" t="e">
        <f t="shared" si="24"/>
        <v>#NUM!</v>
      </c>
      <c r="F179" s="117">
        <f t="shared" si="30"/>
        <v>0</v>
      </c>
      <c r="G179" s="117">
        <f t="shared" si="25"/>
        <v>0</v>
      </c>
      <c r="H179">
        <f t="shared" si="32"/>
        <v>133.04109465306578</v>
      </c>
      <c r="I179" s="117">
        <f t="shared" si="26"/>
        <v>0</v>
      </c>
      <c r="J179" s="117">
        <f t="shared" si="27"/>
        <v>0</v>
      </c>
      <c r="K179" s="117">
        <f t="shared" si="28"/>
        <v>0</v>
      </c>
    </row>
    <row r="180" spans="1:11" x14ac:dyDescent="0.25">
      <c r="A180">
        <f t="shared" si="33"/>
        <v>174</v>
      </c>
      <c r="B180" s="117">
        <f t="shared" si="31"/>
        <v>0</v>
      </c>
      <c r="C180" s="117" t="e">
        <f t="shared" si="29"/>
        <v>#NUM!</v>
      </c>
      <c r="D180" s="117">
        <f t="shared" si="34"/>
        <v>0</v>
      </c>
      <c r="E180" s="117" t="e">
        <f t="shared" si="24"/>
        <v>#NUM!</v>
      </c>
      <c r="F180" s="117">
        <f t="shared" si="30"/>
        <v>0</v>
      </c>
      <c r="G180" s="117">
        <f t="shared" si="25"/>
        <v>0</v>
      </c>
      <c r="H180">
        <f t="shared" si="32"/>
        <v>133.26082283738876</v>
      </c>
      <c r="I180" s="117">
        <f t="shared" si="26"/>
        <v>0</v>
      </c>
      <c r="J180" s="117">
        <f t="shared" si="27"/>
        <v>0</v>
      </c>
      <c r="K180" s="117">
        <f t="shared" si="28"/>
        <v>0</v>
      </c>
    </row>
    <row r="181" spans="1:11" x14ac:dyDescent="0.25">
      <c r="A181">
        <f t="shared" si="33"/>
        <v>175</v>
      </c>
      <c r="B181" s="117">
        <f t="shared" si="31"/>
        <v>0</v>
      </c>
      <c r="C181" s="117" t="e">
        <f t="shared" si="29"/>
        <v>#NUM!</v>
      </c>
      <c r="D181" s="117">
        <f t="shared" si="34"/>
        <v>0</v>
      </c>
      <c r="E181" s="117" t="e">
        <f t="shared" si="24"/>
        <v>#NUM!</v>
      </c>
      <c r="F181" s="117">
        <f t="shared" si="30"/>
        <v>0</v>
      </c>
      <c r="G181" s="117">
        <f t="shared" si="25"/>
        <v>0</v>
      </c>
      <c r="H181">
        <f t="shared" si="32"/>
        <v>133.48091392067249</v>
      </c>
      <c r="I181" s="117">
        <f t="shared" si="26"/>
        <v>0</v>
      </c>
      <c r="J181" s="117">
        <f t="shared" si="27"/>
        <v>0</v>
      </c>
      <c r="K181" s="117">
        <f t="shared" si="28"/>
        <v>0</v>
      </c>
    </row>
    <row r="182" spans="1:11" x14ac:dyDescent="0.25">
      <c r="A182">
        <f t="shared" si="33"/>
        <v>176</v>
      </c>
      <c r="B182" s="117">
        <f t="shared" si="31"/>
        <v>0</v>
      </c>
      <c r="C182" s="117" t="e">
        <f t="shared" si="29"/>
        <v>#NUM!</v>
      </c>
      <c r="D182" s="117">
        <f t="shared" si="34"/>
        <v>0</v>
      </c>
      <c r="E182" s="117" t="e">
        <f t="shared" si="24"/>
        <v>#NUM!</v>
      </c>
      <c r="F182" s="117">
        <f t="shared" si="30"/>
        <v>0</v>
      </c>
      <c r="G182" s="117">
        <f t="shared" si="25"/>
        <v>0</v>
      </c>
      <c r="H182">
        <f t="shared" si="32"/>
        <v>133.70136850227411</v>
      </c>
      <c r="I182" s="117">
        <f t="shared" si="26"/>
        <v>0</v>
      </c>
      <c r="J182" s="117">
        <f t="shared" si="27"/>
        <v>0</v>
      </c>
      <c r="K182" s="117">
        <f t="shared" si="28"/>
        <v>0</v>
      </c>
    </row>
    <row r="183" spans="1:11" x14ac:dyDescent="0.25">
      <c r="A183">
        <f t="shared" si="33"/>
        <v>177</v>
      </c>
      <c r="B183" s="117">
        <f t="shared" si="31"/>
        <v>0</v>
      </c>
      <c r="C183" s="117" t="e">
        <f t="shared" si="29"/>
        <v>#NUM!</v>
      </c>
      <c r="D183" s="117">
        <f t="shared" si="34"/>
        <v>0</v>
      </c>
      <c r="E183" s="117" t="e">
        <f t="shared" si="24"/>
        <v>#NUM!</v>
      </c>
      <c r="F183" s="117">
        <f t="shared" si="30"/>
        <v>0</v>
      </c>
      <c r="G183" s="117">
        <f t="shared" si="25"/>
        <v>0</v>
      </c>
      <c r="H183">
        <f t="shared" si="32"/>
        <v>133.92218718254063</v>
      </c>
      <c r="I183" s="117">
        <f t="shared" si="26"/>
        <v>0</v>
      </c>
      <c r="J183" s="117">
        <f t="shared" si="27"/>
        <v>0</v>
      </c>
      <c r="K183" s="117">
        <f t="shared" si="28"/>
        <v>0</v>
      </c>
    </row>
    <row r="184" spans="1:11" x14ac:dyDescent="0.25">
      <c r="A184">
        <f t="shared" si="33"/>
        <v>178</v>
      </c>
      <c r="B184" s="117">
        <f t="shared" si="31"/>
        <v>0</v>
      </c>
      <c r="C184" s="117" t="e">
        <f t="shared" si="29"/>
        <v>#NUM!</v>
      </c>
      <c r="D184" s="117">
        <f t="shared" si="34"/>
        <v>0</v>
      </c>
      <c r="E184" s="117" t="e">
        <f t="shared" si="24"/>
        <v>#NUM!</v>
      </c>
      <c r="F184" s="117">
        <f t="shared" si="30"/>
        <v>0</v>
      </c>
      <c r="G184" s="117">
        <f t="shared" si="25"/>
        <v>0</v>
      </c>
      <c r="H184">
        <f t="shared" si="32"/>
        <v>134.14337056281059</v>
      </c>
      <c r="I184" s="117">
        <f t="shared" si="26"/>
        <v>0</v>
      </c>
      <c r="J184" s="117">
        <f t="shared" si="27"/>
        <v>0</v>
      </c>
      <c r="K184" s="117">
        <f t="shared" si="28"/>
        <v>0</v>
      </c>
    </row>
    <row r="185" spans="1:11" x14ac:dyDescent="0.25">
      <c r="A185">
        <f t="shared" si="33"/>
        <v>179</v>
      </c>
      <c r="B185" s="117">
        <f t="shared" si="31"/>
        <v>0</v>
      </c>
      <c r="C185" s="117" t="e">
        <f t="shared" si="29"/>
        <v>#NUM!</v>
      </c>
      <c r="D185" s="117">
        <f t="shared" si="34"/>
        <v>0</v>
      </c>
      <c r="E185" s="117" t="e">
        <f t="shared" si="24"/>
        <v>#NUM!</v>
      </c>
      <c r="F185" s="117">
        <f t="shared" si="30"/>
        <v>0</v>
      </c>
      <c r="G185" s="117">
        <f t="shared" si="25"/>
        <v>0</v>
      </c>
      <c r="H185">
        <f t="shared" si="32"/>
        <v>134.36491924541571</v>
      </c>
      <c r="I185" s="117">
        <f t="shared" si="26"/>
        <v>0</v>
      </c>
      <c r="J185" s="117">
        <f t="shared" si="27"/>
        <v>0</v>
      </c>
      <c r="K185" s="117">
        <f t="shared" si="28"/>
        <v>0</v>
      </c>
    </row>
    <row r="186" spans="1:11" x14ac:dyDescent="0.25">
      <c r="A186">
        <f t="shared" si="33"/>
        <v>180</v>
      </c>
      <c r="B186" s="117">
        <f t="shared" si="31"/>
        <v>0</v>
      </c>
      <c r="C186" s="117" t="e">
        <f t="shared" si="29"/>
        <v>#NUM!</v>
      </c>
      <c r="D186" s="117">
        <f t="shared" si="34"/>
        <v>0</v>
      </c>
      <c r="E186" s="117" t="e">
        <f t="shared" si="24"/>
        <v>#NUM!</v>
      </c>
      <c r="F186" s="117">
        <f t="shared" si="30"/>
        <v>0</v>
      </c>
      <c r="G186" s="117">
        <f t="shared" si="25"/>
        <v>0</v>
      </c>
      <c r="H186">
        <f t="shared" si="32"/>
        <v>134.5868338336825</v>
      </c>
      <c r="I186" s="117">
        <f t="shared" si="26"/>
        <v>0</v>
      </c>
      <c r="J186" s="117">
        <f t="shared" si="27"/>
        <v>0</v>
      </c>
      <c r="K186" s="117">
        <f t="shared" si="28"/>
        <v>0</v>
      </c>
    </row>
    <row r="187" spans="1:11" x14ac:dyDescent="0.25">
      <c r="A187">
        <f t="shared" si="33"/>
        <v>181</v>
      </c>
      <c r="B187" s="117">
        <f t="shared" si="31"/>
        <v>0</v>
      </c>
      <c r="C187" s="117" t="e">
        <f t="shared" si="29"/>
        <v>#NUM!</v>
      </c>
      <c r="D187" s="117">
        <f t="shared" si="34"/>
        <v>0</v>
      </c>
      <c r="E187" s="117" t="e">
        <f t="shared" si="24"/>
        <v>#NUM!</v>
      </c>
      <c r="F187" s="117">
        <f t="shared" si="30"/>
        <v>0</v>
      </c>
      <c r="G187" s="117">
        <f t="shared" si="25"/>
        <v>0</v>
      </c>
      <c r="H187">
        <f t="shared" si="32"/>
        <v>134.80911493193392</v>
      </c>
      <c r="I187" s="117">
        <f t="shared" si="26"/>
        <v>0</v>
      </c>
      <c r="J187" s="117">
        <f t="shared" si="27"/>
        <v>0</v>
      </c>
      <c r="K187" s="117">
        <f t="shared" si="28"/>
        <v>0</v>
      </c>
    </row>
    <row r="188" spans="1:11" x14ac:dyDescent="0.25">
      <c r="A188">
        <f t="shared" si="33"/>
        <v>182</v>
      </c>
      <c r="B188" s="117">
        <f t="shared" si="31"/>
        <v>0</v>
      </c>
      <c r="C188" s="117" t="e">
        <f t="shared" si="29"/>
        <v>#NUM!</v>
      </c>
      <c r="D188" s="117">
        <f t="shared" si="34"/>
        <v>0</v>
      </c>
      <c r="E188" s="117" t="e">
        <f t="shared" si="24"/>
        <v>#NUM!</v>
      </c>
      <c r="F188" s="117">
        <f t="shared" si="30"/>
        <v>0</v>
      </c>
      <c r="G188" s="117">
        <f t="shared" si="25"/>
        <v>0</v>
      </c>
      <c r="H188">
        <f t="shared" si="32"/>
        <v>135.031763145491</v>
      </c>
      <c r="I188" s="117">
        <f t="shared" si="26"/>
        <v>0</v>
      </c>
      <c r="J188" s="117">
        <f t="shared" si="27"/>
        <v>0</v>
      </c>
      <c r="K188" s="117">
        <f t="shared" si="28"/>
        <v>0</v>
      </c>
    </row>
    <row r="189" spans="1:11" x14ac:dyDescent="0.25">
      <c r="A189">
        <f t="shared" si="33"/>
        <v>183</v>
      </c>
      <c r="B189" s="117">
        <f t="shared" si="31"/>
        <v>0</v>
      </c>
      <c r="C189" s="117" t="e">
        <f t="shared" si="29"/>
        <v>#NUM!</v>
      </c>
      <c r="D189" s="117">
        <f t="shared" si="34"/>
        <v>0</v>
      </c>
      <c r="E189" s="117" t="e">
        <f t="shared" si="24"/>
        <v>#NUM!</v>
      </c>
      <c r="F189" s="117">
        <f t="shared" si="30"/>
        <v>0</v>
      </c>
      <c r="G189" s="117">
        <f t="shared" si="25"/>
        <v>0</v>
      </c>
      <c r="H189">
        <f t="shared" si="32"/>
        <v>135.2547790806745</v>
      </c>
      <c r="I189" s="117">
        <f t="shared" si="26"/>
        <v>0</v>
      </c>
      <c r="J189" s="117">
        <f t="shared" si="27"/>
        <v>0</v>
      </c>
      <c r="K189" s="117">
        <f t="shared" si="28"/>
        <v>0</v>
      </c>
    </row>
    <row r="190" spans="1:11" x14ac:dyDescent="0.25">
      <c r="A190">
        <f t="shared" si="33"/>
        <v>184</v>
      </c>
      <c r="B190" s="117">
        <f t="shared" si="31"/>
        <v>0</v>
      </c>
      <c r="C190" s="117" t="e">
        <f t="shared" si="29"/>
        <v>#NUM!</v>
      </c>
      <c r="D190" s="117">
        <f t="shared" si="34"/>
        <v>0</v>
      </c>
      <c r="E190" s="117" t="e">
        <f t="shared" si="24"/>
        <v>#NUM!</v>
      </c>
      <c r="F190" s="117">
        <f t="shared" si="30"/>
        <v>0</v>
      </c>
      <c r="G190" s="117">
        <f t="shared" si="25"/>
        <v>0</v>
      </c>
      <c r="H190">
        <f t="shared" si="32"/>
        <v>135.47816334480657</v>
      </c>
      <c r="I190" s="117">
        <f t="shared" si="26"/>
        <v>0</v>
      </c>
      <c r="J190" s="117">
        <f t="shared" si="27"/>
        <v>0</v>
      </c>
      <c r="K190" s="117">
        <f t="shared" si="28"/>
        <v>0</v>
      </c>
    </row>
    <row r="191" spans="1:11" x14ac:dyDescent="0.25">
      <c r="A191">
        <f t="shared" si="33"/>
        <v>185</v>
      </c>
      <c r="B191" s="117">
        <f t="shared" si="31"/>
        <v>0</v>
      </c>
      <c r="C191" s="117" t="e">
        <f t="shared" si="29"/>
        <v>#NUM!</v>
      </c>
      <c r="D191" s="117">
        <f t="shared" si="34"/>
        <v>0</v>
      </c>
      <c r="E191" s="117" t="e">
        <f t="shared" si="24"/>
        <v>#NUM!</v>
      </c>
      <c r="F191" s="117">
        <f t="shared" si="30"/>
        <v>0</v>
      </c>
      <c r="G191" s="117">
        <f t="shared" si="25"/>
        <v>0</v>
      </c>
      <c r="H191">
        <f t="shared" si="32"/>
        <v>135.70191654621246</v>
      </c>
      <c r="I191" s="117">
        <f t="shared" si="26"/>
        <v>0</v>
      </c>
      <c r="J191" s="117">
        <f t="shared" si="27"/>
        <v>0</v>
      </c>
      <c r="K191" s="117">
        <f t="shared" si="28"/>
        <v>0</v>
      </c>
    </row>
    <row r="192" spans="1:11" x14ac:dyDescent="0.25">
      <c r="A192">
        <f t="shared" si="33"/>
        <v>186</v>
      </c>
      <c r="B192" s="117">
        <f t="shared" si="31"/>
        <v>0</v>
      </c>
      <c r="C192" s="117" t="e">
        <f t="shared" si="29"/>
        <v>#NUM!</v>
      </c>
      <c r="D192" s="117">
        <f t="shared" si="34"/>
        <v>0</v>
      </c>
      <c r="E192" s="117" t="e">
        <f t="shared" si="24"/>
        <v>#NUM!</v>
      </c>
      <c r="F192" s="117">
        <f t="shared" si="30"/>
        <v>0</v>
      </c>
      <c r="G192" s="117">
        <f t="shared" si="25"/>
        <v>0</v>
      </c>
      <c r="H192">
        <f t="shared" si="32"/>
        <v>135.92603929422205</v>
      </c>
      <c r="I192" s="117">
        <f t="shared" si="26"/>
        <v>0</v>
      </c>
      <c r="J192" s="117">
        <f t="shared" si="27"/>
        <v>0</v>
      </c>
      <c r="K192" s="117">
        <f t="shared" si="28"/>
        <v>0</v>
      </c>
    </row>
    <row r="193" spans="1:11" x14ac:dyDescent="0.25">
      <c r="A193">
        <f t="shared" si="33"/>
        <v>187</v>
      </c>
      <c r="B193" s="117">
        <f t="shared" si="31"/>
        <v>0</v>
      </c>
      <c r="C193" s="117" t="e">
        <f t="shared" si="29"/>
        <v>#NUM!</v>
      </c>
      <c r="D193" s="117">
        <f t="shared" si="34"/>
        <v>0</v>
      </c>
      <c r="E193" s="117" t="e">
        <f t="shared" si="24"/>
        <v>#NUM!</v>
      </c>
      <c r="F193" s="117">
        <f t="shared" si="30"/>
        <v>0</v>
      </c>
      <c r="G193" s="117">
        <f t="shared" si="25"/>
        <v>0</v>
      </c>
      <c r="H193">
        <f t="shared" si="32"/>
        <v>136.15053219917158</v>
      </c>
      <c r="I193" s="117">
        <f t="shared" si="26"/>
        <v>0</v>
      </c>
      <c r="J193" s="117">
        <f t="shared" si="27"/>
        <v>0</v>
      </c>
      <c r="K193" s="117">
        <f t="shared" si="28"/>
        <v>0</v>
      </c>
    </row>
    <row r="194" spans="1:11" x14ac:dyDescent="0.25">
      <c r="A194">
        <f t="shared" si="33"/>
        <v>188</v>
      </c>
      <c r="B194" s="117">
        <f t="shared" si="31"/>
        <v>0</v>
      </c>
      <c r="C194" s="117" t="e">
        <f t="shared" si="29"/>
        <v>#NUM!</v>
      </c>
      <c r="D194" s="117">
        <f t="shared" si="34"/>
        <v>0</v>
      </c>
      <c r="E194" s="117" t="e">
        <f t="shared" si="24"/>
        <v>#NUM!</v>
      </c>
      <c r="F194" s="117">
        <f t="shared" si="30"/>
        <v>0</v>
      </c>
      <c r="G194" s="117">
        <f t="shared" si="25"/>
        <v>0</v>
      </c>
      <c r="H194">
        <f t="shared" si="32"/>
        <v>136.37539587240536</v>
      </c>
      <c r="I194" s="117">
        <f t="shared" si="26"/>
        <v>0</v>
      </c>
      <c r="J194" s="117">
        <f t="shared" si="27"/>
        <v>0</v>
      </c>
      <c r="K194" s="117">
        <f t="shared" si="28"/>
        <v>0</v>
      </c>
    </row>
    <row r="195" spans="1:11" x14ac:dyDescent="0.25">
      <c r="A195">
        <f t="shared" si="33"/>
        <v>189</v>
      </c>
      <c r="B195" s="117">
        <f t="shared" si="31"/>
        <v>0</v>
      </c>
      <c r="C195" s="117" t="e">
        <f t="shared" si="29"/>
        <v>#NUM!</v>
      </c>
      <c r="D195" s="117">
        <f t="shared" si="34"/>
        <v>0</v>
      </c>
      <c r="E195" s="117" t="e">
        <f t="shared" si="24"/>
        <v>#NUM!</v>
      </c>
      <c r="F195" s="117">
        <f t="shared" si="30"/>
        <v>0</v>
      </c>
      <c r="G195" s="117">
        <f t="shared" si="25"/>
        <v>0</v>
      </c>
      <c r="H195">
        <f t="shared" si="32"/>
        <v>136.60063092627735</v>
      </c>
      <c r="I195" s="117">
        <f t="shared" si="26"/>
        <v>0</v>
      </c>
      <c r="J195" s="117">
        <f t="shared" si="27"/>
        <v>0</v>
      </c>
      <c r="K195" s="117">
        <f t="shared" si="28"/>
        <v>0</v>
      </c>
    </row>
    <row r="196" spans="1:11" x14ac:dyDescent="0.25">
      <c r="A196">
        <f t="shared" si="33"/>
        <v>190</v>
      </c>
      <c r="B196" s="117">
        <f t="shared" si="31"/>
        <v>0</v>
      </c>
      <c r="C196" s="117" t="e">
        <f t="shared" si="29"/>
        <v>#NUM!</v>
      </c>
      <c r="D196" s="117">
        <f t="shared" si="34"/>
        <v>0</v>
      </c>
      <c r="E196" s="117" t="e">
        <f t="shared" si="24"/>
        <v>#NUM!</v>
      </c>
      <c r="F196" s="117">
        <f t="shared" si="30"/>
        <v>0</v>
      </c>
      <c r="G196" s="117">
        <f t="shared" si="25"/>
        <v>0</v>
      </c>
      <c r="H196">
        <f t="shared" si="32"/>
        <v>136.82623797415286</v>
      </c>
      <c r="I196" s="117">
        <f t="shared" si="26"/>
        <v>0</v>
      </c>
      <c r="J196" s="117">
        <f t="shared" si="27"/>
        <v>0</v>
      </c>
      <c r="K196" s="117">
        <f t="shared" si="28"/>
        <v>0</v>
      </c>
    </row>
    <row r="197" spans="1:11" x14ac:dyDescent="0.25">
      <c r="A197">
        <f t="shared" si="33"/>
        <v>191</v>
      </c>
      <c r="B197" s="117">
        <f t="shared" si="31"/>
        <v>0</v>
      </c>
      <c r="C197" s="117" t="e">
        <f t="shared" si="29"/>
        <v>#NUM!</v>
      </c>
      <c r="D197" s="117">
        <f t="shared" si="34"/>
        <v>0</v>
      </c>
      <c r="E197" s="117" t="e">
        <f t="shared" si="24"/>
        <v>#NUM!</v>
      </c>
      <c r="F197" s="117">
        <f t="shared" si="30"/>
        <v>0</v>
      </c>
      <c r="G197" s="117">
        <f t="shared" si="25"/>
        <v>0</v>
      </c>
      <c r="H197">
        <f t="shared" si="32"/>
        <v>137.05221763041024</v>
      </c>
      <c r="I197" s="117">
        <f t="shared" si="26"/>
        <v>0</v>
      </c>
      <c r="J197" s="117">
        <f t="shared" si="27"/>
        <v>0</v>
      </c>
      <c r="K197" s="117">
        <f t="shared" si="28"/>
        <v>0</v>
      </c>
    </row>
    <row r="198" spans="1:11" x14ac:dyDescent="0.25">
      <c r="A198">
        <f t="shared" si="33"/>
        <v>192</v>
      </c>
      <c r="B198" s="117">
        <f t="shared" si="31"/>
        <v>0</v>
      </c>
      <c r="C198" s="117" t="e">
        <f t="shared" si="29"/>
        <v>#NUM!</v>
      </c>
      <c r="D198" s="117">
        <f t="shared" si="34"/>
        <v>0</v>
      </c>
      <c r="E198" s="117" t="e">
        <f t="shared" si="24"/>
        <v>#NUM!</v>
      </c>
      <c r="F198" s="117">
        <f t="shared" si="30"/>
        <v>0</v>
      </c>
      <c r="G198" s="117">
        <f t="shared" si="25"/>
        <v>0</v>
      </c>
      <c r="H198">
        <f t="shared" si="32"/>
        <v>137.27857051044251</v>
      </c>
      <c r="I198" s="117">
        <f t="shared" si="26"/>
        <v>0</v>
      </c>
      <c r="J198" s="117">
        <f t="shared" si="27"/>
        <v>0</v>
      </c>
      <c r="K198" s="117">
        <f t="shared" si="28"/>
        <v>0</v>
      </c>
    </row>
    <row r="199" spans="1:11" x14ac:dyDescent="0.25">
      <c r="A199">
        <f t="shared" si="33"/>
        <v>193</v>
      </c>
      <c r="B199" s="117">
        <f t="shared" si="31"/>
        <v>0</v>
      </c>
      <c r="C199" s="117" t="e">
        <f t="shared" si="29"/>
        <v>#NUM!</v>
      </c>
      <c r="D199" s="117">
        <f t="shared" si="34"/>
        <v>0</v>
      </c>
      <c r="E199" s="117" t="e">
        <f t="shared" ref="E199:E262" si="35">-PMT(Interest,H$3,Lsum)</f>
        <v>#NUM!</v>
      </c>
      <c r="F199" s="117">
        <f t="shared" si="30"/>
        <v>0</v>
      </c>
      <c r="G199" s="117">
        <f t="shared" ref="G199:G262" si="36">H199/Base_Index*F199</f>
        <v>0</v>
      </c>
      <c r="H199">
        <f t="shared" si="32"/>
        <v>137.5052972306591</v>
      </c>
      <c r="I199" s="117">
        <f t="shared" ref="I199:I262" si="37">IF(B199&gt;0.01,H199/Base_Index*E199,0)</f>
        <v>0</v>
      </c>
      <c r="J199" s="117">
        <f t="shared" ref="J199:J262" si="38">IF(B199&gt;0.01,H199/Base_Index*C199,0)</f>
        <v>0</v>
      </c>
      <c r="K199" s="117">
        <f t="shared" ref="K199:K262" si="39">H199/Base_Index*D199</f>
        <v>0</v>
      </c>
    </row>
    <row r="200" spans="1:11" x14ac:dyDescent="0.25">
      <c r="A200">
        <f t="shared" si="33"/>
        <v>194</v>
      </c>
      <c r="B200" s="117">
        <f t="shared" si="31"/>
        <v>0</v>
      </c>
      <c r="C200" s="117" t="e">
        <f t="shared" ref="C200:C263" si="40">E200-D200</f>
        <v>#NUM!</v>
      </c>
      <c r="D200" s="117">
        <f t="shared" si="34"/>
        <v>0</v>
      </c>
      <c r="E200" s="117" t="e">
        <f t="shared" si="35"/>
        <v>#NUM!</v>
      </c>
      <c r="F200" s="117">
        <f t="shared" ref="F200:F263" si="41">IF(B200&gt;0.01,B200-C200,0)</f>
        <v>0</v>
      </c>
      <c r="G200" s="117">
        <f t="shared" si="36"/>
        <v>0</v>
      </c>
      <c r="H200">
        <f t="shared" si="32"/>
        <v>137.73239840848746</v>
      </c>
      <c r="I200" s="117">
        <f t="shared" si="37"/>
        <v>0</v>
      </c>
      <c r="J200" s="117">
        <f t="shared" si="38"/>
        <v>0</v>
      </c>
      <c r="K200" s="117">
        <f t="shared" si="39"/>
        <v>0</v>
      </c>
    </row>
    <row r="201" spans="1:11" x14ac:dyDescent="0.25">
      <c r="A201">
        <f t="shared" si="33"/>
        <v>195</v>
      </c>
      <c r="B201" s="117">
        <f t="shared" ref="B201:B264" si="42">F200</f>
        <v>0</v>
      </c>
      <c r="C201" s="117" t="e">
        <f t="shared" si="40"/>
        <v>#NUM!</v>
      </c>
      <c r="D201" s="117">
        <f t="shared" si="34"/>
        <v>0</v>
      </c>
      <c r="E201" s="117" t="e">
        <f t="shared" si="35"/>
        <v>#NUM!</v>
      </c>
      <c r="F201" s="117">
        <f t="shared" si="41"/>
        <v>0</v>
      </c>
      <c r="G201" s="117">
        <f t="shared" si="36"/>
        <v>0</v>
      </c>
      <c r="H201">
        <f t="shared" ref="H201:H264" si="43">H200+D$3*H200/100</f>
        <v>137.95987466237477</v>
      </c>
      <c r="I201" s="117">
        <f t="shared" si="37"/>
        <v>0</v>
      </c>
      <c r="J201" s="117">
        <f t="shared" si="38"/>
        <v>0</v>
      </c>
      <c r="K201" s="117">
        <f t="shared" si="39"/>
        <v>0</v>
      </c>
    </row>
    <row r="202" spans="1:11" x14ac:dyDescent="0.25">
      <c r="A202">
        <f t="shared" si="33"/>
        <v>196</v>
      </c>
      <c r="B202" s="117">
        <f t="shared" si="42"/>
        <v>0</v>
      </c>
      <c r="C202" s="117" t="e">
        <f t="shared" si="40"/>
        <v>#NUM!</v>
      </c>
      <c r="D202" s="117">
        <f t="shared" si="34"/>
        <v>0</v>
      </c>
      <c r="E202" s="117" t="e">
        <f t="shared" si="35"/>
        <v>#NUM!</v>
      </c>
      <c r="F202" s="117">
        <f t="shared" si="41"/>
        <v>0</v>
      </c>
      <c r="G202" s="117">
        <f t="shared" si="36"/>
        <v>0</v>
      </c>
      <c r="H202">
        <f t="shared" si="43"/>
        <v>138.18772661178966</v>
      </c>
      <c r="I202" s="117">
        <f t="shared" si="37"/>
        <v>0</v>
      </c>
      <c r="J202" s="117">
        <f t="shared" si="38"/>
        <v>0</v>
      </c>
      <c r="K202" s="117">
        <f t="shared" si="39"/>
        <v>0</v>
      </c>
    </row>
    <row r="203" spans="1:11" x14ac:dyDescent="0.25">
      <c r="A203">
        <f t="shared" si="33"/>
        <v>197</v>
      </c>
      <c r="B203" s="117">
        <f t="shared" si="42"/>
        <v>0</v>
      </c>
      <c r="C203" s="117" t="e">
        <f t="shared" si="40"/>
        <v>#NUM!</v>
      </c>
      <c r="D203" s="117">
        <f t="shared" si="34"/>
        <v>0</v>
      </c>
      <c r="E203" s="117" t="e">
        <f t="shared" si="35"/>
        <v>#NUM!</v>
      </c>
      <c r="F203" s="117">
        <f t="shared" si="41"/>
        <v>0</v>
      </c>
      <c r="G203" s="117">
        <f t="shared" si="36"/>
        <v>0</v>
      </c>
      <c r="H203">
        <f t="shared" si="43"/>
        <v>138.41595487722381</v>
      </c>
      <c r="I203" s="117">
        <f t="shared" si="37"/>
        <v>0</v>
      </c>
      <c r="J203" s="117">
        <f t="shared" si="38"/>
        <v>0</v>
      </c>
      <c r="K203" s="117">
        <f t="shared" si="39"/>
        <v>0</v>
      </c>
    </row>
    <row r="204" spans="1:11" x14ac:dyDescent="0.25">
      <c r="A204">
        <f t="shared" si="33"/>
        <v>198</v>
      </c>
      <c r="B204" s="117">
        <f t="shared" si="42"/>
        <v>0</v>
      </c>
      <c r="C204" s="117" t="e">
        <f t="shared" si="40"/>
        <v>#NUM!</v>
      </c>
      <c r="D204" s="117">
        <f t="shared" si="34"/>
        <v>0</v>
      </c>
      <c r="E204" s="117" t="e">
        <f t="shared" si="35"/>
        <v>#NUM!</v>
      </c>
      <c r="F204" s="117">
        <f t="shared" si="41"/>
        <v>0</v>
      </c>
      <c r="G204" s="117">
        <f t="shared" si="36"/>
        <v>0</v>
      </c>
      <c r="H204">
        <f t="shared" si="43"/>
        <v>138.64456008019371</v>
      </c>
      <c r="I204" s="117">
        <f t="shared" si="37"/>
        <v>0</v>
      </c>
      <c r="J204" s="117">
        <f t="shared" si="38"/>
        <v>0</v>
      </c>
      <c r="K204" s="117">
        <f t="shared" si="39"/>
        <v>0</v>
      </c>
    </row>
    <row r="205" spans="1:11" x14ac:dyDescent="0.25">
      <c r="A205">
        <f t="shared" si="33"/>
        <v>199</v>
      </c>
      <c r="B205" s="117">
        <f t="shared" si="42"/>
        <v>0</v>
      </c>
      <c r="C205" s="117" t="e">
        <f t="shared" si="40"/>
        <v>#NUM!</v>
      </c>
      <c r="D205" s="117">
        <f t="shared" si="34"/>
        <v>0</v>
      </c>
      <c r="E205" s="117" t="e">
        <f t="shared" si="35"/>
        <v>#NUM!</v>
      </c>
      <c r="F205" s="117">
        <f t="shared" si="41"/>
        <v>0</v>
      </c>
      <c r="G205" s="117">
        <f t="shared" si="36"/>
        <v>0</v>
      </c>
      <c r="H205">
        <f t="shared" si="43"/>
        <v>138.87354284324238</v>
      </c>
      <c r="I205" s="117">
        <f t="shared" si="37"/>
        <v>0</v>
      </c>
      <c r="J205" s="117">
        <f t="shared" si="38"/>
        <v>0</v>
      </c>
      <c r="K205" s="117">
        <f t="shared" si="39"/>
        <v>0</v>
      </c>
    </row>
    <row r="206" spans="1:11" x14ac:dyDescent="0.25">
      <c r="A206">
        <f t="shared" si="33"/>
        <v>200</v>
      </c>
      <c r="B206" s="117">
        <f t="shared" si="42"/>
        <v>0</v>
      </c>
      <c r="C206" s="117" t="e">
        <f t="shared" si="40"/>
        <v>#NUM!</v>
      </c>
      <c r="D206" s="117">
        <f t="shared" si="34"/>
        <v>0</v>
      </c>
      <c r="E206" s="117" t="e">
        <f t="shared" si="35"/>
        <v>#NUM!</v>
      </c>
      <c r="F206" s="117">
        <f t="shared" si="41"/>
        <v>0</v>
      </c>
      <c r="G206" s="117">
        <f t="shared" si="36"/>
        <v>0</v>
      </c>
      <c r="H206">
        <f t="shared" si="43"/>
        <v>139.10290378994097</v>
      </c>
      <c r="I206" s="117">
        <f t="shared" si="37"/>
        <v>0</v>
      </c>
      <c r="J206" s="117">
        <f t="shared" si="38"/>
        <v>0</v>
      </c>
      <c r="K206" s="117">
        <f t="shared" si="39"/>
        <v>0</v>
      </c>
    </row>
    <row r="207" spans="1:11" x14ac:dyDescent="0.25">
      <c r="A207">
        <f t="shared" si="33"/>
        <v>201</v>
      </c>
      <c r="B207" s="117">
        <f t="shared" si="42"/>
        <v>0</v>
      </c>
      <c r="C207" s="117" t="e">
        <f t="shared" si="40"/>
        <v>#NUM!</v>
      </c>
      <c r="D207" s="117">
        <f t="shared" si="34"/>
        <v>0</v>
      </c>
      <c r="E207" s="117" t="e">
        <f t="shared" si="35"/>
        <v>#NUM!</v>
      </c>
      <c r="F207" s="117">
        <f t="shared" si="41"/>
        <v>0</v>
      </c>
      <c r="G207" s="117">
        <f t="shared" si="36"/>
        <v>0</v>
      </c>
      <c r="H207">
        <f t="shared" si="43"/>
        <v>139.33264354489054</v>
      </c>
      <c r="I207" s="117">
        <f t="shared" si="37"/>
        <v>0</v>
      </c>
      <c r="J207" s="117">
        <f t="shared" si="38"/>
        <v>0</v>
      </c>
      <c r="K207" s="117">
        <f t="shared" si="39"/>
        <v>0</v>
      </c>
    </row>
    <row r="208" spans="1:11" x14ac:dyDescent="0.25">
      <c r="A208">
        <f t="shared" si="33"/>
        <v>202</v>
      </c>
      <c r="B208" s="117">
        <f t="shared" si="42"/>
        <v>0</v>
      </c>
      <c r="C208" s="117" t="e">
        <f t="shared" si="40"/>
        <v>#NUM!</v>
      </c>
      <c r="D208" s="117">
        <f t="shared" si="34"/>
        <v>0</v>
      </c>
      <c r="E208" s="117" t="e">
        <f t="shared" si="35"/>
        <v>#NUM!</v>
      </c>
      <c r="F208" s="117">
        <f t="shared" si="41"/>
        <v>0</v>
      </c>
      <c r="G208" s="117">
        <f t="shared" si="36"/>
        <v>0</v>
      </c>
      <c r="H208">
        <f t="shared" si="43"/>
        <v>139.5627627337237</v>
      </c>
      <c r="I208" s="117">
        <f t="shared" si="37"/>
        <v>0</v>
      </c>
      <c r="J208" s="117">
        <f t="shared" si="38"/>
        <v>0</v>
      </c>
      <c r="K208" s="117">
        <f t="shared" si="39"/>
        <v>0</v>
      </c>
    </row>
    <row r="209" spans="1:11" x14ac:dyDescent="0.25">
      <c r="A209">
        <f t="shared" si="33"/>
        <v>203</v>
      </c>
      <c r="B209" s="117">
        <f t="shared" si="42"/>
        <v>0</v>
      </c>
      <c r="C209" s="117" t="e">
        <f t="shared" si="40"/>
        <v>#NUM!</v>
      </c>
      <c r="D209" s="117">
        <f t="shared" si="34"/>
        <v>0</v>
      </c>
      <c r="E209" s="117" t="e">
        <f t="shared" si="35"/>
        <v>#NUM!</v>
      </c>
      <c r="F209" s="117">
        <f t="shared" si="41"/>
        <v>0</v>
      </c>
      <c r="G209" s="117">
        <f t="shared" si="36"/>
        <v>0</v>
      </c>
      <c r="H209">
        <f t="shared" si="43"/>
        <v>139.79326198310636</v>
      </c>
      <c r="I209" s="117">
        <f t="shared" si="37"/>
        <v>0</v>
      </c>
      <c r="J209" s="117">
        <f t="shared" si="38"/>
        <v>0</v>
      </c>
      <c r="K209" s="117">
        <f t="shared" si="39"/>
        <v>0</v>
      </c>
    </row>
    <row r="210" spans="1:11" x14ac:dyDescent="0.25">
      <c r="A210">
        <f t="shared" si="33"/>
        <v>204</v>
      </c>
      <c r="B210" s="117">
        <f t="shared" si="42"/>
        <v>0</v>
      </c>
      <c r="C210" s="117" t="e">
        <f t="shared" si="40"/>
        <v>#NUM!</v>
      </c>
      <c r="D210" s="117">
        <f t="shared" si="34"/>
        <v>0</v>
      </c>
      <c r="E210" s="117" t="e">
        <f t="shared" si="35"/>
        <v>#NUM!</v>
      </c>
      <c r="F210" s="117">
        <f t="shared" si="41"/>
        <v>0</v>
      </c>
      <c r="G210" s="117">
        <f t="shared" si="36"/>
        <v>0</v>
      </c>
      <c r="H210">
        <f t="shared" si="43"/>
        <v>140.02414192073942</v>
      </c>
      <c r="I210" s="117">
        <f t="shared" si="37"/>
        <v>0</v>
      </c>
      <c r="J210" s="117">
        <f t="shared" si="38"/>
        <v>0</v>
      </c>
      <c r="K210" s="117">
        <f t="shared" si="39"/>
        <v>0</v>
      </c>
    </row>
    <row r="211" spans="1:11" x14ac:dyDescent="0.25">
      <c r="A211">
        <f t="shared" si="33"/>
        <v>205</v>
      </c>
      <c r="B211" s="117">
        <f t="shared" si="42"/>
        <v>0</v>
      </c>
      <c r="C211" s="117" t="e">
        <f t="shared" si="40"/>
        <v>#NUM!</v>
      </c>
      <c r="D211" s="117">
        <f t="shared" si="34"/>
        <v>0</v>
      </c>
      <c r="E211" s="117" t="e">
        <f t="shared" si="35"/>
        <v>#NUM!</v>
      </c>
      <c r="F211" s="117">
        <f t="shared" si="41"/>
        <v>0</v>
      </c>
      <c r="G211" s="117">
        <f t="shared" si="36"/>
        <v>0</v>
      </c>
      <c r="H211">
        <f t="shared" si="43"/>
        <v>140.2554031753605</v>
      </c>
      <c r="I211" s="117">
        <f t="shared" si="37"/>
        <v>0</v>
      </c>
      <c r="J211" s="117">
        <f t="shared" si="38"/>
        <v>0</v>
      </c>
      <c r="K211" s="117">
        <f t="shared" si="39"/>
        <v>0</v>
      </c>
    </row>
    <row r="212" spans="1:11" x14ac:dyDescent="0.25">
      <c r="A212">
        <f t="shared" si="33"/>
        <v>206</v>
      </c>
      <c r="B212" s="117">
        <f t="shared" si="42"/>
        <v>0</v>
      </c>
      <c r="C212" s="117" t="e">
        <f t="shared" si="40"/>
        <v>#NUM!</v>
      </c>
      <c r="D212" s="117">
        <f t="shared" si="34"/>
        <v>0</v>
      </c>
      <c r="E212" s="117" t="e">
        <f t="shared" si="35"/>
        <v>#NUM!</v>
      </c>
      <c r="F212" s="117">
        <f t="shared" si="41"/>
        <v>0</v>
      </c>
      <c r="G212" s="117">
        <f t="shared" si="36"/>
        <v>0</v>
      </c>
      <c r="H212">
        <f t="shared" si="43"/>
        <v>140.48704637674555</v>
      </c>
      <c r="I212" s="117">
        <f t="shared" si="37"/>
        <v>0</v>
      </c>
      <c r="J212" s="117">
        <f t="shared" si="38"/>
        <v>0</v>
      </c>
      <c r="K212" s="117">
        <f t="shared" si="39"/>
        <v>0</v>
      </c>
    </row>
    <row r="213" spans="1:11" x14ac:dyDescent="0.25">
      <c r="A213">
        <f t="shared" si="33"/>
        <v>207</v>
      </c>
      <c r="B213" s="117">
        <f t="shared" si="42"/>
        <v>0</v>
      </c>
      <c r="C213" s="117" t="e">
        <f t="shared" si="40"/>
        <v>#NUM!</v>
      </c>
      <c r="D213" s="117">
        <f t="shared" si="34"/>
        <v>0</v>
      </c>
      <c r="E213" s="117" t="e">
        <f t="shared" si="35"/>
        <v>#NUM!</v>
      </c>
      <c r="F213" s="117">
        <f t="shared" si="41"/>
        <v>0</v>
      </c>
      <c r="G213" s="117">
        <f t="shared" si="36"/>
        <v>0</v>
      </c>
      <c r="H213">
        <f t="shared" si="43"/>
        <v>140.71907215571076</v>
      </c>
      <c r="I213" s="117">
        <f t="shared" si="37"/>
        <v>0</v>
      </c>
      <c r="J213" s="117">
        <f t="shared" si="38"/>
        <v>0</v>
      </c>
      <c r="K213" s="117">
        <f t="shared" si="39"/>
        <v>0</v>
      </c>
    </row>
    <row r="214" spans="1:11" x14ac:dyDescent="0.25">
      <c r="A214">
        <f t="shared" si="33"/>
        <v>208</v>
      </c>
      <c r="B214" s="117">
        <f t="shared" si="42"/>
        <v>0</v>
      </c>
      <c r="C214" s="117" t="e">
        <f t="shared" si="40"/>
        <v>#NUM!</v>
      </c>
      <c r="D214" s="117">
        <f t="shared" si="34"/>
        <v>0</v>
      </c>
      <c r="E214" s="117" t="e">
        <f t="shared" si="35"/>
        <v>#NUM!</v>
      </c>
      <c r="F214" s="117">
        <f t="shared" si="41"/>
        <v>0</v>
      </c>
      <c r="G214" s="117">
        <f t="shared" si="36"/>
        <v>0</v>
      </c>
      <c r="H214">
        <f t="shared" si="43"/>
        <v>140.95148114411407</v>
      </c>
      <c r="I214" s="117">
        <f t="shared" si="37"/>
        <v>0</v>
      </c>
      <c r="J214" s="117">
        <f t="shared" si="38"/>
        <v>0</v>
      </c>
      <c r="K214" s="117">
        <f t="shared" si="39"/>
        <v>0</v>
      </c>
    </row>
    <row r="215" spans="1:11" x14ac:dyDescent="0.25">
      <c r="A215">
        <f t="shared" ref="A215:A278" si="44">A214+1</f>
        <v>209</v>
      </c>
      <c r="B215" s="117">
        <f t="shared" si="42"/>
        <v>0</v>
      </c>
      <c r="C215" s="117" t="e">
        <f t="shared" si="40"/>
        <v>#NUM!</v>
      </c>
      <c r="D215" s="117">
        <f t="shared" si="34"/>
        <v>0</v>
      </c>
      <c r="E215" s="117" t="e">
        <f t="shared" si="35"/>
        <v>#NUM!</v>
      </c>
      <c r="F215" s="117">
        <f t="shared" si="41"/>
        <v>0</v>
      </c>
      <c r="G215" s="117">
        <f t="shared" si="36"/>
        <v>0</v>
      </c>
      <c r="H215">
        <f t="shared" si="43"/>
        <v>141.18427397485704</v>
      </c>
      <c r="I215" s="117">
        <f t="shared" si="37"/>
        <v>0</v>
      </c>
      <c r="J215" s="117">
        <f t="shared" si="38"/>
        <v>0</v>
      </c>
      <c r="K215" s="117">
        <f t="shared" si="39"/>
        <v>0</v>
      </c>
    </row>
    <row r="216" spans="1:11" x14ac:dyDescent="0.25">
      <c r="A216">
        <f t="shared" si="44"/>
        <v>210</v>
      </c>
      <c r="B216" s="117">
        <f t="shared" si="42"/>
        <v>0</v>
      </c>
      <c r="C216" s="117" t="e">
        <f t="shared" si="40"/>
        <v>#NUM!</v>
      </c>
      <c r="D216" s="117">
        <f t="shared" ref="D216:D279" si="45">B216*Interest</f>
        <v>0</v>
      </c>
      <c r="E216" s="117" t="e">
        <f t="shared" si="35"/>
        <v>#NUM!</v>
      </c>
      <c r="F216" s="117">
        <f t="shared" si="41"/>
        <v>0</v>
      </c>
      <c r="G216" s="117">
        <f t="shared" si="36"/>
        <v>0</v>
      </c>
      <c r="H216">
        <f t="shared" si="43"/>
        <v>141.41745128188649</v>
      </c>
      <c r="I216" s="117">
        <f t="shared" si="37"/>
        <v>0</v>
      </c>
      <c r="J216" s="117">
        <f t="shared" si="38"/>
        <v>0</v>
      </c>
      <c r="K216" s="117">
        <f t="shared" si="39"/>
        <v>0</v>
      </c>
    </row>
    <row r="217" spans="1:11" x14ac:dyDescent="0.25">
      <c r="A217">
        <f t="shared" si="44"/>
        <v>211</v>
      </c>
      <c r="B217" s="117">
        <f t="shared" si="42"/>
        <v>0</v>
      </c>
      <c r="C217" s="117" t="e">
        <f t="shared" si="40"/>
        <v>#NUM!</v>
      </c>
      <c r="D217" s="117">
        <f t="shared" si="45"/>
        <v>0</v>
      </c>
      <c r="E217" s="117" t="e">
        <f t="shared" si="35"/>
        <v>#NUM!</v>
      </c>
      <c r="F217" s="117">
        <f t="shared" si="41"/>
        <v>0</v>
      </c>
      <c r="G217" s="117">
        <f t="shared" si="36"/>
        <v>0</v>
      </c>
      <c r="H217">
        <f t="shared" si="43"/>
        <v>141.65101370019627</v>
      </c>
      <c r="I217" s="117">
        <f t="shared" si="37"/>
        <v>0</v>
      </c>
      <c r="J217" s="117">
        <f t="shared" si="38"/>
        <v>0</v>
      </c>
      <c r="K217" s="117">
        <f t="shared" si="39"/>
        <v>0</v>
      </c>
    </row>
    <row r="218" spans="1:11" x14ac:dyDescent="0.25">
      <c r="A218">
        <f t="shared" si="44"/>
        <v>212</v>
      </c>
      <c r="B218" s="117">
        <f t="shared" si="42"/>
        <v>0</v>
      </c>
      <c r="C218" s="117" t="e">
        <f t="shared" si="40"/>
        <v>#NUM!</v>
      </c>
      <c r="D218" s="117">
        <f t="shared" si="45"/>
        <v>0</v>
      </c>
      <c r="E218" s="117" t="e">
        <f t="shared" si="35"/>
        <v>#NUM!</v>
      </c>
      <c r="F218" s="117">
        <f t="shared" si="41"/>
        <v>0</v>
      </c>
      <c r="G218" s="117">
        <f t="shared" si="36"/>
        <v>0</v>
      </c>
      <c r="H218">
        <f t="shared" si="43"/>
        <v>141.88496186582898</v>
      </c>
      <c r="I218" s="117">
        <f t="shared" si="37"/>
        <v>0</v>
      </c>
      <c r="J218" s="117">
        <f t="shared" si="38"/>
        <v>0</v>
      </c>
      <c r="K218" s="117">
        <f t="shared" si="39"/>
        <v>0</v>
      </c>
    </row>
    <row r="219" spans="1:11" x14ac:dyDescent="0.25">
      <c r="A219">
        <f t="shared" si="44"/>
        <v>213</v>
      </c>
      <c r="B219" s="117">
        <f t="shared" si="42"/>
        <v>0</v>
      </c>
      <c r="C219" s="117" t="e">
        <f t="shared" si="40"/>
        <v>#NUM!</v>
      </c>
      <c r="D219" s="117">
        <f t="shared" si="45"/>
        <v>0</v>
      </c>
      <c r="E219" s="117" t="e">
        <f t="shared" si="35"/>
        <v>#NUM!</v>
      </c>
      <c r="F219" s="117">
        <f t="shared" si="41"/>
        <v>0</v>
      </c>
      <c r="G219" s="117">
        <f t="shared" si="36"/>
        <v>0</v>
      </c>
      <c r="H219">
        <f t="shared" si="43"/>
        <v>142.1192964158777</v>
      </c>
      <c r="I219" s="117">
        <f t="shared" si="37"/>
        <v>0</v>
      </c>
      <c r="J219" s="117">
        <f t="shared" si="38"/>
        <v>0</v>
      </c>
      <c r="K219" s="117">
        <f t="shared" si="39"/>
        <v>0</v>
      </c>
    </row>
    <row r="220" spans="1:11" x14ac:dyDescent="0.25">
      <c r="A220">
        <f t="shared" si="44"/>
        <v>214</v>
      </c>
      <c r="B220" s="117">
        <f t="shared" si="42"/>
        <v>0</v>
      </c>
      <c r="C220" s="117" t="e">
        <f t="shared" si="40"/>
        <v>#NUM!</v>
      </c>
      <c r="D220" s="117">
        <f t="shared" si="45"/>
        <v>0</v>
      </c>
      <c r="E220" s="117" t="e">
        <f t="shared" si="35"/>
        <v>#NUM!</v>
      </c>
      <c r="F220" s="117">
        <f t="shared" si="41"/>
        <v>0</v>
      </c>
      <c r="G220" s="117">
        <f t="shared" si="36"/>
        <v>0</v>
      </c>
      <c r="H220">
        <f t="shared" si="43"/>
        <v>142.35401798848767</v>
      </c>
      <c r="I220" s="117">
        <f t="shared" si="37"/>
        <v>0</v>
      </c>
      <c r="J220" s="117">
        <f t="shared" si="38"/>
        <v>0</v>
      </c>
      <c r="K220" s="117">
        <f t="shared" si="39"/>
        <v>0</v>
      </c>
    </row>
    <row r="221" spans="1:11" x14ac:dyDescent="0.25">
      <c r="A221">
        <f t="shared" si="44"/>
        <v>215</v>
      </c>
      <c r="B221" s="117">
        <f t="shared" si="42"/>
        <v>0</v>
      </c>
      <c r="C221" s="117" t="e">
        <f t="shared" si="40"/>
        <v>#NUM!</v>
      </c>
      <c r="D221" s="117">
        <f t="shared" si="45"/>
        <v>0</v>
      </c>
      <c r="E221" s="117" t="e">
        <f t="shared" si="35"/>
        <v>#NUM!</v>
      </c>
      <c r="F221" s="117">
        <f t="shared" si="41"/>
        <v>0</v>
      </c>
      <c r="G221" s="117">
        <f t="shared" si="36"/>
        <v>0</v>
      </c>
      <c r="H221">
        <f t="shared" si="43"/>
        <v>142.58912722285814</v>
      </c>
      <c r="I221" s="117">
        <f t="shared" si="37"/>
        <v>0</v>
      </c>
      <c r="J221" s="117">
        <f t="shared" si="38"/>
        <v>0</v>
      </c>
      <c r="K221" s="117">
        <f t="shared" si="39"/>
        <v>0</v>
      </c>
    </row>
    <row r="222" spans="1:11" x14ac:dyDescent="0.25">
      <c r="A222">
        <f t="shared" si="44"/>
        <v>216</v>
      </c>
      <c r="B222" s="117">
        <f t="shared" si="42"/>
        <v>0</v>
      </c>
      <c r="C222" s="117" t="e">
        <f t="shared" si="40"/>
        <v>#NUM!</v>
      </c>
      <c r="D222" s="117">
        <f t="shared" si="45"/>
        <v>0</v>
      </c>
      <c r="E222" s="117" t="e">
        <f t="shared" si="35"/>
        <v>#NUM!</v>
      </c>
      <c r="F222" s="117">
        <f t="shared" si="41"/>
        <v>0</v>
      </c>
      <c r="G222" s="117">
        <f t="shared" si="36"/>
        <v>0</v>
      </c>
      <c r="H222">
        <f t="shared" si="43"/>
        <v>142.82462475924402</v>
      </c>
      <c r="I222" s="117">
        <f t="shared" si="37"/>
        <v>0</v>
      </c>
      <c r="J222" s="117">
        <f t="shared" si="38"/>
        <v>0</v>
      </c>
      <c r="K222" s="117">
        <f t="shared" si="39"/>
        <v>0</v>
      </c>
    </row>
    <row r="223" spans="1:11" x14ac:dyDescent="0.25">
      <c r="A223">
        <f t="shared" si="44"/>
        <v>217</v>
      </c>
      <c r="B223" s="117">
        <f t="shared" si="42"/>
        <v>0</v>
      </c>
      <c r="C223" s="117" t="e">
        <f t="shared" si="40"/>
        <v>#NUM!</v>
      </c>
      <c r="D223" s="117">
        <f t="shared" si="45"/>
        <v>0</v>
      </c>
      <c r="E223" s="117" t="e">
        <f t="shared" si="35"/>
        <v>#NUM!</v>
      </c>
      <c r="F223" s="117">
        <f t="shared" si="41"/>
        <v>0</v>
      </c>
      <c r="G223" s="117">
        <f t="shared" si="36"/>
        <v>0</v>
      </c>
      <c r="H223">
        <f t="shared" si="43"/>
        <v>143.06051123895764</v>
      </c>
      <c r="I223" s="117">
        <f t="shared" si="37"/>
        <v>0</v>
      </c>
      <c r="J223" s="117">
        <f t="shared" si="38"/>
        <v>0</v>
      </c>
      <c r="K223" s="117">
        <f t="shared" si="39"/>
        <v>0</v>
      </c>
    </row>
    <row r="224" spans="1:11" x14ac:dyDescent="0.25">
      <c r="A224">
        <f t="shared" si="44"/>
        <v>218</v>
      </c>
      <c r="B224" s="117">
        <f t="shared" si="42"/>
        <v>0</v>
      </c>
      <c r="C224" s="117" t="e">
        <f t="shared" si="40"/>
        <v>#NUM!</v>
      </c>
      <c r="D224" s="117">
        <f t="shared" si="45"/>
        <v>0</v>
      </c>
      <c r="E224" s="117" t="e">
        <f t="shared" si="35"/>
        <v>#NUM!</v>
      </c>
      <c r="F224" s="117">
        <f t="shared" si="41"/>
        <v>0</v>
      </c>
      <c r="G224" s="117">
        <f t="shared" si="36"/>
        <v>0</v>
      </c>
      <c r="H224">
        <f t="shared" si="43"/>
        <v>143.29678730437055</v>
      </c>
      <c r="I224" s="117">
        <f t="shared" si="37"/>
        <v>0</v>
      </c>
      <c r="J224" s="117">
        <f t="shared" si="38"/>
        <v>0</v>
      </c>
      <c r="K224" s="117">
        <f t="shared" si="39"/>
        <v>0</v>
      </c>
    </row>
    <row r="225" spans="1:11" x14ac:dyDescent="0.25">
      <c r="A225">
        <f t="shared" si="44"/>
        <v>219</v>
      </c>
      <c r="B225" s="117">
        <f t="shared" si="42"/>
        <v>0</v>
      </c>
      <c r="C225" s="117" t="e">
        <f t="shared" si="40"/>
        <v>#NUM!</v>
      </c>
      <c r="D225" s="117">
        <f t="shared" si="45"/>
        <v>0</v>
      </c>
      <c r="E225" s="117" t="e">
        <f t="shared" si="35"/>
        <v>#NUM!</v>
      </c>
      <c r="F225" s="117">
        <f t="shared" si="41"/>
        <v>0</v>
      </c>
      <c r="G225" s="117">
        <f t="shared" si="36"/>
        <v>0</v>
      </c>
      <c r="H225">
        <f t="shared" si="43"/>
        <v>143.5334535989152</v>
      </c>
      <c r="I225" s="117">
        <f t="shared" si="37"/>
        <v>0</v>
      </c>
      <c r="J225" s="117">
        <f t="shared" si="38"/>
        <v>0</v>
      </c>
      <c r="K225" s="117">
        <f t="shared" si="39"/>
        <v>0</v>
      </c>
    </row>
    <row r="226" spans="1:11" x14ac:dyDescent="0.25">
      <c r="A226">
        <f t="shared" si="44"/>
        <v>220</v>
      </c>
      <c r="B226" s="117">
        <f t="shared" si="42"/>
        <v>0</v>
      </c>
      <c r="C226" s="117" t="e">
        <f t="shared" si="40"/>
        <v>#NUM!</v>
      </c>
      <c r="D226" s="117">
        <f t="shared" si="45"/>
        <v>0</v>
      </c>
      <c r="E226" s="117" t="e">
        <f t="shared" si="35"/>
        <v>#NUM!</v>
      </c>
      <c r="F226" s="117">
        <f t="shared" si="41"/>
        <v>0</v>
      </c>
      <c r="G226" s="117">
        <f t="shared" si="36"/>
        <v>0</v>
      </c>
      <c r="H226">
        <f t="shared" si="43"/>
        <v>143.77051076708673</v>
      </c>
      <c r="I226" s="117">
        <f t="shared" si="37"/>
        <v>0</v>
      </c>
      <c r="J226" s="117">
        <f t="shared" si="38"/>
        <v>0</v>
      </c>
      <c r="K226" s="117">
        <f t="shared" si="39"/>
        <v>0</v>
      </c>
    </row>
    <row r="227" spans="1:11" x14ac:dyDescent="0.25">
      <c r="A227">
        <f t="shared" si="44"/>
        <v>221</v>
      </c>
      <c r="B227" s="117">
        <f t="shared" si="42"/>
        <v>0</v>
      </c>
      <c r="C227" s="117" t="e">
        <f t="shared" si="40"/>
        <v>#NUM!</v>
      </c>
      <c r="D227" s="117">
        <f t="shared" si="45"/>
        <v>0</v>
      </c>
      <c r="E227" s="117" t="e">
        <f t="shared" si="35"/>
        <v>#NUM!</v>
      </c>
      <c r="F227" s="117">
        <f t="shared" si="41"/>
        <v>0</v>
      </c>
      <c r="G227" s="117">
        <f t="shared" si="36"/>
        <v>0</v>
      </c>
      <c r="H227">
        <f t="shared" si="43"/>
        <v>144.00795945444472</v>
      </c>
      <c r="I227" s="117">
        <f t="shared" si="37"/>
        <v>0</v>
      </c>
      <c r="J227" s="117">
        <f t="shared" si="38"/>
        <v>0</v>
      </c>
      <c r="K227" s="117">
        <f t="shared" si="39"/>
        <v>0</v>
      </c>
    </row>
    <row r="228" spans="1:11" x14ac:dyDescent="0.25">
      <c r="A228">
        <f t="shared" si="44"/>
        <v>222</v>
      </c>
      <c r="B228" s="117">
        <f t="shared" si="42"/>
        <v>0</v>
      </c>
      <c r="C228" s="117" t="e">
        <f t="shared" si="40"/>
        <v>#NUM!</v>
      </c>
      <c r="D228" s="117">
        <f t="shared" si="45"/>
        <v>0</v>
      </c>
      <c r="E228" s="117" t="e">
        <f t="shared" si="35"/>
        <v>#NUM!</v>
      </c>
      <c r="F228" s="117">
        <f t="shared" si="41"/>
        <v>0</v>
      </c>
      <c r="G228" s="117">
        <f t="shared" si="36"/>
        <v>0</v>
      </c>
      <c r="H228">
        <f t="shared" si="43"/>
        <v>144.24580030761493</v>
      </c>
      <c r="I228" s="117">
        <f t="shared" si="37"/>
        <v>0</v>
      </c>
      <c r="J228" s="117">
        <f t="shared" si="38"/>
        <v>0</v>
      </c>
      <c r="K228" s="117">
        <f t="shared" si="39"/>
        <v>0</v>
      </c>
    </row>
    <row r="229" spans="1:11" x14ac:dyDescent="0.25">
      <c r="A229">
        <f t="shared" si="44"/>
        <v>223</v>
      </c>
      <c r="B229" s="117">
        <f t="shared" si="42"/>
        <v>0</v>
      </c>
      <c r="C229" s="117" t="e">
        <f t="shared" si="40"/>
        <v>#NUM!</v>
      </c>
      <c r="D229" s="117">
        <f t="shared" si="45"/>
        <v>0</v>
      </c>
      <c r="E229" s="117" t="e">
        <f t="shared" si="35"/>
        <v>#NUM!</v>
      </c>
      <c r="F229" s="117">
        <f t="shared" si="41"/>
        <v>0</v>
      </c>
      <c r="G229" s="117">
        <f t="shared" si="36"/>
        <v>0</v>
      </c>
      <c r="H229">
        <f t="shared" si="43"/>
        <v>144.48403397429107</v>
      </c>
      <c r="I229" s="117">
        <f t="shared" si="37"/>
        <v>0</v>
      </c>
      <c r="J229" s="117">
        <f t="shared" si="38"/>
        <v>0</v>
      </c>
      <c r="K229" s="117">
        <f t="shared" si="39"/>
        <v>0</v>
      </c>
    </row>
    <row r="230" spans="1:11" x14ac:dyDescent="0.25">
      <c r="A230">
        <f t="shared" si="44"/>
        <v>224</v>
      </c>
      <c r="B230" s="117">
        <f t="shared" si="42"/>
        <v>0</v>
      </c>
      <c r="C230" s="117" t="e">
        <f t="shared" si="40"/>
        <v>#NUM!</v>
      </c>
      <c r="D230" s="117">
        <f t="shared" si="45"/>
        <v>0</v>
      </c>
      <c r="E230" s="117" t="e">
        <f t="shared" si="35"/>
        <v>#NUM!</v>
      </c>
      <c r="F230" s="117">
        <f t="shared" si="41"/>
        <v>0</v>
      </c>
      <c r="G230" s="117">
        <f t="shared" si="36"/>
        <v>0</v>
      </c>
      <c r="H230">
        <f t="shared" si="43"/>
        <v>144.72266110323659</v>
      </c>
      <c r="I230" s="117">
        <f t="shared" si="37"/>
        <v>0</v>
      </c>
      <c r="J230" s="117">
        <f t="shared" si="38"/>
        <v>0</v>
      </c>
      <c r="K230" s="117">
        <f t="shared" si="39"/>
        <v>0</v>
      </c>
    </row>
    <row r="231" spans="1:11" x14ac:dyDescent="0.25">
      <c r="A231">
        <f t="shared" si="44"/>
        <v>225</v>
      </c>
      <c r="B231" s="117">
        <f t="shared" si="42"/>
        <v>0</v>
      </c>
      <c r="C231" s="117" t="e">
        <f t="shared" si="40"/>
        <v>#NUM!</v>
      </c>
      <c r="D231" s="117">
        <f t="shared" si="45"/>
        <v>0</v>
      </c>
      <c r="E231" s="117" t="e">
        <f t="shared" si="35"/>
        <v>#NUM!</v>
      </c>
      <c r="F231" s="117">
        <f t="shared" si="41"/>
        <v>0</v>
      </c>
      <c r="G231" s="117">
        <f t="shared" si="36"/>
        <v>0</v>
      </c>
      <c r="H231">
        <f t="shared" si="43"/>
        <v>144.96168234428643</v>
      </c>
      <c r="I231" s="117">
        <f t="shared" si="37"/>
        <v>0</v>
      </c>
      <c r="J231" s="117">
        <f t="shared" si="38"/>
        <v>0</v>
      </c>
      <c r="K231" s="117">
        <f t="shared" si="39"/>
        <v>0</v>
      </c>
    </row>
    <row r="232" spans="1:11" x14ac:dyDescent="0.25">
      <c r="A232">
        <f t="shared" si="44"/>
        <v>226</v>
      </c>
      <c r="B232" s="117">
        <f t="shared" si="42"/>
        <v>0</v>
      </c>
      <c r="C232" s="117" t="e">
        <f t="shared" si="40"/>
        <v>#NUM!</v>
      </c>
      <c r="D232" s="117">
        <f t="shared" si="45"/>
        <v>0</v>
      </c>
      <c r="E232" s="117" t="e">
        <f t="shared" si="35"/>
        <v>#NUM!</v>
      </c>
      <c r="F232" s="117">
        <f t="shared" si="41"/>
        <v>0</v>
      </c>
      <c r="G232" s="117">
        <f t="shared" si="36"/>
        <v>0</v>
      </c>
      <c r="H232">
        <f t="shared" si="43"/>
        <v>145.20109834834875</v>
      </c>
      <c r="I232" s="117">
        <f t="shared" si="37"/>
        <v>0</v>
      </c>
      <c r="J232" s="117">
        <f t="shared" si="38"/>
        <v>0</v>
      </c>
      <c r="K232" s="117">
        <f t="shared" si="39"/>
        <v>0</v>
      </c>
    </row>
    <row r="233" spans="1:11" x14ac:dyDescent="0.25">
      <c r="A233">
        <f t="shared" si="44"/>
        <v>227</v>
      </c>
      <c r="B233" s="117">
        <f t="shared" si="42"/>
        <v>0</v>
      </c>
      <c r="C233" s="117" t="e">
        <f t="shared" si="40"/>
        <v>#NUM!</v>
      </c>
      <c r="D233" s="117">
        <f t="shared" si="45"/>
        <v>0</v>
      </c>
      <c r="E233" s="117" t="e">
        <f t="shared" si="35"/>
        <v>#NUM!</v>
      </c>
      <c r="F233" s="117">
        <f t="shared" si="41"/>
        <v>0</v>
      </c>
      <c r="G233" s="117">
        <f t="shared" si="36"/>
        <v>0</v>
      </c>
      <c r="H233">
        <f t="shared" si="43"/>
        <v>145.44090976740677</v>
      </c>
      <c r="I233" s="117">
        <f t="shared" si="37"/>
        <v>0</v>
      </c>
      <c r="J233" s="117">
        <f t="shared" si="38"/>
        <v>0</v>
      </c>
      <c r="K233" s="117">
        <f t="shared" si="39"/>
        <v>0</v>
      </c>
    </row>
    <row r="234" spans="1:11" x14ac:dyDescent="0.25">
      <c r="A234">
        <f t="shared" si="44"/>
        <v>228</v>
      </c>
      <c r="B234" s="117">
        <f t="shared" si="42"/>
        <v>0</v>
      </c>
      <c r="C234" s="117" t="e">
        <f t="shared" si="40"/>
        <v>#NUM!</v>
      </c>
      <c r="D234" s="117">
        <f t="shared" si="45"/>
        <v>0</v>
      </c>
      <c r="E234" s="117" t="e">
        <f t="shared" si="35"/>
        <v>#NUM!</v>
      </c>
      <c r="F234" s="117">
        <f t="shared" si="41"/>
        <v>0</v>
      </c>
      <c r="G234" s="117">
        <f t="shared" si="36"/>
        <v>0</v>
      </c>
      <c r="H234">
        <f t="shared" si="43"/>
        <v>145.6811172545205</v>
      </c>
      <c r="I234" s="117">
        <f t="shared" si="37"/>
        <v>0</v>
      </c>
      <c r="J234" s="117">
        <f t="shared" si="38"/>
        <v>0</v>
      </c>
      <c r="K234" s="117">
        <f t="shared" si="39"/>
        <v>0</v>
      </c>
    </row>
    <row r="235" spans="1:11" x14ac:dyDescent="0.25">
      <c r="A235">
        <f t="shared" si="44"/>
        <v>229</v>
      </c>
      <c r="B235" s="117">
        <f t="shared" si="42"/>
        <v>0</v>
      </c>
      <c r="C235" s="117" t="e">
        <f t="shared" si="40"/>
        <v>#NUM!</v>
      </c>
      <c r="D235" s="117">
        <f t="shared" si="45"/>
        <v>0</v>
      </c>
      <c r="E235" s="117" t="e">
        <f t="shared" si="35"/>
        <v>#NUM!</v>
      </c>
      <c r="F235" s="117">
        <f t="shared" si="41"/>
        <v>0</v>
      </c>
      <c r="G235" s="117">
        <f t="shared" si="36"/>
        <v>0</v>
      </c>
      <c r="H235">
        <f t="shared" si="43"/>
        <v>145.92172146382856</v>
      </c>
      <c r="I235" s="117">
        <f t="shared" si="37"/>
        <v>0</v>
      </c>
      <c r="J235" s="117">
        <f t="shared" si="38"/>
        <v>0</v>
      </c>
      <c r="K235" s="117">
        <f t="shared" si="39"/>
        <v>0</v>
      </c>
    </row>
    <row r="236" spans="1:11" x14ac:dyDescent="0.25">
      <c r="A236">
        <f t="shared" si="44"/>
        <v>230</v>
      </c>
      <c r="B236" s="117">
        <f t="shared" si="42"/>
        <v>0</v>
      </c>
      <c r="C236" s="117" t="e">
        <f t="shared" si="40"/>
        <v>#NUM!</v>
      </c>
      <c r="D236" s="117">
        <f t="shared" si="45"/>
        <v>0</v>
      </c>
      <c r="E236" s="117" t="e">
        <f t="shared" si="35"/>
        <v>#NUM!</v>
      </c>
      <c r="F236" s="117">
        <f t="shared" si="41"/>
        <v>0</v>
      </c>
      <c r="G236" s="117">
        <f t="shared" si="36"/>
        <v>0</v>
      </c>
      <c r="H236">
        <f t="shared" si="43"/>
        <v>146.16272305054989</v>
      </c>
      <c r="I236" s="117">
        <f t="shared" si="37"/>
        <v>0</v>
      </c>
      <c r="J236" s="117">
        <f t="shared" si="38"/>
        <v>0</v>
      </c>
      <c r="K236" s="117">
        <f t="shared" si="39"/>
        <v>0</v>
      </c>
    </row>
    <row r="237" spans="1:11" x14ac:dyDescent="0.25">
      <c r="A237">
        <f t="shared" si="44"/>
        <v>231</v>
      </c>
      <c r="B237" s="117">
        <f t="shared" si="42"/>
        <v>0</v>
      </c>
      <c r="C237" s="117" t="e">
        <f t="shared" si="40"/>
        <v>#NUM!</v>
      </c>
      <c r="D237" s="117">
        <f t="shared" si="45"/>
        <v>0</v>
      </c>
      <c r="E237" s="117" t="e">
        <f t="shared" si="35"/>
        <v>#NUM!</v>
      </c>
      <c r="F237" s="117">
        <f t="shared" si="41"/>
        <v>0</v>
      </c>
      <c r="G237" s="117">
        <f t="shared" si="36"/>
        <v>0</v>
      </c>
      <c r="H237">
        <f t="shared" si="43"/>
        <v>146.40412267098557</v>
      </c>
      <c r="I237" s="117">
        <f t="shared" si="37"/>
        <v>0</v>
      </c>
      <c r="J237" s="117">
        <f t="shared" si="38"/>
        <v>0</v>
      </c>
      <c r="K237" s="117">
        <f t="shared" si="39"/>
        <v>0</v>
      </c>
    </row>
    <row r="238" spans="1:11" x14ac:dyDescent="0.25">
      <c r="A238">
        <f t="shared" si="44"/>
        <v>232</v>
      </c>
      <c r="B238" s="117">
        <f t="shared" si="42"/>
        <v>0</v>
      </c>
      <c r="C238" s="117" t="e">
        <f t="shared" si="40"/>
        <v>#NUM!</v>
      </c>
      <c r="D238" s="117">
        <f t="shared" si="45"/>
        <v>0</v>
      </c>
      <c r="E238" s="117" t="e">
        <f t="shared" si="35"/>
        <v>#NUM!</v>
      </c>
      <c r="F238" s="117">
        <f t="shared" si="41"/>
        <v>0</v>
      </c>
      <c r="G238" s="117">
        <f t="shared" si="36"/>
        <v>0</v>
      </c>
      <c r="H238">
        <f t="shared" si="43"/>
        <v>146.64592098252069</v>
      </c>
      <c r="I238" s="117">
        <f t="shared" si="37"/>
        <v>0</v>
      </c>
      <c r="J238" s="117">
        <f t="shared" si="38"/>
        <v>0</v>
      </c>
      <c r="K238" s="117">
        <f t="shared" si="39"/>
        <v>0</v>
      </c>
    </row>
    <row r="239" spans="1:11" x14ac:dyDescent="0.25">
      <c r="A239">
        <f t="shared" si="44"/>
        <v>233</v>
      </c>
      <c r="B239" s="117">
        <f t="shared" si="42"/>
        <v>0</v>
      </c>
      <c r="C239" s="117" t="e">
        <f t="shared" si="40"/>
        <v>#NUM!</v>
      </c>
      <c r="D239" s="117">
        <f t="shared" si="45"/>
        <v>0</v>
      </c>
      <c r="E239" s="117" t="e">
        <f t="shared" si="35"/>
        <v>#NUM!</v>
      </c>
      <c r="F239" s="117">
        <f t="shared" si="41"/>
        <v>0</v>
      </c>
      <c r="G239" s="117">
        <f t="shared" si="36"/>
        <v>0</v>
      </c>
      <c r="H239">
        <f t="shared" si="43"/>
        <v>146.88811864362597</v>
      </c>
      <c r="I239" s="117">
        <f t="shared" si="37"/>
        <v>0</v>
      </c>
      <c r="J239" s="117">
        <f t="shared" si="38"/>
        <v>0</v>
      </c>
      <c r="K239" s="117">
        <f t="shared" si="39"/>
        <v>0</v>
      </c>
    </row>
    <row r="240" spans="1:11" x14ac:dyDescent="0.25">
      <c r="A240">
        <f t="shared" si="44"/>
        <v>234</v>
      </c>
      <c r="B240" s="117">
        <f t="shared" si="42"/>
        <v>0</v>
      </c>
      <c r="C240" s="117" t="e">
        <f t="shared" si="40"/>
        <v>#NUM!</v>
      </c>
      <c r="D240" s="117">
        <f t="shared" si="45"/>
        <v>0</v>
      </c>
      <c r="E240" s="117" t="e">
        <f t="shared" si="35"/>
        <v>#NUM!</v>
      </c>
      <c r="F240" s="117">
        <f t="shared" si="41"/>
        <v>0</v>
      </c>
      <c r="G240" s="117">
        <f t="shared" si="36"/>
        <v>0</v>
      </c>
      <c r="H240">
        <f t="shared" si="43"/>
        <v>147.13071631385972</v>
      </c>
      <c r="I240" s="117">
        <f t="shared" si="37"/>
        <v>0</v>
      </c>
      <c r="J240" s="117">
        <f t="shared" si="38"/>
        <v>0</v>
      </c>
      <c r="K240" s="117">
        <f t="shared" si="39"/>
        <v>0</v>
      </c>
    </row>
    <row r="241" spans="1:11" x14ac:dyDescent="0.25">
      <c r="A241">
        <f t="shared" si="44"/>
        <v>235</v>
      </c>
      <c r="B241" s="117">
        <f t="shared" si="42"/>
        <v>0</v>
      </c>
      <c r="C241" s="117" t="e">
        <f t="shared" si="40"/>
        <v>#NUM!</v>
      </c>
      <c r="D241" s="117">
        <f t="shared" si="45"/>
        <v>0</v>
      </c>
      <c r="E241" s="117" t="e">
        <f t="shared" si="35"/>
        <v>#NUM!</v>
      </c>
      <c r="F241" s="117">
        <f t="shared" si="41"/>
        <v>0</v>
      </c>
      <c r="G241" s="117">
        <f t="shared" si="36"/>
        <v>0</v>
      </c>
      <c r="H241">
        <f t="shared" si="43"/>
        <v>147.37371465386954</v>
      </c>
      <c r="I241" s="117">
        <f t="shared" si="37"/>
        <v>0</v>
      </c>
      <c r="J241" s="117">
        <f t="shared" si="38"/>
        <v>0</v>
      </c>
      <c r="K241" s="117">
        <f t="shared" si="39"/>
        <v>0</v>
      </c>
    </row>
    <row r="242" spans="1:11" x14ac:dyDescent="0.25">
      <c r="A242">
        <f t="shared" si="44"/>
        <v>236</v>
      </c>
      <c r="B242" s="117">
        <f t="shared" si="42"/>
        <v>0</v>
      </c>
      <c r="C242" s="117" t="e">
        <f t="shared" si="40"/>
        <v>#NUM!</v>
      </c>
      <c r="D242" s="117">
        <f t="shared" si="45"/>
        <v>0</v>
      </c>
      <c r="E242" s="117" t="e">
        <f t="shared" si="35"/>
        <v>#NUM!</v>
      </c>
      <c r="F242" s="117">
        <f t="shared" si="41"/>
        <v>0</v>
      </c>
      <c r="G242" s="117">
        <f t="shared" si="36"/>
        <v>0</v>
      </c>
      <c r="H242">
        <f t="shared" si="43"/>
        <v>147.61711432539414</v>
      </c>
      <c r="I242" s="117">
        <f t="shared" si="37"/>
        <v>0</v>
      </c>
      <c r="J242" s="117">
        <f t="shared" si="38"/>
        <v>0</v>
      </c>
      <c r="K242" s="117">
        <f t="shared" si="39"/>
        <v>0</v>
      </c>
    </row>
    <row r="243" spans="1:11" x14ac:dyDescent="0.25">
      <c r="A243">
        <f t="shared" si="44"/>
        <v>237</v>
      </c>
      <c r="B243" s="117">
        <f t="shared" si="42"/>
        <v>0</v>
      </c>
      <c r="C243" s="117" t="e">
        <f t="shared" si="40"/>
        <v>#NUM!</v>
      </c>
      <c r="D243" s="117">
        <f t="shared" si="45"/>
        <v>0</v>
      </c>
      <c r="E243" s="117" t="e">
        <f t="shared" si="35"/>
        <v>#NUM!</v>
      </c>
      <c r="F243" s="117">
        <f t="shared" si="41"/>
        <v>0</v>
      </c>
      <c r="G243" s="117">
        <f t="shared" si="36"/>
        <v>0</v>
      </c>
      <c r="H243">
        <f t="shared" si="43"/>
        <v>147.86091599126513</v>
      </c>
      <c r="I243" s="117">
        <f t="shared" si="37"/>
        <v>0</v>
      </c>
      <c r="J243" s="117">
        <f t="shared" si="38"/>
        <v>0</v>
      </c>
      <c r="K243" s="117">
        <f t="shared" si="39"/>
        <v>0</v>
      </c>
    </row>
    <row r="244" spans="1:11" x14ac:dyDescent="0.25">
      <c r="A244">
        <f t="shared" si="44"/>
        <v>238</v>
      </c>
      <c r="B244" s="117">
        <f t="shared" si="42"/>
        <v>0</v>
      </c>
      <c r="C244" s="117" t="e">
        <f t="shared" si="40"/>
        <v>#NUM!</v>
      </c>
      <c r="D244" s="117">
        <f t="shared" si="45"/>
        <v>0</v>
      </c>
      <c r="E244" s="117" t="e">
        <f t="shared" si="35"/>
        <v>#NUM!</v>
      </c>
      <c r="F244" s="117">
        <f t="shared" si="41"/>
        <v>0</v>
      </c>
      <c r="G244" s="117">
        <f t="shared" si="36"/>
        <v>0</v>
      </c>
      <c r="H244">
        <f t="shared" si="43"/>
        <v>148.10512031540887</v>
      </c>
      <c r="I244" s="117">
        <f t="shared" si="37"/>
        <v>0</v>
      </c>
      <c r="J244" s="117">
        <f t="shared" si="38"/>
        <v>0</v>
      </c>
      <c r="K244" s="117">
        <f t="shared" si="39"/>
        <v>0</v>
      </c>
    </row>
    <row r="245" spans="1:11" x14ac:dyDescent="0.25">
      <c r="A245">
        <f t="shared" si="44"/>
        <v>239</v>
      </c>
      <c r="B245" s="117">
        <f t="shared" si="42"/>
        <v>0</v>
      </c>
      <c r="C245" s="117" t="e">
        <f t="shared" si="40"/>
        <v>#NUM!</v>
      </c>
      <c r="D245" s="117">
        <f t="shared" si="45"/>
        <v>0</v>
      </c>
      <c r="E245" s="117" t="e">
        <f t="shared" si="35"/>
        <v>#NUM!</v>
      </c>
      <c r="F245" s="117">
        <f t="shared" si="41"/>
        <v>0</v>
      </c>
      <c r="G245" s="117">
        <f t="shared" si="36"/>
        <v>0</v>
      </c>
      <c r="H245">
        <f t="shared" si="43"/>
        <v>148.34972796284822</v>
      </c>
      <c r="I245" s="117">
        <f t="shared" si="37"/>
        <v>0</v>
      </c>
      <c r="J245" s="117">
        <f t="shared" si="38"/>
        <v>0</v>
      </c>
      <c r="K245" s="117">
        <f t="shared" si="39"/>
        <v>0</v>
      </c>
    </row>
    <row r="246" spans="1:11" x14ac:dyDescent="0.25">
      <c r="A246">
        <f t="shared" si="44"/>
        <v>240</v>
      </c>
      <c r="B246" s="117">
        <f t="shared" si="42"/>
        <v>0</v>
      </c>
      <c r="C246" s="117" t="e">
        <f t="shared" si="40"/>
        <v>#NUM!</v>
      </c>
      <c r="D246" s="117">
        <f t="shared" si="45"/>
        <v>0</v>
      </c>
      <c r="E246" s="117" t="e">
        <f t="shared" si="35"/>
        <v>#NUM!</v>
      </c>
      <c r="F246" s="117">
        <f t="shared" si="41"/>
        <v>0</v>
      </c>
      <c r="G246" s="117">
        <f t="shared" si="36"/>
        <v>0</v>
      </c>
      <c r="H246">
        <f t="shared" si="43"/>
        <v>148.59473959970438</v>
      </c>
      <c r="I246" s="117">
        <f t="shared" si="37"/>
        <v>0</v>
      </c>
      <c r="J246" s="117">
        <f t="shared" si="38"/>
        <v>0</v>
      </c>
      <c r="K246" s="117">
        <f t="shared" si="39"/>
        <v>0</v>
      </c>
    </row>
    <row r="247" spans="1:11" x14ac:dyDescent="0.25">
      <c r="A247">
        <f t="shared" si="44"/>
        <v>241</v>
      </c>
      <c r="B247" s="117">
        <f t="shared" si="42"/>
        <v>0</v>
      </c>
      <c r="C247" s="117" t="e">
        <f t="shared" si="40"/>
        <v>#NUM!</v>
      </c>
      <c r="D247" s="117">
        <f t="shared" si="45"/>
        <v>0</v>
      </c>
      <c r="E247" s="117" t="e">
        <f t="shared" si="35"/>
        <v>#NUM!</v>
      </c>
      <c r="F247" s="117">
        <f t="shared" si="41"/>
        <v>0</v>
      </c>
      <c r="G247" s="117">
        <f t="shared" si="36"/>
        <v>0</v>
      </c>
      <c r="H247">
        <f t="shared" si="43"/>
        <v>148.84015589319876</v>
      </c>
      <c r="I247" s="117">
        <f t="shared" si="37"/>
        <v>0</v>
      </c>
      <c r="J247" s="117">
        <f t="shared" si="38"/>
        <v>0</v>
      </c>
      <c r="K247" s="117">
        <f t="shared" si="39"/>
        <v>0</v>
      </c>
    </row>
    <row r="248" spans="1:11" x14ac:dyDescent="0.25">
      <c r="A248">
        <f t="shared" si="44"/>
        <v>242</v>
      </c>
      <c r="B248" s="117">
        <f t="shared" si="42"/>
        <v>0</v>
      </c>
      <c r="C248" s="117" t="e">
        <f t="shared" si="40"/>
        <v>#NUM!</v>
      </c>
      <c r="D248" s="117">
        <f t="shared" si="45"/>
        <v>0</v>
      </c>
      <c r="E248" s="117" t="e">
        <f t="shared" si="35"/>
        <v>#NUM!</v>
      </c>
      <c r="F248" s="117">
        <f t="shared" si="41"/>
        <v>0</v>
      </c>
      <c r="G248" s="117">
        <f t="shared" si="36"/>
        <v>0</v>
      </c>
      <c r="H248">
        <f t="shared" si="43"/>
        <v>149.08597751165465</v>
      </c>
      <c r="I248" s="117">
        <f t="shared" si="37"/>
        <v>0</v>
      </c>
      <c r="J248" s="117">
        <f t="shared" si="38"/>
        <v>0</v>
      </c>
      <c r="K248" s="117">
        <f t="shared" si="39"/>
        <v>0</v>
      </c>
    </row>
    <row r="249" spans="1:11" x14ac:dyDescent="0.25">
      <c r="A249">
        <f t="shared" si="44"/>
        <v>243</v>
      </c>
      <c r="B249" s="117">
        <f t="shared" si="42"/>
        <v>0</v>
      </c>
      <c r="C249" s="117" t="e">
        <f t="shared" si="40"/>
        <v>#NUM!</v>
      </c>
      <c r="D249" s="117">
        <f t="shared" si="45"/>
        <v>0</v>
      </c>
      <c r="E249" s="117" t="e">
        <f t="shared" si="35"/>
        <v>#NUM!</v>
      </c>
      <c r="F249" s="117">
        <f t="shared" si="41"/>
        <v>0</v>
      </c>
      <c r="G249" s="117">
        <f t="shared" si="36"/>
        <v>0</v>
      </c>
      <c r="H249">
        <f t="shared" si="43"/>
        <v>149.33220512449921</v>
      </c>
      <c r="I249" s="117">
        <f t="shared" si="37"/>
        <v>0</v>
      </c>
      <c r="J249" s="117">
        <f t="shared" si="38"/>
        <v>0</v>
      </c>
      <c r="K249" s="117">
        <f t="shared" si="39"/>
        <v>0</v>
      </c>
    </row>
    <row r="250" spans="1:11" x14ac:dyDescent="0.25">
      <c r="A250">
        <f t="shared" si="44"/>
        <v>244</v>
      </c>
      <c r="B250" s="117">
        <f t="shared" si="42"/>
        <v>0</v>
      </c>
      <c r="C250" s="117" t="e">
        <f t="shared" si="40"/>
        <v>#NUM!</v>
      </c>
      <c r="D250" s="117">
        <f t="shared" si="45"/>
        <v>0</v>
      </c>
      <c r="E250" s="117" t="e">
        <f t="shared" si="35"/>
        <v>#NUM!</v>
      </c>
      <c r="F250" s="117">
        <f t="shared" si="41"/>
        <v>0</v>
      </c>
      <c r="G250" s="117">
        <f t="shared" si="36"/>
        <v>0</v>
      </c>
      <c r="H250">
        <f t="shared" si="43"/>
        <v>149.57883940226517</v>
      </c>
      <c r="I250" s="117">
        <f t="shared" si="37"/>
        <v>0</v>
      </c>
      <c r="J250" s="117">
        <f t="shared" si="38"/>
        <v>0</v>
      </c>
      <c r="K250" s="117">
        <f t="shared" si="39"/>
        <v>0</v>
      </c>
    </row>
    <row r="251" spans="1:11" x14ac:dyDescent="0.25">
      <c r="A251">
        <f t="shared" si="44"/>
        <v>245</v>
      </c>
      <c r="B251" s="117">
        <f t="shared" si="42"/>
        <v>0</v>
      </c>
      <c r="C251" s="117" t="e">
        <f t="shared" si="40"/>
        <v>#NUM!</v>
      </c>
      <c r="D251" s="117">
        <f t="shared" si="45"/>
        <v>0</v>
      </c>
      <c r="E251" s="117" t="e">
        <f t="shared" si="35"/>
        <v>#NUM!</v>
      </c>
      <c r="F251" s="117">
        <f t="shared" si="41"/>
        <v>0</v>
      </c>
      <c r="G251" s="117">
        <f t="shared" si="36"/>
        <v>0</v>
      </c>
      <c r="H251">
        <f t="shared" si="43"/>
        <v>149.82588101659272</v>
      </c>
      <c r="I251" s="117">
        <f t="shared" si="37"/>
        <v>0</v>
      </c>
      <c r="J251" s="117">
        <f t="shared" si="38"/>
        <v>0</v>
      </c>
      <c r="K251" s="117">
        <f t="shared" si="39"/>
        <v>0</v>
      </c>
    </row>
    <row r="252" spans="1:11" x14ac:dyDescent="0.25">
      <c r="A252">
        <f t="shared" si="44"/>
        <v>246</v>
      </c>
      <c r="B252" s="117">
        <f t="shared" si="42"/>
        <v>0</v>
      </c>
      <c r="C252" s="117" t="e">
        <f t="shared" si="40"/>
        <v>#NUM!</v>
      </c>
      <c r="D252" s="117">
        <f t="shared" si="45"/>
        <v>0</v>
      </c>
      <c r="E252" s="117" t="e">
        <f t="shared" si="35"/>
        <v>#NUM!</v>
      </c>
      <c r="F252" s="117">
        <f t="shared" si="41"/>
        <v>0</v>
      </c>
      <c r="G252" s="117">
        <f t="shared" si="36"/>
        <v>0</v>
      </c>
      <c r="H252">
        <f t="shared" si="43"/>
        <v>150.07333064023129</v>
      </c>
      <c r="I252" s="117">
        <f t="shared" si="37"/>
        <v>0</v>
      </c>
      <c r="J252" s="117">
        <f t="shared" si="38"/>
        <v>0</v>
      </c>
      <c r="K252" s="117">
        <f t="shared" si="39"/>
        <v>0</v>
      </c>
    </row>
    <row r="253" spans="1:11" x14ac:dyDescent="0.25">
      <c r="A253">
        <f t="shared" si="44"/>
        <v>247</v>
      </c>
      <c r="B253" s="117">
        <f t="shared" si="42"/>
        <v>0</v>
      </c>
      <c r="C253" s="117" t="e">
        <f t="shared" si="40"/>
        <v>#NUM!</v>
      </c>
      <c r="D253" s="117">
        <f t="shared" si="45"/>
        <v>0</v>
      </c>
      <c r="E253" s="117" t="e">
        <f t="shared" si="35"/>
        <v>#NUM!</v>
      </c>
      <c r="F253" s="117">
        <f t="shared" si="41"/>
        <v>0</v>
      </c>
      <c r="G253" s="117">
        <f t="shared" si="36"/>
        <v>0</v>
      </c>
      <c r="H253">
        <f t="shared" si="43"/>
        <v>150.32118894704146</v>
      </c>
      <c r="I253" s="117">
        <f t="shared" si="37"/>
        <v>0</v>
      </c>
      <c r="J253" s="117">
        <f t="shared" si="38"/>
        <v>0</v>
      </c>
      <c r="K253" s="117">
        <f t="shared" si="39"/>
        <v>0</v>
      </c>
    </row>
    <row r="254" spans="1:11" x14ac:dyDescent="0.25">
      <c r="A254">
        <f t="shared" si="44"/>
        <v>248</v>
      </c>
      <c r="B254" s="117">
        <f t="shared" si="42"/>
        <v>0</v>
      </c>
      <c r="C254" s="117" t="e">
        <f t="shared" si="40"/>
        <v>#NUM!</v>
      </c>
      <c r="D254" s="117">
        <f t="shared" si="45"/>
        <v>0</v>
      </c>
      <c r="E254" s="117" t="e">
        <f t="shared" si="35"/>
        <v>#NUM!</v>
      </c>
      <c r="F254" s="117">
        <f t="shared" si="41"/>
        <v>0</v>
      </c>
      <c r="G254" s="117">
        <f t="shared" si="36"/>
        <v>0</v>
      </c>
      <c r="H254">
        <f t="shared" si="43"/>
        <v>150.56945661199669</v>
      </c>
      <c r="I254" s="117">
        <f t="shared" si="37"/>
        <v>0</v>
      </c>
      <c r="J254" s="117">
        <f t="shared" si="38"/>
        <v>0</v>
      </c>
      <c r="K254" s="117">
        <f t="shared" si="39"/>
        <v>0</v>
      </c>
    </row>
    <row r="255" spans="1:11" x14ac:dyDescent="0.25">
      <c r="A255">
        <f t="shared" si="44"/>
        <v>249</v>
      </c>
      <c r="B255" s="117">
        <f t="shared" si="42"/>
        <v>0</v>
      </c>
      <c r="C255" s="117" t="e">
        <f t="shared" si="40"/>
        <v>#NUM!</v>
      </c>
      <c r="D255" s="117">
        <f t="shared" si="45"/>
        <v>0</v>
      </c>
      <c r="E255" s="117" t="e">
        <f t="shared" si="35"/>
        <v>#NUM!</v>
      </c>
      <c r="F255" s="117">
        <f t="shared" si="41"/>
        <v>0</v>
      </c>
      <c r="G255" s="117">
        <f t="shared" si="36"/>
        <v>0</v>
      </c>
      <c r="H255">
        <f t="shared" si="43"/>
        <v>150.81813431118525</v>
      </c>
      <c r="I255" s="117">
        <f t="shared" si="37"/>
        <v>0</v>
      </c>
      <c r="J255" s="117">
        <f t="shared" si="38"/>
        <v>0</v>
      </c>
      <c r="K255" s="117">
        <f t="shared" si="39"/>
        <v>0</v>
      </c>
    </row>
    <row r="256" spans="1:11" x14ac:dyDescent="0.25">
      <c r="A256">
        <f t="shared" si="44"/>
        <v>250</v>
      </c>
      <c r="B256" s="117">
        <f t="shared" si="42"/>
        <v>0</v>
      </c>
      <c r="C256" s="117" t="e">
        <f t="shared" si="40"/>
        <v>#NUM!</v>
      </c>
      <c r="D256" s="117">
        <f t="shared" si="45"/>
        <v>0</v>
      </c>
      <c r="E256" s="117" t="e">
        <f t="shared" si="35"/>
        <v>#NUM!</v>
      </c>
      <c r="F256" s="117">
        <f t="shared" si="41"/>
        <v>0</v>
      </c>
      <c r="G256" s="117">
        <f t="shared" si="36"/>
        <v>0</v>
      </c>
      <c r="H256">
        <f t="shared" si="43"/>
        <v>151.06722272181202</v>
      </c>
      <c r="I256" s="117">
        <f t="shared" si="37"/>
        <v>0</v>
      </c>
      <c r="J256" s="117">
        <f t="shared" si="38"/>
        <v>0</v>
      </c>
      <c r="K256" s="117">
        <f t="shared" si="39"/>
        <v>0</v>
      </c>
    </row>
    <row r="257" spans="1:11" x14ac:dyDescent="0.25">
      <c r="A257">
        <f t="shared" si="44"/>
        <v>251</v>
      </c>
      <c r="B257" s="117">
        <f t="shared" si="42"/>
        <v>0</v>
      </c>
      <c r="C257" s="117" t="e">
        <f t="shared" si="40"/>
        <v>#NUM!</v>
      </c>
      <c r="D257" s="117">
        <f t="shared" si="45"/>
        <v>0</v>
      </c>
      <c r="E257" s="117" t="e">
        <f t="shared" si="35"/>
        <v>#NUM!</v>
      </c>
      <c r="F257" s="117">
        <f t="shared" si="41"/>
        <v>0</v>
      </c>
      <c r="G257" s="117">
        <f t="shared" si="36"/>
        <v>0</v>
      </c>
      <c r="H257">
        <f t="shared" si="43"/>
        <v>151.31672252220031</v>
      </c>
      <c r="I257" s="117">
        <f t="shared" si="37"/>
        <v>0</v>
      </c>
      <c r="J257" s="117">
        <f t="shared" si="38"/>
        <v>0</v>
      </c>
      <c r="K257" s="117">
        <f t="shared" si="39"/>
        <v>0</v>
      </c>
    </row>
    <row r="258" spans="1:11" x14ac:dyDescent="0.25">
      <c r="A258">
        <f t="shared" si="44"/>
        <v>252</v>
      </c>
      <c r="B258" s="117">
        <f t="shared" si="42"/>
        <v>0</v>
      </c>
      <c r="C258" s="117" t="e">
        <f t="shared" si="40"/>
        <v>#NUM!</v>
      </c>
      <c r="D258" s="117">
        <f t="shared" si="45"/>
        <v>0</v>
      </c>
      <c r="E258" s="117" t="e">
        <f t="shared" si="35"/>
        <v>#NUM!</v>
      </c>
      <c r="F258" s="117">
        <f t="shared" si="41"/>
        <v>0</v>
      </c>
      <c r="G258" s="117">
        <f t="shared" si="36"/>
        <v>0</v>
      </c>
      <c r="H258">
        <f t="shared" si="43"/>
        <v>151.56663439179377</v>
      </c>
      <c r="I258" s="117">
        <f t="shared" si="37"/>
        <v>0</v>
      </c>
      <c r="J258" s="117">
        <f t="shared" si="38"/>
        <v>0</v>
      </c>
      <c r="K258" s="117">
        <f t="shared" si="39"/>
        <v>0</v>
      </c>
    </row>
    <row r="259" spans="1:11" x14ac:dyDescent="0.25">
      <c r="A259">
        <f t="shared" si="44"/>
        <v>253</v>
      </c>
      <c r="B259" s="117">
        <f t="shared" si="42"/>
        <v>0</v>
      </c>
      <c r="C259" s="117" t="e">
        <f t="shared" si="40"/>
        <v>#NUM!</v>
      </c>
      <c r="D259" s="117">
        <f t="shared" si="45"/>
        <v>0</v>
      </c>
      <c r="E259" s="117" t="e">
        <f t="shared" si="35"/>
        <v>#NUM!</v>
      </c>
      <c r="F259" s="117">
        <f t="shared" si="41"/>
        <v>0</v>
      </c>
      <c r="G259" s="117">
        <f t="shared" si="36"/>
        <v>0</v>
      </c>
      <c r="H259">
        <f t="shared" si="43"/>
        <v>151.81695901115819</v>
      </c>
      <c r="I259" s="117">
        <f t="shared" si="37"/>
        <v>0</v>
      </c>
      <c r="J259" s="117">
        <f t="shared" si="38"/>
        <v>0</v>
      </c>
      <c r="K259" s="117">
        <f t="shared" si="39"/>
        <v>0</v>
      </c>
    </row>
    <row r="260" spans="1:11" x14ac:dyDescent="0.25">
      <c r="A260">
        <f t="shared" si="44"/>
        <v>254</v>
      </c>
      <c r="B260" s="117">
        <f t="shared" si="42"/>
        <v>0</v>
      </c>
      <c r="C260" s="117" t="e">
        <f t="shared" si="40"/>
        <v>#NUM!</v>
      </c>
      <c r="D260" s="117">
        <f t="shared" si="45"/>
        <v>0</v>
      </c>
      <c r="E260" s="117" t="e">
        <f t="shared" si="35"/>
        <v>#NUM!</v>
      </c>
      <c r="F260" s="117">
        <f t="shared" si="41"/>
        <v>0</v>
      </c>
      <c r="G260" s="117">
        <f t="shared" si="36"/>
        <v>0</v>
      </c>
      <c r="H260">
        <f t="shared" si="43"/>
        <v>152.06769706198338</v>
      </c>
      <c r="I260" s="117">
        <f t="shared" si="37"/>
        <v>0</v>
      </c>
      <c r="J260" s="117">
        <f t="shared" si="38"/>
        <v>0</v>
      </c>
      <c r="K260" s="117">
        <f t="shared" si="39"/>
        <v>0</v>
      </c>
    </row>
    <row r="261" spans="1:11" x14ac:dyDescent="0.25">
      <c r="A261">
        <f t="shared" si="44"/>
        <v>255</v>
      </c>
      <c r="B261" s="117">
        <f t="shared" si="42"/>
        <v>0</v>
      </c>
      <c r="C261" s="117" t="e">
        <f t="shared" si="40"/>
        <v>#NUM!</v>
      </c>
      <c r="D261" s="117">
        <f t="shared" si="45"/>
        <v>0</v>
      </c>
      <c r="E261" s="117" t="e">
        <f t="shared" si="35"/>
        <v>#NUM!</v>
      </c>
      <c r="F261" s="117">
        <f t="shared" si="41"/>
        <v>0</v>
      </c>
      <c r="G261" s="117">
        <f t="shared" si="36"/>
        <v>0</v>
      </c>
      <c r="H261">
        <f t="shared" si="43"/>
        <v>152.318849227085</v>
      </c>
      <c r="I261" s="117">
        <f t="shared" si="37"/>
        <v>0</v>
      </c>
      <c r="J261" s="117">
        <f t="shared" si="38"/>
        <v>0</v>
      </c>
      <c r="K261" s="117">
        <f t="shared" si="39"/>
        <v>0</v>
      </c>
    </row>
    <row r="262" spans="1:11" x14ac:dyDescent="0.25">
      <c r="A262">
        <f t="shared" si="44"/>
        <v>256</v>
      </c>
      <c r="B262" s="117">
        <f t="shared" si="42"/>
        <v>0</v>
      </c>
      <c r="C262" s="117" t="e">
        <f t="shared" si="40"/>
        <v>#NUM!</v>
      </c>
      <c r="D262" s="117">
        <f t="shared" si="45"/>
        <v>0</v>
      </c>
      <c r="E262" s="117" t="e">
        <f t="shared" si="35"/>
        <v>#NUM!</v>
      </c>
      <c r="F262" s="117">
        <f t="shared" si="41"/>
        <v>0</v>
      </c>
      <c r="G262" s="117">
        <f t="shared" si="36"/>
        <v>0</v>
      </c>
      <c r="H262">
        <f t="shared" si="43"/>
        <v>152.57041619040643</v>
      </c>
      <c r="I262" s="117">
        <f t="shared" si="37"/>
        <v>0</v>
      </c>
      <c r="J262" s="117">
        <f t="shared" si="38"/>
        <v>0</v>
      </c>
      <c r="K262" s="117">
        <f t="shared" si="39"/>
        <v>0</v>
      </c>
    </row>
    <row r="263" spans="1:11" x14ac:dyDescent="0.25">
      <c r="A263">
        <f t="shared" si="44"/>
        <v>257</v>
      </c>
      <c r="B263" s="117">
        <f t="shared" si="42"/>
        <v>0</v>
      </c>
      <c r="C263" s="117" t="e">
        <f t="shared" si="40"/>
        <v>#NUM!</v>
      </c>
      <c r="D263" s="117">
        <f t="shared" si="45"/>
        <v>0</v>
      </c>
      <c r="E263" s="117" t="e">
        <f t="shared" ref="E263:E326" si="46">-PMT(Interest,H$3,Lsum)</f>
        <v>#NUM!</v>
      </c>
      <c r="F263" s="117">
        <f t="shared" si="41"/>
        <v>0</v>
      </c>
      <c r="G263" s="117">
        <f t="shared" ref="G263:G326" si="47">H263/Base_Index*F263</f>
        <v>0</v>
      </c>
      <c r="H263">
        <f t="shared" si="43"/>
        <v>152.82239863702071</v>
      </c>
      <c r="I263" s="117">
        <f t="shared" ref="I263:I326" si="48">IF(B263&gt;0.01,H263/Base_Index*E263,0)</f>
        <v>0</v>
      </c>
      <c r="J263" s="117">
        <f t="shared" ref="J263:J326" si="49">IF(B263&gt;0.01,H263/Base_Index*C263,0)</f>
        <v>0</v>
      </c>
      <c r="K263" s="117">
        <f t="shared" ref="K263:K326" si="50">H263/Base_Index*D263</f>
        <v>0</v>
      </c>
    </row>
    <row r="264" spans="1:11" x14ac:dyDescent="0.25">
      <c r="A264">
        <f t="shared" si="44"/>
        <v>258</v>
      </c>
      <c r="B264" s="117">
        <f t="shared" si="42"/>
        <v>0</v>
      </c>
      <c r="C264" s="117" t="e">
        <f t="shared" ref="C264:C327" si="51">E264-D264</f>
        <v>#NUM!</v>
      </c>
      <c r="D264" s="117">
        <f t="shared" si="45"/>
        <v>0</v>
      </c>
      <c r="E264" s="117" t="e">
        <f t="shared" si="46"/>
        <v>#NUM!</v>
      </c>
      <c r="F264" s="117">
        <f t="shared" ref="F264:F327" si="52">IF(B264&gt;0.01,B264-C264,0)</f>
        <v>0</v>
      </c>
      <c r="G264" s="117">
        <f t="shared" si="47"/>
        <v>0</v>
      </c>
      <c r="H264">
        <f t="shared" si="43"/>
        <v>153.07479725313223</v>
      </c>
      <c r="I264" s="117">
        <f t="shared" si="48"/>
        <v>0</v>
      </c>
      <c r="J264" s="117">
        <f t="shared" si="49"/>
        <v>0</v>
      </c>
      <c r="K264" s="117">
        <f t="shared" si="50"/>
        <v>0</v>
      </c>
    </row>
    <row r="265" spans="1:11" x14ac:dyDescent="0.25">
      <c r="A265">
        <f t="shared" si="44"/>
        <v>259</v>
      </c>
      <c r="B265" s="117">
        <f t="shared" ref="B265:B328" si="53">F264</f>
        <v>0</v>
      </c>
      <c r="C265" s="117" t="e">
        <f t="shared" si="51"/>
        <v>#NUM!</v>
      </c>
      <c r="D265" s="117">
        <f t="shared" si="45"/>
        <v>0</v>
      </c>
      <c r="E265" s="117" t="e">
        <f t="shared" si="46"/>
        <v>#NUM!</v>
      </c>
      <c r="F265" s="117">
        <f t="shared" si="52"/>
        <v>0</v>
      </c>
      <c r="G265" s="117">
        <f t="shared" si="47"/>
        <v>0</v>
      </c>
      <c r="H265">
        <f t="shared" ref="H265:H328" si="54">H264+D$3*H264/100</f>
        <v>153.32761272607877</v>
      </c>
      <c r="I265" s="117">
        <f t="shared" si="48"/>
        <v>0</v>
      </c>
      <c r="J265" s="117">
        <f t="shared" si="49"/>
        <v>0</v>
      </c>
      <c r="K265" s="117">
        <f t="shared" si="50"/>
        <v>0</v>
      </c>
    </row>
    <row r="266" spans="1:11" x14ac:dyDescent="0.25">
      <c r="A266">
        <f t="shared" si="44"/>
        <v>260</v>
      </c>
      <c r="B266" s="117">
        <f t="shared" si="53"/>
        <v>0</v>
      </c>
      <c r="C266" s="117" t="e">
        <f t="shared" si="51"/>
        <v>#NUM!</v>
      </c>
      <c r="D266" s="117">
        <f t="shared" si="45"/>
        <v>0</v>
      </c>
      <c r="E266" s="117" t="e">
        <f t="shared" si="46"/>
        <v>#NUM!</v>
      </c>
      <c r="F266" s="117">
        <f t="shared" si="52"/>
        <v>0</v>
      </c>
      <c r="G266" s="117">
        <f t="shared" si="47"/>
        <v>0</v>
      </c>
      <c r="H266">
        <f t="shared" si="54"/>
        <v>153.58084574433326</v>
      </c>
      <c r="I266" s="117">
        <f t="shared" si="48"/>
        <v>0</v>
      </c>
      <c r="J266" s="117">
        <f t="shared" si="49"/>
        <v>0</v>
      </c>
      <c r="K266" s="117">
        <f t="shared" si="50"/>
        <v>0</v>
      </c>
    </row>
    <row r="267" spans="1:11" x14ac:dyDescent="0.25">
      <c r="A267">
        <f t="shared" si="44"/>
        <v>261</v>
      </c>
      <c r="B267" s="117">
        <f t="shared" si="53"/>
        <v>0</v>
      </c>
      <c r="C267" s="117" t="e">
        <f t="shared" si="51"/>
        <v>#NUM!</v>
      </c>
      <c r="D267" s="117">
        <f t="shared" si="45"/>
        <v>0</v>
      </c>
      <c r="E267" s="117" t="e">
        <f t="shared" si="46"/>
        <v>#NUM!</v>
      </c>
      <c r="F267" s="117">
        <f t="shared" si="52"/>
        <v>0</v>
      </c>
      <c r="G267" s="117">
        <f t="shared" si="47"/>
        <v>0</v>
      </c>
      <c r="H267">
        <f t="shared" si="54"/>
        <v>153.83449699750574</v>
      </c>
      <c r="I267" s="117">
        <f t="shared" si="48"/>
        <v>0</v>
      </c>
      <c r="J267" s="117">
        <f t="shared" si="49"/>
        <v>0</v>
      </c>
      <c r="K267" s="117">
        <f t="shared" si="50"/>
        <v>0</v>
      </c>
    </row>
    <row r="268" spans="1:11" x14ac:dyDescent="0.25">
      <c r="A268">
        <f t="shared" si="44"/>
        <v>262</v>
      </c>
      <c r="B268" s="117">
        <f t="shared" si="53"/>
        <v>0</v>
      </c>
      <c r="C268" s="117" t="e">
        <f t="shared" si="51"/>
        <v>#NUM!</v>
      </c>
      <c r="D268" s="117">
        <f t="shared" si="45"/>
        <v>0</v>
      </c>
      <c r="E268" s="117" t="e">
        <f t="shared" si="46"/>
        <v>#NUM!</v>
      </c>
      <c r="F268" s="117">
        <f t="shared" si="52"/>
        <v>0</v>
      </c>
      <c r="G268" s="117">
        <f t="shared" si="47"/>
        <v>0</v>
      </c>
      <c r="H268">
        <f t="shared" si="54"/>
        <v>154.08856717634518</v>
      </c>
      <c r="I268" s="117">
        <f t="shared" si="48"/>
        <v>0</v>
      </c>
      <c r="J268" s="117">
        <f t="shared" si="49"/>
        <v>0</v>
      </c>
      <c r="K268" s="117">
        <f t="shared" si="50"/>
        <v>0</v>
      </c>
    </row>
    <row r="269" spans="1:11" x14ac:dyDescent="0.25">
      <c r="A269">
        <f t="shared" si="44"/>
        <v>263</v>
      </c>
      <c r="B269" s="117">
        <f t="shared" si="53"/>
        <v>0</v>
      </c>
      <c r="C269" s="117" t="e">
        <f t="shared" si="51"/>
        <v>#NUM!</v>
      </c>
      <c r="D269" s="117">
        <f t="shared" si="45"/>
        <v>0</v>
      </c>
      <c r="E269" s="117" t="e">
        <f t="shared" si="46"/>
        <v>#NUM!</v>
      </c>
      <c r="F269" s="117">
        <f t="shared" si="52"/>
        <v>0</v>
      </c>
      <c r="G269" s="117">
        <f t="shared" si="47"/>
        <v>0</v>
      </c>
      <c r="H269">
        <f t="shared" si="54"/>
        <v>154.34305697274138</v>
      </c>
      <c r="I269" s="117">
        <f t="shared" si="48"/>
        <v>0</v>
      </c>
      <c r="J269" s="117">
        <f t="shared" si="49"/>
        <v>0</v>
      </c>
      <c r="K269" s="117">
        <f t="shared" si="50"/>
        <v>0</v>
      </c>
    </row>
    <row r="270" spans="1:11" x14ac:dyDescent="0.25">
      <c r="A270">
        <f t="shared" si="44"/>
        <v>264</v>
      </c>
      <c r="B270" s="117">
        <f t="shared" si="53"/>
        <v>0</v>
      </c>
      <c r="C270" s="117" t="e">
        <f t="shared" si="51"/>
        <v>#NUM!</v>
      </c>
      <c r="D270" s="117">
        <f t="shared" si="45"/>
        <v>0</v>
      </c>
      <c r="E270" s="117" t="e">
        <f t="shared" si="46"/>
        <v>#NUM!</v>
      </c>
      <c r="F270" s="117">
        <f t="shared" si="52"/>
        <v>0</v>
      </c>
      <c r="G270" s="117">
        <f t="shared" si="47"/>
        <v>0</v>
      </c>
      <c r="H270">
        <f t="shared" si="54"/>
        <v>154.59796707972686</v>
      </c>
      <c r="I270" s="117">
        <f t="shared" si="48"/>
        <v>0</v>
      </c>
      <c r="J270" s="117">
        <f t="shared" si="49"/>
        <v>0</v>
      </c>
      <c r="K270" s="117">
        <f t="shared" si="50"/>
        <v>0</v>
      </c>
    </row>
    <row r="271" spans="1:11" x14ac:dyDescent="0.25">
      <c r="A271">
        <f t="shared" si="44"/>
        <v>265</v>
      </c>
      <c r="B271" s="117">
        <f t="shared" si="53"/>
        <v>0</v>
      </c>
      <c r="C271" s="117" t="e">
        <f t="shared" si="51"/>
        <v>#NUM!</v>
      </c>
      <c r="D271" s="117">
        <f t="shared" si="45"/>
        <v>0</v>
      </c>
      <c r="E271" s="117" t="e">
        <f t="shared" si="46"/>
        <v>#NUM!</v>
      </c>
      <c r="F271" s="117">
        <f t="shared" si="52"/>
        <v>0</v>
      </c>
      <c r="G271" s="117">
        <f t="shared" si="47"/>
        <v>0</v>
      </c>
      <c r="H271">
        <f t="shared" si="54"/>
        <v>154.85329819147873</v>
      </c>
      <c r="I271" s="117">
        <f t="shared" si="48"/>
        <v>0</v>
      </c>
      <c r="J271" s="117">
        <f t="shared" si="49"/>
        <v>0</v>
      </c>
      <c r="K271" s="117">
        <f t="shared" si="50"/>
        <v>0</v>
      </c>
    </row>
    <row r="272" spans="1:11" x14ac:dyDescent="0.25">
      <c r="A272">
        <f t="shared" si="44"/>
        <v>266</v>
      </c>
      <c r="B272" s="117">
        <f t="shared" si="53"/>
        <v>0</v>
      </c>
      <c r="C272" s="117" t="e">
        <f t="shared" si="51"/>
        <v>#NUM!</v>
      </c>
      <c r="D272" s="117">
        <f t="shared" si="45"/>
        <v>0</v>
      </c>
      <c r="E272" s="117" t="e">
        <f t="shared" si="46"/>
        <v>#NUM!</v>
      </c>
      <c r="F272" s="117">
        <f t="shared" si="52"/>
        <v>0</v>
      </c>
      <c r="G272" s="117">
        <f t="shared" si="47"/>
        <v>0</v>
      </c>
      <c r="H272">
        <f t="shared" si="54"/>
        <v>155.10905100332059</v>
      </c>
      <c r="I272" s="117">
        <f t="shared" si="48"/>
        <v>0</v>
      </c>
      <c r="J272" s="117">
        <f t="shared" si="49"/>
        <v>0</v>
      </c>
      <c r="K272" s="117">
        <f t="shared" si="50"/>
        <v>0</v>
      </c>
    </row>
    <row r="273" spans="1:11" x14ac:dyDescent="0.25">
      <c r="A273">
        <f t="shared" si="44"/>
        <v>267</v>
      </c>
      <c r="B273" s="117">
        <f t="shared" si="53"/>
        <v>0</v>
      </c>
      <c r="C273" s="117" t="e">
        <f t="shared" si="51"/>
        <v>#NUM!</v>
      </c>
      <c r="D273" s="117">
        <f t="shared" si="45"/>
        <v>0</v>
      </c>
      <c r="E273" s="117" t="e">
        <f t="shared" si="46"/>
        <v>#NUM!</v>
      </c>
      <c r="F273" s="117">
        <f t="shared" si="52"/>
        <v>0</v>
      </c>
      <c r="G273" s="117">
        <f t="shared" si="47"/>
        <v>0</v>
      </c>
      <c r="H273">
        <f t="shared" si="54"/>
        <v>155.3652262117244</v>
      </c>
      <c r="I273" s="117">
        <f t="shared" si="48"/>
        <v>0</v>
      </c>
      <c r="J273" s="117">
        <f t="shared" si="49"/>
        <v>0</v>
      </c>
      <c r="K273" s="117">
        <f t="shared" si="50"/>
        <v>0</v>
      </c>
    </row>
    <row r="274" spans="1:11" x14ac:dyDescent="0.25">
      <c r="A274">
        <f t="shared" si="44"/>
        <v>268</v>
      </c>
      <c r="B274" s="117">
        <f t="shared" si="53"/>
        <v>0</v>
      </c>
      <c r="C274" s="117" t="e">
        <f t="shared" si="51"/>
        <v>#NUM!</v>
      </c>
      <c r="D274" s="117">
        <f t="shared" si="45"/>
        <v>0</v>
      </c>
      <c r="E274" s="117" t="e">
        <f t="shared" si="46"/>
        <v>#NUM!</v>
      </c>
      <c r="F274" s="117">
        <f t="shared" si="52"/>
        <v>0</v>
      </c>
      <c r="G274" s="117">
        <f t="shared" si="47"/>
        <v>0</v>
      </c>
      <c r="H274">
        <f t="shared" si="54"/>
        <v>155.62182451431244</v>
      </c>
      <c r="I274" s="117">
        <f t="shared" si="48"/>
        <v>0</v>
      </c>
      <c r="J274" s="117">
        <f t="shared" si="49"/>
        <v>0</v>
      </c>
      <c r="K274" s="117">
        <f t="shared" si="50"/>
        <v>0</v>
      </c>
    </row>
    <row r="275" spans="1:11" x14ac:dyDescent="0.25">
      <c r="A275">
        <f t="shared" si="44"/>
        <v>269</v>
      </c>
      <c r="B275" s="117">
        <f t="shared" si="53"/>
        <v>0</v>
      </c>
      <c r="C275" s="117" t="e">
        <f t="shared" si="51"/>
        <v>#NUM!</v>
      </c>
      <c r="D275" s="117">
        <f t="shared" si="45"/>
        <v>0</v>
      </c>
      <c r="E275" s="117" t="e">
        <f t="shared" si="46"/>
        <v>#NUM!</v>
      </c>
      <c r="F275" s="117">
        <f t="shared" si="52"/>
        <v>0</v>
      </c>
      <c r="G275" s="117">
        <f t="shared" si="47"/>
        <v>0</v>
      </c>
      <c r="H275">
        <f t="shared" si="54"/>
        <v>155.87884660985915</v>
      </c>
      <c r="I275" s="117">
        <f t="shared" si="48"/>
        <v>0</v>
      </c>
      <c r="J275" s="117">
        <f t="shared" si="49"/>
        <v>0</v>
      </c>
      <c r="K275" s="117">
        <f t="shared" si="50"/>
        <v>0</v>
      </c>
    </row>
    <row r="276" spans="1:11" x14ac:dyDescent="0.25">
      <c r="A276">
        <f t="shared" si="44"/>
        <v>270</v>
      </c>
      <c r="B276" s="117">
        <f t="shared" si="53"/>
        <v>0</v>
      </c>
      <c r="C276" s="117" t="e">
        <f t="shared" si="51"/>
        <v>#NUM!</v>
      </c>
      <c r="D276" s="117">
        <f t="shared" si="45"/>
        <v>0</v>
      </c>
      <c r="E276" s="117" t="e">
        <f t="shared" si="46"/>
        <v>#NUM!</v>
      </c>
      <c r="F276" s="117">
        <f t="shared" si="52"/>
        <v>0</v>
      </c>
      <c r="G276" s="117">
        <f t="shared" si="47"/>
        <v>0</v>
      </c>
      <c r="H276">
        <f t="shared" si="54"/>
        <v>156.13629319829306</v>
      </c>
      <c r="I276" s="117">
        <f t="shared" si="48"/>
        <v>0</v>
      </c>
      <c r="J276" s="117">
        <f t="shared" si="49"/>
        <v>0</v>
      </c>
      <c r="K276" s="117">
        <f t="shared" si="50"/>
        <v>0</v>
      </c>
    </row>
    <row r="277" spans="1:11" x14ac:dyDescent="0.25">
      <c r="A277">
        <f t="shared" si="44"/>
        <v>271</v>
      </c>
      <c r="B277" s="117">
        <f t="shared" si="53"/>
        <v>0</v>
      </c>
      <c r="C277" s="117" t="e">
        <f t="shared" si="51"/>
        <v>#NUM!</v>
      </c>
      <c r="D277" s="117">
        <f t="shared" si="45"/>
        <v>0</v>
      </c>
      <c r="E277" s="117" t="e">
        <f t="shared" si="46"/>
        <v>#NUM!</v>
      </c>
      <c r="F277" s="117">
        <f t="shared" si="52"/>
        <v>0</v>
      </c>
      <c r="G277" s="117">
        <f t="shared" si="47"/>
        <v>0</v>
      </c>
      <c r="H277">
        <f t="shared" si="54"/>
        <v>156.39416498069869</v>
      </c>
      <c r="I277" s="117">
        <f t="shared" si="48"/>
        <v>0</v>
      </c>
      <c r="J277" s="117">
        <f t="shared" si="49"/>
        <v>0</v>
      </c>
      <c r="K277" s="117">
        <f t="shared" si="50"/>
        <v>0</v>
      </c>
    </row>
    <row r="278" spans="1:11" x14ac:dyDescent="0.25">
      <c r="A278">
        <f t="shared" si="44"/>
        <v>272</v>
      </c>
      <c r="B278" s="117">
        <f t="shared" si="53"/>
        <v>0</v>
      </c>
      <c r="C278" s="117" t="e">
        <f t="shared" si="51"/>
        <v>#NUM!</v>
      </c>
      <c r="D278" s="117">
        <f t="shared" si="45"/>
        <v>0</v>
      </c>
      <c r="E278" s="117" t="e">
        <f t="shared" si="46"/>
        <v>#NUM!</v>
      </c>
      <c r="F278" s="117">
        <f t="shared" si="52"/>
        <v>0</v>
      </c>
      <c r="G278" s="117">
        <f t="shared" si="47"/>
        <v>0</v>
      </c>
      <c r="H278">
        <f t="shared" si="54"/>
        <v>156.65246265931845</v>
      </c>
      <c r="I278" s="117">
        <f t="shared" si="48"/>
        <v>0</v>
      </c>
      <c r="J278" s="117">
        <f t="shared" si="49"/>
        <v>0</v>
      </c>
      <c r="K278" s="117">
        <f t="shared" si="50"/>
        <v>0</v>
      </c>
    </row>
    <row r="279" spans="1:11" x14ac:dyDescent="0.25">
      <c r="A279">
        <f t="shared" ref="A279:A342" si="55">A278+1</f>
        <v>273</v>
      </c>
      <c r="B279" s="117">
        <f t="shared" si="53"/>
        <v>0</v>
      </c>
      <c r="C279" s="117" t="e">
        <f t="shared" si="51"/>
        <v>#NUM!</v>
      </c>
      <c r="D279" s="117">
        <f t="shared" si="45"/>
        <v>0</v>
      </c>
      <c r="E279" s="117" t="e">
        <f t="shared" si="46"/>
        <v>#NUM!</v>
      </c>
      <c r="F279" s="117">
        <f t="shared" si="52"/>
        <v>0</v>
      </c>
      <c r="G279" s="117">
        <f t="shared" si="47"/>
        <v>0</v>
      </c>
      <c r="H279">
        <f t="shared" si="54"/>
        <v>156.91118693755456</v>
      </c>
      <c r="I279" s="117">
        <f t="shared" si="48"/>
        <v>0</v>
      </c>
      <c r="J279" s="117">
        <f t="shared" si="49"/>
        <v>0</v>
      </c>
      <c r="K279" s="117">
        <f t="shared" si="50"/>
        <v>0</v>
      </c>
    </row>
    <row r="280" spans="1:11" x14ac:dyDescent="0.25">
      <c r="A280">
        <f t="shared" si="55"/>
        <v>274</v>
      </c>
      <c r="B280" s="117">
        <f t="shared" si="53"/>
        <v>0</v>
      </c>
      <c r="C280" s="117" t="e">
        <f t="shared" si="51"/>
        <v>#NUM!</v>
      </c>
      <c r="D280" s="117">
        <f t="shared" ref="D280:D343" si="56">B280*Interest</f>
        <v>0</v>
      </c>
      <c r="E280" s="117" t="e">
        <f t="shared" si="46"/>
        <v>#NUM!</v>
      </c>
      <c r="F280" s="117">
        <f t="shared" si="52"/>
        <v>0</v>
      </c>
      <c r="G280" s="117">
        <f t="shared" si="47"/>
        <v>0</v>
      </c>
      <c r="H280">
        <f t="shared" si="54"/>
        <v>157.17033851997095</v>
      </c>
      <c r="I280" s="117">
        <f t="shared" si="48"/>
        <v>0</v>
      </c>
      <c r="J280" s="117">
        <f t="shared" si="49"/>
        <v>0</v>
      </c>
      <c r="K280" s="117">
        <f t="shared" si="50"/>
        <v>0</v>
      </c>
    </row>
    <row r="281" spans="1:11" x14ac:dyDescent="0.25">
      <c r="A281">
        <f t="shared" si="55"/>
        <v>275</v>
      </c>
      <c r="B281" s="117">
        <f t="shared" si="53"/>
        <v>0</v>
      </c>
      <c r="C281" s="117" t="e">
        <f t="shared" si="51"/>
        <v>#NUM!</v>
      </c>
      <c r="D281" s="117">
        <f t="shared" si="56"/>
        <v>0</v>
      </c>
      <c r="E281" s="117" t="e">
        <f t="shared" si="46"/>
        <v>#NUM!</v>
      </c>
      <c r="F281" s="117">
        <f t="shared" si="52"/>
        <v>0</v>
      </c>
      <c r="G281" s="117">
        <f t="shared" si="47"/>
        <v>0</v>
      </c>
      <c r="H281">
        <f t="shared" si="54"/>
        <v>157.42991811229524</v>
      </c>
      <c r="I281" s="117">
        <f t="shared" si="48"/>
        <v>0</v>
      </c>
      <c r="J281" s="117">
        <f t="shared" si="49"/>
        <v>0</v>
      </c>
      <c r="K281" s="117">
        <f t="shared" si="50"/>
        <v>0</v>
      </c>
    </row>
    <row r="282" spans="1:11" x14ac:dyDescent="0.25">
      <c r="A282">
        <f t="shared" si="55"/>
        <v>276</v>
      </c>
      <c r="B282" s="117">
        <f t="shared" si="53"/>
        <v>0</v>
      </c>
      <c r="C282" s="117" t="e">
        <f t="shared" si="51"/>
        <v>#NUM!</v>
      </c>
      <c r="D282" s="117">
        <f t="shared" si="56"/>
        <v>0</v>
      </c>
      <c r="E282" s="117" t="e">
        <f t="shared" si="46"/>
        <v>#NUM!</v>
      </c>
      <c r="F282" s="117">
        <f t="shared" si="52"/>
        <v>0</v>
      </c>
      <c r="G282" s="117">
        <f t="shared" si="47"/>
        <v>0</v>
      </c>
      <c r="H282">
        <f t="shared" si="54"/>
        <v>157.68992642142061</v>
      </c>
      <c r="I282" s="117">
        <f t="shared" si="48"/>
        <v>0</v>
      </c>
      <c r="J282" s="117">
        <f t="shared" si="49"/>
        <v>0</v>
      </c>
      <c r="K282" s="117">
        <f t="shared" si="50"/>
        <v>0</v>
      </c>
    </row>
    <row r="283" spans="1:11" x14ac:dyDescent="0.25">
      <c r="A283">
        <f t="shared" si="55"/>
        <v>277</v>
      </c>
      <c r="B283" s="117">
        <f t="shared" si="53"/>
        <v>0</v>
      </c>
      <c r="C283" s="117" t="e">
        <f t="shared" si="51"/>
        <v>#NUM!</v>
      </c>
      <c r="D283" s="117">
        <f t="shared" si="56"/>
        <v>0</v>
      </c>
      <c r="E283" s="117" t="e">
        <f t="shared" si="46"/>
        <v>#NUM!</v>
      </c>
      <c r="F283" s="117">
        <f t="shared" si="52"/>
        <v>0</v>
      </c>
      <c r="G283" s="117">
        <f t="shared" si="47"/>
        <v>0</v>
      </c>
      <c r="H283">
        <f t="shared" si="54"/>
        <v>157.95036415540767</v>
      </c>
      <c r="I283" s="117">
        <f t="shared" si="48"/>
        <v>0</v>
      </c>
      <c r="J283" s="117">
        <f t="shared" si="49"/>
        <v>0</v>
      </c>
      <c r="K283" s="117">
        <f t="shared" si="50"/>
        <v>0</v>
      </c>
    </row>
    <row r="284" spans="1:11" x14ac:dyDescent="0.25">
      <c r="A284">
        <f t="shared" si="55"/>
        <v>278</v>
      </c>
      <c r="B284" s="117">
        <f t="shared" si="53"/>
        <v>0</v>
      </c>
      <c r="C284" s="117" t="e">
        <f t="shared" si="51"/>
        <v>#NUM!</v>
      </c>
      <c r="D284" s="117">
        <f t="shared" si="56"/>
        <v>0</v>
      </c>
      <c r="E284" s="117" t="e">
        <f t="shared" si="46"/>
        <v>#NUM!</v>
      </c>
      <c r="F284" s="117">
        <f t="shared" si="52"/>
        <v>0</v>
      </c>
      <c r="G284" s="117">
        <f t="shared" si="47"/>
        <v>0</v>
      </c>
      <c r="H284">
        <f t="shared" si="54"/>
        <v>158.2112320234865</v>
      </c>
      <c r="I284" s="117">
        <f t="shared" si="48"/>
        <v>0</v>
      </c>
      <c r="J284" s="117">
        <f t="shared" si="49"/>
        <v>0</v>
      </c>
      <c r="K284" s="117">
        <f t="shared" si="50"/>
        <v>0</v>
      </c>
    </row>
    <row r="285" spans="1:11" x14ac:dyDescent="0.25">
      <c r="A285">
        <f t="shared" si="55"/>
        <v>279</v>
      </c>
      <c r="B285" s="117">
        <f t="shared" si="53"/>
        <v>0</v>
      </c>
      <c r="C285" s="117" t="e">
        <f t="shared" si="51"/>
        <v>#NUM!</v>
      </c>
      <c r="D285" s="117">
        <f t="shared" si="56"/>
        <v>0</v>
      </c>
      <c r="E285" s="117" t="e">
        <f t="shared" si="46"/>
        <v>#NUM!</v>
      </c>
      <c r="F285" s="117">
        <f t="shared" si="52"/>
        <v>0</v>
      </c>
      <c r="G285" s="117">
        <f t="shared" si="47"/>
        <v>0</v>
      </c>
      <c r="H285">
        <f t="shared" si="54"/>
        <v>158.47253073605856</v>
      </c>
      <c r="I285" s="117">
        <f t="shared" si="48"/>
        <v>0</v>
      </c>
      <c r="J285" s="117">
        <f t="shared" si="49"/>
        <v>0</v>
      </c>
      <c r="K285" s="117">
        <f t="shared" si="50"/>
        <v>0</v>
      </c>
    </row>
    <row r="286" spans="1:11" x14ac:dyDescent="0.25">
      <c r="A286">
        <f t="shared" si="55"/>
        <v>280</v>
      </c>
      <c r="B286" s="117">
        <f t="shared" si="53"/>
        <v>0</v>
      </c>
      <c r="C286" s="117" t="e">
        <f t="shared" si="51"/>
        <v>#NUM!</v>
      </c>
      <c r="D286" s="117">
        <f t="shared" si="56"/>
        <v>0</v>
      </c>
      <c r="E286" s="117" t="e">
        <f t="shared" si="46"/>
        <v>#NUM!</v>
      </c>
      <c r="F286" s="117">
        <f t="shared" si="52"/>
        <v>0</v>
      </c>
      <c r="G286" s="117">
        <f t="shared" si="47"/>
        <v>0</v>
      </c>
      <c r="H286">
        <f t="shared" si="54"/>
        <v>158.73426100469851</v>
      </c>
      <c r="I286" s="117">
        <f t="shared" si="48"/>
        <v>0</v>
      </c>
      <c r="J286" s="117">
        <f t="shared" si="49"/>
        <v>0</v>
      </c>
      <c r="K286" s="117">
        <f t="shared" si="50"/>
        <v>0</v>
      </c>
    </row>
    <row r="287" spans="1:11" x14ac:dyDescent="0.25">
      <c r="A287">
        <f t="shared" si="55"/>
        <v>281</v>
      </c>
      <c r="B287" s="117">
        <f t="shared" si="53"/>
        <v>0</v>
      </c>
      <c r="C287" s="117" t="e">
        <f t="shared" si="51"/>
        <v>#NUM!</v>
      </c>
      <c r="D287" s="117">
        <f t="shared" si="56"/>
        <v>0</v>
      </c>
      <c r="E287" s="117" t="e">
        <f t="shared" si="46"/>
        <v>#NUM!</v>
      </c>
      <c r="F287" s="117">
        <f t="shared" si="52"/>
        <v>0</v>
      </c>
      <c r="G287" s="117">
        <f t="shared" si="47"/>
        <v>0</v>
      </c>
      <c r="H287">
        <f t="shared" si="54"/>
        <v>158.99642354215632</v>
      </c>
      <c r="I287" s="117">
        <f t="shared" si="48"/>
        <v>0</v>
      </c>
      <c r="J287" s="117">
        <f t="shared" si="49"/>
        <v>0</v>
      </c>
      <c r="K287" s="117">
        <f t="shared" si="50"/>
        <v>0</v>
      </c>
    </row>
    <row r="288" spans="1:11" x14ac:dyDescent="0.25">
      <c r="A288">
        <f t="shared" si="55"/>
        <v>282</v>
      </c>
      <c r="B288" s="117">
        <f t="shared" si="53"/>
        <v>0</v>
      </c>
      <c r="C288" s="117" t="e">
        <f t="shared" si="51"/>
        <v>#NUM!</v>
      </c>
      <c r="D288" s="117">
        <f t="shared" si="56"/>
        <v>0</v>
      </c>
      <c r="E288" s="117" t="e">
        <f t="shared" si="46"/>
        <v>#NUM!</v>
      </c>
      <c r="F288" s="117">
        <f t="shared" si="52"/>
        <v>0</v>
      </c>
      <c r="G288" s="117">
        <f t="shared" si="47"/>
        <v>0</v>
      </c>
      <c r="H288">
        <f t="shared" si="54"/>
        <v>159.25901906235907</v>
      </c>
      <c r="I288" s="117">
        <f t="shared" si="48"/>
        <v>0</v>
      </c>
      <c r="J288" s="117">
        <f t="shared" si="49"/>
        <v>0</v>
      </c>
      <c r="K288" s="117">
        <f t="shared" si="50"/>
        <v>0</v>
      </c>
    </row>
    <row r="289" spans="1:11" x14ac:dyDescent="0.25">
      <c r="A289">
        <f t="shared" si="55"/>
        <v>283</v>
      </c>
      <c r="B289" s="117">
        <f t="shared" si="53"/>
        <v>0</v>
      </c>
      <c r="C289" s="117" t="e">
        <f t="shared" si="51"/>
        <v>#NUM!</v>
      </c>
      <c r="D289" s="117">
        <f t="shared" si="56"/>
        <v>0</v>
      </c>
      <c r="E289" s="117" t="e">
        <f t="shared" si="46"/>
        <v>#NUM!</v>
      </c>
      <c r="F289" s="117">
        <f t="shared" si="52"/>
        <v>0</v>
      </c>
      <c r="G289" s="117">
        <f t="shared" si="47"/>
        <v>0</v>
      </c>
      <c r="H289">
        <f t="shared" si="54"/>
        <v>159.52204828041297</v>
      </c>
      <c r="I289" s="117">
        <f t="shared" si="48"/>
        <v>0</v>
      </c>
      <c r="J289" s="117">
        <f t="shared" si="49"/>
        <v>0</v>
      </c>
      <c r="K289" s="117">
        <f t="shared" si="50"/>
        <v>0</v>
      </c>
    </row>
    <row r="290" spans="1:11" x14ac:dyDescent="0.25">
      <c r="A290">
        <f t="shared" si="55"/>
        <v>284</v>
      </c>
      <c r="B290" s="117">
        <f t="shared" si="53"/>
        <v>0</v>
      </c>
      <c r="C290" s="117" t="e">
        <f t="shared" si="51"/>
        <v>#NUM!</v>
      </c>
      <c r="D290" s="117">
        <f t="shared" si="56"/>
        <v>0</v>
      </c>
      <c r="E290" s="117" t="e">
        <f t="shared" si="46"/>
        <v>#NUM!</v>
      </c>
      <c r="F290" s="117">
        <f t="shared" si="52"/>
        <v>0</v>
      </c>
      <c r="G290" s="117">
        <f t="shared" si="47"/>
        <v>0</v>
      </c>
      <c r="H290">
        <f t="shared" si="54"/>
        <v>159.78551191260527</v>
      </c>
      <c r="I290" s="117">
        <f t="shared" si="48"/>
        <v>0</v>
      </c>
      <c r="J290" s="117">
        <f t="shared" si="49"/>
        <v>0</v>
      </c>
      <c r="K290" s="117">
        <f t="shared" si="50"/>
        <v>0</v>
      </c>
    </row>
    <row r="291" spans="1:11" x14ac:dyDescent="0.25">
      <c r="A291">
        <f t="shared" si="55"/>
        <v>285</v>
      </c>
      <c r="B291" s="117">
        <f t="shared" si="53"/>
        <v>0</v>
      </c>
      <c r="C291" s="117" t="e">
        <f t="shared" si="51"/>
        <v>#NUM!</v>
      </c>
      <c r="D291" s="117">
        <f t="shared" si="56"/>
        <v>0</v>
      </c>
      <c r="E291" s="117" t="e">
        <f t="shared" si="46"/>
        <v>#NUM!</v>
      </c>
      <c r="F291" s="117">
        <f t="shared" si="52"/>
        <v>0</v>
      </c>
      <c r="G291" s="117">
        <f t="shared" si="47"/>
        <v>0</v>
      </c>
      <c r="H291">
        <f t="shared" si="54"/>
        <v>160.04941067640627</v>
      </c>
      <c r="I291" s="117">
        <f t="shared" si="48"/>
        <v>0</v>
      </c>
      <c r="J291" s="117">
        <f t="shared" si="49"/>
        <v>0</v>
      </c>
      <c r="K291" s="117">
        <f t="shared" si="50"/>
        <v>0</v>
      </c>
    </row>
    <row r="292" spans="1:11" x14ac:dyDescent="0.25">
      <c r="A292">
        <f t="shared" si="55"/>
        <v>286</v>
      </c>
      <c r="B292" s="117">
        <f t="shared" si="53"/>
        <v>0</v>
      </c>
      <c r="C292" s="117" t="e">
        <f t="shared" si="51"/>
        <v>#NUM!</v>
      </c>
      <c r="D292" s="117">
        <f t="shared" si="56"/>
        <v>0</v>
      </c>
      <c r="E292" s="117" t="e">
        <f t="shared" si="46"/>
        <v>#NUM!</v>
      </c>
      <c r="F292" s="117">
        <f t="shared" si="52"/>
        <v>0</v>
      </c>
      <c r="G292" s="117">
        <f t="shared" si="47"/>
        <v>0</v>
      </c>
      <c r="H292">
        <f t="shared" si="54"/>
        <v>160.31374529047116</v>
      </c>
      <c r="I292" s="117">
        <f t="shared" si="48"/>
        <v>0</v>
      </c>
      <c r="J292" s="117">
        <f t="shared" si="49"/>
        <v>0</v>
      </c>
      <c r="K292" s="117">
        <f t="shared" si="50"/>
        <v>0</v>
      </c>
    </row>
    <row r="293" spans="1:11" x14ac:dyDescent="0.25">
      <c r="A293">
        <f t="shared" si="55"/>
        <v>287</v>
      </c>
      <c r="B293" s="117">
        <f t="shared" si="53"/>
        <v>0</v>
      </c>
      <c r="C293" s="117" t="e">
        <f t="shared" si="51"/>
        <v>#NUM!</v>
      </c>
      <c r="D293" s="117">
        <f t="shared" si="56"/>
        <v>0</v>
      </c>
      <c r="E293" s="117" t="e">
        <f t="shared" si="46"/>
        <v>#NUM!</v>
      </c>
      <c r="F293" s="117">
        <f t="shared" si="52"/>
        <v>0</v>
      </c>
      <c r="G293" s="117">
        <f t="shared" si="47"/>
        <v>0</v>
      </c>
      <c r="H293">
        <f t="shared" si="54"/>
        <v>160.5785164746421</v>
      </c>
      <c r="I293" s="117">
        <f t="shared" si="48"/>
        <v>0</v>
      </c>
      <c r="J293" s="117">
        <f t="shared" si="49"/>
        <v>0</v>
      </c>
      <c r="K293" s="117">
        <f t="shared" si="50"/>
        <v>0</v>
      </c>
    </row>
    <row r="294" spans="1:11" x14ac:dyDescent="0.25">
      <c r="A294">
        <f t="shared" si="55"/>
        <v>288</v>
      </c>
      <c r="B294" s="117">
        <f t="shared" si="53"/>
        <v>0</v>
      </c>
      <c r="C294" s="117" t="e">
        <f t="shared" si="51"/>
        <v>#NUM!</v>
      </c>
      <c r="D294" s="117">
        <f t="shared" si="56"/>
        <v>0</v>
      </c>
      <c r="E294" s="117" t="e">
        <f t="shared" si="46"/>
        <v>#NUM!</v>
      </c>
      <c r="F294" s="117">
        <f t="shared" si="52"/>
        <v>0</v>
      </c>
      <c r="G294" s="117">
        <f t="shared" si="47"/>
        <v>0</v>
      </c>
      <c r="H294">
        <f t="shared" si="54"/>
        <v>160.84372494995014</v>
      </c>
      <c r="I294" s="117">
        <f t="shared" si="48"/>
        <v>0</v>
      </c>
      <c r="J294" s="117">
        <f t="shared" si="49"/>
        <v>0</v>
      </c>
      <c r="K294" s="117">
        <f t="shared" si="50"/>
        <v>0</v>
      </c>
    </row>
    <row r="295" spans="1:11" x14ac:dyDescent="0.25">
      <c r="A295">
        <f t="shared" si="55"/>
        <v>289</v>
      </c>
      <c r="B295" s="117">
        <f t="shared" si="53"/>
        <v>0</v>
      </c>
      <c r="C295" s="117" t="e">
        <f t="shared" si="51"/>
        <v>#NUM!</v>
      </c>
      <c r="D295" s="117">
        <f t="shared" si="56"/>
        <v>0</v>
      </c>
      <c r="E295" s="117" t="e">
        <f t="shared" si="46"/>
        <v>#NUM!</v>
      </c>
      <c r="F295" s="117">
        <f t="shared" si="52"/>
        <v>0</v>
      </c>
      <c r="G295" s="117">
        <f t="shared" si="47"/>
        <v>0</v>
      </c>
      <c r="H295">
        <f t="shared" si="54"/>
        <v>161.1093714386171</v>
      </c>
      <c r="I295" s="117">
        <f t="shared" si="48"/>
        <v>0</v>
      </c>
      <c r="J295" s="117">
        <f t="shared" si="49"/>
        <v>0</v>
      </c>
      <c r="K295" s="117">
        <f t="shared" si="50"/>
        <v>0</v>
      </c>
    </row>
    <row r="296" spans="1:11" x14ac:dyDescent="0.25">
      <c r="A296">
        <f t="shared" si="55"/>
        <v>290</v>
      </c>
      <c r="B296" s="117">
        <f t="shared" si="53"/>
        <v>0</v>
      </c>
      <c r="C296" s="117" t="e">
        <f t="shared" si="51"/>
        <v>#NUM!</v>
      </c>
      <c r="D296" s="117">
        <f t="shared" si="56"/>
        <v>0</v>
      </c>
      <c r="E296" s="117" t="e">
        <f t="shared" si="46"/>
        <v>#NUM!</v>
      </c>
      <c r="F296" s="117">
        <f t="shared" si="52"/>
        <v>0</v>
      </c>
      <c r="G296" s="117">
        <f t="shared" si="47"/>
        <v>0</v>
      </c>
      <c r="H296">
        <f t="shared" si="54"/>
        <v>161.37545666405768</v>
      </c>
      <c r="I296" s="117">
        <f t="shared" si="48"/>
        <v>0</v>
      </c>
      <c r="J296" s="117">
        <f t="shared" si="49"/>
        <v>0</v>
      </c>
      <c r="K296" s="117">
        <f t="shared" si="50"/>
        <v>0</v>
      </c>
    </row>
    <row r="297" spans="1:11" x14ac:dyDescent="0.25">
      <c r="A297">
        <f t="shared" si="55"/>
        <v>291</v>
      </c>
      <c r="B297" s="117">
        <f t="shared" si="53"/>
        <v>0</v>
      </c>
      <c r="C297" s="117" t="e">
        <f t="shared" si="51"/>
        <v>#NUM!</v>
      </c>
      <c r="D297" s="117">
        <f t="shared" si="56"/>
        <v>0</v>
      </c>
      <c r="E297" s="117" t="e">
        <f t="shared" si="46"/>
        <v>#NUM!</v>
      </c>
      <c r="F297" s="117">
        <f t="shared" si="52"/>
        <v>0</v>
      </c>
      <c r="G297" s="117">
        <f t="shared" si="47"/>
        <v>0</v>
      </c>
      <c r="H297">
        <f t="shared" si="54"/>
        <v>161.64198135088134</v>
      </c>
      <c r="I297" s="117">
        <f t="shared" si="48"/>
        <v>0</v>
      </c>
      <c r="J297" s="117">
        <f t="shared" si="49"/>
        <v>0</v>
      </c>
      <c r="K297" s="117">
        <f t="shared" si="50"/>
        <v>0</v>
      </c>
    </row>
    <row r="298" spans="1:11" x14ac:dyDescent="0.25">
      <c r="A298">
        <f t="shared" si="55"/>
        <v>292</v>
      </c>
      <c r="B298" s="117">
        <f t="shared" si="53"/>
        <v>0</v>
      </c>
      <c r="C298" s="117" t="e">
        <f t="shared" si="51"/>
        <v>#NUM!</v>
      </c>
      <c r="D298" s="117">
        <f t="shared" si="56"/>
        <v>0</v>
      </c>
      <c r="E298" s="117" t="e">
        <f t="shared" si="46"/>
        <v>#NUM!</v>
      </c>
      <c r="F298" s="117">
        <f t="shared" si="52"/>
        <v>0</v>
      </c>
      <c r="G298" s="117">
        <f t="shared" si="47"/>
        <v>0</v>
      </c>
      <c r="H298">
        <f t="shared" si="54"/>
        <v>161.90894622489427</v>
      </c>
      <c r="I298" s="117">
        <f t="shared" si="48"/>
        <v>0</v>
      </c>
      <c r="J298" s="117">
        <f t="shared" si="49"/>
        <v>0</v>
      </c>
      <c r="K298" s="117">
        <f t="shared" si="50"/>
        <v>0</v>
      </c>
    </row>
    <row r="299" spans="1:11" x14ac:dyDescent="0.25">
      <c r="A299">
        <f t="shared" si="55"/>
        <v>293</v>
      </c>
      <c r="B299" s="117">
        <f t="shared" si="53"/>
        <v>0</v>
      </c>
      <c r="C299" s="117" t="e">
        <f t="shared" si="51"/>
        <v>#NUM!</v>
      </c>
      <c r="D299" s="117">
        <f t="shared" si="56"/>
        <v>0</v>
      </c>
      <c r="E299" s="117" t="e">
        <f t="shared" si="46"/>
        <v>#NUM!</v>
      </c>
      <c r="F299" s="117">
        <f t="shared" si="52"/>
        <v>0</v>
      </c>
      <c r="G299" s="117">
        <f t="shared" si="47"/>
        <v>0</v>
      </c>
      <c r="H299">
        <f t="shared" si="54"/>
        <v>162.17635201310139</v>
      </c>
      <c r="I299" s="117">
        <f t="shared" si="48"/>
        <v>0</v>
      </c>
      <c r="J299" s="117">
        <f t="shared" si="49"/>
        <v>0</v>
      </c>
      <c r="K299" s="117">
        <f t="shared" si="50"/>
        <v>0</v>
      </c>
    </row>
    <row r="300" spans="1:11" x14ac:dyDescent="0.25">
      <c r="A300">
        <f t="shared" si="55"/>
        <v>294</v>
      </c>
      <c r="B300" s="117">
        <f t="shared" si="53"/>
        <v>0</v>
      </c>
      <c r="C300" s="117" t="e">
        <f t="shared" si="51"/>
        <v>#NUM!</v>
      </c>
      <c r="D300" s="117">
        <f t="shared" si="56"/>
        <v>0</v>
      </c>
      <c r="E300" s="117" t="e">
        <f t="shared" si="46"/>
        <v>#NUM!</v>
      </c>
      <c r="F300" s="117">
        <f t="shared" si="52"/>
        <v>0</v>
      </c>
      <c r="G300" s="117">
        <f t="shared" si="47"/>
        <v>0</v>
      </c>
      <c r="H300">
        <f t="shared" si="54"/>
        <v>162.44419944370836</v>
      </c>
      <c r="I300" s="117">
        <f t="shared" si="48"/>
        <v>0</v>
      </c>
      <c r="J300" s="117">
        <f t="shared" si="49"/>
        <v>0</v>
      </c>
      <c r="K300" s="117">
        <f t="shared" si="50"/>
        <v>0</v>
      </c>
    </row>
    <row r="301" spans="1:11" x14ac:dyDescent="0.25">
      <c r="A301">
        <f t="shared" si="55"/>
        <v>295</v>
      </c>
      <c r="B301" s="117">
        <f t="shared" si="53"/>
        <v>0</v>
      </c>
      <c r="C301" s="117" t="e">
        <f t="shared" si="51"/>
        <v>#NUM!</v>
      </c>
      <c r="D301" s="117">
        <f t="shared" si="56"/>
        <v>0</v>
      </c>
      <c r="E301" s="117" t="e">
        <f t="shared" si="46"/>
        <v>#NUM!</v>
      </c>
      <c r="F301" s="117">
        <f t="shared" si="52"/>
        <v>0</v>
      </c>
      <c r="G301" s="117">
        <f t="shared" si="47"/>
        <v>0</v>
      </c>
      <c r="H301">
        <f t="shared" si="54"/>
        <v>162.71248924612351</v>
      </c>
      <c r="I301" s="117">
        <f t="shared" si="48"/>
        <v>0</v>
      </c>
      <c r="J301" s="117">
        <f t="shared" si="49"/>
        <v>0</v>
      </c>
      <c r="K301" s="117">
        <f t="shared" si="50"/>
        <v>0</v>
      </c>
    </row>
    <row r="302" spans="1:11" x14ac:dyDescent="0.25">
      <c r="A302">
        <f t="shared" si="55"/>
        <v>296</v>
      </c>
      <c r="B302" s="117">
        <f t="shared" si="53"/>
        <v>0</v>
      </c>
      <c r="C302" s="117" t="e">
        <f t="shared" si="51"/>
        <v>#NUM!</v>
      </c>
      <c r="D302" s="117">
        <f t="shared" si="56"/>
        <v>0</v>
      </c>
      <c r="E302" s="117" t="e">
        <f t="shared" si="46"/>
        <v>#NUM!</v>
      </c>
      <c r="F302" s="117">
        <f t="shared" si="52"/>
        <v>0</v>
      </c>
      <c r="G302" s="117">
        <f t="shared" si="47"/>
        <v>0</v>
      </c>
      <c r="H302">
        <f t="shared" si="54"/>
        <v>162.98122215095984</v>
      </c>
      <c r="I302" s="117">
        <f t="shared" si="48"/>
        <v>0</v>
      </c>
      <c r="J302" s="117">
        <f t="shared" si="49"/>
        <v>0</v>
      </c>
      <c r="K302" s="117">
        <f t="shared" si="50"/>
        <v>0</v>
      </c>
    </row>
    <row r="303" spans="1:11" x14ac:dyDescent="0.25">
      <c r="A303">
        <f t="shared" si="55"/>
        <v>297</v>
      </c>
      <c r="B303" s="117">
        <f t="shared" si="53"/>
        <v>0</v>
      </c>
      <c r="C303" s="117" t="e">
        <f t="shared" si="51"/>
        <v>#NUM!</v>
      </c>
      <c r="D303" s="117">
        <f t="shared" si="56"/>
        <v>0</v>
      </c>
      <c r="E303" s="117" t="e">
        <f t="shared" si="46"/>
        <v>#NUM!</v>
      </c>
      <c r="F303" s="117">
        <f t="shared" si="52"/>
        <v>0</v>
      </c>
      <c r="G303" s="117">
        <f t="shared" si="47"/>
        <v>0</v>
      </c>
      <c r="H303">
        <f t="shared" si="54"/>
        <v>163.25039889003702</v>
      </c>
      <c r="I303" s="117">
        <f t="shared" si="48"/>
        <v>0</v>
      </c>
      <c r="J303" s="117">
        <f t="shared" si="49"/>
        <v>0</v>
      </c>
      <c r="K303" s="117">
        <f t="shared" si="50"/>
        <v>0</v>
      </c>
    </row>
    <row r="304" spans="1:11" x14ac:dyDescent="0.25">
      <c r="A304">
        <f t="shared" si="55"/>
        <v>298</v>
      </c>
      <c r="B304" s="117">
        <f t="shared" si="53"/>
        <v>0</v>
      </c>
      <c r="C304" s="117" t="e">
        <f t="shared" si="51"/>
        <v>#NUM!</v>
      </c>
      <c r="D304" s="117">
        <f t="shared" si="56"/>
        <v>0</v>
      </c>
      <c r="E304" s="117" t="e">
        <f t="shared" si="46"/>
        <v>#NUM!</v>
      </c>
      <c r="F304" s="117">
        <f t="shared" si="52"/>
        <v>0</v>
      </c>
      <c r="G304" s="117">
        <f t="shared" si="47"/>
        <v>0</v>
      </c>
      <c r="H304">
        <f t="shared" si="54"/>
        <v>163.52002019638337</v>
      </c>
      <c r="I304" s="117">
        <f t="shared" si="48"/>
        <v>0</v>
      </c>
      <c r="J304" s="117">
        <f t="shared" si="49"/>
        <v>0</v>
      </c>
      <c r="K304" s="117">
        <f t="shared" si="50"/>
        <v>0</v>
      </c>
    </row>
    <row r="305" spans="1:11" x14ac:dyDescent="0.25">
      <c r="A305">
        <f t="shared" si="55"/>
        <v>299</v>
      </c>
      <c r="B305" s="117">
        <f t="shared" si="53"/>
        <v>0</v>
      </c>
      <c r="C305" s="117" t="e">
        <f t="shared" si="51"/>
        <v>#NUM!</v>
      </c>
      <c r="D305" s="117">
        <f t="shared" si="56"/>
        <v>0</v>
      </c>
      <c r="E305" s="117" t="e">
        <f t="shared" si="46"/>
        <v>#NUM!</v>
      </c>
      <c r="F305" s="117">
        <f t="shared" si="52"/>
        <v>0</v>
      </c>
      <c r="G305" s="117">
        <f t="shared" si="47"/>
        <v>0</v>
      </c>
      <c r="H305">
        <f t="shared" si="54"/>
        <v>163.79008680423792</v>
      </c>
      <c r="I305" s="117">
        <f t="shared" si="48"/>
        <v>0</v>
      </c>
      <c r="J305" s="117">
        <f t="shared" si="49"/>
        <v>0</v>
      </c>
      <c r="K305" s="117">
        <f t="shared" si="50"/>
        <v>0</v>
      </c>
    </row>
    <row r="306" spans="1:11" x14ac:dyDescent="0.25">
      <c r="A306">
        <f t="shared" si="55"/>
        <v>300</v>
      </c>
      <c r="B306" s="117">
        <f t="shared" si="53"/>
        <v>0</v>
      </c>
      <c r="C306" s="117" t="e">
        <f t="shared" si="51"/>
        <v>#NUM!</v>
      </c>
      <c r="D306" s="117">
        <f t="shared" si="56"/>
        <v>0</v>
      </c>
      <c r="E306" s="117" t="e">
        <f t="shared" si="46"/>
        <v>#NUM!</v>
      </c>
      <c r="F306" s="117">
        <f t="shared" si="52"/>
        <v>0</v>
      </c>
      <c r="G306" s="117">
        <f t="shared" si="47"/>
        <v>0</v>
      </c>
      <c r="H306">
        <f t="shared" si="54"/>
        <v>164.06059944905229</v>
      </c>
      <c r="I306" s="117">
        <f t="shared" si="48"/>
        <v>0</v>
      </c>
      <c r="J306" s="117">
        <f t="shared" si="49"/>
        <v>0</v>
      </c>
      <c r="K306" s="117">
        <f t="shared" si="50"/>
        <v>0</v>
      </c>
    </row>
    <row r="307" spans="1:11" x14ac:dyDescent="0.25">
      <c r="A307">
        <f t="shared" si="55"/>
        <v>301</v>
      </c>
      <c r="B307" s="117">
        <f t="shared" si="53"/>
        <v>0</v>
      </c>
      <c r="C307" s="117" t="e">
        <f t="shared" si="51"/>
        <v>#NUM!</v>
      </c>
      <c r="D307" s="117">
        <f t="shared" si="56"/>
        <v>0</v>
      </c>
      <c r="E307" s="117" t="e">
        <f t="shared" si="46"/>
        <v>#NUM!</v>
      </c>
      <c r="F307" s="117">
        <f t="shared" si="52"/>
        <v>0</v>
      </c>
      <c r="G307" s="117">
        <f t="shared" si="47"/>
        <v>0</v>
      </c>
      <c r="H307">
        <f t="shared" si="54"/>
        <v>164.33155886749276</v>
      </c>
      <c r="I307" s="117">
        <f t="shared" si="48"/>
        <v>0</v>
      </c>
      <c r="J307" s="117">
        <f t="shared" si="49"/>
        <v>0</v>
      </c>
      <c r="K307" s="117">
        <f t="shared" si="50"/>
        <v>0</v>
      </c>
    </row>
    <row r="308" spans="1:11" x14ac:dyDescent="0.25">
      <c r="A308">
        <f t="shared" si="55"/>
        <v>302</v>
      </c>
      <c r="B308" s="117">
        <f t="shared" si="53"/>
        <v>0</v>
      </c>
      <c r="C308" s="117" t="e">
        <f t="shared" si="51"/>
        <v>#NUM!</v>
      </c>
      <c r="D308" s="117">
        <f t="shared" si="56"/>
        <v>0</v>
      </c>
      <c r="E308" s="117" t="e">
        <f t="shared" si="46"/>
        <v>#NUM!</v>
      </c>
      <c r="F308" s="117">
        <f t="shared" si="52"/>
        <v>0</v>
      </c>
      <c r="G308" s="117">
        <f t="shared" si="47"/>
        <v>0</v>
      </c>
      <c r="H308">
        <f t="shared" si="54"/>
        <v>164.60296579744232</v>
      </c>
      <c r="I308" s="117">
        <f t="shared" si="48"/>
        <v>0</v>
      </c>
      <c r="J308" s="117">
        <f t="shared" si="49"/>
        <v>0</v>
      </c>
      <c r="K308" s="117">
        <f t="shared" si="50"/>
        <v>0</v>
      </c>
    </row>
    <row r="309" spans="1:11" x14ac:dyDescent="0.25">
      <c r="A309">
        <f t="shared" si="55"/>
        <v>303</v>
      </c>
      <c r="B309" s="117">
        <f t="shared" si="53"/>
        <v>0</v>
      </c>
      <c r="C309" s="117" t="e">
        <f t="shared" si="51"/>
        <v>#NUM!</v>
      </c>
      <c r="D309" s="117">
        <f t="shared" si="56"/>
        <v>0</v>
      </c>
      <c r="E309" s="117" t="e">
        <f t="shared" si="46"/>
        <v>#NUM!</v>
      </c>
      <c r="F309" s="117">
        <f t="shared" si="52"/>
        <v>0</v>
      </c>
      <c r="G309" s="117">
        <f t="shared" si="47"/>
        <v>0</v>
      </c>
      <c r="H309">
        <f t="shared" si="54"/>
        <v>164.87482097800262</v>
      </c>
      <c r="I309" s="117">
        <f t="shared" si="48"/>
        <v>0</v>
      </c>
      <c r="J309" s="117">
        <f t="shared" si="49"/>
        <v>0</v>
      </c>
      <c r="K309" s="117">
        <f t="shared" si="50"/>
        <v>0</v>
      </c>
    </row>
    <row r="310" spans="1:11" x14ac:dyDescent="0.25">
      <c r="A310">
        <f t="shared" si="55"/>
        <v>304</v>
      </c>
      <c r="B310" s="117">
        <f t="shared" si="53"/>
        <v>0</v>
      </c>
      <c r="C310" s="117" t="e">
        <f t="shared" si="51"/>
        <v>#NUM!</v>
      </c>
      <c r="D310" s="117">
        <f t="shared" si="56"/>
        <v>0</v>
      </c>
      <c r="E310" s="117" t="e">
        <f t="shared" si="46"/>
        <v>#NUM!</v>
      </c>
      <c r="F310" s="117">
        <f t="shared" si="52"/>
        <v>0</v>
      </c>
      <c r="G310" s="117">
        <f t="shared" si="47"/>
        <v>0</v>
      </c>
      <c r="H310">
        <f t="shared" si="54"/>
        <v>165.14712514949599</v>
      </c>
      <c r="I310" s="117">
        <f t="shared" si="48"/>
        <v>0</v>
      </c>
      <c r="J310" s="117">
        <f t="shared" si="49"/>
        <v>0</v>
      </c>
      <c r="K310" s="117">
        <f t="shared" si="50"/>
        <v>0</v>
      </c>
    </row>
    <row r="311" spans="1:11" x14ac:dyDescent="0.25">
      <c r="A311">
        <f t="shared" si="55"/>
        <v>305</v>
      </c>
      <c r="B311" s="117">
        <f t="shared" si="53"/>
        <v>0</v>
      </c>
      <c r="C311" s="117" t="e">
        <f t="shared" si="51"/>
        <v>#NUM!</v>
      </c>
      <c r="D311" s="117">
        <f t="shared" si="56"/>
        <v>0</v>
      </c>
      <c r="E311" s="117" t="e">
        <f t="shared" si="46"/>
        <v>#NUM!</v>
      </c>
      <c r="F311" s="117">
        <f t="shared" si="52"/>
        <v>0</v>
      </c>
      <c r="G311" s="117">
        <f t="shared" si="47"/>
        <v>0</v>
      </c>
      <c r="H311">
        <f t="shared" si="54"/>
        <v>165.41987905346744</v>
      </c>
      <c r="I311" s="117">
        <f t="shared" si="48"/>
        <v>0</v>
      </c>
      <c r="J311" s="117">
        <f t="shared" si="49"/>
        <v>0</v>
      </c>
      <c r="K311" s="117">
        <f t="shared" si="50"/>
        <v>0</v>
      </c>
    </row>
    <row r="312" spans="1:11" x14ac:dyDescent="0.25">
      <c r="A312">
        <f t="shared" si="55"/>
        <v>306</v>
      </c>
      <c r="B312" s="117">
        <f t="shared" si="53"/>
        <v>0</v>
      </c>
      <c r="C312" s="117" t="e">
        <f t="shared" si="51"/>
        <v>#NUM!</v>
      </c>
      <c r="D312" s="117">
        <f t="shared" si="56"/>
        <v>0</v>
      </c>
      <c r="E312" s="117" t="e">
        <f t="shared" si="46"/>
        <v>#NUM!</v>
      </c>
      <c r="F312" s="117">
        <f t="shared" si="52"/>
        <v>0</v>
      </c>
      <c r="G312" s="117">
        <f t="shared" si="47"/>
        <v>0</v>
      </c>
      <c r="H312">
        <f t="shared" si="54"/>
        <v>165.69308343268673</v>
      </c>
      <c r="I312" s="117">
        <f t="shared" si="48"/>
        <v>0</v>
      </c>
      <c r="J312" s="117">
        <f t="shared" si="49"/>
        <v>0</v>
      </c>
      <c r="K312" s="117">
        <f t="shared" si="50"/>
        <v>0</v>
      </c>
    </row>
    <row r="313" spans="1:11" x14ac:dyDescent="0.25">
      <c r="A313">
        <f t="shared" si="55"/>
        <v>307</v>
      </c>
      <c r="B313" s="117">
        <f t="shared" si="53"/>
        <v>0</v>
      </c>
      <c r="C313" s="117" t="e">
        <f t="shared" si="51"/>
        <v>#NUM!</v>
      </c>
      <c r="D313" s="117">
        <f t="shared" si="56"/>
        <v>0</v>
      </c>
      <c r="E313" s="117" t="e">
        <f t="shared" si="46"/>
        <v>#NUM!</v>
      </c>
      <c r="F313" s="117">
        <f t="shared" si="52"/>
        <v>0</v>
      </c>
      <c r="G313" s="117">
        <f t="shared" si="47"/>
        <v>0</v>
      </c>
      <c r="H313">
        <f t="shared" si="54"/>
        <v>165.96673903115035</v>
      </c>
      <c r="I313" s="117">
        <f t="shared" si="48"/>
        <v>0</v>
      </c>
      <c r="J313" s="117">
        <f t="shared" si="49"/>
        <v>0</v>
      </c>
      <c r="K313" s="117">
        <f t="shared" si="50"/>
        <v>0</v>
      </c>
    </row>
    <row r="314" spans="1:11" x14ac:dyDescent="0.25">
      <c r="A314">
        <f t="shared" si="55"/>
        <v>308</v>
      </c>
      <c r="B314" s="117">
        <f t="shared" si="53"/>
        <v>0</v>
      </c>
      <c r="C314" s="117" t="e">
        <f t="shared" si="51"/>
        <v>#NUM!</v>
      </c>
      <c r="D314" s="117">
        <f t="shared" si="56"/>
        <v>0</v>
      </c>
      <c r="E314" s="117" t="e">
        <f t="shared" si="46"/>
        <v>#NUM!</v>
      </c>
      <c r="F314" s="117">
        <f t="shared" si="52"/>
        <v>0</v>
      </c>
      <c r="G314" s="117">
        <f t="shared" si="47"/>
        <v>0</v>
      </c>
      <c r="H314">
        <f t="shared" si="54"/>
        <v>166.24084659408359</v>
      </c>
      <c r="I314" s="117">
        <f t="shared" si="48"/>
        <v>0</v>
      </c>
      <c r="J314" s="117">
        <f t="shared" si="49"/>
        <v>0</v>
      </c>
      <c r="K314" s="117">
        <f t="shared" si="50"/>
        <v>0</v>
      </c>
    </row>
    <row r="315" spans="1:11" x14ac:dyDescent="0.25">
      <c r="A315">
        <f t="shared" si="55"/>
        <v>309</v>
      </c>
      <c r="B315" s="117">
        <f t="shared" si="53"/>
        <v>0</v>
      </c>
      <c r="C315" s="117" t="e">
        <f t="shared" si="51"/>
        <v>#NUM!</v>
      </c>
      <c r="D315" s="117">
        <f t="shared" si="56"/>
        <v>0</v>
      </c>
      <c r="E315" s="117" t="e">
        <f t="shared" si="46"/>
        <v>#NUM!</v>
      </c>
      <c r="F315" s="117">
        <f t="shared" si="52"/>
        <v>0</v>
      </c>
      <c r="G315" s="117">
        <f t="shared" si="47"/>
        <v>0</v>
      </c>
      <c r="H315">
        <f t="shared" si="54"/>
        <v>166.51540686794249</v>
      </c>
      <c r="I315" s="117">
        <f t="shared" si="48"/>
        <v>0</v>
      </c>
      <c r="J315" s="117">
        <f t="shared" si="49"/>
        <v>0</v>
      </c>
      <c r="K315" s="117">
        <f t="shared" si="50"/>
        <v>0</v>
      </c>
    </row>
    <row r="316" spans="1:11" x14ac:dyDescent="0.25">
      <c r="A316">
        <f t="shared" si="55"/>
        <v>310</v>
      </c>
      <c r="B316" s="117">
        <f t="shared" si="53"/>
        <v>0</v>
      </c>
      <c r="C316" s="117" t="e">
        <f t="shared" si="51"/>
        <v>#NUM!</v>
      </c>
      <c r="D316" s="117">
        <f t="shared" si="56"/>
        <v>0</v>
      </c>
      <c r="E316" s="117" t="e">
        <f t="shared" si="46"/>
        <v>#NUM!</v>
      </c>
      <c r="F316" s="117">
        <f t="shared" si="52"/>
        <v>0</v>
      </c>
      <c r="G316" s="117">
        <f t="shared" si="47"/>
        <v>0</v>
      </c>
      <c r="H316">
        <f t="shared" si="54"/>
        <v>166.79042060041596</v>
      </c>
      <c r="I316" s="117">
        <f t="shared" si="48"/>
        <v>0</v>
      </c>
      <c r="J316" s="117">
        <f t="shared" si="49"/>
        <v>0</v>
      </c>
      <c r="K316" s="117">
        <f t="shared" si="50"/>
        <v>0</v>
      </c>
    </row>
    <row r="317" spans="1:11" x14ac:dyDescent="0.25">
      <c r="A317">
        <f t="shared" si="55"/>
        <v>311</v>
      </c>
      <c r="B317" s="117">
        <f t="shared" si="53"/>
        <v>0</v>
      </c>
      <c r="C317" s="117" t="e">
        <f t="shared" si="51"/>
        <v>#NUM!</v>
      </c>
      <c r="D317" s="117">
        <f t="shared" si="56"/>
        <v>0</v>
      </c>
      <c r="E317" s="117" t="e">
        <f t="shared" si="46"/>
        <v>#NUM!</v>
      </c>
      <c r="F317" s="117">
        <f t="shared" si="52"/>
        <v>0</v>
      </c>
      <c r="G317" s="117">
        <f t="shared" si="47"/>
        <v>0</v>
      </c>
      <c r="H317">
        <f t="shared" si="54"/>
        <v>167.06588854042775</v>
      </c>
      <c r="I317" s="117">
        <f t="shared" si="48"/>
        <v>0</v>
      </c>
      <c r="J317" s="117">
        <f t="shared" si="49"/>
        <v>0</v>
      </c>
      <c r="K317" s="117">
        <f t="shared" si="50"/>
        <v>0</v>
      </c>
    </row>
    <row r="318" spans="1:11" x14ac:dyDescent="0.25">
      <c r="A318">
        <f t="shared" si="55"/>
        <v>312</v>
      </c>
      <c r="B318" s="117">
        <f t="shared" si="53"/>
        <v>0</v>
      </c>
      <c r="C318" s="117" t="e">
        <f t="shared" si="51"/>
        <v>#NUM!</v>
      </c>
      <c r="D318" s="117">
        <f t="shared" si="56"/>
        <v>0</v>
      </c>
      <c r="E318" s="117" t="e">
        <f t="shared" si="46"/>
        <v>#NUM!</v>
      </c>
      <c r="F318" s="117">
        <f t="shared" si="52"/>
        <v>0</v>
      </c>
      <c r="G318" s="117">
        <f t="shared" si="47"/>
        <v>0</v>
      </c>
      <c r="H318">
        <f t="shared" si="54"/>
        <v>167.34181143813856</v>
      </c>
      <c r="I318" s="117">
        <f t="shared" si="48"/>
        <v>0</v>
      </c>
      <c r="J318" s="117">
        <f t="shared" si="49"/>
        <v>0</v>
      </c>
      <c r="K318" s="117">
        <f t="shared" si="50"/>
        <v>0</v>
      </c>
    </row>
    <row r="319" spans="1:11" x14ac:dyDescent="0.25">
      <c r="A319">
        <f t="shared" si="55"/>
        <v>313</v>
      </c>
      <c r="B319" s="117">
        <f t="shared" si="53"/>
        <v>0</v>
      </c>
      <c r="C319" s="117" t="e">
        <f t="shared" si="51"/>
        <v>#NUM!</v>
      </c>
      <c r="D319" s="117">
        <f t="shared" si="56"/>
        <v>0</v>
      </c>
      <c r="E319" s="117" t="e">
        <f t="shared" si="46"/>
        <v>#NUM!</v>
      </c>
      <c r="F319" s="117">
        <f t="shared" si="52"/>
        <v>0</v>
      </c>
      <c r="G319" s="117">
        <f t="shared" si="47"/>
        <v>0</v>
      </c>
      <c r="H319">
        <f t="shared" si="54"/>
        <v>167.61819004494802</v>
      </c>
      <c r="I319" s="117">
        <f t="shared" si="48"/>
        <v>0</v>
      </c>
      <c r="J319" s="117">
        <f t="shared" si="49"/>
        <v>0</v>
      </c>
      <c r="K319" s="117">
        <f t="shared" si="50"/>
        <v>0</v>
      </c>
    </row>
    <row r="320" spans="1:11" x14ac:dyDescent="0.25">
      <c r="A320">
        <f t="shared" si="55"/>
        <v>314</v>
      </c>
      <c r="B320" s="117">
        <f t="shared" si="53"/>
        <v>0</v>
      </c>
      <c r="C320" s="117" t="e">
        <f t="shared" si="51"/>
        <v>#NUM!</v>
      </c>
      <c r="D320" s="117">
        <f t="shared" si="56"/>
        <v>0</v>
      </c>
      <c r="E320" s="117" t="e">
        <f t="shared" si="46"/>
        <v>#NUM!</v>
      </c>
      <c r="F320" s="117">
        <f t="shared" si="52"/>
        <v>0</v>
      </c>
      <c r="G320" s="117">
        <f t="shared" si="47"/>
        <v>0</v>
      </c>
      <c r="H320">
        <f t="shared" si="54"/>
        <v>167.89502511349676</v>
      </c>
      <c r="I320" s="117">
        <f t="shared" si="48"/>
        <v>0</v>
      </c>
      <c r="J320" s="117">
        <f t="shared" si="49"/>
        <v>0</v>
      </c>
      <c r="K320" s="117">
        <f t="shared" si="50"/>
        <v>0</v>
      </c>
    </row>
    <row r="321" spans="1:11" x14ac:dyDescent="0.25">
      <c r="A321">
        <f t="shared" si="55"/>
        <v>315</v>
      </c>
      <c r="B321" s="117">
        <f t="shared" si="53"/>
        <v>0</v>
      </c>
      <c r="C321" s="117" t="e">
        <f t="shared" si="51"/>
        <v>#NUM!</v>
      </c>
      <c r="D321" s="117">
        <f t="shared" si="56"/>
        <v>0</v>
      </c>
      <c r="E321" s="117" t="e">
        <f t="shared" si="46"/>
        <v>#NUM!</v>
      </c>
      <c r="F321" s="117">
        <f t="shared" si="52"/>
        <v>0</v>
      </c>
      <c r="G321" s="117">
        <f t="shared" si="47"/>
        <v>0</v>
      </c>
      <c r="H321">
        <f t="shared" si="54"/>
        <v>168.17231739766845</v>
      </c>
      <c r="I321" s="117">
        <f t="shared" si="48"/>
        <v>0</v>
      </c>
      <c r="J321" s="117">
        <f t="shared" si="49"/>
        <v>0</v>
      </c>
      <c r="K321" s="117">
        <f t="shared" si="50"/>
        <v>0</v>
      </c>
    </row>
    <row r="322" spans="1:11" x14ac:dyDescent="0.25">
      <c r="A322">
        <f t="shared" si="55"/>
        <v>316</v>
      </c>
      <c r="B322" s="117">
        <f t="shared" si="53"/>
        <v>0</v>
      </c>
      <c r="C322" s="117" t="e">
        <f t="shared" si="51"/>
        <v>#NUM!</v>
      </c>
      <c r="D322" s="117">
        <f t="shared" si="56"/>
        <v>0</v>
      </c>
      <c r="E322" s="117" t="e">
        <f t="shared" si="46"/>
        <v>#NUM!</v>
      </c>
      <c r="F322" s="117">
        <f t="shared" si="52"/>
        <v>0</v>
      </c>
      <c r="G322" s="117">
        <f t="shared" si="47"/>
        <v>0</v>
      </c>
      <c r="H322">
        <f t="shared" si="54"/>
        <v>168.45006765259185</v>
      </c>
      <c r="I322" s="117">
        <f t="shared" si="48"/>
        <v>0</v>
      </c>
      <c r="J322" s="117">
        <f t="shared" si="49"/>
        <v>0</v>
      </c>
      <c r="K322" s="117">
        <f t="shared" si="50"/>
        <v>0</v>
      </c>
    </row>
    <row r="323" spans="1:11" x14ac:dyDescent="0.25">
      <c r="A323">
        <f t="shared" si="55"/>
        <v>317</v>
      </c>
      <c r="B323" s="117">
        <f t="shared" si="53"/>
        <v>0</v>
      </c>
      <c r="C323" s="117" t="e">
        <f t="shared" si="51"/>
        <v>#NUM!</v>
      </c>
      <c r="D323" s="117">
        <f t="shared" si="56"/>
        <v>0</v>
      </c>
      <c r="E323" s="117" t="e">
        <f t="shared" si="46"/>
        <v>#NUM!</v>
      </c>
      <c r="F323" s="117">
        <f t="shared" si="52"/>
        <v>0</v>
      </c>
      <c r="G323" s="117">
        <f t="shared" si="47"/>
        <v>0</v>
      </c>
      <c r="H323">
        <f t="shared" si="54"/>
        <v>168.7282766346429</v>
      </c>
      <c r="I323" s="117">
        <f t="shared" si="48"/>
        <v>0</v>
      </c>
      <c r="J323" s="117">
        <f t="shared" si="49"/>
        <v>0</v>
      </c>
      <c r="K323" s="117">
        <f t="shared" si="50"/>
        <v>0</v>
      </c>
    </row>
    <row r="324" spans="1:11" x14ac:dyDescent="0.25">
      <c r="A324">
        <f t="shared" si="55"/>
        <v>318</v>
      </c>
      <c r="B324" s="117">
        <f t="shared" si="53"/>
        <v>0</v>
      </c>
      <c r="C324" s="117" t="e">
        <f t="shared" si="51"/>
        <v>#NUM!</v>
      </c>
      <c r="D324" s="117">
        <f t="shared" si="56"/>
        <v>0</v>
      </c>
      <c r="E324" s="117" t="e">
        <f t="shared" si="46"/>
        <v>#NUM!</v>
      </c>
      <c r="F324" s="117">
        <f t="shared" si="52"/>
        <v>0</v>
      </c>
      <c r="G324" s="117">
        <f t="shared" si="47"/>
        <v>0</v>
      </c>
      <c r="H324">
        <f t="shared" si="54"/>
        <v>169.00694510144675</v>
      </c>
      <c r="I324" s="117">
        <f t="shared" si="48"/>
        <v>0</v>
      </c>
      <c r="J324" s="117">
        <f t="shared" si="49"/>
        <v>0</v>
      </c>
      <c r="K324" s="117">
        <f t="shared" si="50"/>
        <v>0</v>
      </c>
    </row>
    <row r="325" spans="1:11" x14ac:dyDescent="0.25">
      <c r="A325">
        <f t="shared" si="55"/>
        <v>319</v>
      </c>
      <c r="B325" s="117">
        <f t="shared" si="53"/>
        <v>0</v>
      </c>
      <c r="C325" s="117" t="e">
        <f t="shared" si="51"/>
        <v>#NUM!</v>
      </c>
      <c r="D325" s="117">
        <f t="shared" si="56"/>
        <v>0</v>
      </c>
      <c r="E325" s="117" t="e">
        <f t="shared" si="46"/>
        <v>#NUM!</v>
      </c>
      <c r="F325" s="117">
        <f t="shared" si="52"/>
        <v>0</v>
      </c>
      <c r="G325" s="117">
        <f t="shared" si="47"/>
        <v>0</v>
      </c>
      <c r="H325">
        <f t="shared" si="54"/>
        <v>169.28607381187982</v>
      </c>
      <c r="I325" s="117">
        <f t="shared" si="48"/>
        <v>0</v>
      </c>
      <c r="J325" s="117">
        <f t="shared" si="49"/>
        <v>0</v>
      </c>
      <c r="K325" s="117">
        <f t="shared" si="50"/>
        <v>0</v>
      </c>
    </row>
    <row r="326" spans="1:11" x14ac:dyDescent="0.25">
      <c r="A326">
        <f t="shared" si="55"/>
        <v>320</v>
      </c>
      <c r="B326" s="117">
        <f t="shared" si="53"/>
        <v>0</v>
      </c>
      <c r="C326" s="117" t="e">
        <f t="shared" si="51"/>
        <v>#NUM!</v>
      </c>
      <c r="D326" s="117">
        <f t="shared" si="56"/>
        <v>0</v>
      </c>
      <c r="E326" s="117" t="e">
        <f t="shared" si="46"/>
        <v>#NUM!</v>
      </c>
      <c r="F326" s="117">
        <f t="shared" si="52"/>
        <v>0</v>
      </c>
      <c r="G326" s="117">
        <f t="shared" si="47"/>
        <v>0</v>
      </c>
      <c r="H326">
        <f t="shared" si="54"/>
        <v>169.56566352607189</v>
      </c>
      <c r="I326" s="117">
        <f t="shared" si="48"/>
        <v>0</v>
      </c>
      <c r="J326" s="117">
        <f t="shared" si="49"/>
        <v>0</v>
      </c>
      <c r="K326" s="117">
        <f t="shared" si="50"/>
        <v>0</v>
      </c>
    </row>
    <row r="327" spans="1:11" x14ac:dyDescent="0.25">
      <c r="A327">
        <f t="shared" si="55"/>
        <v>321</v>
      </c>
      <c r="B327" s="117">
        <f t="shared" si="53"/>
        <v>0</v>
      </c>
      <c r="C327" s="117" t="e">
        <f t="shared" si="51"/>
        <v>#NUM!</v>
      </c>
      <c r="D327" s="117">
        <f t="shared" si="56"/>
        <v>0</v>
      </c>
      <c r="E327" s="117" t="e">
        <f t="shared" ref="E327:E366" si="57">-PMT(Interest,H$3,Lsum)</f>
        <v>#NUM!</v>
      </c>
      <c r="F327" s="117">
        <f t="shared" si="52"/>
        <v>0</v>
      </c>
      <c r="G327" s="117">
        <f t="shared" ref="G327:G366" si="58">H327/Base_Index*F327</f>
        <v>0</v>
      </c>
      <c r="H327">
        <f t="shared" si="54"/>
        <v>169.84571500540812</v>
      </c>
      <c r="I327" s="117">
        <f t="shared" ref="I327:I366" si="59">IF(B327&gt;0.01,H327/Base_Index*E327,0)</f>
        <v>0</v>
      </c>
      <c r="J327" s="117">
        <f t="shared" ref="J327:J366" si="60">IF(B327&gt;0.01,H327/Base_Index*C327,0)</f>
        <v>0</v>
      </c>
      <c r="K327" s="117">
        <f t="shared" ref="K327:K366" si="61">H327/Base_Index*D327</f>
        <v>0</v>
      </c>
    </row>
    <row r="328" spans="1:11" x14ac:dyDescent="0.25">
      <c r="A328">
        <f t="shared" si="55"/>
        <v>322</v>
      </c>
      <c r="B328" s="117">
        <f t="shared" si="53"/>
        <v>0</v>
      </c>
      <c r="C328" s="117" t="e">
        <f t="shared" ref="C328:C366" si="62">E328-D328</f>
        <v>#NUM!</v>
      </c>
      <c r="D328" s="117">
        <f t="shared" si="56"/>
        <v>0</v>
      </c>
      <c r="E328" s="117" t="e">
        <f t="shared" si="57"/>
        <v>#NUM!</v>
      </c>
      <c r="F328" s="117">
        <f t="shared" ref="F328:F366" si="63">IF(B328&gt;0.01,B328-C328,0)</f>
        <v>0</v>
      </c>
      <c r="G328" s="117">
        <f t="shared" si="58"/>
        <v>0</v>
      </c>
      <c r="H328">
        <f t="shared" si="54"/>
        <v>170.12622901253124</v>
      </c>
      <c r="I328" s="117">
        <f t="shared" si="59"/>
        <v>0</v>
      </c>
      <c r="J328" s="117">
        <f t="shared" si="60"/>
        <v>0</v>
      </c>
      <c r="K328" s="117">
        <f t="shared" si="61"/>
        <v>0</v>
      </c>
    </row>
    <row r="329" spans="1:11" x14ac:dyDescent="0.25">
      <c r="A329">
        <f t="shared" si="55"/>
        <v>323</v>
      </c>
      <c r="B329" s="117">
        <f t="shared" ref="B329:B366" si="64">F328</f>
        <v>0</v>
      </c>
      <c r="C329" s="117" t="e">
        <f t="shared" si="62"/>
        <v>#NUM!</v>
      </c>
      <c r="D329" s="117">
        <f t="shared" si="56"/>
        <v>0</v>
      </c>
      <c r="E329" s="117" t="e">
        <f t="shared" si="57"/>
        <v>#NUM!</v>
      </c>
      <c r="F329" s="117">
        <f t="shared" si="63"/>
        <v>0</v>
      </c>
      <c r="G329" s="117">
        <f t="shared" si="58"/>
        <v>0</v>
      </c>
      <c r="H329">
        <f t="shared" ref="H329:H366" si="65">H328+D$3*H328/100</f>
        <v>170.40720631134346</v>
      </c>
      <c r="I329" s="117">
        <f t="shared" si="59"/>
        <v>0</v>
      </c>
      <c r="J329" s="117">
        <f t="shared" si="60"/>
        <v>0</v>
      </c>
      <c r="K329" s="117">
        <f t="shared" si="61"/>
        <v>0</v>
      </c>
    </row>
    <row r="330" spans="1:11" x14ac:dyDescent="0.25">
      <c r="A330">
        <f t="shared" si="55"/>
        <v>324</v>
      </c>
      <c r="B330" s="117">
        <f t="shared" si="64"/>
        <v>0</v>
      </c>
      <c r="C330" s="117" t="e">
        <f t="shared" si="62"/>
        <v>#NUM!</v>
      </c>
      <c r="D330" s="117">
        <f t="shared" si="56"/>
        <v>0</v>
      </c>
      <c r="E330" s="117" t="e">
        <f t="shared" si="57"/>
        <v>#NUM!</v>
      </c>
      <c r="F330" s="117">
        <f t="shared" si="63"/>
        <v>0</v>
      </c>
      <c r="G330" s="117">
        <f t="shared" si="58"/>
        <v>0</v>
      </c>
      <c r="H330">
        <f t="shared" si="65"/>
        <v>170.68864766700867</v>
      </c>
      <c r="I330" s="117">
        <f t="shared" si="59"/>
        <v>0</v>
      </c>
      <c r="J330" s="117">
        <f t="shared" si="60"/>
        <v>0</v>
      </c>
      <c r="K330" s="117">
        <f t="shared" si="61"/>
        <v>0</v>
      </c>
    </row>
    <row r="331" spans="1:11" x14ac:dyDescent="0.25">
      <c r="A331">
        <f t="shared" si="55"/>
        <v>325</v>
      </c>
      <c r="B331" s="117">
        <f t="shared" si="64"/>
        <v>0</v>
      </c>
      <c r="C331" s="117" t="e">
        <f t="shared" si="62"/>
        <v>#NUM!</v>
      </c>
      <c r="D331" s="117">
        <f t="shared" si="56"/>
        <v>0</v>
      </c>
      <c r="E331" s="117" t="e">
        <f t="shared" si="57"/>
        <v>#NUM!</v>
      </c>
      <c r="F331" s="117">
        <f t="shared" si="63"/>
        <v>0</v>
      </c>
      <c r="G331" s="117">
        <f t="shared" si="58"/>
        <v>0</v>
      </c>
      <c r="H331">
        <f t="shared" si="65"/>
        <v>170.9705538459545</v>
      </c>
      <c r="I331" s="117">
        <f t="shared" si="59"/>
        <v>0</v>
      </c>
      <c r="J331" s="117">
        <f t="shared" si="60"/>
        <v>0</v>
      </c>
      <c r="K331" s="117">
        <f t="shared" si="61"/>
        <v>0</v>
      </c>
    </row>
    <row r="332" spans="1:11" x14ac:dyDescent="0.25">
      <c r="A332">
        <f t="shared" si="55"/>
        <v>326</v>
      </c>
      <c r="B332" s="117">
        <f t="shared" si="64"/>
        <v>0</v>
      </c>
      <c r="C332" s="117" t="e">
        <f t="shared" si="62"/>
        <v>#NUM!</v>
      </c>
      <c r="D332" s="117">
        <f t="shared" si="56"/>
        <v>0</v>
      </c>
      <c r="E332" s="117" t="e">
        <f t="shared" si="57"/>
        <v>#NUM!</v>
      </c>
      <c r="F332" s="117">
        <f t="shared" si="63"/>
        <v>0</v>
      </c>
      <c r="G332" s="117">
        <f t="shared" si="58"/>
        <v>0</v>
      </c>
      <c r="H332">
        <f t="shared" si="65"/>
        <v>171.25292561587437</v>
      </c>
      <c r="I332" s="117">
        <f t="shared" si="59"/>
        <v>0</v>
      </c>
      <c r="J332" s="117">
        <f t="shared" si="60"/>
        <v>0</v>
      </c>
      <c r="K332" s="117">
        <f t="shared" si="61"/>
        <v>0</v>
      </c>
    </row>
    <row r="333" spans="1:11" x14ac:dyDescent="0.25">
      <c r="A333">
        <f t="shared" si="55"/>
        <v>327</v>
      </c>
      <c r="B333" s="117">
        <f t="shared" si="64"/>
        <v>0</v>
      </c>
      <c r="C333" s="117" t="e">
        <f t="shared" si="62"/>
        <v>#NUM!</v>
      </c>
      <c r="D333" s="117">
        <f t="shared" si="56"/>
        <v>0</v>
      </c>
      <c r="E333" s="117" t="e">
        <f t="shared" si="57"/>
        <v>#NUM!</v>
      </c>
      <c r="F333" s="117">
        <f t="shared" si="63"/>
        <v>0</v>
      </c>
      <c r="G333" s="117">
        <f t="shared" si="58"/>
        <v>0</v>
      </c>
      <c r="H333">
        <f t="shared" si="65"/>
        <v>171.53576374572967</v>
      </c>
      <c r="I333" s="117">
        <f t="shared" si="59"/>
        <v>0</v>
      </c>
      <c r="J333" s="117">
        <f t="shared" si="60"/>
        <v>0</v>
      </c>
      <c r="K333" s="117">
        <f t="shared" si="61"/>
        <v>0</v>
      </c>
    </row>
    <row r="334" spans="1:11" x14ac:dyDescent="0.25">
      <c r="A334">
        <f t="shared" si="55"/>
        <v>328</v>
      </c>
      <c r="B334" s="117">
        <f t="shared" si="64"/>
        <v>0</v>
      </c>
      <c r="C334" s="117" t="e">
        <f t="shared" si="62"/>
        <v>#NUM!</v>
      </c>
      <c r="D334" s="117">
        <f t="shared" si="56"/>
        <v>0</v>
      </c>
      <c r="E334" s="117" t="e">
        <f t="shared" si="57"/>
        <v>#NUM!</v>
      </c>
      <c r="F334" s="117">
        <f t="shared" si="63"/>
        <v>0</v>
      </c>
      <c r="G334" s="117">
        <f t="shared" si="58"/>
        <v>0</v>
      </c>
      <c r="H334">
        <f t="shared" si="65"/>
        <v>171.81906900575171</v>
      </c>
      <c r="I334" s="117">
        <f t="shared" si="59"/>
        <v>0</v>
      </c>
      <c r="J334" s="117">
        <f t="shared" si="60"/>
        <v>0</v>
      </c>
      <c r="K334" s="117">
        <f t="shared" si="61"/>
        <v>0</v>
      </c>
    </row>
    <row r="335" spans="1:11" x14ac:dyDescent="0.25">
      <c r="A335">
        <f t="shared" si="55"/>
        <v>329</v>
      </c>
      <c r="B335" s="117">
        <f t="shared" si="64"/>
        <v>0</v>
      </c>
      <c r="C335" s="117" t="e">
        <f t="shared" si="62"/>
        <v>#NUM!</v>
      </c>
      <c r="D335" s="117">
        <f t="shared" si="56"/>
        <v>0</v>
      </c>
      <c r="E335" s="117" t="e">
        <f t="shared" si="57"/>
        <v>#NUM!</v>
      </c>
      <c r="F335" s="117">
        <f t="shared" si="63"/>
        <v>0</v>
      </c>
      <c r="G335" s="117">
        <f t="shared" si="58"/>
        <v>0</v>
      </c>
      <c r="H335">
        <f t="shared" si="65"/>
        <v>172.10284216744395</v>
      </c>
      <c r="I335" s="117">
        <f t="shared" si="59"/>
        <v>0</v>
      </c>
      <c r="J335" s="117">
        <f t="shared" si="60"/>
        <v>0</v>
      </c>
      <c r="K335" s="117">
        <f t="shared" si="61"/>
        <v>0</v>
      </c>
    </row>
    <row r="336" spans="1:11" x14ac:dyDescent="0.25">
      <c r="A336">
        <f t="shared" si="55"/>
        <v>330</v>
      </c>
      <c r="B336" s="117">
        <f t="shared" si="64"/>
        <v>0</v>
      </c>
      <c r="C336" s="117" t="e">
        <f t="shared" si="62"/>
        <v>#NUM!</v>
      </c>
      <c r="D336" s="117">
        <f t="shared" si="56"/>
        <v>0</v>
      </c>
      <c r="E336" s="117" t="e">
        <f t="shared" si="57"/>
        <v>#NUM!</v>
      </c>
      <c r="F336" s="117">
        <f t="shared" si="63"/>
        <v>0</v>
      </c>
      <c r="G336" s="117">
        <f t="shared" si="58"/>
        <v>0</v>
      </c>
      <c r="H336">
        <f t="shared" si="65"/>
        <v>172.38708400358405</v>
      </c>
      <c r="I336" s="117">
        <f t="shared" si="59"/>
        <v>0</v>
      </c>
      <c r="J336" s="117">
        <f t="shared" si="60"/>
        <v>0</v>
      </c>
      <c r="K336" s="117">
        <f t="shared" si="61"/>
        <v>0</v>
      </c>
    </row>
    <row r="337" spans="1:11" x14ac:dyDescent="0.25">
      <c r="A337">
        <f t="shared" si="55"/>
        <v>331</v>
      </c>
      <c r="B337" s="117">
        <f t="shared" si="64"/>
        <v>0</v>
      </c>
      <c r="C337" s="117" t="e">
        <f t="shared" si="62"/>
        <v>#NUM!</v>
      </c>
      <c r="D337" s="117">
        <f t="shared" si="56"/>
        <v>0</v>
      </c>
      <c r="E337" s="117" t="e">
        <f t="shared" si="57"/>
        <v>#NUM!</v>
      </c>
      <c r="F337" s="117">
        <f t="shared" si="63"/>
        <v>0</v>
      </c>
      <c r="G337" s="117">
        <f t="shared" si="58"/>
        <v>0</v>
      </c>
      <c r="H337">
        <f t="shared" si="65"/>
        <v>172.67179528822595</v>
      </c>
      <c r="I337" s="117">
        <f t="shared" si="59"/>
        <v>0</v>
      </c>
      <c r="J337" s="117">
        <f t="shared" si="60"/>
        <v>0</v>
      </c>
      <c r="K337" s="117">
        <f t="shared" si="61"/>
        <v>0</v>
      </c>
    </row>
    <row r="338" spans="1:11" x14ac:dyDescent="0.25">
      <c r="A338">
        <f t="shared" si="55"/>
        <v>332</v>
      </c>
      <c r="B338" s="117">
        <f t="shared" si="64"/>
        <v>0</v>
      </c>
      <c r="C338" s="117" t="e">
        <f t="shared" si="62"/>
        <v>#NUM!</v>
      </c>
      <c r="D338" s="117">
        <f t="shared" si="56"/>
        <v>0</v>
      </c>
      <c r="E338" s="117" t="e">
        <f t="shared" si="57"/>
        <v>#NUM!</v>
      </c>
      <c r="F338" s="117">
        <f t="shared" si="63"/>
        <v>0</v>
      </c>
      <c r="G338" s="117">
        <f t="shared" si="58"/>
        <v>0</v>
      </c>
      <c r="H338">
        <f t="shared" si="65"/>
        <v>172.95697679670204</v>
      </c>
      <c r="I338" s="117">
        <f t="shared" si="59"/>
        <v>0</v>
      </c>
      <c r="J338" s="117">
        <f t="shared" si="60"/>
        <v>0</v>
      </c>
      <c r="K338" s="117">
        <f t="shared" si="61"/>
        <v>0</v>
      </c>
    </row>
    <row r="339" spans="1:11" x14ac:dyDescent="0.25">
      <c r="A339">
        <f t="shared" si="55"/>
        <v>333</v>
      </c>
      <c r="B339" s="117">
        <f t="shared" si="64"/>
        <v>0</v>
      </c>
      <c r="C339" s="117" t="e">
        <f t="shared" si="62"/>
        <v>#NUM!</v>
      </c>
      <c r="D339" s="117">
        <f t="shared" si="56"/>
        <v>0</v>
      </c>
      <c r="E339" s="117" t="e">
        <f t="shared" si="57"/>
        <v>#NUM!</v>
      </c>
      <c r="F339" s="117">
        <f t="shared" si="63"/>
        <v>0</v>
      </c>
      <c r="G339" s="117">
        <f t="shared" si="58"/>
        <v>0</v>
      </c>
      <c r="H339">
        <f t="shared" si="65"/>
        <v>173.2426293056252</v>
      </c>
      <c r="I339" s="117">
        <f t="shared" si="59"/>
        <v>0</v>
      </c>
      <c r="J339" s="117">
        <f t="shared" si="60"/>
        <v>0</v>
      </c>
      <c r="K339" s="117">
        <f t="shared" si="61"/>
        <v>0</v>
      </c>
    </row>
    <row r="340" spans="1:11" x14ac:dyDescent="0.25">
      <c r="A340">
        <f t="shared" si="55"/>
        <v>334</v>
      </c>
      <c r="B340" s="117">
        <f t="shared" si="64"/>
        <v>0</v>
      </c>
      <c r="C340" s="117" t="e">
        <f t="shared" si="62"/>
        <v>#NUM!</v>
      </c>
      <c r="D340" s="117">
        <f t="shared" si="56"/>
        <v>0</v>
      </c>
      <c r="E340" s="117" t="e">
        <f t="shared" si="57"/>
        <v>#NUM!</v>
      </c>
      <c r="F340" s="117">
        <f t="shared" si="63"/>
        <v>0</v>
      </c>
      <c r="G340" s="117">
        <f t="shared" si="58"/>
        <v>0</v>
      </c>
      <c r="H340">
        <f t="shared" si="65"/>
        <v>173.52875359289095</v>
      </c>
      <c r="I340" s="117">
        <f t="shared" si="59"/>
        <v>0</v>
      </c>
      <c r="J340" s="117">
        <f t="shared" si="60"/>
        <v>0</v>
      </c>
      <c r="K340" s="117">
        <f t="shared" si="61"/>
        <v>0</v>
      </c>
    </row>
    <row r="341" spans="1:11" x14ac:dyDescent="0.25">
      <c r="A341">
        <f t="shared" si="55"/>
        <v>335</v>
      </c>
      <c r="B341" s="117">
        <f t="shared" si="64"/>
        <v>0</v>
      </c>
      <c r="C341" s="117" t="e">
        <f t="shared" si="62"/>
        <v>#NUM!</v>
      </c>
      <c r="D341" s="117">
        <f t="shared" si="56"/>
        <v>0</v>
      </c>
      <c r="E341" s="117" t="e">
        <f t="shared" si="57"/>
        <v>#NUM!</v>
      </c>
      <c r="F341" s="117">
        <f t="shared" si="63"/>
        <v>0</v>
      </c>
      <c r="G341" s="117">
        <f t="shared" si="58"/>
        <v>0</v>
      </c>
      <c r="H341">
        <f t="shared" si="65"/>
        <v>173.8153504376796</v>
      </c>
      <c r="I341" s="117">
        <f t="shared" si="59"/>
        <v>0</v>
      </c>
      <c r="J341" s="117">
        <f t="shared" si="60"/>
        <v>0</v>
      </c>
      <c r="K341" s="117">
        <f t="shared" si="61"/>
        <v>0</v>
      </c>
    </row>
    <row r="342" spans="1:11" x14ac:dyDescent="0.25">
      <c r="A342">
        <f t="shared" si="55"/>
        <v>336</v>
      </c>
      <c r="B342" s="117">
        <f t="shared" si="64"/>
        <v>0</v>
      </c>
      <c r="C342" s="117" t="e">
        <f t="shared" si="62"/>
        <v>#NUM!</v>
      </c>
      <c r="D342" s="117">
        <f t="shared" si="56"/>
        <v>0</v>
      </c>
      <c r="E342" s="117" t="e">
        <f t="shared" si="57"/>
        <v>#NUM!</v>
      </c>
      <c r="F342" s="117">
        <f t="shared" si="63"/>
        <v>0</v>
      </c>
      <c r="G342" s="117">
        <f t="shared" si="58"/>
        <v>0</v>
      </c>
      <c r="H342">
        <f t="shared" si="65"/>
        <v>174.1024206204583</v>
      </c>
      <c r="I342" s="117">
        <f t="shared" si="59"/>
        <v>0</v>
      </c>
      <c r="J342" s="117">
        <f t="shared" si="60"/>
        <v>0</v>
      </c>
      <c r="K342" s="117">
        <f t="shared" si="61"/>
        <v>0</v>
      </c>
    </row>
    <row r="343" spans="1:11" x14ac:dyDescent="0.25">
      <c r="A343">
        <f t="shared" ref="A343:A366" si="66">A342+1</f>
        <v>337</v>
      </c>
      <c r="B343" s="117">
        <f t="shared" si="64"/>
        <v>0</v>
      </c>
      <c r="C343" s="117" t="e">
        <f t="shared" si="62"/>
        <v>#NUM!</v>
      </c>
      <c r="D343" s="117">
        <f t="shared" si="56"/>
        <v>0</v>
      </c>
      <c r="E343" s="117" t="e">
        <f t="shared" si="57"/>
        <v>#NUM!</v>
      </c>
      <c r="F343" s="117">
        <f t="shared" si="63"/>
        <v>0</v>
      </c>
      <c r="G343" s="117">
        <f t="shared" si="58"/>
        <v>0</v>
      </c>
      <c r="H343">
        <f t="shared" si="65"/>
        <v>174.38996492298324</v>
      </c>
      <c r="I343" s="117">
        <f t="shared" si="59"/>
        <v>0</v>
      </c>
      <c r="J343" s="117">
        <f t="shared" si="60"/>
        <v>0</v>
      </c>
      <c r="K343" s="117">
        <f t="shared" si="61"/>
        <v>0</v>
      </c>
    </row>
    <row r="344" spans="1:11" x14ac:dyDescent="0.25">
      <c r="A344">
        <f t="shared" si="66"/>
        <v>338</v>
      </c>
      <c r="B344" s="117">
        <f t="shared" si="64"/>
        <v>0</v>
      </c>
      <c r="C344" s="117" t="e">
        <f t="shared" si="62"/>
        <v>#NUM!</v>
      </c>
      <c r="D344" s="117">
        <f t="shared" ref="D344:D366" si="67">B344*Interest</f>
        <v>0</v>
      </c>
      <c r="E344" s="117" t="e">
        <f t="shared" si="57"/>
        <v>#NUM!</v>
      </c>
      <c r="F344" s="117">
        <f t="shared" si="63"/>
        <v>0</v>
      </c>
      <c r="G344" s="117">
        <f t="shared" si="58"/>
        <v>0</v>
      </c>
      <c r="H344">
        <f t="shared" si="65"/>
        <v>174.67798412830172</v>
      </c>
      <c r="I344" s="117">
        <f t="shared" si="59"/>
        <v>0</v>
      </c>
      <c r="J344" s="117">
        <f t="shared" si="60"/>
        <v>0</v>
      </c>
      <c r="K344" s="117">
        <f t="shared" si="61"/>
        <v>0</v>
      </c>
    </row>
    <row r="345" spans="1:11" x14ac:dyDescent="0.25">
      <c r="A345">
        <f t="shared" si="66"/>
        <v>339</v>
      </c>
      <c r="B345" s="117">
        <f t="shared" si="64"/>
        <v>0</v>
      </c>
      <c r="C345" s="117" t="e">
        <f t="shared" si="62"/>
        <v>#NUM!</v>
      </c>
      <c r="D345" s="117">
        <f t="shared" si="67"/>
        <v>0</v>
      </c>
      <c r="E345" s="117" t="e">
        <f t="shared" si="57"/>
        <v>#NUM!</v>
      </c>
      <c r="F345" s="117">
        <f t="shared" si="63"/>
        <v>0</v>
      </c>
      <c r="G345" s="117">
        <f t="shared" si="58"/>
        <v>0</v>
      </c>
      <c r="H345">
        <f t="shared" si="65"/>
        <v>174.96647902075429</v>
      </c>
      <c r="I345" s="117">
        <f t="shared" si="59"/>
        <v>0</v>
      </c>
      <c r="J345" s="117">
        <f t="shared" si="60"/>
        <v>0</v>
      </c>
      <c r="K345" s="117">
        <f t="shared" si="61"/>
        <v>0</v>
      </c>
    </row>
    <row r="346" spans="1:11" x14ac:dyDescent="0.25">
      <c r="A346">
        <f t="shared" si="66"/>
        <v>340</v>
      </c>
      <c r="B346" s="117">
        <f t="shared" si="64"/>
        <v>0</v>
      </c>
      <c r="C346" s="117" t="e">
        <f t="shared" si="62"/>
        <v>#NUM!</v>
      </c>
      <c r="D346" s="117">
        <f t="shared" si="67"/>
        <v>0</v>
      </c>
      <c r="E346" s="117" t="e">
        <f t="shared" si="57"/>
        <v>#NUM!</v>
      </c>
      <c r="F346" s="117">
        <f t="shared" si="63"/>
        <v>0</v>
      </c>
      <c r="G346" s="117">
        <f t="shared" si="58"/>
        <v>0</v>
      </c>
      <c r="H346">
        <f t="shared" si="65"/>
        <v>175.25545038597696</v>
      </c>
      <c r="I346" s="117">
        <f t="shared" si="59"/>
        <v>0</v>
      </c>
      <c r="J346" s="117">
        <f t="shared" si="60"/>
        <v>0</v>
      </c>
      <c r="K346" s="117">
        <f t="shared" si="61"/>
        <v>0</v>
      </c>
    </row>
    <row r="347" spans="1:11" x14ac:dyDescent="0.25">
      <c r="A347">
        <f t="shared" si="66"/>
        <v>341</v>
      </c>
      <c r="B347" s="117">
        <f t="shared" si="64"/>
        <v>0</v>
      </c>
      <c r="C347" s="117" t="e">
        <f t="shared" si="62"/>
        <v>#NUM!</v>
      </c>
      <c r="D347" s="117">
        <f t="shared" si="67"/>
        <v>0</v>
      </c>
      <c r="E347" s="117" t="e">
        <f t="shared" si="57"/>
        <v>#NUM!</v>
      </c>
      <c r="F347" s="117">
        <f t="shared" si="63"/>
        <v>0</v>
      </c>
      <c r="G347" s="117">
        <f t="shared" si="58"/>
        <v>0</v>
      </c>
      <c r="H347">
        <f t="shared" si="65"/>
        <v>175.54489901090324</v>
      </c>
      <c r="I347" s="117">
        <f t="shared" si="59"/>
        <v>0</v>
      </c>
      <c r="J347" s="117">
        <f t="shared" si="60"/>
        <v>0</v>
      </c>
      <c r="K347" s="117">
        <f t="shared" si="61"/>
        <v>0</v>
      </c>
    </row>
    <row r="348" spans="1:11" x14ac:dyDescent="0.25">
      <c r="A348">
        <f t="shared" si="66"/>
        <v>342</v>
      </c>
      <c r="B348" s="117">
        <f t="shared" si="64"/>
        <v>0</v>
      </c>
      <c r="C348" s="117" t="e">
        <f t="shared" si="62"/>
        <v>#NUM!</v>
      </c>
      <c r="D348" s="117">
        <f t="shared" si="67"/>
        <v>0</v>
      </c>
      <c r="E348" s="117" t="e">
        <f t="shared" si="57"/>
        <v>#NUM!</v>
      </c>
      <c r="F348" s="117">
        <f t="shared" si="63"/>
        <v>0</v>
      </c>
      <c r="G348" s="117">
        <f t="shared" si="58"/>
        <v>0</v>
      </c>
      <c r="H348">
        <f t="shared" si="65"/>
        <v>175.83482568376633</v>
      </c>
      <c r="I348" s="117">
        <f t="shared" si="59"/>
        <v>0</v>
      </c>
      <c r="J348" s="117">
        <f t="shared" si="60"/>
        <v>0</v>
      </c>
      <c r="K348" s="117">
        <f t="shared" si="61"/>
        <v>0</v>
      </c>
    </row>
    <row r="349" spans="1:11" x14ac:dyDescent="0.25">
      <c r="A349">
        <f t="shared" si="66"/>
        <v>343</v>
      </c>
      <c r="B349" s="117">
        <f t="shared" si="64"/>
        <v>0</v>
      </c>
      <c r="C349" s="117" t="e">
        <f t="shared" si="62"/>
        <v>#NUM!</v>
      </c>
      <c r="D349" s="117">
        <f t="shared" si="67"/>
        <v>0</v>
      </c>
      <c r="E349" s="117" t="e">
        <f t="shared" si="57"/>
        <v>#NUM!</v>
      </c>
      <c r="F349" s="117">
        <f t="shared" si="63"/>
        <v>0</v>
      </c>
      <c r="G349" s="117">
        <f t="shared" si="58"/>
        <v>0</v>
      </c>
      <c r="H349">
        <f t="shared" si="65"/>
        <v>176.12523119410125</v>
      </c>
      <c r="I349" s="117">
        <f t="shared" si="59"/>
        <v>0</v>
      </c>
      <c r="J349" s="117">
        <f t="shared" si="60"/>
        <v>0</v>
      </c>
      <c r="K349" s="117">
        <f t="shared" si="61"/>
        <v>0</v>
      </c>
    </row>
    <row r="350" spans="1:11" x14ac:dyDescent="0.25">
      <c r="A350">
        <f t="shared" si="66"/>
        <v>344</v>
      </c>
      <c r="B350" s="117">
        <f t="shared" si="64"/>
        <v>0</v>
      </c>
      <c r="C350" s="117" t="e">
        <f t="shared" si="62"/>
        <v>#NUM!</v>
      </c>
      <c r="D350" s="117">
        <f t="shared" si="67"/>
        <v>0</v>
      </c>
      <c r="E350" s="117" t="e">
        <f t="shared" si="57"/>
        <v>#NUM!</v>
      </c>
      <c r="F350" s="117">
        <f t="shared" si="63"/>
        <v>0</v>
      </c>
      <c r="G350" s="117">
        <f t="shared" si="58"/>
        <v>0</v>
      </c>
      <c r="H350">
        <f t="shared" si="65"/>
        <v>176.41611633274704</v>
      </c>
      <c r="I350" s="117">
        <f t="shared" si="59"/>
        <v>0</v>
      </c>
      <c r="J350" s="117">
        <f t="shared" si="60"/>
        <v>0</v>
      </c>
      <c r="K350" s="117">
        <f t="shared" si="61"/>
        <v>0</v>
      </c>
    </row>
    <row r="351" spans="1:11" x14ac:dyDescent="0.25">
      <c r="A351">
        <f t="shared" si="66"/>
        <v>345</v>
      </c>
      <c r="B351" s="117">
        <f t="shared" si="64"/>
        <v>0</v>
      </c>
      <c r="C351" s="117" t="e">
        <f t="shared" si="62"/>
        <v>#NUM!</v>
      </c>
      <c r="D351" s="117">
        <f t="shared" si="67"/>
        <v>0</v>
      </c>
      <c r="E351" s="117" t="e">
        <f t="shared" si="57"/>
        <v>#NUM!</v>
      </c>
      <c r="F351" s="117">
        <f t="shared" si="63"/>
        <v>0</v>
      </c>
      <c r="G351" s="117">
        <f t="shared" si="58"/>
        <v>0</v>
      </c>
      <c r="H351">
        <f t="shared" si="65"/>
        <v>176.70748189184883</v>
      </c>
      <c r="I351" s="117">
        <f t="shared" si="59"/>
        <v>0</v>
      </c>
      <c r="J351" s="117">
        <f t="shared" si="60"/>
        <v>0</v>
      </c>
      <c r="K351" s="117">
        <f t="shared" si="61"/>
        <v>0</v>
      </c>
    </row>
    <row r="352" spans="1:11" x14ac:dyDescent="0.25">
      <c r="A352">
        <f t="shared" si="66"/>
        <v>346</v>
      </c>
      <c r="B352" s="117">
        <f t="shared" si="64"/>
        <v>0</v>
      </c>
      <c r="C352" s="117" t="e">
        <f t="shared" si="62"/>
        <v>#NUM!</v>
      </c>
      <c r="D352" s="117">
        <f t="shared" si="67"/>
        <v>0</v>
      </c>
      <c r="E352" s="117" t="e">
        <f t="shared" si="57"/>
        <v>#NUM!</v>
      </c>
      <c r="F352" s="117">
        <f t="shared" si="63"/>
        <v>0</v>
      </c>
      <c r="G352" s="117">
        <f t="shared" si="58"/>
        <v>0</v>
      </c>
      <c r="H352">
        <f t="shared" si="65"/>
        <v>176.99932866486009</v>
      </c>
      <c r="I352" s="117">
        <f t="shared" si="59"/>
        <v>0</v>
      </c>
      <c r="J352" s="117">
        <f t="shared" si="60"/>
        <v>0</v>
      </c>
      <c r="K352" s="117">
        <f t="shared" si="61"/>
        <v>0</v>
      </c>
    </row>
    <row r="353" spans="1:11" x14ac:dyDescent="0.25">
      <c r="A353">
        <f t="shared" si="66"/>
        <v>347</v>
      </c>
      <c r="B353" s="117">
        <f t="shared" si="64"/>
        <v>0</v>
      </c>
      <c r="C353" s="117" t="e">
        <f t="shared" si="62"/>
        <v>#NUM!</v>
      </c>
      <c r="D353" s="117">
        <f t="shared" si="67"/>
        <v>0</v>
      </c>
      <c r="E353" s="117" t="e">
        <f t="shared" si="57"/>
        <v>#NUM!</v>
      </c>
      <c r="F353" s="117">
        <f t="shared" si="63"/>
        <v>0</v>
      </c>
      <c r="G353" s="117">
        <f t="shared" si="58"/>
        <v>0</v>
      </c>
      <c r="H353">
        <f t="shared" si="65"/>
        <v>177.29165744654469</v>
      </c>
      <c r="I353" s="117">
        <f t="shared" si="59"/>
        <v>0</v>
      </c>
      <c r="J353" s="117">
        <f t="shared" si="60"/>
        <v>0</v>
      </c>
      <c r="K353" s="117">
        <f t="shared" si="61"/>
        <v>0</v>
      </c>
    </row>
    <row r="354" spans="1:11" x14ac:dyDescent="0.25">
      <c r="A354">
        <f t="shared" si="66"/>
        <v>348</v>
      </c>
      <c r="B354" s="117">
        <f t="shared" si="64"/>
        <v>0</v>
      </c>
      <c r="C354" s="117" t="e">
        <f t="shared" si="62"/>
        <v>#NUM!</v>
      </c>
      <c r="D354" s="117">
        <f t="shared" si="67"/>
        <v>0</v>
      </c>
      <c r="E354" s="117" t="e">
        <f t="shared" si="57"/>
        <v>#NUM!</v>
      </c>
      <c r="F354" s="117">
        <f t="shared" si="63"/>
        <v>0</v>
      </c>
      <c r="G354" s="117">
        <f t="shared" si="58"/>
        <v>0</v>
      </c>
      <c r="H354">
        <f t="shared" si="65"/>
        <v>177.58446903297914</v>
      </c>
      <c r="I354" s="117">
        <f t="shared" si="59"/>
        <v>0</v>
      </c>
      <c r="J354" s="117">
        <f t="shared" si="60"/>
        <v>0</v>
      </c>
      <c r="K354" s="117">
        <f t="shared" si="61"/>
        <v>0</v>
      </c>
    </row>
    <row r="355" spans="1:11" x14ac:dyDescent="0.25">
      <c r="A355">
        <f t="shared" si="66"/>
        <v>349</v>
      </c>
      <c r="B355" s="117">
        <f t="shared" si="64"/>
        <v>0</v>
      </c>
      <c r="C355" s="117" t="e">
        <f t="shared" si="62"/>
        <v>#NUM!</v>
      </c>
      <c r="D355" s="117">
        <f t="shared" si="67"/>
        <v>0</v>
      </c>
      <c r="E355" s="117" t="e">
        <f t="shared" si="57"/>
        <v>#NUM!</v>
      </c>
      <c r="F355" s="117">
        <f t="shared" si="63"/>
        <v>0</v>
      </c>
      <c r="G355" s="117">
        <f t="shared" si="58"/>
        <v>0</v>
      </c>
      <c r="H355">
        <f t="shared" si="65"/>
        <v>177.87776422155477</v>
      </c>
      <c r="I355" s="117">
        <f t="shared" si="59"/>
        <v>0</v>
      </c>
      <c r="J355" s="117">
        <f t="shared" si="60"/>
        <v>0</v>
      </c>
      <c r="K355" s="117">
        <f t="shared" si="61"/>
        <v>0</v>
      </c>
    </row>
    <row r="356" spans="1:11" x14ac:dyDescent="0.25">
      <c r="A356">
        <f t="shared" si="66"/>
        <v>350</v>
      </c>
      <c r="B356" s="117">
        <f t="shared" si="64"/>
        <v>0</v>
      </c>
      <c r="C356" s="117" t="e">
        <f t="shared" si="62"/>
        <v>#NUM!</v>
      </c>
      <c r="D356" s="117">
        <f t="shared" si="67"/>
        <v>0</v>
      </c>
      <c r="E356" s="117" t="e">
        <f t="shared" si="57"/>
        <v>#NUM!</v>
      </c>
      <c r="F356" s="117">
        <f t="shared" si="63"/>
        <v>0</v>
      </c>
      <c r="G356" s="117">
        <f t="shared" si="58"/>
        <v>0</v>
      </c>
      <c r="H356">
        <f t="shared" si="65"/>
        <v>178.17154381097978</v>
      </c>
      <c r="I356" s="117">
        <f t="shared" si="59"/>
        <v>0</v>
      </c>
      <c r="J356" s="117">
        <f t="shared" si="60"/>
        <v>0</v>
      </c>
      <c r="K356" s="117">
        <f t="shared" si="61"/>
        <v>0</v>
      </c>
    </row>
    <row r="357" spans="1:11" x14ac:dyDescent="0.25">
      <c r="A357">
        <f t="shared" si="66"/>
        <v>351</v>
      </c>
      <c r="B357" s="117">
        <f t="shared" si="64"/>
        <v>0</v>
      </c>
      <c r="C357" s="117" t="e">
        <f t="shared" si="62"/>
        <v>#NUM!</v>
      </c>
      <c r="D357" s="117">
        <f t="shared" si="67"/>
        <v>0</v>
      </c>
      <c r="E357" s="117" t="e">
        <f t="shared" si="57"/>
        <v>#NUM!</v>
      </c>
      <c r="F357" s="117">
        <f t="shared" si="63"/>
        <v>0</v>
      </c>
      <c r="G357" s="117">
        <f t="shared" si="58"/>
        <v>0</v>
      </c>
      <c r="H357">
        <f t="shared" si="65"/>
        <v>178.46580860128159</v>
      </c>
      <c r="I357" s="117">
        <f t="shared" si="59"/>
        <v>0</v>
      </c>
      <c r="J357" s="117">
        <f t="shared" si="60"/>
        <v>0</v>
      </c>
      <c r="K357" s="117">
        <f t="shared" si="61"/>
        <v>0</v>
      </c>
    </row>
    <row r="358" spans="1:11" x14ac:dyDescent="0.25">
      <c r="A358">
        <f t="shared" si="66"/>
        <v>352</v>
      </c>
      <c r="B358" s="117">
        <f t="shared" si="64"/>
        <v>0</v>
      </c>
      <c r="C358" s="117" t="e">
        <f t="shared" si="62"/>
        <v>#NUM!</v>
      </c>
      <c r="D358" s="117">
        <f t="shared" si="67"/>
        <v>0</v>
      </c>
      <c r="E358" s="117" t="e">
        <f t="shared" si="57"/>
        <v>#NUM!</v>
      </c>
      <c r="F358" s="117">
        <f t="shared" si="63"/>
        <v>0</v>
      </c>
      <c r="G358" s="117">
        <f t="shared" si="58"/>
        <v>0</v>
      </c>
      <c r="H358">
        <f t="shared" si="65"/>
        <v>178.7605593938089</v>
      </c>
      <c r="I358" s="117">
        <f t="shared" si="59"/>
        <v>0</v>
      </c>
      <c r="J358" s="117">
        <f t="shared" si="60"/>
        <v>0</v>
      </c>
      <c r="K358" s="117">
        <f t="shared" si="61"/>
        <v>0</v>
      </c>
    </row>
    <row r="359" spans="1:11" x14ac:dyDescent="0.25">
      <c r="A359">
        <f t="shared" si="66"/>
        <v>353</v>
      </c>
      <c r="B359" s="117">
        <f t="shared" si="64"/>
        <v>0</v>
      </c>
      <c r="C359" s="117" t="e">
        <f t="shared" si="62"/>
        <v>#NUM!</v>
      </c>
      <c r="D359" s="117">
        <f t="shared" si="67"/>
        <v>0</v>
      </c>
      <c r="E359" s="117" t="e">
        <f t="shared" si="57"/>
        <v>#NUM!</v>
      </c>
      <c r="F359" s="117">
        <f t="shared" si="63"/>
        <v>0</v>
      </c>
      <c r="G359" s="117">
        <f t="shared" si="58"/>
        <v>0</v>
      </c>
      <c r="H359">
        <f t="shared" si="65"/>
        <v>179.0557969912339</v>
      </c>
      <c r="I359" s="117">
        <f t="shared" si="59"/>
        <v>0</v>
      </c>
      <c r="J359" s="117">
        <f t="shared" si="60"/>
        <v>0</v>
      </c>
      <c r="K359" s="117">
        <f t="shared" si="61"/>
        <v>0</v>
      </c>
    </row>
    <row r="360" spans="1:11" x14ac:dyDescent="0.25">
      <c r="A360">
        <f t="shared" si="66"/>
        <v>354</v>
      </c>
      <c r="B360" s="117">
        <f t="shared" si="64"/>
        <v>0</v>
      </c>
      <c r="C360" s="117" t="e">
        <f t="shared" si="62"/>
        <v>#NUM!</v>
      </c>
      <c r="D360" s="117">
        <f t="shared" si="67"/>
        <v>0</v>
      </c>
      <c r="E360" s="117" t="e">
        <f t="shared" si="57"/>
        <v>#NUM!</v>
      </c>
      <c r="F360" s="117">
        <f t="shared" si="63"/>
        <v>0</v>
      </c>
      <c r="G360" s="117">
        <f t="shared" si="58"/>
        <v>0</v>
      </c>
      <c r="H360">
        <f t="shared" si="65"/>
        <v>179.35152219755443</v>
      </c>
      <c r="I360" s="117">
        <f t="shared" si="59"/>
        <v>0</v>
      </c>
      <c r="J360" s="117">
        <f t="shared" si="60"/>
        <v>0</v>
      </c>
      <c r="K360" s="117">
        <f t="shared" si="61"/>
        <v>0</v>
      </c>
    </row>
    <row r="361" spans="1:11" x14ac:dyDescent="0.25">
      <c r="A361">
        <f t="shared" si="66"/>
        <v>355</v>
      </c>
      <c r="B361" s="117">
        <f t="shared" si="64"/>
        <v>0</v>
      </c>
      <c r="C361" s="117" t="e">
        <f t="shared" si="62"/>
        <v>#NUM!</v>
      </c>
      <c r="D361" s="117">
        <f t="shared" si="67"/>
        <v>0</v>
      </c>
      <c r="E361" s="117" t="e">
        <f t="shared" si="57"/>
        <v>#NUM!</v>
      </c>
      <c r="F361" s="117">
        <f t="shared" si="63"/>
        <v>0</v>
      </c>
      <c r="G361" s="117">
        <f t="shared" si="58"/>
        <v>0</v>
      </c>
      <c r="H361">
        <f t="shared" si="65"/>
        <v>179.64773581809624</v>
      </c>
      <c r="I361" s="117">
        <f t="shared" si="59"/>
        <v>0</v>
      </c>
      <c r="J361" s="117">
        <f t="shared" si="60"/>
        <v>0</v>
      </c>
      <c r="K361" s="117">
        <f t="shared" si="61"/>
        <v>0</v>
      </c>
    </row>
    <row r="362" spans="1:11" x14ac:dyDescent="0.25">
      <c r="A362">
        <f t="shared" si="66"/>
        <v>356</v>
      </c>
      <c r="B362" s="117">
        <f t="shared" si="64"/>
        <v>0</v>
      </c>
      <c r="C362" s="117" t="e">
        <f t="shared" si="62"/>
        <v>#NUM!</v>
      </c>
      <c r="D362" s="117">
        <f t="shared" si="67"/>
        <v>0</v>
      </c>
      <c r="E362" s="117" t="e">
        <f t="shared" si="57"/>
        <v>#NUM!</v>
      </c>
      <c r="F362" s="117">
        <f t="shared" si="63"/>
        <v>0</v>
      </c>
      <c r="G362" s="117">
        <f t="shared" si="58"/>
        <v>0</v>
      </c>
      <c r="H362">
        <f t="shared" si="65"/>
        <v>179.94443865951513</v>
      </c>
      <c r="I362" s="117">
        <f t="shared" si="59"/>
        <v>0</v>
      </c>
      <c r="J362" s="117">
        <f t="shared" si="60"/>
        <v>0</v>
      </c>
      <c r="K362" s="117">
        <f t="shared" si="61"/>
        <v>0</v>
      </c>
    </row>
    <row r="363" spans="1:11" x14ac:dyDescent="0.25">
      <c r="A363">
        <f t="shared" si="66"/>
        <v>357</v>
      </c>
      <c r="B363" s="117">
        <f t="shared" si="64"/>
        <v>0</v>
      </c>
      <c r="C363" s="117" t="e">
        <f t="shared" si="62"/>
        <v>#NUM!</v>
      </c>
      <c r="D363" s="117">
        <f t="shared" si="67"/>
        <v>0</v>
      </c>
      <c r="E363" s="117" t="e">
        <f t="shared" si="57"/>
        <v>#NUM!</v>
      </c>
      <c r="F363" s="117">
        <f t="shared" si="63"/>
        <v>0</v>
      </c>
      <c r="G363" s="117">
        <f t="shared" si="58"/>
        <v>0</v>
      </c>
      <c r="H363">
        <f t="shared" si="65"/>
        <v>180.24163152979915</v>
      </c>
      <c r="I363" s="117">
        <f t="shared" si="59"/>
        <v>0</v>
      </c>
      <c r="J363" s="117">
        <f t="shared" si="60"/>
        <v>0</v>
      </c>
      <c r="K363" s="117">
        <f t="shared" si="61"/>
        <v>0</v>
      </c>
    </row>
    <row r="364" spans="1:11" x14ac:dyDescent="0.25">
      <c r="A364">
        <f t="shared" si="66"/>
        <v>358</v>
      </c>
      <c r="B364" s="117">
        <f t="shared" si="64"/>
        <v>0</v>
      </c>
      <c r="C364" s="117" t="e">
        <f t="shared" si="62"/>
        <v>#NUM!</v>
      </c>
      <c r="D364" s="117">
        <f t="shared" si="67"/>
        <v>0</v>
      </c>
      <c r="E364" s="117" t="e">
        <f t="shared" si="57"/>
        <v>#NUM!</v>
      </c>
      <c r="F364" s="117">
        <f t="shared" si="63"/>
        <v>0</v>
      </c>
      <c r="G364" s="117">
        <f t="shared" si="58"/>
        <v>0</v>
      </c>
      <c r="H364">
        <f t="shared" si="65"/>
        <v>180.5393152382708</v>
      </c>
      <c r="I364" s="117">
        <f t="shared" si="59"/>
        <v>0</v>
      </c>
      <c r="J364" s="117">
        <f t="shared" si="60"/>
        <v>0</v>
      </c>
      <c r="K364" s="117">
        <f t="shared" si="61"/>
        <v>0</v>
      </c>
    </row>
    <row r="365" spans="1:11" x14ac:dyDescent="0.25">
      <c r="A365">
        <f t="shared" si="66"/>
        <v>359</v>
      </c>
      <c r="B365" s="117">
        <f t="shared" si="64"/>
        <v>0</v>
      </c>
      <c r="C365" s="117" t="e">
        <f t="shared" si="62"/>
        <v>#NUM!</v>
      </c>
      <c r="D365" s="117">
        <f t="shared" si="67"/>
        <v>0</v>
      </c>
      <c r="E365" s="117" t="e">
        <f t="shared" si="57"/>
        <v>#NUM!</v>
      </c>
      <c r="F365" s="117">
        <f t="shared" si="63"/>
        <v>0</v>
      </c>
      <c r="G365" s="117">
        <f t="shared" si="58"/>
        <v>0</v>
      </c>
      <c r="H365">
        <f t="shared" si="65"/>
        <v>180.83749059558929</v>
      </c>
      <c r="I365" s="117">
        <f t="shared" si="59"/>
        <v>0</v>
      </c>
      <c r="J365" s="117">
        <f t="shared" si="60"/>
        <v>0</v>
      </c>
      <c r="K365" s="117">
        <f t="shared" si="61"/>
        <v>0</v>
      </c>
    </row>
    <row r="366" spans="1:11" x14ac:dyDescent="0.25">
      <c r="A366">
        <f t="shared" si="66"/>
        <v>360</v>
      </c>
      <c r="B366" s="117">
        <f t="shared" si="64"/>
        <v>0</v>
      </c>
      <c r="C366" s="117" t="e">
        <f t="shared" si="62"/>
        <v>#NUM!</v>
      </c>
      <c r="D366" s="117">
        <f t="shared" si="67"/>
        <v>0</v>
      </c>
      <c r="E366" s="117" t="e">
        <f t="shared" si="57"/>
        <v>#NUM!</v>
      </c>
      <c r="F366" s="117">
        <f t="shared" si="63"/>
        <v>0</v>
      </c>
      <c r="G366" s="117">
        <f t="shared" si="58"/>
        <v>0</v>
      </c>
      <c r="H366">
        <f t="shared" si="65"/>
        <v>181.13615841375261</v>
      </c>
      <c r="I366" s="117">
        <f t="shared" si="59"/>
        <v>0</v>
      </c>
      <c r="J366" s="117">
        <f t="shared" si="60"/>
        <v>0</v>
      </c>
      <c r="K366" s="117">
        <f t="shared" si="61"/>
        <v>0</v>
      </c>
    </row>
    <row r="367" spans="1:11" x14ac:dyDescent="0.25">
      <c r="A367" t="s">
        <v>1</v>
      </c>
      <c r="B367" s="117"/>
      <c r="C367" s="117" t="e">
        <f t="shared" ref="C367:E367" si="68">SUM(C7:C366)</f>
        <v>#NUM!</v>
      </c>
      <c r="D367" s="117">
        <f t="shared" si="68"/>
        <v>0</v>
      </c>
      <c r="E367" s="117" t="e">
        <f t="shared" si="68"/>
        <v>#NUM!</v>
      </c>
      <c r="I367" s="117">
        <f>SUM(I7:I366)</f>
        <v>0</v>
      </c>
      <c r="J367" s="117"/>
      <c r="K367" s="117"/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33"/>
  <sheetViews>
    <sheetView rightToLeft="1" zoomScale="70" zoomScaleNormal="70" workbookViewId="0">
      <selection activeCell="L4" sqref="L4"/>
    </sheetView>
  </sheetViews>
  <sheetFormatPr defaultRowHeight="15" x14ac:dyDescent="0.25"/>
  <cols>
    <col min="1" max="1" width="11.28515625" customWidth="1"/>
    <col min="2" max="2" width="19.140625" style="54" bestFit="1" customWidth="1"/>
    <col min="3" max="3" width="19.7109375" style="54" customWidth="1"/>
    <col min="4" max="4" width="17.42578125" style="55" customWidth="1"/>
    <col min="5" max="5" width="12" style="54" customWidth="1"/>
    <col min="6" max="6" width="16.28515625" bestFit="1" customWidth="1"/>
    <col min="7" max="7" width="16.42578125" style="54" customWidth="1"/>
    <col min="8" max="8" width="14.7109375" style="37" hidden="1" customWidth="1"/>
    <col min="9" max="9" width="18.28515625" style="37" bestFit="1" customWidth="1"/>
    <col min="10" max="10" width="18.85546875" style="3" customWidth="1"/>
    <col min="11" max="11" width="15.28515625" style="3" hidden="1" customWidth="1"/>
    <col min="13" max="13" width="10.7109375" style="3" customWidth="1"/>
    <col min="14" max="14" width="6.5703125" style="3" customWidth="1"/>
    <col min="15" max="15" width="14.140625" style="3" customWidth="1"/>
    <col min="257" max="257" width="11.28515625" customWidth="1"/>
    <col min="258" max="258" width="12" bestFit="1" customWidth="1"/>
    <col min="259" max="259" width="14.140625" customWidth="1"/>
    <col min="260" max="260" width="13.42578125" customWidth="1"/>
    <col min="261" max="261" width="12" customWidth="1"/>
    <col min="262" max="262" width="13.85546875" customWidth="1"/>
    <col min="263" max="263" width="11.7109375" customWidth="1"/>
    <col min="264" max="264" width="12.5703125" customWidth="1"/>
    <col min="265" max="265" width="14.7109375" customWidth="1"/>
    <col min="266" max="266" width="18.85546875" customWidth="1"/>
    <col min="267" max="267" width="0" hidden="1" customWidth="1"/>
    <col min="269" max="269" width="10.7109375" customWidth="1"/>
    <col min="270" max="270" width="6.5703125" customWidth="1"/>
    <col min="271" max="271" width="14.140625" customWidth="1"/>
    <col min="513" max="513" width="11.28515625" customWidth="1"/>
    <col min="514" max="514" width="12" bestFit="1" customWidth="1"/>
    <col min="515" max="515" width="14.140625" customWidth="1"/>
    <col min="516" max="516" width="13.42578125" customWidth="1"/>
    <col min="517" max="517" width="12" customWidth="1"/>
    <col min="518" max="518" width="13.85546875" customWidth="1"/>
    <col min="519" max="519" width="11.7109375" customWidth="1"/>
    <col min="520" max="520" width="12.5703125" customWidth="1"/>
    <col min="521" max="521" width="14.7109375" customWidth="1"/>
    <col min="522" max="522" width="18.85546875" customWidth="1"/>
    <col min="523" max="523" width="0" hidden="1" customWidth="1"/>
    <col min="525" max="525" width="10.7109375" customWidth="1"/>
    <col min="526" max="526" width="6.5703125" customWidth="1"/>
    <col min="527" max="527" width="14.140625" customWidth="1"/>
    <col min="769" max="769" width="11.28515625" customWidth="1"/>
    <col min="770" max="770" width="12" bestFit="1" customWidth="1"/>
    <col min="771" max="771" width="14.140625" customWidth="1"/>
    <col min="772" max="772" width="13.42578125" customWidth="1"/>
    <col min="773" max="773" width="12" customWidth="1"/>
    <col min="774" max="774" width="13.85546875" customWidth="1"/>
    <col min="775" max="775" width="11.7109375" customWidth="1"/>
    <col min="776" max="776" width="12.5703125" customWidth="1"/>
    <col min="777" max="777" width="14.7109375" customWidth="1"/>
    <col min="778" max="778" width="18.85546875" customWidth="1"/>
    <col min="779" max="779" width="0" hidden="1" customWidth="1"/>
    <col min="781" max="781" width="10.7109375" customWidth="1"/>
    <col min="782" max="782" width="6.5703125" customWidth="1"/>
    <col min="783" max="783" width="14.140625" customWidth="1"/>
    <col min="1025" max="1025" width="11.28515625" customWidth="1"/>
    <col min="1026" max="1026" width="12" bestFit="1" customWidth="1"/>
    <col min="1027" max="1027" width="14.140625" customWidth="1"/>
    <col min="1028" max="1028" width="13.42578125" customWidth="1"/>
    <col min="1029" max="1029" width="12" customWidth="1"/>
    <col min="1030" max="1030" width="13.85546875" customWidth="1"/>
    <col min="1031" max="1031" width="11.7109375" customWidth="1"/>
    <col min="1032" max="1032" width="12.5703125" customWidth="1"/>
    <col min="1033" max="1033" width="14.7109375" customWidth="1"/>
    <col min="1034" max="1034" width="18.85546875" customWidth="1"/>
    <col min="1035" max="1035" width="0" hidden="1" customWidth="1"/>
    <col min="1037" max="1037" width="10.7109375" customWidth="1"/>
    <col min="1038" max="1038" width="6.5703125" customWidth="1"/>
    <col min="1039" max="1039" width="14.140625" customWidth="1"/>
    <col min="1281" max="1281" width="11.28515625" customWidth="1"/>
    <col min="1282" max="1282" width="12" bestFit="1" customWidth="1"/>
    <col min="1283" max="1283" width="14.140625" customWidth="1"/>
    <col min="1284" max="1284" width="13.42578125" customWidth="1"/>
    <col min="1285" max="1285" width="12" customWidth="1"/>
    <col min="1286" max="1286" width="13.85546875" customWidth="1"/>
    <col min="1287" max="1287" width="11.7109375" customWidth="1"/>
    <col min="1288" max="1288" width="12.5703125" customWidth="1"/>
    <col min="1289" max="1289" width="14.7109375" customWidth="1"/>
    <col min="1290" max="1290" width="18.85546875" customWidth="1"/>
    <col min="1291" max="1291" width="0" hidden="1" customWidth="1"/>
    <col min="1293" max="1293" width="10.7109375" customWidth="1"/>
    <col min="1294" max="1294" width="6.5703125" customWidth="1"/>
    <col min="1295" max="1295" width="14.140625" customWidth="1"/>
    <col min="1537" max="1537" width="11.28515625" customWidth="1"/>
    <col min="1538" max="1538" width="12" bestFit="1" customWidth="1"/>
    <col min="1539" max="1539" width="14.140625" customWidth="1"/>
    <col min="1540" max="1540" width="13.42578125" customWidth="1"/>
    <col min="1541" max="1541" width="12" customWidth="1"/>
    <col min="1542" max="1542" width="13.85546875" customWidth="1"/>
    <col min="1543" max="1543" width="11.7109375" customWidth="1"/>
    <col min="1544" max="1544" width="12.5703125" customWidth="1"/>
    <col min="1545" max="1545" width="14.7109375" customWidth="1"/>
    <col min="1546" max="1546" width="18.85546875" customWidth="1"/>
    <col min="1547" max="1547" width="0" hidden="1" customWidth="1"/>
    <col min="1549" max="1549" width="10.7109375" customWidth="1"/>
    <col min="1550" max="1550" width="6.5703125" customWidth="1"/>
    <col min="1551" max="1551" width="14.140625" customWidth="1"/>
    <col min="1793" max="1793" width="11.28515625" customWidth="1"/>
    <col min="1794" max="1794" width="12" bestFit="1" customWidth="1"/>
    <col min="1795" max="1795" width="14.140625" customWidth="1"/>
    <col min="1796" max="1796" width="13.42578125" customWidth="1"/>
    <col min="1797" max="1797" width="12" customWidth="1"/>
    <col min="1798" max="1798" width="13.85546875" customWidth="1"/>
    <col min="1799" max="1799" width="11.7109375" customWidth="1"/>
    <col min="1800" max="1800" width="12.5703125" customWidth="1"/>
    <col min="1801" max="1801" width="14.7109375" customWidth="1"/>
    <col min="1802" max="1802" width="18.85546875" customWidth="1"/>
    <col min="1803" max="1803" width="0" hidden="1" customWidth="1"/>
    <col min="1805" max="1805" width="10.7109375" customWidth="1"/>
    <col min="1806" max="1806" width="6.5703125" customWidth="1"/>
    <col min="1807" max="1807" width="14.140625" customWidth="1"/>
    <col min="2049" max="2049" width="11.28515625" customWidth="1"/>
    <col min="2050" max="2050" width="12" bestFit="1" customWidth="1"/>
    <col min="2051" max="2051" width="14.140625" customWidth="1"/>
    <col min="2052" max="2052" width="13.42578125" customWidth="1"/>
    <col min="2053" max="2053" width="12" customWidth="1"/>
    <col min="2054" max="2054" width="13.85546875" customWidth="1"/>
    <col min="2055" max="2055" width="11.7109375" customWidth="1"/>
    <col min="2056" max="2056" width="12.5703125" customWidth="1"/>
    <col min="2057" max="2057" width="14.7109375" customWidth="1"/>
    <col min="2058" max="2058" width="18.85546875" customWidth="1"/>
    <col min="2059" max="2059" width="0" hidden="1" customWidth="1"/>
    <col min="2061" max="2061" width="10.7109375" customWidth="1"/>
    <col min="2062" max="2062" width="6.5703125" customWidth="1"/>
    <col min="2063" max="2063" width="14.140625" customWidth="1"/>
    <col min="2305" max="2305" width="11.28515625" customWidth="1"/>
    <col min="2306" max="2306" width="12" bestFit="1" customWidth="1"/>
    <col min="2307" max="2307" width="14.140625" customWidth="1"/>
    <col min="2308" max="2308" width="13.42578125" customWidth="1"/>
    <col min="2309" max="2309" width="12" customWidth="1"/>
    <col min="2310" max="2310" width="13.85546875" customWidth="1"/>
    <col min="2311" max="2311" width="11.7109375" customWidth="1"/>
    <col min="2312" max="2312" width="12.5703125" customWidth="1"/>
    <col min="2313" max="2313" width="14.7109375" customWidth="1"/>
    <col min="2314" max="2314" width="18.85546875" customWidth="1"/>
    <col min="2315" max="2315" width="0" hidden="1" customWidth="1"/>
    <col min="2317" max="2317" width="10.7109375" customWidth="1"/>
    <col min="2318" max="2318" width="6.5703125" customWidth="1"/>
    <col min="2319" max="2319" width="14.140625" customWidth="1"/>
    <col min="2561" max="2561" width="11.28515625" customWidth="1"/>
    <col min="2562" max="2562" width="12" bestFit="1" customWidth="1"/>
    <col min="2563" max="2563" width="14.140625" customWidth="1"/>
    <col min="2564" max="2564" width="13.42578125" customWidth="1"/>
    <col min="2565" max="2565" width="12" customWidth="1"/>
    <col min="2566" max="2566" width="13.85546875" customWidth="1"/>
    <col min="2567" max="2567" width="11.7109375" customWidth="1"/>
    <col min="2568" max="2568" width="12.5703125" customWidth="1"/>
    <col min="2569" max="2569" width="14.7109375" customWidth="1"/>
    <col min="2570" max="2570" width="18.85546875" customWidth="1"/>
    <col min="2571" max="2571" width="0" hidden="1" customWidth="1"/>
    <col min="2573" max="2573" width="10.7109375" customWidth="1"/>
    <col min="2574" max="2574" width="6.5703125" customWidth="1"/>
    <col min="2575" max="2575" width="14.140625" customWidth="1"/>
    <col min="2817" max="2817" width="11.28515625" customWidth="1"/>
    <col min="2818" max="2818" width="12" bestFit="1" customWidth="1"/>
    <col min="2819" max="2819" width="14.140625" customWidth="1"/>
    <col min="2820" max="2820" width="13.42578125" customWidth="1"/>
    <col min="2821" max="2821" width="12" customWidth="1"/>
    <col min="2822" max="2822" width="13.85546875" customWidth="1"/>
    <col min="2823" max="2823" width="11.7109375" customWidth="1"/>
    <col min="2824" max="2824" width="12.5703125" customWidth="1"/>
    <col min="2825" max="2825" width="14.7109375" customWidth="1"/>
    <col min="2826" max="2826" width="18.85546875" customWidth="1"/>
    <col min="2827" max="2827" width="0" hidden="1" customWidth="1"/>
    <col min="2829" max="2829" width="10.7109375" customWidth="1"/>
    <col min="2830" max="2830" width="6.5703125" customWidth="1"/>
    <col min="2831" max="2831" width="14.140625" customWidth="1"/>
    <col min="3073" max="3073" width="11.28515625" customWidth="1"/>
    <col min="3074" max="3074" width="12" bestFit="1" customWidth="1"/>
    <col min="3075" max="3075" width="14.140625" customWidth="1"/>
    <col min="3076" max="3076" width="13.42578125" customWidth="1"/>
    <col min="3077" max="3077" width="12" customWidth="1"/>
    <col min="3078" max="3078" width="13.85546875" customWidth="1"/>
    <col min="3079" max="3079" width="11.7109375" customWidth="1"/>
    <col min="3080" max="3080" width="12.5703125" customWidth="1"/>
    <col min="3081" max="3081" width="14.7109375" customWidth="1"/>
    <col min="3082" max="3082" width="18.85546875" customWidth="1"/>
    <col min="3083" max="3083" width="0" hidden="1" customWidth="1"/>
    <col min="3085" max="3085" width="10.7109375" customWidth="1"/>
    <col min="3086" max="3086" width="6.5703125" customWidth="1"/>
    <col min="3087" max="3087" width="14.140625" customWidth="1"/>
    <col min="3329" max="3329" width="11.28515625" customWidth="1"/>
    <col min="3330" max="3330" width="12" bestFit="1" customWidth="1"/>
    <col min="3331" max="3331" width="14.140625" customWidth="1"/>
    <col min="3332" max="3332" width="13.42578125" customWidth="1"/>
    <col min="3333" max="3333" width="12" customWidth="1"/>
    <col min="3334" max="3334" width="13.85546875" customWidth="1"/>
    <col min="3335" max="3335" width="11.7109375" customWidth="1"/>
    <col min="3336" max="3336" width="12.5703125" customWidth="1"/>
    <col min="3337" max="3337" width="14.7109375" customWidth="1"/>
    <col min="3338" max="3338" width="18.85546875" customWidth="1"/>
    <col min="3339" max="3339" width="0" hidden="1" customWidth="1"/>
    <col min="3341" max="3341" width="10.7109375" customWidth="1"/>
    <col min="3342" max="3342" width="6.5703125" customWidth="1"/>
    <col min="3343" max="3343" width="14.140625" customWidth="1"/>
    <col min="3585" max="3585" width="11.28515625" customWidth="1"/>
    <col min="3586" max="3586" width="12" bestFit="1" customWidth="1"/>
    <col min="3587" max="3587" width="14.140625" customWidth="1"/>
    <col min="3588" max="3588" width="13.42578125" customWidth="1"/>
    <col min="3589" max="3589" width="12" customWidth="1"/>
    <col min="3590" max="3590" width="13.85546875" customWidth="1"/>
    <col min="3591" max="3591" width="11.7109375" customWidth="1"/>
    <col min="3592" max="3592" width="12.5703125" customWidth="1"/>
    <col min="3593" max="3593" width="14.7109375" customWidth="1"/>
    <col min="3594" max="3594" width="18.85546875" customWidth="1"/>
    <col min="3595" max="3595" width="0" hidden="1" customWidth="1"/>
    <col min="3597" max="3597" width="10.7109375" customWidth="1"/>
    <col min="3598" max="3598" width="6.5703125" customWidth="1"/>
    <col min="3599" max="3599" width="14.140625" customWidth="1"/>
    <col min="3841" max="3841" width="11.28515625" customWidth="1"/>
    <col min="3842" max="3842" width="12" bestFit="1" customWidth="1"/>
    <col min="3843" max="3843" width="14.140625" customWidth="1"/>
    <col min="3844" max="3844" width="13.42578125" customWidth="1"/>
    <col min="3845" max="3845" width="12" customWidth="1"/>
    <col min="3846" max="3846" width="13.85546875" customWidth="1"/>
    <col min="3847" max="3847" width="11.7109375" customWidth="1"/>
    <col min="3848" max="3848" width="12.5703125" customWidth="1"/>
    <col min="3849" max="3849" width="14.7109375" customWidth="1"/>
    <col min="3850" max="3850" width="18.85546875" customWidth="1"/>
    <col min="3851" max="3851" width="0" hidden="1" customWidth="1"/>
    <col min="3853" max="3853" width="10.7109375" customWidth="1"/>
    <col min="3854" max="3854" width="6.5703125" customWidth="1"/>
    <col min="3855" max="3855" width="14.140625" customWidth="1"/>
    <col min="4097" max="4097" width="11.28515625" customWidth="1"/>
    <col min="4098" max="4098" width="12" bestFit="1" customWidth="1"/>
    <col min="4099" max="4099" width="14.140625" customWidth="1"/>
    <col min="4100" max="4100" width="13.42578125" customWidth="1"/>
    <col min="4101" max="4101" width="12" customWidth="1"/>
    <col min="4102" max="4102" width="13.85546875" customWidth="1"/>
    <col min="4103" max="4103" width="11.7109375" customWidth="1"/>
    <col min="4104" max="4104" width="12.5703125" customWidth="1"/>
    <col min="4105" max="4105" width="14.7109375" customWidth="1"/>
    <col min="4106" max="4106" width="18.85546875" customWidth="1"/>
    <col min="4107" max="4107" width="0" hidden="1" customWidth="1"/>
    <col min="4109" max="4109" width="10.7109375" customWidth="1"/>
    <col min="4110" max="4110" width="6.5703125" customWidth="1"/>
    <col min="4111" max="4111" width="14.140625" customWidth="1"/>
    <col min="4353" max="4353" width="11.28515625" customWidth="1"/>
    <col min="4354" max="4354" width="12" bestFit="1" customWidth="1"/>
    <col min="4355" max="4355" width="14.140625" customWidth="1"/>
    <col min="4356" max="4356" width="13.42578125" customWidth="1"/>
    <col min="4357" max="4357" width="12" customWidth="1"/>
    <col min="4358" max="4358" width="13.85546875" customWidth="1"/>
    <col min="4359" max="4359" width="11.7109375" customWidth="1"/>
    <col min="4360" max="4360" width="12.5703125" customWidth="1"/>
    <col min="4361" max="4361" width="14.7109375" customWidth="1"/>
    <col min="4362" max="4362" width="18.85546875" customWidth="1"/>
    <col min="4363" max="4363" width="0" hidden="1" customWidth="1"/>
    <col min="4365" max="4365" width="10.7109375" customWidth="1"/>
    <col min="4366" max="4366" width="6.5703125" customWidth="1"/>
    <col min="4367" max="4367" width="14.140625" customWidth="1"/>
    <col min="4609" max="4609" width="11.28515625" customWidth="1"/>
    <col min="4610" max="4610" width="12" bestFit="1" customWidth="1"/>
    <col min="4611" max="4611" width="14.140625" customWidth="1"/>
    <col min="4612" max="4612" width="13.42578125" customWidth="1"/>
    <col min="4613" max="4613" width="12" customWidth="1"/>
    <col min="4614" max="4614" width="13.85546875" customWidth="1"/>
    <col min="4615" max="4615" width="11.7109375" customWidth="1"/>
    <col min="4616" max="4616" width="12.5703125" customWidth="1"/>
    <col min="4617" max="4617" width="14.7109375" customWidth="1"/>
    <col min="4618" max="4618" width="18.85546875" customWidth="1"/>
    <col min="4619" max="4619" width="0" hidden="1" customWidth="1"/>
    <col min="4621" max="4621" width="10.7109375" customWidth="1"/>
    <col min="4622" max="4622" width="6.5703125" customWidth="1"/>
    <col min="4623" max="4623" width="14.140625" customWidth="1"/>
    <col min="4865" max="4865" width="11.28515625" customWidth="1"/>
    <col min="4866" max="4866" width="12" bestFit="1" customWidth="1"/>
    <col min="4867" max="4867" width="14.140625" customWidth="1"/>
    <col min="4868" max="4868" width="13.42578125" customWidth="1"/>
    <col min="4869" max="4869" width="12" customWidth="1"/>
    <col min="4870" max="4870" width="13.85546875" customWidth="1"/>
    <col min="4871" max="4871" width="11.7109375" customWidth="1"/>
    <col min="4872" max="4872" width="12.5703125" customWidth="1"/>
    <col min="4873" max="4873" width="14.7109375" customWidth="1"/>
    <col min="4874" max="4874" width="18.85546875" customWidth="1"/>
    <col min="4875" max="4875" width="0" hidden="1" customWidth="1"/>
    <col min="4877" max="4877" width="10.7109375" customWidth="1"/>
    <col min="4878" max="4878" width="6.5703125" customWidth="1"/>
    <col min="4879" max="4879" width="14.140625" customWidth="1"/>
    <col min="5121" max="5121" width="11.28515625" customWidth="1"/>
    <col min="5122" max="5122" width="12" bestFit="1" customWidth="1"/>
    <col min="5123" max="5123" width="14.140625" customWidth="1"/>
    <col min="5124" max="5124" width="13.42578125" customWidth="1"/>
    <col min="5125" max="5125" width="12" customWidth="1"/>
    <col min="5126" max="5126" width="13.85546875" customWidth="1"/>
    <col min="5127" max="5127" width="11.7109375" customWidth="1"/>
    <col min="5128" max="5128" width="12.5703125" customWidth="1"/>
    <col min="5129" max="5129" width="14.7109375" customWidth="1"/>
    <col min="5130" max="5130" width="18.85546875" customWidth="1"/>
    <col min="5131" max="5131" width="0" hidden="1" customWidth="1"/>
    <col min="5133" max="5133" width="10.7109375" customWidth="1"/>
    <col min="5134" max="5134" width="6.5703125" customWidth="1"/>
    <col min="5135" max="5135" width="14.140625" customWidth="1"/>
    <col min="5377" max="5377" width="11.28515625" customWidth="1"/>
    <col min="5378" max="5378" width="12" bestFit="1" customWidth="1"/>
    <col min="5379" max="5379" width="14.140625" customWidth="1"/>
    <col min="5380" max="5380" width="13.42578125" customWidth="1"/>
    <col min="5381" max="5381" width="12" customWidth="1"/>
    <col min="5382" max="5382" width="13.85546875" customWidth="1"/>
    <col min="5383" max="5383" width="11.7109375" customWidth="1"/>
    <col min="5384" max="5384" width="12.5703125" customWidth="1"/>
    <col min="5385" max="5385" width="14.7109375" customWidth="1"/>
    <col min="5386" max="5386" width="18.85546875" customWidth="1"/>
    <col min="5387" max="5387" width="0" hidden="1" customWidth="1"/>
    <col min="5389" max="5389" width="10.7109375" customWidth="1"/>
    <col min="5390" max="5390" width="6.5703125" customWidth="1"/>
    <col min="5391" max="5391" width="14.140625" customWidth="1"/>
    <col min="5633" max="5633" width="11.28515625" customWidth="1"/>
    <col min="5634" max="5634" width="12" bestFit="1" customWidth="1"/>
    <col min="5635" max="5635" width="14.140625" customWidth="1"/>
    <col min="5636" max="5636" width="13.42578125" customWidth="1"/>
    <col min="5637" max="5637" width="12" customWidth="1"/>
    <col min="5638" max="5638" width="13.85546875" customWidth="1"/>
    <col min="5639" max="5639" width="11.7109375" customWidth="1"/>
    <col min="5640" max="5640" width="12.5703125" customWidth="1"/>
    <col min="5641" max="5641" width="14.7109375" customWidth="1"/>
    <col min="5642" max="5642" width="18.85546875" customWidth="1"/>
    <col min="5643" max="5643" width="0" hidden="1" customWidth="1"/>
    <col min="5645" max="5645" width="10.7109375" customWidth="1"/>
    <col min="5646" max="5646" width="6.5703125" customWidth="1"/>
    <col min="5647" max="5647" width="14.140625" customWidth="1"/>
    <col min="5889" max="5889" width="11.28515625" customWidth="1"/>
    <col min="5890" max="5890" width="12" bestFit="1" customWidth="1"/>
    <col min="5891" max="5891" width="14.140625" customWidth="1"/>
    <col min="5892" max="5892" width="13.42578125" customWidth="1"/>
    <col min="5893" max="5893" width="12" customWidth="1"/>
    <col min="5894" max="5894" width="13.85546875" customWidth="1"/>
    <col min="5895" max="5895" width="11.7109375" customWidth="1"/>
    <col min="5896" max="5896" width="12.5703125" customWidth="1"/>
    <col min="5897" max="5897" width="14.7109375" customWidth="1"/>
    <col min="5898" max="5898" width="18.85546875" customWidth="1"/>
    <col min="5899" max="5899" width="0" hidden="1" customWidth="1"/>
    <col min="5901" max="5901" width="10.7109375" customWidth="1"/>
    <col min="5902" max="5902" width="6.5703125" customWidth="1"/>
    <col min="5903" max="5903" width="14.140625" customWidth="1"/>
    <col min="6145" max="6145" width="11.28515625" customWidth="1"/>
    <col min="6146" max="6146" width="12" bestFit="1" customWidth="1"/>
    <col min="6147" max="6147" width="14.140625" customWidth="1"/>
    <col min="6148" max="6148" width="13.42578125" customWidth="1"/>
    <col min="6149" max="6149" width="12" customWidth="1"/>
    <col min="6150" max="6150" width="13.85546875" customWidth="1"/>
    <col min="6151" max="6151" width="11.7109375" customWidth="1"/>
    <col min="6152" max="6152" width="12.5703125" customWidth="1"/>
    <col min="6153" max="6153" width="14.7109375" customWidth="1"/>
    <col min="6154" max="6154" width="18.85546875" customWidth="1"/>
    <col min="6155" max="6155" width="0" hidden="1" customWidth="1"/>
    <col min="6157" max="6157" width="10.7109375" customWidth="1"/>
    <col min="6158" max="6158" width="6.5703125" customWidth="1"/>
    <col min="6159" max="6159" width="14.140625" customWidth="1"/>
    <col min="6401" max="6401" width="11.28515625" customWidth="1"/>
    <col min="6402" max="6402" width="12" bestFit="1" customWidth="1"/>
    <col min="6403" max="6403" width="14.140625" customWidth="1"/>
    <col min="6404" max="6404" width="13.42578125" customWidth="1"/>
    <col min="6405" max="6405" width="12" customWidth="1"/>
    <col min="6406" max="6406" width="13.85546875" customWidth="1"/>
    <col min="6407" max="6407" width="11.7109375" customWidth="1"/>
    <col min="6408" max="6408" width="12.5703125" customWidth="1"/>
    <col min="6409" max="6409" width="14.7109375" customWidth="1"/>
    <col min="6410" max="6410" width="18.85546875" customWidth="1"/>
    <col min="6411" max="6411" width="0" hidden="1" customWidth="1"/>
    <col min="6413" max="6413" width="10.7109375" customWidth="1"/>
    <col min="6414" max="6414" width="6.5703125" customWidth="1"/>
    <col min="6415" max="6415" width="14.140625" customWidth="1"/>
    <col min="6657" max="6657" width="11.28515625" customWidth="1"/>
    <col min="6658" max="6658" width="12" bestFit="1" customWidth="1"/>
    <col min="6659" max="6659" width="14.140625" customWidth="1"/>
    <col min="6660" max="6660" width="13.42578125" customWidth="1"/>
    <col min="6661" max="6661" width="12" customWidth="1"/>
    <col min="6662" max="6662" width="13.85546875" customWidth="1"/>
    <col min="6663" max="6663" width="11.7109375" customWidth="1"/>
    <col min="6664" max="6664" width="12.5703125" customWidth="1"/>
    <col min="6665" max="6665" width="14.7109375" customWidth="1"/>
    <col min="6666" max="6666" width="18.85546875" customWidth="1"/>
    <col min="6667" max="6667" width="0" hidden="1" customWidth="1"/>
    <col min="6669" max="6669" width="10.7109375" customWidth="1"/>
    <col min="6670" max="6670" width="6.5703125" customWidth="1"/>
    <col min="6671" max="6671" width="14.140625" customWidth="1"/>
    <col min="6913" max="6913" width="11.28515625" customWidth="1"/>
    <col min="6914" max="6914" width="12" bestFit="1" customWidth="1"/>
    <col min="6915" max="6915" width="14.140625" customWidth="1"/>
    <col min="6916" max="6916" width="13.42578125" customWidth="1"/>
    <col min="6917" max="6917" width="12" customWidth="1"/>
    <col min="6918" max="6918" width="13.85546875" customWidth="1"/>
    <col min="6919" max="6919" width="11.7109375" customWidth="1"/>
    <col min="6920" max="6920" width="12.5703125" customWidth="1"/>
    <col min="6921" max="6921" width="14.7109375" customWidth="1"/>
    <col min="6922" max="6922" width="18.85546875" customWidth="1"/>
    <col min="6923" max="6923" width="0" hidden="1" customWidth="1"/>
    <col min="6925" max="6925" width="10.7109375" customWidth="1"/>
    <col min="6926" max="6926" width="6.5703125" customWidth="1"/>
    <col min="6927" max="6927" width="14.140625" customWidth="1"/>
    <col min="7169" max="7169" width="11.28515625" customWidth="1"/>
    <col min="7170" max="7170" width="12" bestFit="1" customWidth="1"/>
    <col min="7171" max="7171" width="14.140625" customWidth="1"/>
    <col min="7172" max="7172" width="13.42578125" customWidth="1"/>
    <col min="7173" max="7173" width="12" customWidth="1"/>
    <col min="7174" max="7174" width="13.85546875" customWidth="1"/>
    <col min="7175" max="7175" width="11.7109375" customWidth="1"/>
    <col min="7176" max="7176" width="12.5703125" customWidth="1"/>
    <col min="7177" max="7177" width="14.7109375" customWidth="1"/>
    <col min="7178" max="7178" width="18.85546875" customWidth="1"/>
    <col min="7179" max="7179" width="0" hidden="1" customWidth="1"/>
    <col min="7181" max="7181" width="10.7109375" customWidth="1"/>
    <col min="7182" max="7182" width="6.5703125" customWidth="1"/>
    <col min="7183" max="7183" width="14.140625" customWidth="1"/>
    <col min="7425" max="7425" width="11.28515625" customWidth="1"/>
    <col min="7426" max="7426" width="12" bestFit="1" customWidth="1"/>
    <col min="7427" max="7427" width="14.140625" customWidth="1"/>
    <col min="7428" max="7428" width="13.42578125" customWidth="1"/>
    <col min="7429" max="7429" width="12" customWidth="1"/>
    <col min="7430" max="7430" width="13.85546875" customWidth="1"/>
    <col min="7431" max="7431" width="11.7109375" customWidth="1"/>
    <col min="7432" max="7432" width="12.5703125" customWidth="1"/>
    <col min="7433" max="7433" width="14.7109375" customWidth="1"/>
    <col min="7434" max="7434" width="18.85546875" customWidth="1"/>
    <col min="7435" max="7435" width="0" hidden="1" customWidth="1"/>
    <col min="7437" max="7437" width="10.7109375" customWidth="1"/>
    <col min="7438" max="7438" width="6.5703125" customWidth="1"/>
    <col min="7439" max="7439" width="14.140625" customWidth="1"/>
    <col min="7681" max="7681" width="11.28515625" customWidth="1"/>
    <col min="7682" max="7682" width="12" bestFit="1" customWidth="1"/>
    <col min="7683" max="7683" width="14.140625" customWidth="1"/>
    <col min="7684" max="7684" width="13.42578125" customWidth="1"/>
    <col min="7685" max="7685" width="12" customWidth="1"/>
    <col min="7686" max="7686" width="13.85546875" customWidth="1"/>
    <col min="7687" max="7687" width="11.7109375" customWidth="1"/>
    <col min="7688" max="7688" width="12.5703125" customWidth="1"/>
    <col min="7689" max="7689" width="14.7109375" customWidth="1"/>
    <col min="7690" max="7690" width="18.85546875" customWidth="1"/>
    <col min="7691" max="7691" width="0" hidden="1" customWidth="1"/>
    <col min="7693" max="7693" width="10.7109375" customWidth="1"/>
    <col min="7694" max="7694" width="6.5703125" customWidth="1"/>
    <col min="7695" max="7695" width="14.140625" customWidth="1"/>
    <col min="7937" max="7937" width="11.28515625" customWidth="1"/>
    <col min="7938" max="7938" width="12" bestFit="1" customWidth="1"/>
    <col min="7939" max="7939" width="14.140625" customWidth="1"/>
    <col min="7940" max="7940" width="13.42578125" customWidth="1"/>
    <col min="7941" max="7941" width="12" customWidth="1"/>
    <col min="7942" max="7942" width="13.85546875" customWidth="1"/>
    <col min="7943" max="7943" width="11.7109375" customWidth="1"/>
    <col min="7944" max="7944" width="12.5703125" customWidth="1"/>
    <col min="7945" max="7945" width="14.7109375" customWidth="1"/>
    <col min="7946" max="7946" width="18.85546875" customWidth="1"/>
    <col min="7947" max="7947" width="0" hidden="1" customWidth="1"/>
    <col min="7949" max="7949" width="10.7109375" customWidth="1"/>
    <col min="7950" max="7950" width="6.5703125" customWidth="1"/>
    <col min="7951" max="7951" width="14.140625" customWidth="1"/>
    <col min="8193" max="8193" width="11.28515625" customWidth="1"/>
    <col min="8194" max="8194" width="12" bestFit="1" customWidth="1"/>
    <col min="8195" max="8195" width="14.140625" customWidth="1"/>
    <col min="8196" max="8196" width="13.42578125" customWidth="1"/>
    <col min="8197" max="8197" width="12" customWidth="1"/>
    <col min="8198" max="8198" width="13.85546875" customWidth="1"/>
    <col min="8199" max="8199" width="11.7109375" customWidth="1"/>
    <col min="8200" max="8200" width="12.5703125" customWidth="1"/>
    <col min="8201" max="8201" width="14.7109375" customWidth="1"/>
    <col min="8202" max="8202" width="18.85546875" customWidth="1"/>
    <col min="8203" max="8203" width="0" hidden="1" customWidth="1"/>
    <col min="8205" max="8205" width="10.7109375" customWidth="1"/>
    <col min="8206" max="8206" width="6.5703125" customWidth="1"/>
    <col min="8207" max="8207" width="14.140625" customWidth="1"/>
    <col min="8449" max="8449" width="11.28515625" customWidth="1"/>
    <col min="8450" max="8450" width="12" bestFit="1" customWidth="1"/>
    <col min="8451" max="8451" width="14.140625" customWidth="1"/>
    <col min="8452" max="8452" width="13.42578125" customWidth="1"/>
    <col min="8453" max="8453" width="12" customWidth="1"/>
    <col min="8454" max="8454" width="13.85546875" customWidth="1"/>
    <col min="8455" max="8455" width="11.7109375" customWidth="1"/>
    <col min="8456" max="8456" width="12.5703125" customWidth="1"/>
    <col min="8457" max="8457" width="14.7109375" customWidth="1"/>
    <col min="8458" max="8458" width="18.85546875" customWidth="1"/>
    <col min="8459" max="8459" width="0" hidden="1" customWidth="1"/>
    <col min="8461" max="8461" width="10.7109375" customWidth="1"/>
    <col min="8462" max="8462" width="6.5703125" customWidth="1"/>
    <col min="8463" max="8463" width="14.140625" customWidth="1"/>
    <col min="8705" max="8705" width="11.28515625" customWidth="1"/>
    <col min="8706" max="8706" width="12" bestFit="1" customWidth="1"/>
    <col min="8707" max="8707" width="14.140625" customWidth="1"/>
    <col min="8708" max="8708" width="13.42578125" customWidth="1"/>
    <col min="8709" max="8709" width="12" customWidth="1"/>
    <col min="8710" max="8710" width="13.85546875" customWidth="1"/>
    <col min="8711" max="8711" width="11.7109375" customWidth="1"/>
    <col min="8712" max="8712" width="12.5703125" customWidth="1"/>
    <col min="8713" max="8713" width="14.7109375" customWidth="1"/>
    <col min="8714" max="8714" width="18.85546875" customWidth="1"/>
    <col min="8715" max="8715" width="0" hidden="1" customWidth="1"/>
    <col min="8717" max="8717" width="10.7109375" customWidth="1"/>
    <col min="8718" max="8718" width="6.5703125" customWidth="1"/>
    <col min="8719" max="8719" width="14.140625" customWidth="1"/>
    <col min="8961" max="8961" width="11.28515625" customWidth="1"/>
    <col min="8962" max="8962" width="12" bestFit="1" customWidth="1"/>
    <col min="8963" max="8963" width="14.140625" customWidth="1"/>
    <col min="8964" max="8964" width="13.42578125" customWidth="1"/>
    <col min="8965" max="8965" width="12" customWidth="1"/>
    <col min="8966" max="8966" width="13.85546875" customWidth="1"/>
    <col min="8967" max="8967" width="11.7109375" customWidth="1"/>
    <col min="8968" max="8968" width="12.5703125" customWidth="1"/>
    <col min="8969" max="8969" width="14.7109375" customWidth="1"/>
    <col min="8970" max="8970" width="18.85546875" customWidth="1"/>
    <col min="8971" max="8971" width="0" hidden="1" customWidth="1"/>
    <col min="8973" max="8973" width="10.7109375" customWidth="1"/>
    <col min="8974" max="8974" width="6.5703125" customWidth="1"/>
    <col min="8975" max="8975" width="14.140625" customWidth="1"/>
    <col min="9217" max="9217" width="11.28515625" customWidth="1"/>
    <col min="9218" max="9218" width="12" bestFit="1" customWidth="1"/>
    <col min="9219" max="9219" width="14.140625" customWidth="1"/>
    <col min="9220" max="9220" width="13.42578125" customWidth="1"/>
    <col min="9221" max="9221" width="12" customWidth="1"/>
    <col min="9222" max="9222" width="13.85546875" customWidth="1"/>
    <col min="9223" max="9223" width="11.7109375" customWidth="1"/>
    <col min="9224" max="9224" width="12.5703125" customWidth="1"/>
    <col min="9225" max="9225" width="14.7109375" customWidth="1"/>
    <col min="9226" max="9226" width="18.85546875" customWidth="1"/>
    <col min="9227" max="9227" width="0" hidden="1" customWidth="1"/>
    <col min="9229" max="9229" width="10.7109375" customWidth="1"/>
    <col min="9230" max="9230" width="6.5703125" customWidth="1"/>
    <col min="9231" max="9231" width="14.140625" customWidth="1"/>
    <col min="9473" max="9473" width="11.28515625" customWidth="1"/>
    <col min="9474" max="9474" width="12" bestFit="1" customWidth="1"/>
    <col min="9475" max="9475" width="14.140625" customWidth="1"/>
    <col min="9476" max="9476" width="13.42578125" customWidth="1"/>
    <col min="9477" max="9477" width="12" customWidth="1"/>
    <col min="9478" max="9478" width="13.85546875" customWidth="1"/>
    <col min="9479" max="9479" width="11.7109375" customWidth="1"/>
    <col min="9480" max="9480" width="12.5703125" customWidth="1"/>
    <col min="9481" max="9481" width="14.7109375" customWidth="1"/>
    <col min="9482" max="9482" width="18.85546875" customWidth="1"/>
    <col min="9483" max="9483" width="0" hidden="1" customWidth="1"/>
    <col min="9485" max="9485" width="10.7109375" customWidth="1"/>
    <col min="9486" max="9486" width="6.5703125" customWidth="1"/>
    <col min="9487" max="9487" width="14.140625" customWidth="1"/>
    <col min="9729" max="9729" width="11.28515625" customWidth="1"/>
    <col min="9730" max="9730" width="12" bestFit="1" customWidth="1"/>
    <col min="9731" max="9731" width="14.140625" customWidth="1"/>
    <col min="9732" max="9732" width="13.42578125" customWidth="1"/>
    <col min="9733" max="9733" width="12" customWidth="1"/>
    <col min="9734" max="9734" width="13.85546875" customWidth="1"/>
    <col min="9735" max="9735" width="11.7109375" customWidth="1"/>
    <col min="9736" max="9736" width="12.5703125" customWidth="1"/>
    <col min="9737" max="9737" width="14.7109375" customWidth="1"/>
    <col min="9738" max="9738" width="18.85546875" customWidth="1"/>
    <col min="9739" max="9739" width="0" hidden="1" customWidth="1"/>
    <col min="9741" max="9741" width="10.7109375" customWidth="1"/>
    <col min="9742" max="9742" width="6.5703125" customWidth="1"/>
    <col min="9743" max="9743" width="14.140625" customWidth="1"/>
    <col min="9985" max="9985" width="11.28515625" customWidth="1"/>
    <col min="9986" max="9986" width="12" bestFit="1" customWidth="1"/>
    <col min="9987" max="9987" width="14.140625" customWidth="1"/>
    <col min="9988" max="9988" width="13.42578125" customWidth="1"/>
    <col min="9989" max="9989" width="12" customWidth="1"/>
    <col min="9990" max="9990" width="13.85546875" customWidth="1"/>
    <col min="9991" max="9991" width="11.7109375" customWidth="1"/>
    <col min="9992" max="9992" width="12.5703125" customWidth="1"/>
    <col min="9993" max="9993" width="14.7109375" customWidth="1"/>
    <col min="9994" max="9994" width="18.85546875" customWidth="1"/>
    <col min="9995" max="9995" width="0" hidden="1" customWidth="1"/>
    <col min="9997" max="9997" width="10.7109375" customWidth="1"/>
    <col min="9998" max="9998" width="6.5703125" customWidth="1"/>
    <col min="9999" max="9999" width="14.140625" customWidth="1"/>
    <col min="10241" max="10241" width="11.28515625" customWidth="1"/>
    <col min="10242" max="10242" width="12" bestFit="1" customWidth="1"/>
    <col min="10243" max="10243" width="14.140625" customWidth="1"/>
    <col min="10244" max="10244" width="13.42578125" customWidth="1"/>
    <col min="10245" max="10245" width="12" customWidth="1"/>
    <col min="10246" max="10246" width="13.85546875" customWidth="1"/>
    <col min="10247" max="10247" width="11.7109375" customWidth="1"/>
    <col min="10248" max="10248" width="12.5703125" customWidth="1"/>
    <col min="10249" max="10249" width="14.7109375" customWidth="1"/>
    <col min="10250" max="10250" width="18.85546875" customWidth="1"/>
    <col min="10251" max="10251" width="0" hidden="1" customWidth="1"/>
    <col min="10253" max="10253" width="10.7109375" customWidth="1"/>
    <col min="10254" max="10254" width="6.5703125" customWidth="1"/>
    <col min="10255" max="10255" width="14.140625" customWidth="1"/>
    <col min="10497" max="10497" width="11.28515625" customWidth="1"/>
    <col min="10498" max="10498" width="12" bestFit="1" customWidth="1"/>
    <col min="10499" max="10499" width="14.140625" customWidth="1"/>
    <col min="10500" max="10500" width="13.42578125" customWidth="1"/>
    <col min="10501" max="10501" width="12" customWidth="1"/>
    <col min="10502" max="10502" width="13.85546875" customWidth="1"/>
    <col min="10503" max="10503" width="11.7109375" customWidth="1"/>
    <col min="10504" max="10504" width="12.5703125" customWidth="1"/>
    <col min="10505" max="10505" width="14.7109375" customWidth="1"/>
    <col min="10506" max="10506" width="18.85546875" customWidth="1"/>
    <col min="10507" max="10507" width="0" hidden="1" customWidth="1"/>
    <col min="10509" max="10509" width="10.7109375" customWidth="1"/>
    <col min="10510" max="10510" width="6.5703125" customWidth="1"/>
    <col min="10511" max="10511" width="14.140625" customWidth="1"/>
    <col min="10753" max="10753" width="11.28515625" customWidth="1"/>
    <col min="10754" max="10754" width="12" bestFit="1" customWidth="1"/>
    <col min="10755" max="10755" width="14.140625" customWidth="1"/>
    <col min="10756" max="10756" width="13.42578125" customWidth="1"/>
    <col min="10757" max="10757" width="12" customWidth="1"/>
    <col min="10758" max="10758" width="13.85546875" customWidth="1"/>
    <col min="10759" max="10759" width="11.7109375" customWidth="1"/>
    <col min="10760" max="10760" width="12.5703125" customWidth="1"/>
    <col min="10761" max="10761" width="14.7109375" customWidth="1"/>
    <col min="10762" max="10762" width="18.85546875" customWidth="1"/>
    <col min="10763" max="10763" width="0" hidden="1" customWidth="1"/>
    <col min="10765" max="10765" width="10.7109375" customWidth="1"/>
    <col min="10766" max="10766" width="6.5703125" customWidth="1"/>
    <col min="10767" max="10767" width="14.140625" customWidth="1"/>
    <col min="11009" max="11009" width="11.28515625" customWidth="1"/>
    <col min="11010" max="11010" width="12" bestFit="1" customWidth="1"/>
    <col min="11011" max="11011" width="14.140625" customWidth="1"/>
    <col min="11012" max="11012" width="13.42578125" customWidth="1"/>
    <col min="11013" max="11013" width="12" customWidth="1"/>
    <col min="11014" max="11014" width="13.85546875" customWidth="1"/>
    <col min="11015" max="11015" width="11.7109375" customWidth="1"/>
    <col min="11016" max="11016" width="12.5703125" customWidth="1"/>
    <col min="11017" max="11017" width="14.7109375" customWidth="1"/>
    <col min="11018" max="11018" width="18.85546875" customWidth="1"/>
    <col min="11019" max="11019" width="0" hidden="1" customWidth="1"/>
    <col min="11021" max="11021" width="10.7109375" customWidth="1"/>
    <col min="11022" max="11022" width="6.5703125" customWidth="1"/>
    <col min="11023" max="11023" width="14.140625" customWidth="1"/>
    <col min="11265" max="11265" width="11.28515625" customWidth="1"/>
    <col min="11266" max="11266" width="12" bestFit="1" customWidth="1"/>
    <col min="11267" max="11267" width="14.140625" customWidth="1"/>
    <col min="11268" max="11268" width="13.42578125" customWidth="1"/>
    <col min="11269" max="11269" width="12" customWidth="1"/>
    <col min="11270" max="11270" width="13.85546875" customWidth="1"/>
    <col min="11271" max="11271" width="11.7109375" customWidth="1"/>
    <col min="11272" max="11272" width="12.5703125" customWidth="1"/>
    <col min="11273" max="11273" width="14.7109375" customWidth="1"/>
    <col min="11274" max="11274" width="18.85546875" customWidth="1"/>
    <col min="11275" max="11275" width="0" hidden="1" customWidth="1"/>
    <col min="11277" max="11277" width="10.7109375" customWidth="1"/>
    <col min="11278" max="11278" width="6.5703125" customWidth="1"/>
    <col min="11279" max="11279" width="14.140625" customWidth="1"/>
    <col min="11521" max="11521" width="11.28515625" customWidth="1"/>
    <col min="11522" max="11522" width="12" bestFit="1" customWidth="1"/>
    <col min="11523" max="11523" width="14.140625" customWidth="1"/>
    <col min="11524" max="11524" width="13.42578125" customWidth="1"/>
    <col min="11525" max="11525" width="12" customWidth="1"/>
    <col min="11526" max="11526" width="13.85546875" customWidth="1"/>
    <col min="11527" max="11527" width="11.7109375" customWidth="1"/>
    <col min="11528" max="11528" width="12.5703125" customWidth="1"/>
    <col min="11529" max="11529" width="14.7109375" customWidth="1"/>
    <col min="11530" max="11530" width="18.85546875" customWidth="1"/>
    <col min="11531" max="11531" width="0" hidden="1" customWidth="1"/>
    <col min="11533" max="11533" width="10.7109375" customWidth="1"/>
    <col min="11534" max="11534" width="6.5703125" customWidth="1"/>
    <col min="11535" max="11535" width="14.140625" customWidth="1"/>
    <col min="11777" max="11777" width="11.28515625" customWidth="1"/>
    <col min="11778" max="11778" width="12" bestFit="1" customWidth="1"/>
    <col min="11779" max="11779" width="14.140625" customWidth="1"/>
    <col min="11780" max="11780" width="13.42578125" customWidth="1"/>
    <col min="11781" max="11781" width="12" customWidth="1"/>
    <col min="11782" max="11782" width="13.85546875" customWidth="1"/>
    <col min="11783" max="11783" width="11.7109375" customWidth="1"/>
    <col min="11784" max="11784" width="12.5703125" customWidth="1"/>
    <col min="11785" max="11785" width="14.7109375" customWidth="1"/>
    <col min="11786" max="11786" width="18.85546875" customWidth="1"/>
    <col min="11787" max="11787" width="0" hidden="1" customWidth="1"/>
    <col min="11789" max="11789" width="10.7109375" customWidth="1"/>
    <col min="11790" max="11790" width="6.5703125" customWidth="1"/>
    <col min="11791" max="11791" width="14.140625" customWidth="1"/>
    <col min="12033" max="12033" width="11.28515625" customWidth="1"/>
    <col min="12034" max="12034" width="12" bestFit="1" customWidth="1"/>
    <col min="12035" max="12035" width="14.140625" customWidth="1"/>
    <col min="12036" max="12036" width="13.42578125" customWidth="1"/>
    <col min="12037" max="12037" width="12" customWidth="1"/>
    <col min="12038" max="12038" width="13.85546875" customWidth="1"/>
    <col min="12039" max="12039" width="11.7109375" customWidth="1"/>
    <col min="12040" max="12040" width="12.5703125" customWidth="1"/>
    <col min="12041" max="12041" width="14.7109375" customWidth="1"/>
    <col min="12042" max="12042" width="18.85546875" customWidth="1"/>
    <col min="12043" max="12043" width="0" hidden="1" customWidth="1"/>
    <col min="12045" max="12045" width="10.7109375" customWidth="1"/>
    <col min="12046" max="12046" width="6.5703125" customWidth="1"/>
    <col min="12047" max="12047" width="14.140625" customWidth="1"/>
    <col min="12289" max="12289" width="11.28515625" customWidth="1"/>
    <col min="12290" max="12290" width="12" bestFit="1" customWidth="1"/>
    <col min="12291" max="12291" width="14.140625" customWidth="1"/>
    <col min="12292" max="12292" width="13.42578125" customWidth="1"/>
    <col min="12293" max="12293" width="12" customWidth="1"/>
    <col min="12294" max="12294" width="13.85546875" customWidth="1"/>
    <col min="12295" max="12295" width="11.7109375" customWidth="1"/>
    <col min="12296" max="12296" width="12.5703125" customWidth="1"/>
    <col min="12297" max="12297" width="14.7109375" customWidth="1"/>
    <col min="12298" max="12298" width="18.85546875" customWidth="1"/>
    <col min="12299" max="12299" width="0" hidden="1" customWidth="1"/>
    <col min="12301" max="12301" width="10.7109375" customWidth="1"/>
    <col min="12302" max="12302" width="6.5703125" customWidth="1"/>
    <col min="12303" max="12303" width="14.140625" customWidth="1"/>
    <col min="12545" max="12545" width="11.28515625" customWidth="1"/>
    <col min="12546" max="12546" width="12" bestFit="1" customWidth="1"/>
    <col min="12547" max="12547" width="14.140625" customWidth="1"/>
    <col min="12548" max="12548" width="13.42578125" customWidth="1"/>
    <col min="12549" max="12549" width="12" customWidth="1"/>
    <col min="12550" max="12550" width="13.85546875" customWidth="1"/>
    <col min="12551" max="12551" width="11.7109375" customWidth="1"/>
    <col min="12552" max="12552" width="12.5703125" customWidth="1"/>
    <col min="12553" max="12553" width="14.7109375" customWidth="1"/>
    <col min="12554" max="12554" width="18.85546875" customWidth="1"/>
    <col min="12555" max="12555" width="0" hidden="1" customWidth="1"/>
    <col min="12557" max="12557" width="10.7109375" customWidth="1"/>
    <col min="12558" max="12558" width="6.5703125" customWidth="1"/>
    <col min="12559" max="12559" width="14.140625" customWidth="1"/>
    <col min="12801" max="12801" width="11.28515625" customWidth="1"/>
    <col min="12802" max="12802" width="12" bestFit="1" customWidth="1"/>
    <col min="12803" max="12803" width="14.140625" customWidth="1"/>
    <col min="12804" max="12804" width="13.42578125" customWidth="1"/>
    <col min="12805" max="12805" width="12" customWidth="1"/>
    <col min="12806" max="12806" width="13.85546875" customWidth="1"/>
    <col min="12807" max="12807" width="11.7109375" customWidth="1"/>
    <col min="12808" max="12808" width="12.5703125" customWidth="1"/>
    <col min="12809" max="12809" width="14.7109375" customWidth="1"/>
    <col min="12810" max="12810" width="18.85546875" customWidth="1"/>
    <col min="12811" max="12811" width="0" hidden="1" customWidth="1"/>
    <col min="12813" max="12813" width="10.7109375" customWidth="1"/>
    <col min="12814" max="12814" width="6.5703125" customWidth="1"/>
    <col min="12815" max="12815" width="14.140625" customWidth="1"/>
    <col min="13057" max="13057" width="11.28515625" customWidth="1"/>
    <col min="13058" max="13058" width="12" bestFit="1" customWidth="1"/>
    <col min="13059" max="13059" width="14.140625" customWidth="1"/>
    <col min="13060" max="13060" width="13.42578125" customWidth="1"/>
    <col min="13061" max="13061" width="12" customWidth="1"/>
    <col min="13062" max="13062" width="13.85546875" customWidth="1"/>
    <col min="13063" max="13063" width="11.7109375" customWidth="1"/>
    <col min="13064" max="13064" width="12.5703125" customWidth="1"/>
    <col min="13065" max="13065" width="14.7109375" customWidth="1"/>
    <col min="13066" max="13066" width="18.85546875" customWidth="1"/>
    <col min="13067" max="13067" width="0" hidden="1" customWidth="1"/>
    <col min="13069" max="13069" width="10.7109375" customWidth="1"/>
    <col min="13070" max="13070" width="6.5703125" customWidth="1"/>
    <col min="13071" max="13071" width="14.140625" customWidth="1"/>
    <col min="13313" max="13313" width="11.28515625" customWidth="1"/>
    <col min="13314" max="13314" width="12" bestFit="1" customWidth="1"/>
    <col min="13315" max="13315" width="14.140625" customWidth="1"/>
    <col min="13316" max="13316" width="13.42578125" customWidth="1"/>
    <col min="13317" max="13317" width="12" customWidth="1"/>
    <col min="13318" max="13318" width="13.85546875" customWidth="1"/>
    <col min="13319" max="13319" width="11.7109375" customWidth="1"/>
    <col min="13320" max="13320" width="12.5703125" customWidth="1"/>
    <col min="13321" max="13321" width="14.7109375" customWidth="1"/>
    <col min="13322" max="13322" width="18.85546875" customWidth="1"/>
    <col min="13323" max="13323" width="0" hidden="1" customWidth="1"/>
    <col min="13325" max="13325" width="10.7109375" customWidth="1"/>
    <col min="13326" max="13326" width="6.5703125" customWidth="1"/>
    <col min="13327" max="13327" width="14.140625" customWidth="1"/>
    <col min="13569" max="13569" width="11.28515625" customWidth="1"/>
    <col min="13570" max="13570" width="12" bestFit="1" customWidth="1"/>
    <col min="13571" max="13571" width="14.140625" customWidth="1"/>
    <col min="13572" max="13572" width="13.42578125" customWidth="1"/>
    <col min="13573" max="13573" width="12" customWidth="1"/>
    <col min="13574" max="13574" width="13.85546875" customWidth="1"/>
    <col min="13575" max="13575" width="11.7109375" customWidth="1"/>
    <col min="13576" max="13576" width="12.5703125" customWidth="1"/>
    <col min="13577" max="13577" width="14.7109375" customWidth="1"/>
    <col min="13578" max="13578" width="18.85546875" customWidth="1"/>
    <col min="13579" max="13579" width="0" hidden="1" customWidth="1"/>
    <col min="13581" max="13581" width="10.7109375" customWidth="1"/>
    <col min="13582" max="13582" width="6.5703125" customWidth="1"/>
    <col min="13583" max="13583" width="14.140625" customWidth="1"/>
    <col min="13825" max="13825" width="11.28515625" customWidth="1"/>
    <col min="13826" max="13826" width="12" bestFit="1" customWidth="1"/>
    <col min="13827" max="13827" width="14.140625" customWidth="1"/>
    <col min="13828" max="13828" width="13.42578125" customWidth="1"/>
    <col min="13829" max="13829" width="12" customWidth="1"/>
    <col min="13830" max="13830" width="13.85546875" customWidth="1"/>
    <col min="13831" max="13831" width="11.7109375" customWidth="1"/>
    <col min="13832" max="13832" width="12.5703125" customWidth="1"/>
    <col min="13833" max="13833" width="14.7109375" customWidth="1"/>
    <col min="13834" max="13834" width="18.85546875" customWidth="1"/>
    <col min="13835" max="13835" width="0" hidden="1" customWidth="1"/>
    <col min="13837" max="13837" width="10.7109375" customWidth="1"/>
    <col min="13838" max="13838" width="6.5703125" customWidth="1"/>
    <col min="13839" max="13839" width="14.140625" customWidth="1"/>
    <col min="14081" max="14081" width="11.28515625" customWidth="1"/>
    <col min="14082" max="14082" width="12" bestFit="1" customWidth="1"/>
    <col min="14083" max="14083" width="14.140625" customWidth="1"/>
    <col min="14084" max="14084" width="13.42578125" customWidth="1"/>
    <col min="14085" max="14085" width="12" customWidth="1"/>
    <col min="14086" max="14086" width="13.85546875" customWidth="1"/>
    <col min="14087" max="14087" width="11.7109375" customWidth="1"/>
    <col min="14088" max="14088" width="12.5703125" customWidth="1"/>
    <col min="14089" max="14089" width="14.7109375" customWidth="1"/>
    <col min="14090" max="14090" width="18.85546875" customWidth="1"/>
    <col min="14091" max="14091" width="0" hidden="1" customWidth="1"/>
    <col min="14093" max="14093" width="10.7109375" customWidth="1"/>
    <col min="14094" max="14094" width="6.5703125" customWidth="1"/>
    <col min="14095" max="14095" width="14.140625" customWidth="1"/>
    <col min="14337" max="14337" width="11.28515625" customWidth="1"/>
    <col min="14338" max="14338" width="12" bestFit="1" customWidth="1"/>
    <col min="14339" max="14339" width="14.140625" customWidth="1"/>
    <col min="14340" max="14340" width="13.42578125" customWidth="1"/>
    <col min="14341" max="14341" width="12" customWidth="1"/>
    <col min="14342" max="14342" width="13.85546875" customWidth="1"/>
    <col min="14343" max="14343" width="11.7109375" customWidth="1"/>
    <col min="14344" max="14344" width="12.5703125" customWidth="1"/>
    <col min="14345" max="14345" width="14.7109375" customWidth="1"/>
    <col min="14346" max="14346" width="18.85546875" customWidth="1"/>
    <col min="14347" max="14347" width="0" hidden="1" customWidth="1"/>
    <col min="14349" max="14349" width="10.7109375" customWidth="1"/>
    <col min="14350" max="14350" width="6.5703125" customWidth="1"/>
    <col min="14351" max="14351" width="14.140625" customWidth="1"/>
    <col min="14593" max="14593" width="11.28515625" customWidth="1"/>
    <col min="14594" max="14594" width="12" bestFit="1" customWidth="1"/>
    <col min="14595" max="14595" width="14.140625" customWidth="1"/>
    <col min="14596" max="14596" width="13.42578125" customWidth="1"/>
    <col min="14597" max="14597" width="12" customWidth="1"/>
    <col min="14598" max="14598" width="13.85546875" customWidth="1"/>
    <col min="14599" max="14599" width="11.7109375" customWidth="1"/>
    <col min="14600" max="14600" width="12.5703125" customWidth="1"/>
    <col min="14601" max="14601" width="14.7109375" customWidth="1"/>
    <col min="14602" max="14602" width="18.85546875" customWidth="1"/>
    <col min="14603" max="14603" width="0" hidden="1" customWidth="1"/>
    <col min="14605" max="14605" width="10.7109375" customWidth="1"/>
    <col min="14606" max="14606" width="6.5703125" customWidth="1"/>
    <col min="14607" max="14607" width="14.140625" customWidth="1"/>
    <col min="14849" max="14849" width="11.28515625" customWidth="1"/>
    <col min="14850" max="14850" width="12" bestFit="1" customWidth="1"/>
    <col min="14851" max="14851" width="14.140625" customWidth="1"/>
    <col min="14852" max="14852" width="13.42578125" customWidth="1"/>
    <col min="14853" max="14853" width="12" customWidth="1"/>
    <col min="14854" max="14854" width="13.85546875" customWidth="1"/>
    <col min="14855" max="14855" width="11.7109375" customWidth="1"/>
    <col min="14856" max="14856" width="12.5703125" customWidth="1"/>
    <col min="14857" max="14857" width="14.7109375" customWidth="1"/>
    <col min="14858" max="14858" width="18.85546875" customWidth="1"/>
    <col min="14859" max="14859" width="0" hidden="1" customWidth="1"/>
    <col min="14861" max="14861" width="10.7109375" customWidth="1"/>
    <col min="14862" max="14862" width="6.5703125" customWidth="1"/>
    <col min="14863" max="14863" width="14.140625" customWidth="1"/>
    <col min="15105" max="15105" width="11.28515625" customWidth="1"/>
    <col min="15106" max="15106" width="12" bestFit="1" customWidth="1"/>
    <col min="15107" max="15107" width="14.140625" customWidth="1"/>
    <col min="15108" max="15108" width="13.42578125" customWidth="1"/>
    <col min="15109" max="15109" width="12" customWidth="1"/>
    <col min="15110" max="15110" width="13.85546875" customWidth="1"/>
    <col min="15111" max="15111" width="11.7109375" customWidth="1"/>
    <col min="15112" max="15112" width="12.5703125" customWidth="1"/>
    <col min="15113" max="15113" width="14.7109375" customWidth="1"/>
    <col min="15114" max="15114" width="18.85546875" customWidth="1"/>
    <col min="15115" max="15115" width="0" hidden="1" customWidth="1"/>
    <col min="15117" max="15117" width="10.7109375" customWidth="1"/>
    <col min="15118" max="15118" width="6.5703125" customWidth="1"/>
    <col min="15119" max="15119" width="14.140625" customWidth="1"/>
    <col min="15361" max="15361" width="11.28515625" customWidth="1"/>
    <col min="15362" max="15362" width="12" bestFit="1" customWidth="1"/>
    <col min="15363" max="15363" width="14.140625" customWidth="1"/>
    <col min="15364" max="15364" width="13.42578125" customWidth="1"/>
    <col min="15365" max="15365" width="12" customWidth="1"/>
    <col min="15366" max="15366" width="13.85546875" customWidth="1"/>
    <col min="15367" max="15367" width="11.7109375" customWidth="1"/>
    <col min="15368" max="15368" width="12.5703125" customWidth="1"/>
    <col min="15369" max="15369" width="14.7109375" customWidth="1"/>
    <col min="15370" max="15370" width="18.85546875" customWidth="1"/>
    <col min="15371" max="15371" width="0" hidden="1" customWidth="1"/>
    <col min="15373" max="15373" width="10.7109375" customWidth="1"/>
    <col min="15374" max="15374" width="6.5703125" customWidth="1"/>
    <col min="15375" max="15375" width="14.140625" customWidth="1"/>
    <col min="15617" max="15617" width="11.28515625" customWidth="1"/>
    <col min="15618" max="15618" width="12" bestFit="1" customWidth="1"/>
    <col min="15619" max="15619" width="14.140625" customWidth="1"/>
    <col min="15620" max="15620" width="13.42578125" customWidth="1"/>
    <col min="15621" max="15621" width="12" customWidth="1"/>
    <col min="15622" max="15622" width="13.85546875" customWidth="1"/>
    <col min="15623" max="15623" width="11.7109375" customWidth="1"/>
    <col min="15624" max="15624" width="12.5703125" customWidth="1"/>
    <col min="15625" max="15625" width="14.7109375" customWidth="1"/>
    <col min="15626" max="15626" width="18.85546875" customWidth="1"/>
    <col min="15627" max="15627" width="0" hidden="1" customWidth="1"/>
    <col min="15629" max="15629" width="10.7109375" customWidth="1"/>
    <col min="15630" max="15630" width="6.5703125" customWidth="1"/>
    <col min="15631" max="15631" width="14.140625" customWidth="1"/>
    <col min="15873" max="15873" width="11.28515625" customWidth="1"/>
    <col min="15874" max="15874" width="12" bestFit="1" customWidth="1"/>
    <col min="15875" max="15875" width="14.140625" customWidth="1"/>
    <col min="15876" max="15876" width="13.42578125" customWidth="1"/>
    <col min="15877" max="15877" width="12" customWidth="1"/>
    <col min="15878" max="15878" width="13.85546875" customWidth="1"/>
    <col min="15879" max="15879" width="11.7109375" customWidth="1"/>
    <col min="15880" max="15880" width="12.5703125" customWidth="1"/>
    <col min="15881" max="15881" width="14.7109375" customWidth="1"/>
    <col min="15882" max="15882" width="18.85546875" customWidth="1"/>
    <col min="15883" max="15883" width="0" hidden="1" customWidth="1"/>
    <col min="15885" max="15885" width="10.7109375" customWidth="1"/>
    <col min="15886" max="15886" width="6.5703125" customWidth="1"/>
    <col min="15887" max="15887" width="14.140625" customWidth="1"/>
    <col min="16129" max="16129" width="11.28515625" customWidth="1"/>
    <col min="16130" max="16130" width="12" bestFit="1" customWidth="1"/>
    <col min="16131" max="16131" width="14.140625" customWidth="1"/>
    <col min="16132" max="16132" width="13.42578125" customWidth="1"/>
    <col min="16133" max="16133" width="12" customWidth="1"/>
    <col min="16134" max="16134" width="13.85546875" customWidth="1"/>
    <col min="16135" max="16135" width="11.7109375" customWidth="1"/>
    <col min="16136" max="16136" width="12.5703125" customWidth="1"/>
    <col min="16137" max="16137" width="14.7109375" customWidth="1"/>
    <col min="16138" max="16138" width="18.85546875" customWidth="1"/>
    <col min="16139" max="16139" width="0" hidden="1" customWidth="1"/>
    <col min="16141" max="16141" width="10.7109375" customWidth="1"/>
    <col min="16142" max="16142" width="6.5703125" customWidth="1"/>
    <col min="16143" max="16143" width="14.140625" customWidth="1"/>
  </cols>
  <sheetData>
    <row r="1" spans="1:23" ht="23.25" x14ac:dyDescent="0.35">
      <c r="A1" s="144" t="s">
        <v>18</v>
      </c>
      <c r="B1" s="144"/>
      <c r="C1" s="144"/>
      <c r="D1" s="144"/>
      <c r="E1" s="43"/>
      <c r="F1" s="126" t="s">
        <v>69</v>
      </c>
      <c r="G1" s="125"/>
      <c r="H1" s="36"/>
      <c r="I1" s="36"/>
      <c r="J1"/>
      <c r="K1"/>
      <c r="M1"/>
      <c r="O1" s="4"/>
      <c r="P1" s="5"/>
      <c r="Q1" s="5"/>
      <c r="R1" s="5"/>
      <c r="S1" s="5"/>
      <c r="T1" s="5"/>
    </row>
    <row r="2" spans="1:23" ht="18" x14ac:dyDescent="0.25">
      <c r="A2" s="2"/>
      <c r="B2" s="43"/>
      <c r="C2" s="43"/>
      <c r="D2" s="44"/>
      <c r="E2" s="43"/>
      <c r="F2" s="127" t="s">
        <v>70</v>
      </c>
      <c r="G2" s="56"/>
      <c r="H2" s="23"/>
      <c r="I2" s="35"/>
    </row>
    <row r="3" spans="1:23" s="8" customFormat="1" ht="18.75" thickBot="1" x14ac:dyDescent="0.3">
      <c r="B3" s="59" t="s">
        <v>7</v>
      </c>
      <c r="C3" s="60">
        <f>'מחשבון משכנתא'!D6</f>
        <v>0.01</v>
      </c>
      <c r="D3" s="59" t="s">
        <v>5</v>
      </c>
      <c r="E3" s="60" t="str">
        <f>'מחשבון משכנתא'!B14</f>
        <v>טרפז</v>
      </c>
      <c r="F3" s="128">
        <f>IF(E3="טרפז",(0.05-C3)/10,"")</f>
        <v>4.0000000000000001E-3</v>
      </c>
      <c r="G3" s="57"/>
      <c r="H3" s="37"/>
      <c r="I3" s="38"/>
      <c r="J3" s="4"/>
      <c r="K3" s="4"/>
      <c r="L3" s="6"/>
      <c r="M3" s="4"/>
      <c r="N3"/>
      <c r="O3"/>
      <c r="P3" s="7"/>
      <c r="Q3" s="7"/>
      <c r="R3" s="7"/>
      <c r="S3" s="7"/>
      <c r="T3" s="7"/>
    </row>
    <row r="4" spans="1:23" s="10" customFormat="1" ht="18.75" x14ac:dyDescent="0.25">
      <c r="B4" s="61" t="s">
        <v>8</v>
      </c>
      <c r="C4" s="62">
        <f>'מחשבון משכנתא'!C6*12</f>
        <v>360</v>
      </c>
      <c r="D4" s="63"/>
      <c r="E4" s="63"/>
      <c r="G4" s="56"/>
      <c r="I4" s="1"/>
      <c r="J4" s="9"/>
      <c r="K4" s="9"/>
      <c r="L4" s="7"/>
      <c r="M4" s="2"/>
      <c r="N4" s="5"/>
      <c r="O4"/>
      <c r="P4" s="5"/>
      <c r="Q4" s="5"/>
      <c r="R4" s="5"/>
      <c r="S4" s="5"/>
      <c r="T4" s="5"/>
      <c r="U4" s="2"/>
    </row>
    <row r="5" spans="1:23" s="10" customFormat="1" ht="18.75" x14ac:dyDescent="0.25">
      <c r="A5" s="5"/>
      <c r="B5" s="64" t="s">
        <v>9</v>
      </c>
      <c r="C5" s="65">
        <f>'מחשבון משכנתא'!B6</f>
        <v>250000</v>
      </c>
      <c r="D5" s="63"/>
      <c r="E5" s="61"/>
      <c r="G5" s="56"/>
      <c r="I5" s="1"/>
      <c r="J5" s="12"/>
      <c r="K5" s="12"/>
      <c r="L5" s="13"/>
      <c r="M5" s="12"/>
      <c r="N5" s="14"/>
      <c r="O5" s="14"/>
      <c r="P5" s="5"/>
      <c r="Q5" s="5"/>
      <c r="R5" s="11"/>
      <c r="S5" s="11"/>
    </row>
    <row r="6" spans="1:23" s="10" customFormat="1" ht="18.75" x14ac:dyDescent="0.25">
      <c r="A6" s="5"/>
      <c r="B6" s="64" t="s">
        <v>6</v>
      </c>
      <c r="C6" s="62">
        <v>12</v>
      </c>
      <c r="D6" s="63"/>
      <c r="E6" s="43"/>
      <c r="G6" s="56"/>
      <c r="I6" s="1"/>
      <c r="J6" s="15"/>
      <c r="K6" s="15"/>
      <c r="L6" s="16"/>
      <c r="M6" s="17"/>
      <c r="N6" s="2"/>
      <c r="O6" s="2"/>
      <c r="P6" s="11"/>
    </row>
    <row r="7" spans="1:23" s="10" customFormat="1" ht="18" x14ac:dyDescent="0.25">
      <c r="A7" s="5"/>
      <c r="B7" s="43"/>
      <c r="C7" s="66"/>
      <c r="D7" s="64"/>
      <c r="E7" s="43"/>
      <c r="F7" s="43" t="s">
        <v>35</v>
      </c>
      <c r="G7" s="70">
        <f t="array" ref="G7">MAX(IF(ISERROR(B13:B372),0,B13:B372))</f>
        <v>1243.2725343230061</v>
      </c>
      <c r="I7" s="1"/>
      <c r="J7" s="15"/>
      <c r="K7" s="15"/>
      <c r="L7" s="13"/>
      <c r="M7" s="13"/>
      <c r="N7" s="13"/>
      <c r="O7" s="13"/>
      <c r="P7" s="13"/>
      <c r="Q7" s="13"/>
      <c r="R7" s="13"/>
      <c r="S7" s="13"/>
      <c r="T7" s="18"/>
      <c r="U7" s="18"/>
      <c r="V7" s="18"/>
      <c r="W7" s="18"/>
    </row>
    <row r="8" spans="1:23" s="10" customFormat="1" ht="18" x14ac:dyDescent="0.25">
      <c r="A8" s="5"/>
      <c r="B8" s="43"/>
      <c r="C8" s="64"/>
      <c r="D8" s="64"/>
      <c r="E8" s="43"/>
      <c r="F8" s="43" t="s">
        <v>36</v>
      </c>
      <c r="G8" s="70">
        <f>IFERROR(AVERAGEIF(B13:B372,"&gt;0"),"")</f>
        <v>1134.7816680700032</v>
      </c>
      <c r="I8" s="1"/>
      <c r="J8" s="15"/>
      <c r="K8" s="15"/>
      <c r="L8" s="19"/>
      <c r="M8" s="15"/>
      <c r="N8"/>
      <c r="O8"/>
      <c r="P8" s="5"/>
      <c r="Q8" s="5"/>
      <c r="R8" s="11"/>
      <c r="S8" s="11"/>
      <c r="T8" s="11"/>
    </row>
    <row r="9" spans="1:23" s="10" customFormat="1" ht="18.75" x14ac:dyDescent="0.3">
      <c r="A9" s="21"/>
      <c r="B9" s="43" t="s">
        <v>10</v>
      </c>
      <c r="C9" s="67">
        <f>IFERROR(-PMT($C$3/12,$C$4,$C$5,0,0),"")</f>
        <v>804.0988011161752</v>
      </c>
      <c r="D9" s="67">
        <f>ROUNDUP($C$9,2)</f>
        <v>804.1</v>
      </c>
      <c r="E9" s="43"/>
      <c r="F9" s="43" t="s">
        <v>34</v>
      </c>
      <c r="G9" s="70">
        <f>IF(C9="","",SUMIF(F13:F372,"&gt;0"))</f>
        <v>158523.5499999999</v>
      </c>
      <c r="I9" s="1"/>
      <c r="J9" s="15"/>
      <c r="K9" s="15"/>
      <c r="L9" s="20"/>
      <c r="M9" s="15"/>
      <c r="N9"/>
      <c r="O9"/>
      <c r="P9" s="5"/>
      <c r="Q9" s="5"/>
      <c r="R9" s="11"/>
      <c r="S9" s="11"/>
      <c r="T9" s="11"/>
    </row>
    <row r="10" spans="1:23" s="10" customFormat="1" ht="18.75" x14ac:dyDescent="0.3">
      <c r="A10" s="21"/>
      <c r="B10" s="43" t="s">
        <v>1</v>
      </c>
      <c r="C10" s="67">
        <f>SUMIF(B13:B372,"&gt;0")</f>
        <v>408521.40050520113</v>
      </c>
      <c r="D10" s="68"/>
      <c r="E10" s="47"/>
      <c r="G10" s="56"/>
      <c r="J10" s="15"/>
      <c r="K10" s="15"/>
      <c r="L10" s="20"/>
      <c r="M10" s="15"/>
      <c r="N10"/>
      <c r="O10"/>
      <c r="P10" s="5"/>
      <c r="Q10" s="5"/>
      <c r="R10" s="11"/>
      <c r="S10" s="11"/>
      <c r="T10" s="11"/>
    </row>
    <row r="11" spans="1:23" ht="18" x14ac:dyDescent="0.25">
      <c r="A11" s="5"/>
      <c r="B11" s="31"/>
      <c r="C11" s="31"/>
      <c r="D11" s="44"/>
      <c r="E11" s="43"/>
      <c r="F11" s="25"/>
      <c r="G11" s="31"/>
      <c r="H11" s="23" t="s">
        <v>2</v>
      </c>
      <c r="I11" s="25"/>
      <c r="J11" s="24"/>
      <c r="K11" s="24"/>
    </row>
    <row r="12" spans="1:23" ht="54" customHeight="1" x14ac:dyDescent="0.25">
      <c r="A12" s="26" t="s">
        <v>16</v>
      </c>
      <c r="B12" s="27" t="s">
        <v>15</v>
      </c>
      <c r="C12" s="27" t="s">
        <v>17</v>
      </c>
      <c r="D12" s="48" t="s">
        <v>0</v>
      </c>
      <c r="E12" s="27" t="s">
        <v>0</v>
      </c>
      <c r="F12" s="26" t="s">
        <v>13</v>
      </c>
      <c r="G12" s="26" t="s">
        <v>14</v>
      </c>
      <c r="H12" s="28" t="s">
        <v>3</v>
      </c>
      <c r="I12" s="27" t="s">
        <v>12</v>
      </c>
      <c r="J12" s="29" t="s">
        <v>11</v>
      </c>
      <c r="K12" s="30" t="s">
        <v>4</v>
      </c>
    </row>
    <row r="13" spans="1:23" s="14" customFormat="1" ht="15" customHeight="1" x14ac:dyDescent="0.25">
      <c r="A13" s="31">
        <v>1</v>
      </c>
      <c r="B13" s="41">
        <f>$D$9</f>
        <v>804.1</v>
      </c>
      <c r="C13" s="41">
        <f>$B$13</f>
        <v>804.1</v>
      </c>
      <c r="D13" s="45">
        <f>C3</f>
        <v>0.01</v>
      </c>
      <c r="E13" s="49">
        <f>D13</f>
        <v>0.01</v>
      </c>
      <c r="F13" s="32">
        <f>ROUNDUP($C$5*$C$3/12,2)</f>
        <v>208.34</v>
      </c>
      <c r="G13" s="46">
        <f>C13-F13</f>
        <v>595.76</v>
      </c>
      <c r="H13" s="40">
        <v>0</v>
      </c>
      <c r="I13" s="41">
        <f>$C$5-G13-H13</f>
        <v>249404.24</v>
      </c>
      <c r="J13" s="32">
        <f>F13</f>
        <v>208.34</v>
      </c>
      <c r="K13" s="32"/>
    </row>
    <row r="14" spans="1:23" ht="15" customHeight="1" x14ac:dyDescent="0.25">
      <c r="A14" s="31">
        <f t="shared" ref="A14" si="0">+A13+1</f>
        <v>2</v>
      </c>
      <c r="B14" s="41">
        <f>IF(I13&lt;=0.01,"",IF(E14&lt;&gt;E13,PMT(E14/12,$C$4-A13,-I13),B13))</f>
        <v>804.1</v>
      </c>
      <c r="C14" s="41">
        <f>IF(I13&lt;=0.01,"",ROUNDUP(B14,2))</f>
        <v>804.1</v>
      </c>
      <c r="D14" s="50"/>
      <c r="E14" s="49">
        <f>IF(I13&lt;=0.01,"",IF(D14&lt;&gt;"",D14,E13))</f>
        <v>0.01</v>
      </c>
      <c r="F14" s="32">
        <f>IF(I13&lt;=0.01,"",ROUNDUP(I13*E14/12,2))</f>
        <v>207.84</v>
      </c>
      <c r="G14" s="46">
        <f>IF(I13&lt;=0.01,"",C14-F14)</f>
        <v>596.26</v>
      </c>
      <c r="H14" s="40">
        <v>0</v>
      </c>
      <c r="I14" s="41">
        <f t="shared" ref="I14" si="1">I13-G14-H14</f>
        <v>248807.97999999998</v>
      </c>
      <c r="J14" s="32">
        <f t="shared" ref="J14" si="2">J13+F14</f>
        <v>416.18</v>
      </c>
      <c r="K14" s="32">
        <f t="shared" ref="K14:K77" si="3">I14+(I14*E15/12)</f>
        <v>249015.31998333332</v>
      </c>
    </row>
    <row r="15" spans="1:23" ht="15" customHeight="1" x14ac:dyDescent="0.25">
      <c r="A15" s="31">
        <f t="shared" ref="A15:A78" si="4">IF(I14&lt;0.02,"",A14+1)</f>
        <v>3</v>
      </c>
      <c r="B15" s="41">
        <f t="shared" ref="B15:B78" si="5">IF(A15="","",IF(E15&lt;&gt;E14,PMT(E15/12,$C$4-A14,-I14),B14))</f>
        <v>804.1</v>
      </c>
      <c r="C15" s="41">
        <f t="shared" ref="C15:C78" si="6">IF(A15="","",IF(B15&gt;K14,K14,ROUNDUP(B15,2)))</f>
        <v>804.1</v>
      </c>
      <c r="D15" s="50"/>
      <c r="E15" s="49">
        <f t="shared" ref="E15:E78" si="7">IF(A15="","",IF(D15&lt;&gt;"",D15,E14))</f>
        <v>0.01</v>
      </c>
      <c r="F15" s="32">
        <f t="shared" ref="F15:F78" si="8">IF(A15="","",ROUNDUP(I14*E15/12,2))</f>
        <v>207.34</v>
      </c>
      <c r="G15" s="46">
        <f t="shared" ref="G15:G78" si="9">IF(A15="","",C15-F15)</f>
        <v>596.76</v>
      </c>
      <c r="H15" s="40">
        <v>0</v>
      </c>
      <c r="I15" s="41">
        <f t="shared" ref="I15:I78" si="10">IF(I14&lt;0.02,0,I14-G15-H15)</f>
        <v>248211.21999999997</v>
      </c>
      <c r="J15" s="32">
        <f t="shared" ref="J15:J78" si="11">IF(A15="","",J14+F15)</f>
        <v>623.52</v>
      </c>
      <c r="K15" s="32">
        <f t="shared" si="3"/>
        <v>248418.06268333329</v>
      </c>
    </row>
    <row r="16" spans="1:23" ht="15" customHeight="1" x14ac:dyDescent="0.25">
      <c r="A16" s="31">
        <f t="shared" si="4"/>
        <v>4</v>
      </c>
      <c r="B16" s="41">
        <f t="shared" si="5"/>
        <v>804.1</v>
      </c>
      <c r="C16" s="41">
        <f t="shared" si="6"/>
        <v>804.1</v>
      </c>
      <c r="D16" s="50"/>
      <c r="E16" s="49">
        <f t="shared" si="7"/>
        <v>0.01</v>
      </c>
      <c r="F16" s="32">
        <f t="shared" si="8"/>
        <v>206.85</v>
      </c>
      <c r="G16" s="46">
        <f t="shared" si="9"/>
        <v>597.25</v>
      </c>
      <c r="H16" s="40">
        <v>0</v>
      </c>
      <c r="I16" s="41">
        <f t="shared" si="10"/>
        <v>247613.96999999997</v>
      </c>
      <c r="J16" s="32">
        <f t="shared" si="11"/>
        <v>830.37</v>
      </c>
      <c r="K16" s="32">
        <f t="shared" si="3"/>
        <v>247820.31497499999</v>
      </c>
    </row>
    <row r="17" spans="1:21" ht="15" customHeight="1" x14ac:dyDescent="0.3">
      <c r="A17" s="31">
        <f t="shared" si="4"/>
        <v>5</v>
      </c>
      <c r="B17" s="41">
        <f t="shared" si="5"/>
        <v>804.1</v>
      </c>
      <c r="C17" s="41">
        <f t="shared" si="6"/>
        <v>804.1</v>
      </c>
      <c r="D17" s="50"/>
      <c r="E17" s="49">
        <f t="shared" si="7"/>
        <v>0.01</v>
      </c>
      <c r="F17" s="32">
        <f t="shared" si="8"/>
        <v>206.35</v>
      </c>
      <c r="G17" s="46">
        <f t="shared" si="9"/>
        <v>597.75</v>
      </c>
      <c r="H17" s="40">
        <v>0</v>
      </c>
      <c r="I17" s="41">
        <f t="shared" si="10"/>
        <v>247016.21999999997</v>
      </c>
      <c r="J17" s="32">
        <f t="shared" si="11"/>
        <v>1036.72</v>
      </c>
      <c r="K17" s="32">
        <f t="shared" si="3"/>
        <v>247222.06684999997</v>
      </c>
      <c r="L17" s="2"/>
      <c r="M17" s="2"/>
      <c r="N17" s="21"/>
      <c r="O17" s="21"/>
      <c r="P17" s="5"/>
      <c r="Q17" s="22"/>
      <c r="R17" s="6"/>
      <c r="S17" s="15"/>
      <c r="T17" s="20"/>
      <c r="U17" s="15"/>
    </row>
    <row r="18" spans="1:21" ht="15" customHeight="1" x14ac:dyDescent="0.25">
      <c r="A18" s="31">
        <f t="shared" si="4"/>
        <v>6</v>
      </c>
      <c r="B18" s="41">
        <f t="shared" si="5"/>
        <v>804.1</v>
      </c>
      <c r="C18" s="41">
        <f t="shared" si="6"/>
        <v>804.1</v>
      </c>
      <c r="D18" s="50"/>
      <c r="E18" s="49">
        <f t="shared" si="7"/>
        <v>0.01</v>
      </c>
      <c r="F18" s="32">
        <f t="shared" si="8"/>
        <v>205.85</v>
      </c>
      <c r="G18" s="46">
        <f t="shared" si="9"/>
        <v>598.25</v>
      </c>
      <c r="H18" s="40">
        <v>0</v>
      </c>
      <c r="I18" s="41">
        <f t="shared" si="10"/>
        <v>246417.96999999997</v>
      </c>
      <c r="J18" s="32">
        <f t="shared" si="11"/>
        <v>1242.57</v>
      </c>
      <c r="K18" s="32">
        <f t="shared" si="3"/>
        <v>246623.31830833331</v>
      </c>
      <c r="L18" s="33"/>
      <c r="M18" s="24"/>
      <c r="N18" s="24"/>
      <c r="O18" s="24"/>
      <c r="P18" s="5"/>
      <c r="Q18" s="5"/>
      <c r="R18" s="5"/>
      <c r="S18" s="5"/>
      <c r="T18" s="5"/>
    </row>
    <row r="19" spans="1:21" ht="15" customHeight="1" x14ac:dyDescent="0.25">
      <c r="A19" s="31">
        <f t="shared" si="4"/>
        <v>7</v>
      </c>
      <c r="B19" s="41">
        <f t="shared" si="5"/>
        <v>804.1</v>
      </c>
      <c r="C19" s="41">
        <f t="shared" si="6"/>
        <v>804.1</v>
      </c>
      <c r="D19" s="50"/>
      <c r="E19" s="49">
        <f t="shared" si="7"/>
        <v>0.01</v>
      </c>
      <c r="F19" s="32">
        <f t="shared" si="8"/>
        <v>205.35</v>
      </c>
      <c r="G19" s="46">
        <f t="shared" si="9"/>
        <v>598.75</v>
      </c>
      <c r="H19" s="40">
        <v>0</v>
      </c>
      <c r="I19" s="41">
        <f t="shared" si="10"/>
        <v>245819.21999999997</v>
      </c>
      <c r="J19" s="32">
        <f t="shared" si="11"/>
        <v>1447.9199999999998</v>
      </c>
      <c r="K19" s="32">
        <f t="shared" si="3"/>
        <v>246024.06934999998</v>
      </c>
      <c r="L19" s="33"/>
      <c r="M19" s="24"/>
      <c r="N19" s="24"/>
      <c r="O19" s="24"/>
      <c r="P19" s="5"/>
      <c r="Q19" s="5"/>
      <c r="R19" s="5"/>
      <c r="S19" s="5"/>
      <c r="T19" s="5"/>
    </row>
    <row r="20" spans="1:21" ht="15" customHeight="1" x14ac:dyDescent="0.25">
      <c r="A20" s="31">
        <f t="shared" si="4"/>
        <v>8</v>
      </c>
      <c r="B20" s="41">
        <f t="shared" si="5"/>
        <v>804.1</v>
      </c>
      <c r="C20" s="41">
        <f t="shared" si="6"/>
        <v>804.1</v>
      </c>
      <c r="D20" s="50"/>
      <c r="E20" s="49">
        <f t="shared" si="7"/>
        <v>0.01</v>
      </c>
      <c r="F20" s="32">
        <f t="shared" si="8"/>
        <v>204.85</v>
      </c>
      <c r="G20" s="46">
        <f t="shared" si="9"/>
        <v>599.25</v>
      </c>
      <c r="H20" s="40">
        <v>0</v>
      </c>
      <c r="I20" s="41">
        <f t="shared" si="10"/>
        <v>245219.96999999997</v>
      </c>
      <c r="J20" s="32">
        <f t="shared" si="11"/>
        <v>1652.7699999999998</v>
      </c>
      <c r="K20" s="32">
        <f t="shared" si="3"/>
        <v>245424.31997499996</v>
      </c>
      <c r="L20" s="33"/>
      <c r="M20" s="24"/>
      <c r="N20" s="24"/>
      <c r="O20" s="24"/>
      <c r="P20" s="5"/>
      <c r="Q20" s="5"/>
      <c r="R20" s="5"/>
      <c r="S20" s="5"/>
      <c r="T20" s="5"/>
    </row>
    <row r="21" spans="1:21" ht="15" customHeight="1" x14ac:dyDescent="0.25">
      <c r="A21" s="31">
        <f t="shared" si="4"/>
        <v>9</v>
      </c>
      <c r="B21" s="41">
        <f t="shared" si="5"/>
        <v>804.1</v>
      </c>
      <c r="C21" s="41">
        <f t="shared" si="6"/>
        <v>804.1</v>
      </c>
      <c r="D21" s="50"/>
      <c r="E21" s="49">
        <f t="shared" si="7"/>
        <v>0.01</v>
      </c>
      <c r="F21" s="32">
        <f t="shared" si="8"/>
        <v>204.35</v>
      </c>
      <c r="G21" s="46">
        <f t="shared" si="9"/>
        <v>599.75</v>
      </c>
      <c r="H21" s="40">
        <v>0</v>
      </c>
      <c r="I21" s="41">
        <f t="shared" si="10"/>
        <v>244620.21999999997</v>
      </c>
      <c r="J21" s="32">
        <f t="shared" si="11"/>
        <v>1857.1199999999997</v>
      </c>
      <c r="K21" s="32">
        <f t="shared" si="3"/>
        <v>244824.0701833333</v>
      </c>
      <c r="L21" s="33"/>
      <c r="M21" s="24"/>
      <c r="N21" s="24"/>
      <c r="O21" s="24"/>
      <c r="P21" s="5"/>
      <c r="Q21" s="5"/>
      <c r="R21" s="5"/>
      <c r="S21" s="5"/>
      <c r="T21" s="5"/>
    </row>
    <row r="22" spans="1:21" ht="15" customHeight="1" x14ac:dyDescent="0.25">
      <c r="A22" s="31">
        <f t="shared" si="4"/>
        <v>10</v>
      </c>
      <c r="B22" s="41">
        <f t="shared" si="5"/>
        <v>804.1</v>
      </c>
      <c r="C22" s="41">
        <f t="shared" si="6"/>
        <v>804.1</v>
      </c>
      <c r="D22" s="50"/>
      <c r="E22" s="49">
        <f t="shared" si="7"/>
        <v>0.01</v>
      </c>
      <c r="F22" s="32">
        <f t="shared" si="8"/>
        <v>203.85999999999999</v>
      </c>
      <c r="G22" s="46">
        <f t="shared" si="9"/>
        <v>600.24</v>
      </c>
      <c r="H22" s="40">
        <v>0</v>
      </c>
      <c r="I22" s="41">
        <f t="shared" si="10"/>
        <v>244019.97999999998</v>
      </c>
      <c r="J22" s="32">
        <f t="shared" si="11"/>
        <v>2060.9799999999996</v>
      </c>
      <c r="K22" s="32">
        <f t="shared" si="3"/>
        <v>244223.3299833333</v>
      </c>
      <c r="L22" s="33"/>
      <c r="M22" s="24"/>
      <c r="N22" s="24"/>
      <c r="O22" s="24"/>
      <c r="P22" s="5"/>
      <c r="Q22" s="5"/>
      <c r="R22" s="5"/>
      <c r="S22" s="5"/>
      <c r="T22" s="5"/>
    </row>
    <row r="23" spans="1:21" ht="15" customHeight="1" x14ac:dyDescent="0.25">
      <c r="A23" s="31">
        <f t="shared" si="4"/>
        <v>11</v>
      </c>
      <c r="B23" s="41">
        <f t="shared" si="5"/>
        <v>804.1</v>
      </c>
      <c r="C23" s="41">
        <f t="shared" si="6"/>
        <v>804.1</v>
      </c>
      <c r="D23" s="50"/>
      <c r="E23" s="49">
        <f t="shared" si="7"/>
        <v>0.01</v>
      </c>
      <c r="F23" s="32">
        <f t="shared" si="8"/>
        <v>203.35</v>
      </c>
      <c r="G23" s="46">
        <f t="shared" si="9"/>
        <v>600.75</v>
      </c>
      <c r="H23" s="40">
        <v>0</v>
      </c>
      <c r="I23" s="41">
        <f t="shared" si="10"/>
        <v>243419.22999999998</v>
      </c>
      <c r="J23" s="32">
        <f t="shared" si="11"/>
        <v>2264.3299999999995</v>
      </c>
      <c r="K23" s="32">
        <f t="shared" si="3"/>
        <v>243622.07935833331</v>
      </c>
      <c r="L23" s="33"/>
      <c r="M23" s="24"/>
      <c r="N23" s="24"/>
      <c r="O23" s="24"/>
      <c r="P23" s="5"/>
      <c r="Q23" s="5"/>
      <c r="R23" s="5"/>
      <c r="S23" s="5"/>
      <c r="T23" s="5"/>
    </row>
    <row r="24" spans="1:21" ht="15" customHeight="1" x14ac:dyDescent="0.25">
      <c r="A24" s="31">
        <f t="shared" si="4"/>
        <v>12</v>
      </c>
      <c r="B24" s="41">
        <f t="shared" si="5"/>
        <v>804.1</v>
      </c>
      <c r="C24" s="41">
        <f t="shared" si="6"/>
        <v>804.1</v>
      </c>
      <c r="D24" s="50"/>
      <c r="E24" s="49">
        <f t="shared" si="7"/>
        <v>0.01</v>
      </c>
      <c r="F24" s="32">
        <f t="shared" si="8"/>
        <v>202.85</v>
      </c>
      <c r="G24" s="46">
        <f t="shared" si="9"/>
        <v>601.25</v>
      </c>
      <c r="H24" s="40">
        <v>0</v>
      </c>
      <c r="I24" s="41">
        <f t="shared" si="10"/>
        <v>242817.97999999998</v>
      </c>
      <c r="J24" s="32">
        <f t="shared" si="11"/>
        <v>2467.1799999999994</v>
      </c>
      <c r="K24" s="32">
        <f t="shared" si="3"/>
        <v>243101.26764333333</v>
      </c>
      <c r="L24" s="33"/>
      <c r="M24" s="24"/>
      <c r="N24" s="24"/>
      <c r="O24" s="24"/>
      <c r="P24" s="5"/>
      <c r="Q24" s="5"/>
      <c r="R24" s="5"/>
      <c r="S24" s="5"/>
      <c r="T24" s="5"/>
    </row>
    <row r="25" spans="1:21" ht="15" customHeight="1" x14ac:dyDescent="0.25">
      <c r="A25" s="31">
        <f t="shared" si="4"/>
        <v>13</v>
      </c>
      <c r="B25" s="41">
        <f t="shared" si="5"/>
        <v>849.35637703116629</v>
      </c>
      <c r="C25" s="41">
        <f t="shared" si="6"/>
        <v>849.36</v>
      </c>
      <c r="D25" s="50">
        <f>IF(E3="טרפז",D13+F$3,D13+E$3)</f>
        <v>1.4E-2</v>
      </c>
      <c r="E25" s="49">
        <f t="shared" si="7"/>
        <v>1.4E-2</v>
      </c>
      <c r="F25" s="32">
        <f t="shared" si="8"/>
        <v>283.28999999999996</v>
      </c>
      <c r="G25" s="46">
        <f t="shared" si="9"/>
        <v>566.07000000000005</v>
      </c>
      <c r="H25" s="40">
        <v>0</v>
      </c>
      <c r="I25" s="41">
        <f t="shared" si="10"/>
        <v>242251.90999999997</v>
      </c>
      <c r="J25" s="32">
        <f t="shared" si="11"/>
        <v>2750.4699999999993</v>
      </c>
      <c r="K25" s="32">
        <f t="shared" si="3"/>
        <v>242534.5372283333</v>
      </c>
      <c r="L25" s="33"/>
      <c r="M25" s="24"/>
      <c r="N25" s="24"/>
      <c r="O25" s="24"/>
      <c r="P25" s="5"/>
      <c r="Q25" s="5"/>
      <c r="R25" s="5"/>
      <c r="S25" s="5"/>
      <c r="T25" s="5"/>
    </row>
    <row r="26" spans="1:21" ht="15" customHeight="1" x14ac:dyDescent="0.25">
      <c r="A26" s="31">
        <f t="shared" si="4"/>
        <v>14</v>
      </c>
      <c r="B26" s="41">
        <f t="shared" si="5"/>
        <v>849.35637703116629</v>
      </c>
      <c r="C26" s="41">
        <f t="shared" si="6"/>
        <v>849.36</v>
      </c>
      <c r="D26" s="50"/>
      <c r="E26" s="49">
        <f t="shared" si="7"/>
        <v>1.4E-2</v>
      </c>
      <c r="F26" s="32">
        <f t="shared" si="8"/>
        <v>282.63</v>
      </c>
      <c r="G26" s="46">
        <f t="shared" si="9"/>
        <v>566.73</v>
      </c>
      <c r="H26" s="40">
        <v>0</v>
      </c>
      <c r="I26" s="41">
        <f t="shared" si="10"/>
        <v>241685.17999999996</v>
      </c>
      <c r="J26" s="32">
        <f t="shared" si="11"/>
        <v>3033.0999999999995</v>
      </c>
      <c r="K26" s="32">
        <f t="shared" si="3"/>
        <v>241967.14604333328</v>
      </c>
      <c r="L26" s="33"/>
      <c r="M26" s="24"/>
      <c r="N26" s="24"/>
      <c r="O26" s="24"/>
      <c r="P26" s="5"/>
      <c r="Q26" s="5"/>
      <c r="R26" s="5"/>
      <c r="S26" s="5"/>
      <c r="T26" s="5"/>
    </row>
    <row r="27" spans="1:21" ht="15" customHeight="1" x14ac:dyDescent="0.25">
      <c r="A27" s="31">
        <f t="shared" si="4"/>
        <v>15</v>
      </c>
      <c r="B27" s="41">
        <f t="shared" si="5"/>
        <v>849.35637703116629</v>
      </c>
      <c r="C27" s="41">
        <f t="shared" si="6"/>
        <v>849.36</v>
      </c>
      <c r="D27" s="50"/>
      <c r="E27" s="49">
        <f t="shared" si="7"/>
        <v>1.4E-2</v>
      </c>
      <c r="F27" s="32">
        <f t="shared" si="8"/>
        <v>281.96999999999997</v>
      </c>
      <c r="G27" s="46">
        <f t="shared" si="9"/>
        <v>567.3900000000001</v>
      </c>
      <c r="H27" s="40">
        <v>0</v>
      </c>
      <c r="I27" s="41">
        <f t="shared" si="10"/>
        <v>241117.78999999995</v>
      </c>
      <c r="J27" s="32">
        <f t="shared" si="11"/>
        <v>3315.0699999999993</v>
      </c>
      <c r="K27" s="32">
        <f t="shared" si="3"/>
        <v>241399.09408833328</v>
      </c>
      <c r="L27" s="33"/>
      <c r="M27" s="24"/>
      <c r="N27" s="24"/>
      <c r="O27" s="24"/>
      <c r="P27" s="5"/>
      <c r="Q27" s="5"/>
      <c r="R27" s="5"/>
      <c r="S27" s="5"/>
      <c r="T27" s="5"/>
    </row>
    <row r="28" spans="1:21" ht="15" customHeight="1" x14ac:dyDescent="0.25">
      <c r="A28" s="31">
        <f t="shared" si="4"/>
        <v>16</v>
      </c>
      <c r="B28" s="41">
        <f t="shared" si="5"/>
        <v>849.35637703116629</v>
      </c>
      <c r="C28" s="41">
        <f t="shared" si="6"/>
        <v>849.36</v>
      </c>
      <c r="D28" s="50"/>
      <c r="E28" s="49">
        <f t="shared" si="7"/>
        <v>1.4E-2</v>
      </c>
      <c r="F28" s="32">
        <f t="shared" si="8"/>
        <v>281.31</v>
      </c>
      <c r="G28" s="46">
        <f t="shared" si="9"/>
        <v>568.04999999999995</v>
      </c>
      <c r="H28" s="40">
        <v>0</v>
      </c>
      <c r="I28" s="41">
        <f t="shared" si="10"/>
        <v>240549.73999999996</v>
      </c>
      <c r="J28" s="32">
        <f t="shared" si="11"/>
        <v>3596.3799999999992</v>
      </c>
      <c r="K28" s="32">
        <f t="shared" si="3"/>
        <v>240830.38136333329</v>
      </c>
      <c r="L28" s="33"/>
      <c r="M28" s="24"/>
      <c r="N28" s="24"/>
      <c r="O28" s="24"/>
      <c r="P28" s="5"/>
      <c r="Q28" s="5"/>
      <c r="R28" s="5"/>
      <c r="S28" s="5"/>
      <c r="T28" s="5"/>
    </row>
    <row r="29" spans="1:21" ht="15" customHeight="1" x14ac:dyDescent="0.25">
      <c r="A29" s="31">
        <f t="shared" si="4"/>
        <v>17</v>
      </c>
      <c r="B29" s="41">
        <f t="shared" si="5"/>
        <v>849.35637703116629</v>
      </c>
      <c r="C29" s="41">
        <f t="shared" si="6"/>
        <v>849.36</v>
      </c>
      <c r="D29" s="50"/>
      <c r="E29" s="49">
        <f t="shared" si="7"/>
        <v>1.4E-2</v>
      </c>
      <c r="F29" s="32">
        <f t="shared" si="8"/>
        <v>280.64999999999998</v>
      </c>
      <c r="G29" s="46">
        <f t="shared" si="9"/>
        <v>568.71</v>
      </c>
      <c r="H29" s="40">
        <v>0</v>
      </c>
      <c r="I29" s="41">
        <f t="shared" si="10"/>
        <v>239981.02999999997</v>
      </c>
      <c r="J29" s="32">
        <f t="shared" si="11"/>
        <v>3877.0299999999993</v>
      </c>
      <c r="K29" s="32">
        <f t="shared" si="3"/>
        <v>240261.00786833331</v>
      </c>
      <c r="L29" s="33"/>
      <c r="M29" s="24"/>
      <c r="N29" s="24"/>
      <c r="O29" s="24"/>
      <c r="P29" s="5"/>
      <c r="Q29" s="5"/>
      <c r="R29" s="5"/>
      <c r="S29" s="5"/>
      <c r="T29" s="5"/>
    </row>
    <row r="30" spans="1:21" ht="15" customHeight="1" x14ac:dyDescent="0.25">
      <c r="A30" s="31">
        <f t="shared" si="4"/>
        <v>18</v>
      </c>
      <c r="B30" s="41">
        <f t="shared" si="5"/>
        <v>849.35637703116629</v>
      </c>
      <c r="C30" s="41">
        <f t="shared" si="6"/>
        <v>849.36</v>
      </c>
      <c r="D30" s="50"/>
      <c r="E30" s="49">
        <f t="shared" si="7"/>
        <v>1.4E-2</v>
      </c>
      <c r="F30" s="32">
        <f t="shared" si="8"/>
        <v>279.98</v>
      </c>
      <c r="G30" s="46">
        <f t="shared" si="9"/>
        <v>569.38</v>
      </c>
      <c r="H30" s="40">
        <v>0</v>
      </c>
      <c r="I30" s="41">
        <f t="shared" si="10"/>
        <v>239411.64999999997</v>
      </c>
      <c r="J30" s="32">
        <f t="shared" si="11"/>
        <v>4157.0099999999993</v>
      </c>
      <c r="K30" s="32">
        <f t="shared" si="3"/>
        <v>239690.96359166663</v>
      </c>
      <c r="L30" s="33"/>
      <c r="M30" s="24"/>
      <c r="N30" s="24"/>
      <c r="O30" s="24"/>
      <c r="P30" s="5"/>
      <c r="Q30" s="5"/>
      <c r="R30" s="5"/>
      <c r="S30" s="5"/>
      <c r="T30" s="5"/>
    </row>
    <row r="31" spans="1:21" ht="15" customHeight="1" x14ac:dyDescent="0.25">
      <c r="A31" s="31">
        <f t="shared" si="4"/>
        <v>19</v>
      </c>
      <c r="B31" s="41">
        <f t="shared" si="5"/>
        <v>849.35637703116629</v>
      </c>
      <c r="C31" s="41">
        <f t="shared" si="6"/>
        <v>849.36</v>
      </c>
      <c r="D31" s="50"/>
      <c r="E31" s="49">
        <f t="shared" si="7"/>
        <v>1.4E-2</v>
      </c>
      <c r="F31" s="32">
        <f t="shared" si="8"/>
        <v>279.32</v>
      </c>
      <c r="G31" s="46">
        <f t="shared" si="9"/>
        <v>570.04</v>
      </c>
      <c r="H31" s="40">
        <v>0</v>
      </c>
      <c r="I31" s="41">
        <f t="shared" si="10"/>
        <v>238841.60999999996</v>
      </c>
      <c r="J31" s="32">
        <f t="shared" si="11"/>
        <v>4436.329999999999</v>
      </c>
      <c r="K31" s="32">
        <f t="shared" si="3"/>
        <v>239120.25854499996</v>
      </c>
      <c r="L31" s="33"/>
      <c r="M31" s="24"/>
      <c r="N31" s="24"/>
      <c r="O31" s="24"/>
      <c r="P31" s="5"/>
      <c r="Q31" s="5"/>
      <c r="R31" s="5"/>
      <c r="S31" s="5"/>
      <c r="T31" s="5"/>
    </row>
    <row r="32" spans="1:21" ht="15" customHeight="1" x14ac:dyDescent="0.25">
      <c r="A32" s="31">
        <f t="shared" si="4"/>
        <v>20</v>
      </c>
      <c r="B32" s="41">
        <f t="shared" si="5"/>
        <v>849.35637703116629</v>
      </c>
      <c r="C32" s="41">
        <f t="shared" si="6"/>
        <v>849.36</v>
      </c>
      <c r="D32" s="50"/>
      <c r="E32" s="49">
        <f t="shared" si="7"/>
        <v>1.4E-2</v>
      </c>
      <c r="F32" s="32">
        <f t="shared" si="8"/>
        <v>278.64999999999998</v>
      </c>
      <c r="G32" s="46">
        <f t="shared" si="9"/>
        <v>570.71</v>
      </c>
      <c r="H32" s="40">
        <v>0</v>
      </c>
      <c r="I32" s="41">
        <f t="shared" si="10"/>
        <v>238270.89999999997</v>
      </c>
      <c r="J32" s="32">
        <f t="shared" si="11"/>
        <v>4714.9799999999987</v>
      </c>
      <c r="K32" s="32">
        <f t="shared" si="3"/>
        <v>238548.88271666665</v>
      </c>
      <c r="L32" s="33"/>
      <c r="M32" s="24"/>
      <c r="N32" s="24"/>
      <c r="O32" s="24"/>
      <c r="P32" s="5"/>
      <c r="Q32" s="5"/>
      <c r="R32" s="5"/>
      <c r="S32" s="5"/>
      <c r="T32" s="5"/>
    </row>
    <row r="33" spans="1:20" ht="15" customHeight="1" x14ac:dyDescent="0.25">
      <c r="A33" s="31">
        <f t="shared" si="4"/>
        <v>21</v>
      </c>
      <c r="B33" s="41">
        <f t="shared" si="5"/>
        <v>849.35637703116629</v>
      </c>
      <c r="C33" s="41">
        <f t="shared" si="6"/>
        <v>849.36</v>
      </c>
      <c r="D33" s="50"/>
      <c r="E33" s="49">
        <f t="shared" si="7"/>
        <v>1.4E-2</v>
      </c>
      <c r="F33" s="32">
        <f t="shared" si="8"/>
        <v>277.99</v>
      </c>
      <c r="G33" s="46">
        <f t="shared" si="9"/>
        <v>571.37</v>
      </c>
      <c r="H33" s="40">
        <v>0</v>
      </c>
      <c r="I33" s="41">
        <f t="shared" si="10"/>
        <v>237699.52999999997</v>
      </c>
      <c r="J33" s="32">
        <f t="shared" si="11"/>
        <v>4992.9699999999984</v>
      </c>
      <c r="K33" s="32">
        <f t="shared" si="3"/>
        <v>237976.84611833331</v>
      </c>
      <c r="L33" s="33"/>
      <c r="M33" s="24"/>
      <c r="N33" s="24"/>
      <c r="O33" s="24"/>
      <c r="P33" s="5"/>
      <c r="Q33" s="5"/>
      <c r="R33" s="5"/>
      <c r="S33" s="5"/>
      <c r="T33" s="5"/>
    </row>
    <row r="34" spans="1:20" ht="15" customHeight="1" x14ac:dyDescent="0.25">
      <c r="A34" s="31">
        <f t="shared" si="4"/>
        <v>22</v>
      </c>
      <c r="B34" s="41">
        <f t="shared" si="5"/>
        <v>849.35637703116629</v>
      </c>
      <c r="C34" s="41">
        <f t="shared" si="6"/>
        <v>849.36</v>
      </c>
      <c r="D34" s="50"/>
      <c r="E34" s="49">
        <f t="shared" si="7"/>
        <v>1.4E-2</v>
      </c>
      <c r="F34" s="32">
        <f t="shared" si="8"/>
        <v>277.32</v>
      </c>
      <c r="G34" s="46">
        <f t="shared" si="9"/>
        <v>572.04</v>
      </c>
      <c r="H34" s="40">
        <v>0</v>
      </c>
      <c r="I34" s="41">
        <f t="shared" si="10"/>
        <v>237127.48999999996</v>
      </c>
      <c r="J34" s="32">
        <f t="shared" si="11"/>
        <v>5270.2899999999981</v>
      </c>
      <c r="K34" s="32">
        <f t="shared" si="3"/>
        <v>237404.13873833331</v>
      </c>
      <c r="L34" s="33"/>
      <c r="M34" s="24"/>
      <c r="N34" s="24"/>
      <c r="O34" s="24"/>
      <c r="P34" s="5"/>
      <c r="Q34" s="5"/>
      <c r="R34" s="5"/>
      <c r="S34" s="5"/>
      <c r="T34" s="5"/>
    </row>
    <row r="35" spans="1:20" ht="15" customHeight="1" x14ac:dyDescent="0.25">
      <c r="A35" s="31">
        <f t="shared" si="4"/>
        <v>23</v>
      </c>
      <c r="B35" s="41">
        <f t="shared" si="5"/>
        <v>849.35637703116629</v>
      </c>
      <c r="C35" s="41">
        <f t="shared" si="6"/>
        <v>849.36</v>
      </c>
      <c r="D35" s="50"/>
      <c r="E35" s="49">
        <f t="shared" si="7"/>
        <v>1.4E-2</v>
      </c>
      <c r="F35" s="32">
        <f t="shared" si="8"/>
        <v>276.64999999999998</v>
      </c>
      <c r="G35" s="46">
        <f t="shared" si="9"/>
        <v>572.71</v>
      </c>
      <c r="H35" s="40">
        <v>0</v>
      </c>
      <c r="I35" s="41">
        <f t="shared" si="10"/>
        <v>236554.77999999997</v>
      </c>
      <c r="J35" s="32">
        <f t="shared" si="11"/>
        <v>5546.9399999999978</v>
      </c>
      <c r="K35" s="32">
        <f t="shared" si="3"/>
        <v>236830.76057666662</v>
      </c>
      <c r="L35" s="33"/>
      <c r="M35" s="24"/>
      <c r="N35" s="24"/>
      <c r="O35" s="24"/>
      <c r="P35" s="5"/>
      <c r="Q35" s="5"/>
      <c r="R35" s="5"/>
      <c r="S35" s="5"/>
      <c r="T35" s="5"/>
    </row>
    <row r="36" spans="1:20" ht="15" customHeight="1" x14ac:dyDescent="0.25">
      <c r="A36" s="31">
        <f t="shared" si="4"/>
        <v>24</v>
      </c>
      <c r="B36" s="41">
        <f t="shared" si="5"/>
        <v>849.35637703116629</v>
      </c>
      <c r="C36" s="41">
        <f t="shared" si="6"/>
        <v>849.36</v>
      </c>
      <c r="D36" s="50"/>
      <c r="E36" s="49">
        <f t="shared" si="7"/>
        <v>1.4E-2</v>
      </c>
      <c r="F36" s="32">
        <f t="shared" si="8"/>
        <v>275.99</v>
      </c>
      <c r="G36" s="46">
        <f t="shared" si="9"/>
        <v>573.37</v>
      </c>
      <c r="H36" s="40">
        <v>0</v>
      </c>
      <c r="I36" s="41">
        <f t="shared" si="10"/>
        <v>235981.40999999997</v>
      </c>
      <c r="J36" s="32">
        <f t="shared" si="11"/>
        <v>5822.9299999999976</v>
      </c>
      <c r="K36" s="32">
        <f t="shared" si="3"/>
        <v>236335.38211499999</v>
      </c>
      <c r="L36" s="33"/>
      <c r="M36" s="24"/>
      <c r="N36" s="24"/>
      <c r="O36" s="24"/>
      <c r="P36" s="5"/>
      <c r="Q36" s="5"/>
      <c r="R36" s="5"/>
      <c r="S36" s="5"/>
      <c r="T36" s="5"/>
    </row>
    <row r="37" spans="1:20" ht="15" customHeight="1" x14ac:dyDescent="0.25">
      <c r="A37" s="31">
        <f t="shared" si="4"/>
        <v>25</v>
      </c>
      <c r="B37" s="41">
        <f t="shared" si="5"/>
        <v>894.63156298787885</v>
      </c>
      <c r="C37" s="41">
        <f t="shared" si="6"/>
        <v>894.64</v>
      </c>
      <c r="D37" s="50">
        <f>IF(E3="טרפז",D13+F$3*2,D25+E$3)</f>
        <v>1.8000000000000002E-2</v>
      </c>
      <c r="E37" s="49">
        <f t="shared" si="7"/>
        <v>1.8000000000000002E-2</v>
      </c>
      <c r="F37" s="32">
        <f t="shared" si="8"/>
        <v>353.98</v>
      </c>
      <c r="G37" s="46">
        <f t="shared" si="9"/>
        <v>540.66</v>
      </c>
      <c r="H37" s="40">
        <v>0</v>
      </c>
      <c r="I37" s="41">
        <f t="shared" si="10"/>
        <v>235440.74999999997</v>
      </c>
      <c r="J37" s="32">
        <f t="shared" si="11"/>
        <v>6176.909999999998</v>
      </c>
      <c r="K37" s="32">
        <f t="shared" si="3"/>
        <v>235793.91112499998</v>
      </c>
      <c r="L37" s="33"/>
      <c r="M37" s="24"/>
      <c r="N37" s="24"/>
      <c r="O37" s="24"/>
      <c r="P37" s="5"/>
      <c r="Q37" s="5"/>
      <c r="R37" s="5"/>
      <c r="S37" s="5"/>
      <c r="T37" s="5"/>
    </row>
    <row r="38" spans="1:20" ht="15" customHeight="1" x14ac:dyDescent="0.25">
      <c r="A38" s="31">
        <f t="shared" si="4"/>
        <v>26</v>
      </c>
      <c r="B38" s="41">
        <f t="shared" si="5"/>
        <v>894.63156298787885</v>
      </c>
      <c r="C38" s="41">
        <f t="shared" si="6"/>
        <v>894.64</v>
      </c>
      <c r="D38" s="50"/>
      <c r="E38" s="49">
        <f t="shared" si="7"/>
        <v>1.8000000000000002E-2</v>
      </c>
      <c r="F38" s="32">
        <f t="shared" si="8"/>
        <v>353.17</v>
      </c>
      <c r="G38" s="46">
        <f t="shared" si="9"/>
        <v>541.47</v>
      </c>
      <c r="H38" s="40">
        <v>0</v>
      </c>
      <c r="I38" s="41">
        <f t="shared" si="10"/>
        <v>234899.27999999997</v>
      </c>
      <c r="J38" s="32">
        <f t="shared" si="11"/>
        <v>6530.0799999999981</v>
      </c>
      <c r="K38" s="32">
        <f t="shared" si="3"/>
        <v>235251.62891999996</v>
      </c>
      <c r="L38" s="33"/>
      <c r="M38" s="24"/>
      <c r="N38" s="24"/>
      <c r="O38" s="24"/>
      <c r="P38" s="5"/>
      <c r="Q38" s="5"/>
      <c r="R38" s="5"/>
      <c r="S38" s="5"/>
      <c r="T38" s="5"/>
    </row>
    <row r="39" spans="1:20" ht="15" customHeight="1" x14ac:dyDescent="0.25">
      <c r="A39" s="31">
        <f t="shared" si="4"/>
        <v>27</v>
      </c>
      <c r="B39" s="41">
        <f t="shared" si="5"/>
        <v>894.63156298787885</v>
      </c>
      <c r="C39" s="41">
        <f t="shared" si="6"/>
        <v>894.64</v>
      </c>
      <c r="D39" s="50"/>
      <c r="E39" s="49">
        <f t="shared" si="7"/>
        <v>1.8000000000000002E-2</v>
      </c>
      <c r="F39" s="32">
        <f t="shared" si="8"/>
        <v>352.34999999999997</v>
      </c>
      <c r="G39" s="46">
        <f t="shared" si="9"/>
        <v>542.29</v>
      </c>
      <c r="H39" s="40">
        <v>0</v>
      </c>
      <c r="I39" s="41">
        <f t="shared" si="10"/>
        <v>234356.98999999996</v>
      </c>
      <c r="J39" s="32">
        <f t="shared" si="11"/>
        <v>6882.4299999999985</v>
      </c>
      <c r="K39" s="32">
        <f t="shared" si="3"/>
        <v>234708.52548499996</v>
      </c>
      <c r="L39" s="33"/>
      <c r="M39" s="24"/>
      <c r="N39" s="24"/>
      <c r="O39" s="24"/>
      <c r="P39" s="5"/>
      <c r="Q39" s="5"/>
      <c r="R39" s="5"/>
      <c r="S39" s="5"/>
      <c r="T39" s="5"/>
    </row>
    <row r="40" spans="1:20" ht="15" customHeight="1" x14ac:dyDescent="0.25">
      <c r="A40" s="31">
        <f t="shared" si="4"/>
        <v>28</v>
      </c>
      <c r="B40" s="41">
        <f t="shared" si="5"/>
        <v>894.63156298787885</v>
      </c>
      <c r="C40" s="41">
        <f t="shared" si="6"/>
        <v>894.64</v>
      </c>
      <c r="D40" s="50"/>
      <c r="E40" s="49">
        <f t="shared" si="7"/>
        <v>1.8000000000000002E-2</v>
      </c>
      <c r="F40" s="32">
        <f t="shared" si="8"/>
        <v>351.53999999999996</v>
      </c>
      <c r="G40" s="46">
        <f t="shared" si="9"/>
        <v>543.1</v>
      </c>
      <c r="H40" s="40">
        <v>0</v>
      </c>
      <c r="I40" s="41">
        <f t="shared" si="10"/>
        <v>233813.88999999996</v>
      </c>
      <c r="J40" s="32">
        <f t="shared" si="11"/>
        <v>7233.9699999999984</v>
      </c>
      <c r="K40" s="32">
        <f t="shared" si="3"/>
        <v>234164.61083499994</v>
      </c>
      <c r="L40" s="33"/>
      <c r="M40" s="24"/>
      <c r="N40" s="24"/>
      <c r="O40" s="24"/>
      <c r="P40" s="5"/>
      <c r="Q40" s="5"/>
      <c r="R40" s="5"/>
      <c r="S40" s="5"/>
      <c r="T40" s="5"/>
    </row>
    <row r="41" spans="1:20" ht="15" customHeight="1" x14ac:dyDescent="0.25">
      <c r="A41" s="31">
        <f t="shared" si="4"/>
        <v>29</v>
      </c>
      <c r="B41" s="41">
        <f t="shared" si="5"/>
        <v>894.63156298787885</v>
      </c>
      <c r="C41" s="41">
        <f t="shared" si="6"/>
        <v>894.64</v>
      </c>
      <c r="D41" s="50"/>
      <c r="E41" s="49">
        <f t="shared" si="7"/>
        <v>1.8000000000000002E-2</v>
      </c>
      <c r="F41" s="32">
        <f t="shared" si="8"/>
        <v>350.73</v>
      </c>
      <c r="G41" s="46">
        <f t="shared" si="9"/>
        <v>543.91</v>
      </c>
      <c r="H41" s="40">
        <v>0</v>
      </c>
      <c r="I41" s="41">
        <f t="shared" si="10"/>
        <v>233269.97999999995</v>
      </c>
      <c r="J41" s="32">
        <f t="shared" si="11"/>
        <v>7584.6999999999989</v>
      </c>
      <c r="K41" s="32">
        <f t="shared" si="3"/>
        <v>233619.88496999996</v>
      </c>
      <c r="L41" s="33"/>
      <c r="M41" s="24"/>
      <c r="N41" s="24"/>
      <c r="O41" s="24"/>
      <c r="P41" s="5"/>
      <c r="Q41" s="5"/>
      <c r="R41" s="5"/>
      <c r="S41" s="5"/>
      <c r="T41" s="5"/>
    </row>
    <row r="42" spans="1:20" ht="15" customHeight="1" x14ac:dyDescent="0.25">
      <c r="A42" s="31">
        <f t="shared" si="4"/>
        <v>30</v>
      </c>
      <c r="B42" s="41">
        <f t="shared" si="5"/>
        <v>894.63156298787885</v>
      </c>
      <c r="C42" s="41">
        <f t="shared" si="6"/>
        <v>894.64</v>
      </c>
      <c r="D42" s="50"/>
      <c r="E42" s="49">
        <f t="shared" si="7"/>
        <v>1.8000000000000002E-2</v>
      </c>
      <c r="F42" s="32">
        <f t="shared" si="8"/>
        <v>349.90999999999997</v>
      </c>
      <c r="G42" s="46">
        <f t="shared" si="9"/>
        <v>544.73</v>
      </c>
      <c r="H42" s="40">
        <v>0</v>
      </c>
      <c r="I42" s="41">
        <f t="shared" si="10"/>
        <v>232725.24999999994</v>
      </c>
      <c r="J42" s="32">
        <f t="shared" si="11"/>
        <v>7934.6099999999988</v>
      </c>
      <c r="K42" s="32">
        <f t="shared" si="3"/>
        <v>233074.33787499994</v>
      </c>
      <c r="L42" s="33"/>
      <c r="M42" s="24"/>
      <c r="N42" s="24"/>
      <c r="O42" s="24"/>
      <c r="P42" s="5"/>
      <c r="Q42" s="5"/>
      <c r="R42" s="5"/>
      <c r="S42" s="5"/>
      <c r="T42" s="5"/>
    </row>
    <row r="43" spans="1:20" ht="15" customHeight="1" x14ac:dyDescent="0.25">
      <c r="A43" s="31">
        <f t="shared" si="4"/>
        <v>31</v>
      </c>
      <c r="B43" s="41">
        <f t="shared" si="5"/>
        <v>894.63156298787885</v>
      </c>
      <c r="C43" s="41">
        <f t="shared" si="6"/>
        <v>894.64</v>
      </c>
      <c r="D43" s="50"/>
      <c r="E43" s="49">
        <f t="shared" si="7"/>
        <v>1.8000000000000002E-2</v>
      </c>
      <c r="F43" s="32">
        <f t="shared" si="8"/>
        <v>349.09</v>
      </c>
      <c r="G43" s="46">
        <f t="shared" si="9"/>
        <v>545.54999999999995</v>
      </c>
      <c r="H43" s="40">
        <v>0</v>
      </c>
      <c r="I43" s="41">
        <f t="shared" si="10"/>
        <v>232179.69999999995</v>
      </c>
      <c r="J43" s="32">
        <f t="shared" si="11"/>
        <v>8283.6999999999989</v>
      </c>
      <c r="K43" s="32">
        <f t="shared" si="3"/>
        <v>232527.96954999995</v>
      </c>
      <c r="L43" s="33"/>
      <c r="M43" s="24"/>
      <c r="N43" s="24"/>
      <c r="O43" s="24"/>
      <c r="P43" s="5"/>
      <c r="Q43" s="5"/>
      <c r="R43" s="5"/>
      <c r="S43" s="5"/>
      <c r="T43" s="5"/>
    </row>
    <row r="44" spans="1:20" ht="15" customHeight="1" x14ac:dyDescent="0.25">
      <c r="A44" s="31">
        <f t="shared" si="4"/>
        <v>32</v>
      </c>
      <c r="B44" s="41">
        <f t="shared" si="5"/>
        <v>894.63156298787885</v>
      </c>
      <c r="C44" s="41">
        <f t="shared" si="6"/>
        <v>894.64</v>
      </c>
      <c r="D44" s="50"/>
      <c r="E44" s="49">
        <f t="shared" si="7"/>
        <v>1.8000000000000002E-2</v>
      </c>
      <c r="F44" s="32">
        <f t="shared" si="8"/>
        <v>348.27</v>
      </c>
      <c r="G44" s="46">
        <f t="shared" si="9"/>
        <v>546.37</v>
      </c>
      <c r="H44" s="40">
        <v>0</v>
      </c>
      <c r="I44" s="41">
        <f t="shared" si="10"/>
        <v>231633.32999999996</v>
      </c>
      <c r="J44" s="32">
        <f t="shared" si="11"/>
        <v>8631.9699999999993</v>
      </c>
      <c r="K44" s="32">
        <f t="shared" si="3"/>
        <v>231980.77999499996</v>
      </c>
      <c r="L44" s="33"/>
      <c r="M44" s="24"/>
      <c r="N44" s="24"/>
      <c r="O44" s="24"/>
      <c r="P44" s="5"/>
      <c r="Q44" s="5"/>
      <c r="R44" s="5"/>
      <c r="S44" s="5"/>
      <c r="T44" s="5"/>
    </row>
    <row r="45" spans="1:20" ht="15" customHeight="1" x14ac:dyDescent="0.25">
      <c r="A45" s="31">
        <f t="shared" si="4"/>
        <v>33</v>
      </c>
      <c r="B45" s="41">
        <f t="shared" si="5"/>
        <v>894.63156298787885</v>
      </c>
      <c r="C45" s="41">
        <f t="shared" si="6"/>
        <v>894.64</v>
      </c>
      <c r="D45" s="50"/>
      <c r="E45" s="49">
        <f t="shared" si="7"/>
        <v>1.8000000000000002E-2</v>
      </c>
      <c r="F45" s="32">
        <f t="shared" si="8"/>
        <v>347.45</v>
      </c>
      <c r="G45" s="46">
        <f t="shared" si="9"/>
        <v>547.19000000000005</v>
      </c>
      <c r="H45" s="40">
        <v>0</v>
      </c>
      <c r="I45" s="41">
        <f t="shared" si="10"/>
        <v>231086.13999999996</v>
      </c>
      <c r="J45" s="32">
        <f t="shared" si="11"/>
        <v>8979.42</v>
      </c>
      <c r="K45" s="32">
        <f t="shared" si="3"/>
        <v>231432.76920999997</v>
      </c>
      <c r="L45" s="33"/>
      <c r="M45" s="24"/>
      <c r="N45" s="24"/>
      <c r="O45" s="24"/>
      <c r="P45" s="5"/>
      <c r="Q45" s="5"/>
      <c r="R45" s="5"/>
      <c r="S45" s="5"/>
      <c r="T45" s="5"/>
    </row>
    <row r="46" spans="1:20" ht="15" customHeight="1" x14ac:dyDescent="0.25">
      <c r="A46" s="31">
        <f t="shared" si="4"/>
        <v>34</v>
      </c>
      <c r="B46" s="41">
        <f t="shared" si="5"/>
        <v>894.63156298787885</v>
      </c>
      <c r="C46" s="41">
        <f t="shared" si="6"/>
        <v>894.64</v>
      </c>
      <c r="D46" s="50"/>
      <c r="E46" s="49">
        <f t="shared" si="7"/>
        <v>1.8000000000000002E-2</v>
      </c>
      <c r="F46" s="32">
        <f t="shared" si="8"/>
        <v>346.63</v>
      </c>
      <c r="G46" s="46">
        <f t="shared" si="9"/>
        <v>548.01</v>
      </c>
      <c r="H46" s="40">
        <v>0</v>
      </c>
      <c r="I46" s="41">
        <f t="shared" si="10"/>
        <v>230538.12999999995</v>
      </c>
      <c r="J46" s="32">
        <f t="shared" si="11"/>
        <v>9326.0499999999993</v>
      </c>
      <c r="K46" s="32">
        <f t="shared" si="3"/>
        <v>230883.93719499995</v>
      </c>
      <c r="L46" s="33"/>
      <c r="M46" s="24"/>
      <c r="N46" s="24"/>
      <c r="O46" s="24"/>
      <c r="P46" s="5"/>
      <c r="Q46" s="5"/>
      <c r="R46" s="5"/>
      <c r="S46" s="5"/>
      <c r="T46" s="5"/>
    </row>
    <row r="47" spans="1:20" ht="15" customHeight="1" x14ac:dyDescent="0.25">
      <c r="A47" s="31">
        <f t="shared" si="4"/>
        <v>35</v>
      </c>
      <c r="B47" s="41">
        <f t="shared" si="5"/>
        <v>894.63156298787885</v>
      </c>
      <c r="C47" s="41">
        <f t="shared" si="6"/>
        <v>894.64</v>
      </c>
      <c r="D47" s="50"/>
      <c r="E47" s="49">
        <f t="shared" si="7"/>
        <v>1.8000000000000002E-2</v>
      </c>
      <c r="F47" s="32">
        <f t="shared" si="8"/>
        <v>345.81</v>
      </c>
      <c r="G47" s="46">
        <f t="shared" si="9"/>
        <v>548.82999999999993</v>
      </c>
      <c r="H47" s="40">
        <v>0</v>
      </c>
      <c r="I47" s="41">
        <f t="shared" si="10"/>
        <v>229989.29999999996</v>
      </c>
      <c r="J47" s="32">
        <f t="shared" si="11"/>
        <v>9671.8599999999988</v>
      </c>
      <c r="K47" s="32">
        <f t="shared" si="3"/>
        <v>230334.28394999995</v>
      </c>
      <c r="L47" s="33"/>
      <c r="M47" s="24"/>
      <c r="N47" s="24"/>
      <c r="O47" s="24"/>
      <c r="P47" s="5"/>
      <c r="Q47" s="5"/>
      <c r="R47" s="5"/>
      <c r="S47" s="5"/>
      <c r="T47" s="5"/>
    </row>
    <row r="48" spans="1:20" ht="15" customHeight="1" x14ac:dyDescent="0.25">
      <c r="A48" s="31">
        <f t="shared" si="4"/>
        <v>36</v>
      </c>
      <c r="B48" s="41">
        <f t="shared" si="5"/>
        <v>894.63156298787885</v>
      </c>
      <c r="C48" s="41">
        <f t="shared" si="6"/>
        <v>894.64</v>
      </c>
      <c r="D48" s="50"/>
      <c r="E48" s="49">
        <f t="shared" si="7"/>
        <v>1.8000000000000002E-2</v>
      </c>
      <c r="F48" s="32">
        <f t="shared" si="8"/>
        <v>344.99</v>
      </c>
      <c r="G48" s="46">
        <f t="shared" si="9"/>
        <v>549.65</v>
      </c>
      <c r="H48" s="40">
        <v>0</v>
      </c>
      <c r="I48" s="41">
        <f t="shared" si="10"/>
        <v>229439.64999999997</v>
      </c>
      <c r="J48" s="32">
        <f t="shared" si="11"/>
        <v>10016.849999999999</v>
      </c>
      <c r="K48" s="32">
        <f t="shared" si="3"/>
        <v>229860.28935833331</v>
      </c>
      <c r="L48" s="33"/>
      <c r="M48" s="24"/>
      <c r="N48" s="24"/>
      <c r="O48" s="24"/>
      <c r="P48" s="5"/>
      <c r="Q48" s="5"/>
      <c r="R48" s="5"/>
      <c r="S48" s="5"/>
      <c r="T48" s="5"/>
    </row>
    <row r="49" spans="1:20" ht="15" customHeight="1" x14ac:dyDescent="0.25">
      <c r="A49" s="31">
        <f t="shared" si="4"/>
        <v>37</v>
      </c>
      <c r="B49" s="41">
        <f t="shared" si="5"/>
        <v>939.79717595107525</v>
      </c>
      <c r="C49" s="41">
        <f t="shared" si="6"/>
        <v>939.8</v>
      </c>
      <c r="D49" s="50">
        <f>IF(E$3="טרפז",D13+F$3*3,D37+E$3)</f>
        <v>2.1999999999999999E-2</v>
      </c>
      <c r="E49" s="49">
        <f t="shared" si="7"/>
        <v>2.1999999999999999E-2</v>
      </c>
      <c r="F49" s="32">
        <f t="shared" si="8"/>
        <v>420.64</v>
      </c>
      <c r="G49" s="46">
        <f t="shared" si="9"/>
        <v>519.16</v>
      </c>
      <c r="H49" s="40">
        <v>0</v>
      </c>
      <c r="I49" s="41">
        <f t="shared" si="10"/>
        <v>228920.48999999996</v>
      </c>
      <c r="J49" s="32">
        <f t="shared" si="11"/>
        <v>10437.489999999998</v>
      </c>
      <c r="K49" s="32">
        <f t="shared" si="3"/>
        <v>229340.17756499996</v>
      </c>
      <c r="L49" s="33"/>
      <c r="M49" s="24"/>
      <c r="N49" s="24"/>
      <c r="O49" s="24"/>
      <c r="P49" s="5"/>
      <c r="Q49" s="5"/>
      <c r="R49" s="5"/>
      <c r="S49" s="5"/>
      <c r="T49" s="5"/>
    </row>
    <row r="50" spans="1:20" ht="15" customHeight="1" x14ac:dyDescent="0.25">
      <c r="A50" s="31">
        <f t="shared" si="4"/>
        <v>38</v>
      </c>
      <c r="B50" s="41">
        <f t="shared" si="5"/>
        <v>939.79717595107525</v>
      </c>
      <c r="C50" s="41">
        <f t="shared" si="6"/>
        <v>939.8</v>
      </c>
      <c r="D50" s="50"/>
      <c r="E50" s="49">
        <f t="shared" si="7"/>
        <v>2.1999999999999999E-2</v>
      </c>
      <c r="F50" s="32">
        <f t="shared" si="8"/>
        <v>419.69</v>
      </c>
      <c r="G50" s="46">
        <f t="shared" si="9"/>
        <v>520.1099999999999</v>
      </c>
      <c r="H50" s="40">
        <v>0</v>
      </c>
      <c r="I50" s="41">
        <f t="shared" si="10"/>
        <v>228400.37999999998</v>
      </c>
      <c r="J50" s="32">
        <f t="shared" si="11"/>
        <v>10857.179999999998</v>
      </c>
      <c r="K50" s="32">
        <f t="shared" si="3"/>
        <v>228819.11402999997</v>
      </c>
      <c r="L50" s="33"/>
      <c r="M50" s="24"/>
      <c r="N50" s="24"/>
      <c r="O50" s="24"/>
      <c r="P50" s="5"/>
      <c r="Q50" s="5"/>
      <c r="R50" s="5"/>
      <c r="S50" s="5"/>
      <c r="T50" s="5"/>
    </row>
    <row r="51" spans="1:20" ht="15" customHeight="1" x14ac:dyDescent="0.25">
      <c r="A51" s="31">
        <f t="shared" si="4"/>
        <v>39</v>
      </c>
      <c r="B51" s="41">
        <f t="shared" si="5"/>
        <v>939.79717595107525</v>
      </c>
      <c r="C51" s="41">
        <f t="shared" si="6"/>
        <v>939.8</v>
      </c>
      <c r="D51" s="50"/>
      <c r="E51" s="49">
        <f t="shared" si="7"/>
        <v>2.1999999999999999E-2</v>
      </c>
      <c r="F51" s="32">
        <f t="shared" si="8"/>
        <v>418.74</v>
      </c>
      <c r="G51" s="46">
        <f t="shared" si="9"/>
        <v>521.05999999999995</v>
      </c>
      <c r="H51" s="40">
        <v>0</v>
      </c>
      <c r="I51" s="41">
        <f t="shared" si="10"/>
        <v>227879.31999999998</v>
      </c>
      <c r="J51" s="32">
        <f t="shared" si="11"/>
        <v>11275.919999999998</v>
      </c>
      <c r="K51" s="32">
        <f t="shared" si="3"/>
        <v>228297.09875333332</v>
      </c>
      <c r="L51" s="33"/>
      <c r="M51" s="24"/>
      <c r="N51" s="24"/>
      <c r="O51" s="24"/>
      <c r="P51" s="5"/>
      <c r="Q51" s="5"/>
      <c r="R51" s="5"/>
      <c r="S51" s="5"/>
      <c r="T51" s="5"/>
    </row>
    <row r="52" spans="1:20" ht="15" customHeight="1" x14ac:dyDescent="0.25">
      <c r="A52" s="31">
        <f t="shared" si="4"/>
        <v>40</v>
      </c>
      <c r="B52" s="41">
        <f t="shared" si="5"/>
        <v>939.79717595107525</v>
      </c>
      <c r="C52" s="41">
        <f t="shared" si="6"/>
        <v>939.8</v>
      </c>
      <c r="D52" s="50"/>
      <c r="E52" s="49">
        <f t="shared" si="7"/>
        <v>2.1999999999999999E-2</v>
      </c>
      <c r="F52" s="32">
        <f t="shared" si="8"/>
        <v>417.78</v>
      </c>
      <c r="G52" s="46">
        <f t="shared" si="9"/>
        <v>522.02</v>
      </c>
      <c r="H52" s="40">
        <v>0</v>
      </c>
      <c r="I52" s="41">
        <f t="shared" si="10"/>
        <v>227357.3</v>
      </c>
      <c r="J52" s="32">
        <f t="shared" si="11"/>
        <v>11693.699999999999</v>
      </c>
      <c r="K52" s="32">
        <f t="shared" si="3"/>
        <v>227774.12171666665</v>
      </c>
      <c r="L52" s="33"/>
      <c r="M52" s="24"/>
      <c r="N52" s="24"/>
      <c r="O52" s="24"/>
      <c r="P52" s="5"/>
      <c r="Q52" s="5"/>
      <c r="R52" s="5"/>
      <c r="S52" s="5"/>
      <c r="T52" s="5"/>
    </row>
    <row r="53" spans="1:20" ht="15" customHeight="1" x14ac:dyDescent="0.25">
      <c r="A53" s="31">
        <f t="shared" si="4"/>
        <v>41</v>
      </c>
      <c r="B53" s="41">
        <f t="shared" si="5"/>
        <v>939.79717595107525</v>
      </c>
      <c r="C53" s="41">
        <f t="shared" si="6"/>
        <v>939.8</v>
      </c>
      <c r="D53" s="50"/>
      <c r="E53" s="49">
        <f t="shared" si="7"/>
        <v>2.1999999999999999E-2</v>
      </c>
      <c r="F53" s="32">
        <f t="shared" si="8"/>
        <v>416.83</v>
      </c>
      <c r="G53" s="46">
        <f t="shared" si="9"/>
        <v>522.97</v>
      </c>
      <c r="H53" s="40">
        <v>0</v>
      </c>
      <c r="I53" s="41">
        <f t="shared" si="10"/>
        <v>226834.33</v>
      </c>
      <c r="J53" s="32">
        <f t="shared" si="11"/>
        <v>12110.529999999999</v>
      </c>
      <c r="K53" s="32">
        <f t="shared" si="3"/>
        <v>227250.19293833332</v>
      </c>
      <c r="L53" s="33"/>
      <c r="M53" s="24"/>
      <c r="N53" s="24"/>
      <c r="O53" s="24"/>
      <c r="P53" s="5"/>
      <c r="Q53" s="5"/>
      <c r="R53" s="5"/>
      <c r="S53" s="5"/>
      <c r="T53" s="5"/>
    </row>
    <row r="54" spans="1:20" ht="15" customHeight="1" x14ac:dyDescent="0.25">
      <c r="A54" s="31">
        <f t="shared" si="4"/>
        <v>42</v>
      </c>
      <c r="B54" s="41">
        <f t="shared" si="5"/>
        <v>939.79717595107525</v>
      </c>
      <c r="C54" s="41">
        <f t="shared" si="6"/>
        <v>939.8</v>
      </c>
      <c r="D54" s="50"/>
      <c r="E54" s="49">
        <f t="shared" si="7"/>
        <v>2.1999999999999999E-2</v>
      </c>
      <c r="F54" s="32">
        <f t="shared" si="8"/>
        <v>415.87</v>
      </c>
      <c r="G54" s="46">
        <f t="shared" si="9"/>
        <v>523.92999999999995</v>
      </c>
      <c r="H54" s="40">
        <v>0</v>
      </c>
      <c r="I54" s="41">
        <f t="shared" si="10"/>
        <v>226310.39999999999</v>
      </c>
      <c r="J54" s="32">
        <f t="shared" si="11"/>
        <v>12526.4</v>
      </c>
      <c r="K54" s="32">
        <f t="shared" si="3"/>
        <v>226725.30239999999</v>
      </c>
      <c r="L54" s="33"/>
      <c r="M54" s="24"/>
      <c r="N54" s="24"/>
      <c r="O54" s="24"/>
      <c r="P54" s="5"/>
      <c r="Q54" s="5"/>
      <c r="R54" s="5"/>
      <c r="S54" s="5"/>
      <c r="T54" s="5"/>
    </row>
    <row r="55" spans="1:20" ht="15" customHeight="1" x14ac:dyDescent="0.25">
      <c r="A55" s="31">
        <f t="shared" si="4"/>
        <v>43</v>
      </c>
      <c r="B55" s="41">
        <f t="shared" si="5"/>
        <v>939.79717595107525</v>
      </c>
      <c r="C55" s="41">
        <f t="shared" si="6"/>
        <v>939.8</v>
      </c>
      <c r="D55" s="50"/>
      <c r="E55" s="49">
        <f t="shared" si="7"/>
        <v>2.1999999999999999E-2</v>
      </c>
      <c r="F55" s="32">
        <f t="shared" si="8"/>
        <v>414.90999999999997</v>
      </c>
      <c r="G55" s="46">
        <f t="shared" si="9"/>
        <v>524.89</v>
      </c>
      <c r="H55" s="40">
        <v>0</v>
      </c>
      <c r="I55" s="41">
        <f t="shared" si="10"/>
        <v>225785.50999999998</v>
      </c>
      <c r="J55" s="32">
        <f t="shared" si="11"/>
        <v>12941.31</v>
      </c>
      <c r="K55" s="32">
        <f t="shared" si="3"/>
        <v>226199.45010166665</v>
      </c>
      <c r="L55" s="33"/>
      <c r="M55" s="24"/>
      <c r="N55" s="24"/>
      <c r="O55" s="24"/>
      <c r="P55" s="5"/>
      <c r="Q55" s="5"/>
      <c r="R55" s="5"/>
      <c r="S55" s="5"/>
      <c r="T55" s="5"/>
    </row>
    <row r="56" spans="1:20" ht="15" customHeight="1" x14ac:dyDescent="0.25">
      <c r="A56" s="31">
        <f t="shared" si="4"/>
        <v>44</v>
      </c>
      <c r="B56" s="41">
        <f t="shared" si="5"/>
        <v>939.79717595107525</v>
      </c>
      <c r="C56" s="41">
        <f t="shared" si="6"/>
        <v>939.8</v>
      </c>
      <c r="D56" s="50"/>
      <c r="E56" s="49">
        <f t="shared" si="7"/>
        <v>2.1999999999999999E-2</v>
      </c>
      <c r="F56" s="32">
        <f t="shared" si="8"/>
        <v>413.95</v>
      </c>
      <c r="G56" s="46">
        <f t="shared" si="9"/>
        <v>525.84999999999991</v>
      </c>
      <c r="H56" s="40">
        <v>0</v>
      </c>
      <c r="I56" s="41">
        <f t="shared" si="10"/>
        <v>225259.65999999997</v>
      </c>
      <c r="J56" s="32">
        <f t="shared" si="11"/>
        <v>13355.26</v>
      </c>
      <c r="K56" s="32">
        <f t="shared" si="3"/>
        <v>225672.6360433333</v>
      </c>
      <c r="L56" s="33"/>
      <c r="M56" s="24"/>
      <c r="N56" s="24"/>
      <c r="O56" s="24"/>
      <c r="P56" s="5"/>
      <c r="Q56" s="5"/>
      <c r="R56" s="5"/>
      <c r="S56" s="5"/>
      <c r="T56" s="5"/>
    </row>
    <row r="57" spans="1:20" ht="15" customHeight="1" x14ac:dyDescent="0.25">
      <c r="A57" s="31">
        <f t="shared" si="4"/>
        <v>45</v>
      </c>
      <c r="B57" s="41">
        <f t="shared" si="5"/>
        <v>939.79717595107525</v>
      </c>
      <c r="C57" s="41">
        <f t="shared" si="6"/>
        <v>939.8</v>
      </c>
      <c r="D57" s="50"/>
      <c r="E57" s="49">
        <f t="shared" si="7"/>
        <v>2.1999999999999999E-2</v>
      </c>
      <c r="F57" s="32">
        <f t="shared" si="8"/>
        <v>412.98</v>
      </c>
      <c r="G57" s="46">
        <f t="shared" si="9"/>
        <v>526.81999999999994</v>
      </c>
      <c r="H57" s="40">
        <v>0</v>
      </c>
      <c r="I57" s="41">
        <f t="shared" si="10"/>
        <v>224732.83999999997</v>
      </c>
      <c r="J57" s="32">
        <f t="shared" si="11"/>
        <v>13768.24</v>
      </c>
      <c r="K57" s="32">
        <f t="shared" si="3"/>
        <v>225144.85020666663</v>
      </c>
      <c r="L57" s="33"/>
      <c r="M57" s="24"/>
      <c r="N57" s="24"/>
      <c r="O57" s="24"/>
      <c r="P57" s="5"/>
      <c r="Q57" s="5"/>
      <c r="R57" s="5"/>
      <c r="S57" s="5"/>
      <c r="T57" s="5"/>
    </row>
    <row r="58" spans="1:20" ht="15" customHeight="1" x14ac:dyDescent="0.25">
      <c r="A58" s="31">
        <f t="shared" si="4"/>
        <v>46</v>
      </c>
      <c r="B58" s="41">
        <f t="shared" si="5"/>
        <v>939.79717595107525</v>
      </c>
      <c r="C58" s="41">
        <f t="shared" si="6"/>
        <v>939.8</v>
      </c>
      <c r="D58" s="50"/>
      <c r="E58" s="49">
        <f t="shared" si="7"/>
        <v>2.1999999999999999E-2</v>
      </c>
      <c r="F58" s="32">
        <f t="shared" si="8"/>
        <v>412.02</v>
      </c>
      <c r="G58" s="46">
        <f t="shared" si="9"/>
        <v>527.78</v>
      </c>
      <c r="H58" s="40">
        <v>0</v>
      </c>
      <c r="I58" s="41">
        <f t="shared" si="10"/>
        <v>224205.05999999997</v>
      </c>
      <c r="J58" s="32">
        <f t="shared" si="11"/>
        <v>14180.26</v>
      </c>
      <c r="K58" s="32">
        <f t="shared" si="3"/>
        <v>224616.10260999997</v>
      </c>
      <c r="L58" s="33"/>
      <c r="M58" s="24"/>
      <c r="N58" s="24"/>
      <c r="O58" s="24"/>
      <c r="P58" s="5"/>
      <c r="Q58" s="5"/>
      <c r="R58" s="5"/>
      <c r="S58" s="5"/>
      <c r="T58" s="5"/>
    </row>
    <row r="59" spans="1:20" ht="15" customHeight="1" x14ac:dyDescent="0.25">
      <c r="A59" s="31">
        <f t="shared" si="4"/>
        <v>47</v>
      </c>
      <c r="B59" s="41">
        <f t="shared" si="5"/>
        <v>939.79717595107525</v>
      </c>
      <c r="C59" s="41">
        <f t="shared" si="6"/>
        <v>939.8</v>
      </c>
      <c r="D59" s="50"/>
      <c r="E59" s="49">
        <f t="shared" si="7"/>
        <v>2.1999999999999999E-2</v>
      </c>
      <c r="F59" s="32">
        <f t="shared" si="8"/>
        <v>411.05</v>
      </c>
      <c r="G59" s="46">
        <f t="shared" si="9"/>
        <v>528.75</v>
      </c>
      <c r="H59" s="40">
        <v>0</v>
      </c>
      <c r="I59" s="41">
        <f t="shared" si="10"/>
        <v>223676.30999999997</v>
      </c>
      <c r="J59" s="32">
        <f t="shared" si="11"/>
        <v>14591.31</v>
      </c>
      <c r="K59" s="32">
        <f t="shared" si="3"/>
        <v>224086.38323499996</v>
      </c>
      <c r="L59" s="33"/>
      <c r="M59" s="24"/>
      <c r="N59" s="24"/>
      <c r="O59" s="24"/>
      <c r="P59" s="5"/>
      <c r="Q59" s="5"/>
      <c r="R59" s="5"/>
      <c r="S59" s="5"/>
      <c r="T59" s="5"/>
    </row>
    <row r="60" spans="1:20" ht="15" customHeight="1" x14ac:dyDescent="0.25">
      <c r="A60" s="31">
        <f t="shared" si="4"/>
        <v>48</v>
      </c>
      <c r="B60" s="41">
        <f t="shared" si="5"/>
        <v>939.79717595107525</v>
      </c>
      <c r="C60" s="41">
        <f t="shared" si="6"/>
        <v>939.8</v>
      </c>
      <c r="D60" s="50"/>
      <c r="E60" s="49">
        <f t="shared" si="7"/>
        <v>2.1999999999999999E-2</v>
      </c>
      <c r="F60" s="32">
        <f t="shared" si="8"/>
        <v>410.08</v>
      </c>
      <c r="G60" s="46">
        <f t="shared" si="9"/>
        <v>529.72</v>
      </c>
      <c r="H60" s="40">
        <v>0</v>
      </c>
      <c r="I60" s="41">
        <f t="shared" si="10"/>
        <v>223146.58999999997</v>
      </c>
      <c r="J60" s="32">
        <f t="shared" si="11"/>
        <v>15001.39</v>
      </c>
      <c r="K60" s="32">
        <f t="shared" si="3"/>
        <v>223630.07427833331</v>
      </c>
      <c r="L60" s="33"/>
      <c r="M60" s="24"/>
      <c r="N60" s="24"/>
      <c r="O60" s="24"/>
      <c r="P60" s="5"/>
      <c r="Q60" s="5"/>
      <c r="R60" s="5"/>
      <c r="S60" s="5"/>
      <c r="T60" s="5"/>
    </row>
    <row r="61" spans="1:20" ht="15" customHeight="1" x14ac:dyDescent="0.25">
      <c r="A61" s="31">
        <f t="shared" si="4"/>
        <v>49</v>
      </c>
      <c r="B61" s="41">
        <f t="shared" si="5"/>
        <v>984.73237453227955</v>
      </c>
      <c r="C61" s="41">
        <f t="shared" si="6"/>
        <v>984.74</v>
      </c>
      <c r="D61" s="50">
        <f>IF(E$3="טרפז",D25+F$3*3,D49+E$3)</f>
        <v>2.6000000000000002E-2</v>
      </c>
      <c r="E61" s="49">
        <f t="shared" si="7"/>
        <v>2.6000000000000002E-2</v>
      </c>
      <c r="F61" s="32">
        <f t="shared" si="8"/>
        <v>483.49</v>
      </c>
      <c r="G61" s="46">
        <f t="shared" si="9"/>
        <v>501.25</v>
      </c>
      <c r="H61" s="40">
        <v>0</v>
      </c>
      <c r="I61" s="41">
        <f t="shared" si="10"/>
        <v>222645.33999999997</v>
      </c>
      <c r="J61" s="32">
        <f t="shared" si="11"/>
        <v>15484.88</v>
      </c>
      <c r="K61" s="32">
        <f t="shared" si="3"/>
        <v>223127.73823666663</v>
      </c>
      <c r="L61" s="33"/>
      <c r="M61" s="24"/>
      <c r="N61" s="24"/>
      <c r="O61" s="24"/>
      <c r="P61" s="5"/>
      <c r="Q61" s="5"/>
      <c r="R61" s="5"/>
      <c r="S61" s="5"/>
      <c r="T61" s="5"/>
    </row>
    <row r="62" spans="1:20" ht="15" customHeight="1" x14ac:dyDescent="0.25">
      <c r="A62" s="31">
        <f t="shared" si="4"/>
        <v>50</v>
      </c>
      <c r="B62" s="41">
        <f t="shared" si="5"/>
        <v>984.73237453227955</v>
      </c>
      <c r="C62" s="41">
        <f t="shared" si="6"/>
        <v>984.74</v>
      </c>
      <c r="D62" s="50"/>
      <c r="E62" s="49">
        <f t="shared" si="7"/>
        <v>2.6000000000000002E-2</v>
      </c>
      <c r="F62" s="32">
        <f t="shared" si="8"/>
        <v>482.4</v>
      </c>
      <c r="G62" s="46">
        <f t="shared" si="9"/>
        <v>502.34000000000003</v>
      </c>
      <c r="H62" s="40">
        <v>0</v>
      </c>
      <c r="I62" s="41">
        <f t="shared" si="10"/>
        <v>222142.99999999997</v>
      </c>
      <c r="J62" s="32">
        <f t="shared" si="11"/>
        <v>15967.279999999999</v>
      </c>
      <c r="K62" s="32">
        <f t="shared" si="3"/>
        <v>222624.3098333333</v>
      </c>
      <c r="L62" s="33"/>
      <c r="M62" s="24"/>
      <c r="N62" s="24"/>
      <c r="O62" s="24"/>
      <c r="P62" s="5"/>
      <c r="Q62" s="5"/>
      <c r="R62" s="5"/>
      <c r="S62" s="5"/>
      <c r="T62" s="5"/>
    </row>
    <row r="63" spans="1:20" ht="15" customHeight="1" x14ac:dyDescent="0.25">
      <c r="A63" s="31">
        <f t="shared" si="4"/>
        <v>51</v>
      </c>
      <c r="B63" s="41">
        <f t="shared" si="5"/>
        <v>984.73237453227955</v>
      </c>
      <c r="C63" s="41">
        <f t="shared" si="6"/>
        <v>984.74</v>
      </c>
      <c r="D63" s="50"/>
      <c r="E63" s="49">
        <f t="shared" si="7"/>
        <v>2.6000000000000002E-2</v>
      </c>
      <c r="F63" s="32">
        <f t="shared" si="8"/>
        <v>481.31</v>
      </c>
      <c r="G63" s="46">
        <f t="shared" si="9"/>
        <v>503.43</v>
      </c>
      <c r="H63" s="40">
        <v>0</v>
      </c>
      <c r="I63" s="41">
        <f t="shared" si="10"/>
        <v>221639.56999999998</v>
      </c>
      <c r="J63" s="32">
        <f t="shared" si="11"/>
        <v>16448.59</v>
      </c>
      <c r="K63" s="32">
        <f t="shared" si="3"/>
        <v>222119.78906833331</v>
      </c>
      <c r="L63" s="33"/>
      <c r="M63" s="24"/>
      <c r="N63" s="24"/>
      <c r="O63" s="24"/>
      <c r="P63" s="5"/>
      <c r="Q63" s="5"/>
      <c r="R63" s="5"/>
      <c r="S63" s="5"/>
      <c r="T63" s="5"/>
    </row>
    <row r="64" spans="1:20" ht="15" customHeight="1" x14ac:dyDescent="0.25">
      <c r="A64" s="31">
        <f t="shared" si="4"/>
        <v>52</v>
      </c>
      <c r="B64" s="41">
        <f t="shared" si="5"/>
        <v>984.73237453227955</v>
      </c>
      <c r="C64" s="41">
        <f t="shared" si="6"/>
        <v>984.74</v>
      </c>
      <c r="D64" s="50"/>
      <c r="E64" s="49">
        <f t="shared" si="7"/>
        <v>2.6000000000000002E-2</v>
      </c>
      <c r="F64" s="32">
        <f t="shared" si="8"/>
        <v>480.21999999999997</v>
      </c>
      <c r="G64" s="46">
        <f t="shared" si="9"/>
        <v>504.52000000000004</v>
      </c>
      <c r="H64" s="40">
        <v>0</v>
      </c>
      <c r="I64" s="41">
        <f t="shared" si="10"/>
        <v>221135.05</v>
      </c>
      <c r="J64" s="32">
        <f t="shared" si="11"/>
        <v>16928.810000000001</v>
      </c>
      <c r="K64" s="32">
        <f t="shared" si="3"/>
        <v>221614.17594166665</v>
      </c>
      <c r="L64" s="33"/>
      <c r="M64" s="24"/>
      <c r="N64" s="24"/>
      <c r="O64" s="24"/>
      <c r="P64" s="5"/>
      <c r="Q64" s="5"/>
      <c r="R64" s="5"/>
      <c r="S64" s="5"/>
      <c r="T64" s="5"/>
    </row>
    <row r="65" spans="1:20" ht="15" customHeight="1" x14ac:dyDescent="0.25">
      <c r="A65" s="31">
        <f t="shared" si="4"/>
        <v>53</v>
      </c>
      <c r="B65" s="41">
        <f t="shared" si="5"/>
        <v>984.73237453227955</v>
      </c>
      <c r="C65" s="41">
        <f t="shared" si="6"/>
        <v>984.74</v>
      </c>
      <c r="D65" s="50"/>
      <c r="E65" s="49">
        <f t="shared" si="7"/>
        <v>2.6000000000000002E-2</v>
      </c>
      <c r="F65" s="32">
        <f t="shared" si="8"/>
        <v>479.13</v>
      </c>
      <c r="G65" s="46">
        <f t="shared" si="9"/>
        <v>505.61</v>
      </c>
      <c r="H65" s="40">
        <v>0</v>
      </c>
      <c r="I65" s="41">
        <f t="shared" si="10"/>
        <v>220629.44</v>
      </c>
      <c r="J65" s="32">
        <f t="shared" si="11"/>
        <v>17407.940000000002</v>
      </c>
      <c r="K65" s="32">
        <f t="shared" si="3"/>
        <v>221107.47045333334</v>
      </c>
      <c r="L65" s="33"/>
      <c r="M65" s="24"/>
      <c r="N65" s="24"/>
      <c r="O65" s="24"/>
      <c r="P65" s="5"/>
      <c r="Q65" s="5"/>
      <c r="R65" s="5"/>
      <c r="S65" s="5"/>
      <c r="T65" s="5"/>
    </row>
    <row r="66" spans="1:20" ht="15" customHeight="1" x14ac:dyDescent="0.25">
      <c r="A66" s="31">
        <f t="shared" si="4"/>
        <v>54</v>
      </c>
      <c r="B66" s="41">
        <f t="shared" si="5"/>
        <v>984.73237453227955</v>
      </c>
      <c r="C66" s="41">
        <f t="shared" si="6"/>
        <v>984.74</v>
      </c>
      <c r="D66" s="50"/>
      <c r="E66" s="49">
        <f t="shared" si="7"/>
        <v>2.6000000000000002E-2</v>
      </c>
      <c r="F66" s="32">
        <f t="shared" si="8"/>
        <v>478.03999999999996</v>
      </c>
      <c r="G66" s="46">
        <f t="shared" si="9"/>
        <v>506.70000000000005</v>
      </c>
      <c r="H66" s="40">
        <v>0</v>
      </c>
      <c r="I66" s="41">
        <f t="shared" si="10"/>
        <v>220122.74</v>
      </c>
      <c r="J66" s="32">
        <f t="shared" si="11"/>
        <v>17885.980000000003</v>
      </c>
      <c r="K66" s="32">
        <f t="shared" si="3"/>
        <v>220599.67260333331</v>
      </c>
      <c r="L66" s="33"/>
      <c r="M66" s="24"/>
      <c r="N66" s="24"/>
      <c r="O66" s="24"/>
      <c r="P66" s="5"/>
      <c r="Q66" s="5"/>
      <c r="R66" s="5"/>
      <c r="S66" s="5"/>
      <c r="T66" s="5"/>
    </row>
    <row r="67" spans="1:20" ht="15" customHeight="1" x14ac:dyDescent="0.25">
      <c r="A67" s="31">
        <f t="shared" si="4"/>
        <v>55</v>
      </c>
      <c r="B67" s="41">
        <f t="shared" si="5"/>
        <v>984.73237453227955</v>
      </c>
      <c r="C67" s="41">
        <f t="shared" si="6"/>
        <v>984.74</v>
      </c>
      <c r="D67" s="50"/>
      <c r="E67" s="49">
        <f t="shared" si="7"/>
        <v>2.6000000000000002E-2</v>
      </c>
      <c r="F67" s="32">
        <f t="shared" si="8"/>
        <v>476.94</v>
      </c>
      <c r="G67" s="46">
        <f t="shared" si="9"/>
        <v>507.8</v>
      </c>
      <c r="H67" s="40">
        <v>0</v>
      </c>
      <c r="I67" s="41">
        <f t="shared" si="10"/>
        <v>219614.94</v>
      </c>
      <c r="J67" s="32">
        <f t="shared" si="11"/>
        <v>18362.920000000002</v>
      </c>
      <c r="K67" s="32">
        <f t="shared" si="3"/>
        <v>220090.77236999999</v>
      </c>
      <c r="L67" s="33"/>
      <c r="M67" s="24"/>
      <c r="N67" s="24"/>
      <c r="O67" s="24"/>
      <c r="P67" s="5"/>
      <c r="Q67" s="5"/>
      <c r="R67" s="5"/>
      <c r="S67" s="5"/>
      <c r="T67" s="5"/>
    </row>
    <row r="68" spans="1:20" ht="15" customHeight="1" x14ac:dyDescent="0.25">
      <c r="A68" s="31">
        <f t="shared" si="4"/>
        <v>56</v>
      </c>
      <c r="B68" s="41">
        <f t="shared" si="5"/>
        <v>984.73237453227955</v>
      </c>
      <c r="C68" s="41">
        <f t="shared" si="6"/>
        <v>984.74</v>
      </c>
      <c r="D68" s="50"/>
      <c r="E68" s="49">
        <f t="shared" si="7"/>
        <v>2.6000000000000002E-2</v>
      </c>
      <c r="F68" s="32">
        <f t="shared" si="8"/>
        <v>475.84</v>
      </c>
      <c r="G68" s="46">
        <f t="shared" si="9"/>
        <v>508.90000000000003</v>
      </c>
      <c r="H68" s="40">
        <v>0</v>
      </c>
      <c r="I68" s="41">
        <f t="shared" si="10"/>
        <v>219106.04</v>
      </c>
      <c r="J68" s="32">
        <f t="shared" si="11"/>
        <v>18838.760000000002</v>
      </c>
      <c r="K68" s="32">
        <f t="shared" si="3"/>
        <v>219580.76975333336</v>
      </c>
      <c r="L68" s="33"/>
      <c r="M68" s="24"/>
      <c r="N68" s="24"/>
      <c r="O68" s="24"/>
      <c r="P68" s="5"/>
      <c r="Q68" s="5"/>
      <c r="R68" s="5"/>
      <c r="S68" s="5"/>
      <c r="T68" s="5"/>
    </row>
    <row r="69" spans="1:20" ht="15" customHeight="1" x14ac:dyDescent="0.25">
      <c r="A69" s="31">
        <f t="shared" si="4"/>
        <v>57</v>
      </c>
      <c r="B69" s="41">
        <f t="shared" si="5"/>
        <v>984.73237453227955</v>
      </c>
      <c r="C69" s="41">
        <f t="shared" si="6"/>
        <v>984.74</v>
      </c>
      <c r="D69" s="50"/>
      <c r="E69" s="49">
        <f t="shared" si="7"/>
        <v>2.6000000000000002E-2</v>
      </c>
      <c r="F69" s="32">
        <f t="shared" si="8"/>
        <v>474.73</v>
      </c>
      <c r="G69" s="46">
        <f t="shared" si="9"/>
        <v>510.01</v>
      </c>
      <c r="H69" s="40">
        <v>0</v>
      </c>
      <c r="I69" s="41">
        <f t="shared" si="10"/>
        <v>218596.03</v>
      </c>
      <c r="J69" s="32">
        <f t="shared" si="11"/>
        <v>19313.490000000002</v>
      </c>
      <c r="K69" s="32">
        <f t="shared" si="3"/>
        <v>219069.65473166667</v>
      </c>
      <c r="L69" s="33"/>
      <c r="M69" s="24"/>
      <c r="N69" s="24"/>
      <c r="O69" s="24"/>
      <c r="P69" s="5"/>
      <c r="Q69" s="5"/>
      <c r="R69" s="5"/>
      <c r="S69" s="5"/>
      <c r="T69" s="5"/>
    </row>
    <row r="70" spans="1:20" ht="15" customHeight="1" x14ac:dyDescent="0.25">
      <c r="A70" s="31">
        <f t="shared" si="4"/>
        <v>58</v>
      </c>
      <c r="B70" s="41">
        <f t="shared" si="5"/>
        <v>984.73237453227955</v>
      </c>
      <c r="C70" s="41">
        <f t="shared" si="6"/>
        <v>984.74</v>
      </c>
      <c r="D70" s="50"/>
      <c r="E70" s="49">
        <f t="shared" si="7"/>
        <v>2.6000000000000002E-2</v>
      </c>
      <c r="F70" s="32">
        <f t="shared" si="8"/>
        <v>473.63</v>
      </c>
      <c r="G70" s="46">
        <f t="shared" si="9"/>
        <v>511.11</v>
      </c>
      <c r="H70" s="40">
        <v>0</v>
      </c>
      <c r="I70" s="41">
        <f t="shared" si="10"/>
        <v>218084.92</v>
      </c>
      <c r="J70" s="32">
        <f t="shared" si="11"/>
        <v>19787.120000000003</v>
      </c>
      <c r="K70" s="32">
        <f t="shared" si="3"/>
        <v>218557.43732666667</v>
      </c>
      <c r="L70" s="33"/>
      <c r="M70" s="24"/>
      <c r="N70" s="24"/>
      <c r="O70" s="24"/>
      <c r="P70" s="5"/>
      <c r="Q70" s="5"/>
      <c r="R70" s="5"/>
      <c r="S70" s="5"/>
      <c r="T70" s="5"/>
    </row>
    <row r="71" spans="1:20" ht="15" customHeight="1" x14ac:dyDescent="0.25">
      <c r="A71" s="31">
        <f t="shared" si="4"/>
        <v>59</v>
      </c>
      <c r="B71" s="41">
        <f t="shared" si="5"/>
        <v>984.73237453227955</v>
      </c>
      <c r="C71" s="41">
        <f t="shared" si="6"/>
        <v>984.74</v>
      </c>
      <c r="D71" s="50"/>
      <c r="E71" s="49">
        <f t="shared" si="7"/>
        <v>2.6000000000000002E-2</v>
      </c>
      <c r="F71" s="32">
        <f t="shared" si="8"/>
        <v>472.52</v>
      </c>
      <c r="G71" s="46">
        <f t="shared" si="9"/>
        <v>512.22</v>
      </c>
      <c r="H71" s="40">
        <v>0</v>
      </c>
      <c r="I71" s="41">
        <f t="shared" si="10"/>
        <v>217572.7</v>
      </c>
      <c r="J71" s="32">
        <f t="shared" si="11"/>
        <v>20259.640000000003</v>
      </c>
      <c r="K71" s="32">
        <f t="shared" si="3"/>
        <v>218044.10751666667</v>
      </c>
      <c r="L71" s="33"/>
      <c r="M71" s="24"/>
      <c r="N71" s="24"/>
      <c r="O71" s="24"/>
      <c r="P71" s="5"/>
      <c r="Q71" s="5"/>
      <c r="R71" s="5"/>
      <c r="S71" s="5"/>
      <c r="T71" s="5"/>
    </row>
    <row r="72" spans="1:20" ht="15" customHeight="1" x14ac:dyDescent="0.25">
      <c r="A72" s="31">
        <f t="shared" si="4"/>
        <v>60</v>
      </c>
      <c r="B72" s="41">
        <f t="shared" si="5"/>
        <v>984.73237453227955</v>
      </c>
      <c r="C72" s="41">
        <f t="shared" si="6"/>
        <v>984.74</v>
      </c>
      <c r="D72" s="50"/>
      <c r="E72" s="49">
        <f t="shared" si="7"/>
        <v>2.6000000000000002E-2</v>
      </c>
      <c r="F72" s="32">
        <f t="shared" si="8"/>
        <v>471.40999999999997</v>
      </c>
      <c r="G72" s="46">
        <f t="shared" si="9"/>
        <v>513.33000000000004</v>
      </c>
      <c r="H72" s="40">
        <v>0</v>
      </c>
      <c r="I72" s="41">
        <f t="shared" si="10"/>
        <v>217059.37000000002</v>
      </c>
      <c r="J72" s="32">
        <f t="shared" si="11"/>
        <v>20731.050000000003</v>
      </c>
      <c r="K72" s="32">
        <f t="shared" si="3"/>
        <v>217602.01842500002</v>
      </c>
      <c r="L72" s="33"/>
      <c r="M72" s="24"/>
      <c r="N72" s="24"/>
      <c r="O72" s="24"/>
      <c r="P72" s="5"/>
      <c r="Q72" s="5"/>
      <c r="R72" s="5"/>
      <c r="S72" s="5"/>
      <c r="T72" s="5"/>
    </row>
    <row r="73" spans="1:20" ht="15" customHeight="1" x14ac:dyDescent="0.25">
      <c r="A73" s="31">
        <f t="shared" si="4"/>
        <v>61</v>
      </c>
      <c r="B73" s="41">
        <f t="shared" si="5"/>
        <v>1029.3200903281879</v>
      </c>
      <c r="C73" s="41">
        <f t="shared" si="6"/>
        <v>1029.33</v>
      </c>
      <c r="D73" s="50">
        <f>IF(E$3="טרפז",D37+F$3*3,D61+E$3)</f>
        <v>3.0000000000000002E-2</v>
      </c>
      <c r="E73" s="49">
        <f t="shared" si="7"/>
        <v>3.0000000000000002E-2</v>
      </c>
      <c r="F73" s="32">
        <f t="shared" si="8"/>
        <v>542.65</v>
      </c>
      <c r="G73" s="46">
        <f t="shared" si="9"/>
        <v>486.67999999999995</v>
      </c>
      <c r="H73" s="40">
        <v>0</v>
      </c>
      <c r="I73" s="41">
        <f t="shared" si="10"/>
        <v>216572.69000000003</v>
      </c>
      <c r="J73" s="32">
        <f t="shared" si="11"/>
        <v>21273.700000000004</v>
      </c>
      <c r="K73" s="32">
        <f t="shared" si="3"/>
        <v>217114.12172500003</v>
      </c>
      <c r="L73" s="33"/>
      <c r="M73" s="24"/>
      <c r="N73" s="24"/>
      <c r="O73" s="24"/>
      <c r="P73" s="5"/>
      <c r="Q73" s="5"/>
      <c r="R73" s="5"/>
      <c r="S73" s="5"/>
      <c r="T73" s="5"/>
    </row>
    <row r="74" spans="1:20" ht="15" customHeight="1" x14ac:dyDescent="0.25">
      <c r="A74" s="31">
        <f t="shared" si="4"/>
        <v>62</v>
      </c>
      <c r="B74" s="41">
        <f t="shared" si="5"/>
        <v>1029.3200903281879</v>
      </c>
      <c r="C74" s="41">
        <f t="shared" si="6"/>
        <v>1029.33</v>
      </c>
      <c r="D74" s="50"/>
      <c r="E74" s="49">
        <f t="shared" si="7"/>
        <v>3.0000000000000002E-2</v>
      </c>
      <c r="F74" s="32">
        <f t="shared" si="8"/>
        <v>541.43999999999994</v>
      </c>
      <c r="G74" s="46">
        <f t="shared" si="9"/>
        <v>487.89</v>
      </c>
      <c r="H74" s="40">
        <v>0</v>
      </c>
      <c r="I74" s="41">
        <f t="shared" si="10"/>
        <v>216084.80000000002</v>
      </c>
      <c r="J74" s="32">
        <f t="shared" si="11"/>
        <v>21815.140000000003</v>
      </c>
      <c r="K74" s="32">
        <f t="shared" si="3"/>
        <v>216625.01200000002</v>
      </c>
      <c r="L74" s="33"/>
      <c r="M74" s="24"/>
      <c r="N74" s="24"/>
      <c r="O74" s="24"/>
      <c r="P74" s="5"/>
      <c r="Q74" s="5"/>
      <c r="R74" s="5"/>
      <c r="S74" s="5"/>
      <c r="T74" s="5"/>
    </row>
    <row r="75" spans="1:20" ht="15" customHeight="1" x14ac:dyDescent="0.25">
      <c r="A75" s="31">
        <f t="shared" si="4"/>
        <v>63</v>
      </c>
      <c r="B75" s="41">
        <f t="shared" si="5"/>
        <v>1029.3200903281879</v>
      </c>
      <c r="C75" s="41">
        <f t="shared" si="6"/>
        <v>1029.33</v>
      </c>
      <c r="D75" s="50"/>
      <c r="E75" s="49">
        <f t="shared" si="7"/>
        <v>3.0000000000000002E-2</v>
      </c>
      <c r="F75" s="32">
        <f t="shared" si="8"/>
        <v>540.22</v>
      </c>
      <c r="G75" s="46">
        <f t="shared" si="9"/>
        <v>489.1099999999999</v>
      </c>
      <c r="H75" s="40">
        <v>0</v>
      </c>
      <c r="I75" s="41">
        <f t="shared" si="10"/>
        <v>215595.69000000003</v>
      </c>
      <c r="J75" s="32">
        <f t="shared" si="11"/>
        <v>22355.360000000004</v>
      </c>
      <c r="K75" s="32">
        <f t="shared" si="3"/>
        <v>216134.67922500003</v>
      </c>
      <c r="L75" s="33"/>
      <c r="M75" s="24"/>
      <c r="N75" s="24"/>
      <c r="O75" s="24"/>
      <c r="P75" s="5"/>
      <c r="Q75" s="5"/>
      <c r="R75" s="5"/>
      <c r="S75" s="5"/>
      <c r="T75" s="5"/>
    </row>
    <row r="76" spans="1:20" ht="15" customHeight="1" x14ac:dyDescent="0.25">
      <c r="A76" s="31">
        <f t="shared" si="4"/>
        <v>64</v>
      </c>
      <c r="B76" s="41">
        <f t="shared" si="5"/>
        <v>1029.3200903281879</v>
      </c>
      <c r="C76" s="41">
        <f t="shared" si="6"/>
        <v>1029.33</v>
      </c>
      <c r="D76" s="50"/>
      <c r="E76" s="49">
        <f t="shared" si="7"/>
        <v>3.0000000000000002E-2</v>
      </c>
      <c r="F76" s="32">
        <f t="shared" si="8"/>
        <v>538.99</v>
      </c>
      <c r="G76" s="46">
        <f t="shared" si="9"/>
        <v>490.33999999999992</v>
      </c>
      <c r="H76" s="40">
        <v>0</v>
      </c>
      <c r="I76" s="41">
        <f t="shared" si="10"/>
        <v>215105.35000000003</v>
      </c>
      <c r="J76" s="32">
        <f t="shared" si="11"/>
        <v>22894.350000000006</v>
      </c>
      <c r="K76" s="32">
        <f t="shared" si="3"/>
        <v>215643.11337500004</v>
      </c>
      <c r="L76" s="33"/>
      <c r="M76" s="24"/>
      <c r="N76" s="24"/>
      <c r="O76" s="24"/>
      <c r="P76" s="5"/>
      <c r="Q76" s="5"/>
      <c r="R76" s="5"/>
      <c r="S76" s="5"/>
      <c r="T76" s="5"/>
    </row>
    <row r="77" spans="1:20" ht="15" customHeight="1" x14ac:dyDescent="0.25">
      <c r="A77" s="31">
        <f t="shared" si="4"/>
        <v>65</v>
      </c>
      <c r="B77" s="41">
        <f t="shared" si="5"/>
        <v>1029.3200903281879</v>
      </c>
      <c r="C77" s="41">
        <f t="shared" si="6"/>
        <v>1029.33</v>
      </c>
      <c r="D77" s="50"/>
      <c r="E77" s="49">
        <f t="shared" si="7"/>
        <v>3.0000000000000002E-2</v>
      </c>
      <c r="F77" s="32">
        <f t="shared" si="8"/>
        <v>537.77</v>
      </c>
      <c r="G77" s="46">
        <f t="shared" si="9"/>
        <v>491.55999999999995</v>
      </c>
      <c r="H77" s="40">
        <v>0</v>
      </c>
      <c r="I77" s="41">
        <f t="shared" si="10"/>
        <v>214613.79000000004</v>
      </c>
      <c r="J77" s="32">
        <f t="shared" si="11"/>
        <v>23432.120000000006</v>
      </c>
      <c r="K77" s="32">
        <f t="shared" si="3"/>
        <v>215150.32447500003</v>
      </c>
      <c r="L77" s="33"/>
      <c r="M77" s="24"/>
      <c r="N77" s="24"/>
      <c r="O77" s="24"/>
      <c r="P77" s="5"/>
      <c r="Q77" s="5"/>
      <c r="R77" s="5"/>
      <c r="S77" s="5"/>
      <c r="T77" s="5"/>
    </row>
    <row r="78" spans="1:20" ht="15" customHeight="1" x14ac:dyDescent="0.25">
      <c r="A78" s="31">
        <f t="shared" si="4"/>
        <v>66</v>
      </c>
      <c r="B78" s="41">
        <f t="shared" si="5"/>
        <v>1029.3200903281879</v>
      </c>
      <c r="C78" s="41">
        <f t="shared" si="6"/>
        <v>1029.33</v>
      </c>
      <c r="D78" s="50"/>
      <c r="E78" s="49">
        <f t="shared" si="7"/>
        <v>3.0000000000000002E-2</v>
      </c>
      <c r="F78" s="32">
        <f t="shared" si="8"/>
        <v>536.54</v>
      </c>
      <c r="G78" s="46">
        <f t="shared" si="9"/>
        <v>492.78999999999996</v>
      </c>
      <c r="H78" s="40">
        <v>0</v>
      </c>
      <c r="I78" s="41">
        <f t="shared" si="10"/>
        <v>214121.00000000003</v>
      </c>
      <c r="J78" s="32">
        <f t="shared" si="11"/>
        <v>23968.660000000007</v>
      </c>
      <c r="K78" s="32">
        <f t="shared" ref="K78:K141" si="12">I78+(I78*E79/12)</f>
        <v>214656.30250000002</v>
      </c>
      <c r="L78" s="33"/>
      <c r="M78" s="24"/>
      <c r="N78" s="24"/>
      <c r="O78" s="24"/>
      <c r="P78" s="5"/>
      <c r="Q78" s="5"/>
      <c r="R78" s="5"/>
      <c r="S78" s="5"/>
      <c r="T78" s="5"/>
    </row>
    <row r="79" spans="1:20" ht="15" customHeight="1" x14ac:dyDescent="0.25">
      <c r="A79" s="31">
        <f t="shared" ref="A79:A142" si="13">IF(I78&lt;0.02,"",A78+1)</f>
        <v>67</v>
      </c>
      <c r="B79" s="41">
        <f t="shared" ref="B79:B142" si="14">IF(A79="","",IF(E79&lt;&gt;E78,PMT(E79/12,$C$4-A78,-I78),B78))</f>
        <v>1029.3200903281879</v>
      </c>
      <c r="C79" s="41">
        <f t="shared" ref="C79:C142" si="15">IF(A79="","",IF(B79&gt;K78,K78,ROUNDUP(B79,2)))</f>
        <v>1029.33</v>
      </c>
      <c r="D79" s="50"/>
      <c r="E79" s="49">
        <f t="shared" ref="E79:E142" si="16">IF(A79="","",IF(D79&lt;&gt;"",D79,E78))</f>
        <v>3.0000000000000002E-2</v>
      </c>
      <c r="F79" s="32">
        <f t="shared" ref="F79:F142" si="17">IF(A79="","",ROUNDUP(I78*E79/12,2))</f>
        <v>535.30999999999995</v>
      </c>
      <c r="G79" s="46">
        <f t="shared" ref="G79:G142" si="18">IF(A79="","",C79-F79)</f>
        <v>494.02</v>
      </c>
      <c r="H79" s="40">
        <v>0</v>
      </c>
      <c r="I79" s="41">
        <f t="shared" ref="I79:I142" si="19">IF(I78&lt;0.02,0,I78-G79-H79)</f>
        <v>213626.98000000004</v>
      </c>
      <c r="J79" s="32">
        <f t="shared" ref="J79:J142" si="20">IF(A79="","",J78+F79)</f>
        <v>24503.970000000008</v>
      </c>
      <c r="K79" s="32">
        <f t="shared" si="12"/>
        <v>214161.04745000004</v>
      </c>
      <c r="L79" s="33"/>
      <c r="M79" s="24"/>
      <c r="N79" s="24"/>
      <c r="O79" s="24"/>
      <c r="P79" s="5"/>
      <c r="Q79" s="5"/>
      <c r="R79" s="5"/>
      <c r="S79" s="5"/>
      <c r="T79" s="5"/>
    </row>
    <row r="80" spans="1:20" ht="15" customHeight="1" x14ac:dyDescent="0.25">
      <c r="A80" s="31">
        <f t="shared" si="13"/>
        <v>68</v>
      </c>
      <c r="B80" s="41">
        <f t="shared" si="14"/>
        <v>1029.3200903281879</v>
      </c>
      <c r="C80" s="41">
        <f t="shared" si="15"/>
        <v>1029.33</v>
      </c>
      <c r="D80" s="50"/>
      <c r="E80" s="49">
        <f t="shared" si="16"/>
        <v>3.0000000000000002E-2</v>
      </c>
      <c r="F80" s="32">
        <f t="shared" si="17"/>
        <v>534.06999999999994</v>
      </c>
      <c r="G80" s="46">
        <f t="shared" si="18"/>
        <v>495.26</v>
      </c>
      <c r="H80" s="40">
        <v>0</v>
      </c>
      <c r="I80" s="41">
        <f t="shared" si="19"/>
        <v>213131.72000000003</v>
      </c>
      <c r="J80" s="32">
        <f t="shared" si="20"/>
        <v>25038.040000000008</v>
      </c>
      <c r="K80" s="32">
        <f t="shared" si="12"/>
        <v>213664.54930000004</v>
      </c>
      <c r="L80" s="33"/>
      <c r="M80" s="24"/>
      <c r="N80" s="24"/>
      <c r="O80" s="24"/>
      <c r="P80" s="5"/>
      <c r="Q80" s="5"/>
      <c r="R80" s="5"/>
      <c r="S80" s="5"/>
      <c r="T80" s="5"/>
    </row>
    <row r="81" spans="1:20" ht="15" customHeight="1" x14ac:dyDescent="0.25">
      <c r="A81" s="31">
        <f t="shared" si="13"/>
        <v>69</v>
      </c>
      <c r="B81" s="41">
        <f t="shared" si="14"/>
        <v>1029.3200903281879</v>
      </c>
      <c r="C81" s="41">
        <f t="shared" si="15"/>
        <v>1029.33</v>
      </c>
      <c r="D81" s="50"/>
      <c r="E81" s="49">
        <f t="shared" si="16"/>
        <v>3.0000000000000002E-2</v>
      </c>
      <c r="F81" s="32">
        <f t="shared" si="17"/>
        <v>532.83000000000004</v>
      </c>
      <c r="G81" s="46">
        <f t="shared" si="18"/>
        <v>496.49999999999989</v>
      </c>
      <c r="H81" s="40">
        <v>0</v>
      </c>
      <c r="I81" s="41">
        <f t="shared" si="19"/>
        <v>212635.22000000003</v>
      </c>
      <c r="J81" s="32">
        <f t="shared" si="20"/>
        <v>25570.87000000001</v>
      </c>
      <c r="K81" s="32">
        <f t="shared" si="12"/>
        <v>213166.80805000002</v>
      </c>
      <c r="L81" s="33"/>
      <c r="M81" s="24"/>
      <c r="N81" s="24"/>
      <c r="O81" s="24"/>
      <c r="P81" s="5"/>
      <c r="Q81" s="5"/>
      <c r="R81" s="5"/>
      <c r="S81" s="5"/>
      <c r="T81" s="5"/>
    </row>
    <row r="82" spans="1:20" ht="15" customHeight="1" x14ac:dyDescent="0.25">
      <c r="A82" s="31">
        <f t="shared" si="13"/>
        <v>70</v>
      </c>
      <c r="B82" s="41">
        <f t="shared" si="14"/>
        <v>1029.3200903281879</v>
      </c>
      <c r="C82" s="41">
        <f t="shared" si="15"/>
        <v>1029.33</v>
      </c>
      <c r="D82" s="50"/>
      <c r="E82" s="49">
        <f t="shared" si="16"/>
        <v>3.0000000000000002E-2</v>
      </c>
      <c r="F82" s="32">
        <f t="shared" si="17"/>
        <v>531.59</v>
      </c>
      <c r="G82" s="46">
        <f t="shared" si="18"/>
        <v>497.7399999999999</v>
      </c>
      <c r="H82" s="40">
        <v>0</v>
      </c>
      <c r="I82" s="41">
        <f t="shared" si="19"/>
        <v>212137.48000000004</v>
      </c>
      <c r="J82" s="32">
        <f t="shared" si="20"/>
        <v>26102.46000000001</v>
      </c>
      <c r="K82" s="32">
        <f t="shared" si="12"/>
        <v>212667.82370000004</v>
      </c>
      <c r="L82" s="33"/>
      <c r="M82" s="24"/>
      <c r="N82" s="24"/>
      <c r="O82" s="24"/>
      <c r="P82" s="5"/>
      <c r="Q82" s="5"/>
      <c r="R82" s="5"/>
      <c r="S82" s="5"/>
      <c r="T82" s="5"/>
    </row>
    <row r="83" spans="1:20" ht="15" customHeight="1" x14ac:dyDescent="0.25">
      <c r="A83" s="31">
        <f t="shared" si="13"/>
        <v>71</v>
      </c>
      <c r="B83" s="41">
        <f t="shared" si="14"/>
        <v>1029.3200903281879</v>
      </c>
      <c r="C83" s="41">
        <f t="shared" si="15"/>
        <v>1029.33</v>
      </c>
      <c r="D83" s="50"/>
      <c r="E83" s="49">
        <f t="shared" si="16"/>
        <v>3.0000000000000002E-2</v>
      </c>
      <c r="F83" s="32">
        <f t="shared" si="17"/>
        <v>530.35</v>
      </c>
      <c r="G83" s="46">
        <f t="shared" si="18"/>
        <v>498.9799999999999</v>
      </c>
      <c r="H83" s="40">
        <v>0</v>
      </c>
      <c r="I83" s="41">
        <f t="shared" si="19"/>
        <v>211638.50000000003</v>
      </c>
      <c r="J83" s="32">
        <f t="shared" si="20"/>
        <v>26632.810000000009</v>
      </c>
      <c r="K83" s="32">
        <f t="shared" si="12"/>
        <v>212167.59625000003</v>
      </c>
      <c r="L83" s="33"/>
      <c r="M83" s="24"/>
      <c r="N83" s="24"/>
      <c r="O83" s="24"/>
      <c r="P83" s="5"/>
      <c r="Q83" s="5"/>
      <c r="R83" s="5"/>
      <c r="S83" s="5"/>
      <c r="T83" s="5"/>
    </row>
    <row r="84" spans="1:20" ht="15" customHeight="1" x14ac:dyDescent="0.25">
      <c r="A84" s="31">
        <f t="shared" si="13"/>
        <v>72</v>
      </c>
      <c r="B84" s="41">
        <f t="shared" si="14"/>
        <v>1029.3200903281879</v>
      </c>
      <c r="C84" s="41">
        <f t="shared" si="15"/>
        <v>1029.33</v>
      </c>
      <c r="D84" s="50"/>
      <c r="E84" s="49">
        <f t="shared" si="16"/>
        <v>3.0000000000000002E-2</v>
      </c>
      <c r="F84" s="32">
        <f t="shared" si="17"/>
        <v>529.1</v>
      </c>
      <c r="G84" s="46">
        <f t="shared" si="18"/>
        <v>500.2299999999999</v>
      </c>
      <c r="H84" s="40">
        <v>0</v>
      </c>
      <c r="I84" s="41">
        <f t="shared" si="19"/>
        <v>211138.27000000002</v>
      </c>
      <c r="J84" s="32">
        <f t="shared" si="20"/>
        <v>27161.910000000007</v>
      </c>
      <c r="K84" s="32">
        <f t="shared" si="12"/>
        <v>211736.49509833334</v>
      </c>
      <c r="L84" s="33"/>
      <c r="M84" s="24"/>
      <c r="N84" s="24"/>
      <c r="O84" s="24"/>
      <c r="P84" s="5"/>
      <c r="Q84" s="5"/>
      <c r="R84" s="5"/>
      <c r="S84" s="5"/>
      <c r="T84" s="5"/>
    </row>
    <row r="85" spans="1:20" ht="15" customHeight="1" x14ac:dyDescent="0.25">
      <c r="A85" s="31">
        <f t="shared" si="13"/>
        <v>73</v>
      </c>
      <c r="B85" s="41">
        <f t="shared" si="14"/>
        <v>1073.4488842066792</v>
      </c>
      <c r="C85" s="41">
        <f t="shared" si="15"/>
        <v>1073.45</v>
      </c>
      <c r="D85" s="50">
        <f>IF(E$3="טרפז",D49+F$3*3,D73+E$3)</f>
        <v>3.4000000000000002E-2</v>
      </c>
      <c r="E85" s="49">
        <f t="shared" si="16"/>
        <v>3.4000000000000002E-2</v>
      </c>
      <c r="F85" s="32">
        <f t="shared" si="17"/>
        <v>598.23</v>
      </c>
      <c r="G85" s="46">
        <f t="shared" si="18"/>
        <v>475.22</v>
      </c>
      <c r="H85" s="40">
        <v>0</v>
      </c>
      <c r="I85" s="41">
        <f t="shared" si="19"/>
        <v>210663.05000000002</v>
      </c>
      <c r="J85" s="32">
        <f t="shared" si="20"/>
        <v>27760.140000000007</v>
      </c>
      <c r="K85" s="32">
        <f t="shared" si="12"/>
        <v>211259.92864166669</v>
      </c>
      <c r="L85" s="33"/>
      <c r="M85" s="24"/>
      <c r="N85" s="24"/>
      <c r="O85" s="24"/>
      <c r="P85" s="5"/>
      <c r="Q85" s="5"/>
      <c r="R85" s="5"/>
      <c r="S85" s="5"/>
      <c r="T85" s="5"/>
    </row>
    <row r="86" spans="1:20" ht="15" customHeight="1" x14ac:dyDescent="0.25">
      <c r="A86" s="31">
        <f t="shared" si="13"/>
        <v>74</v>
      </c>
      <c r="B86" s="41">
        <f t="shared" si="14"/>
        <v>1073.4488842066792</v>
      </c>
      <c r="C86" s="41">
        <f t="shared" si="15"/>
        <v>1073.45</v>
      </c>
      <c r="D86" s="50"/>
      <c r="E86" s="49">
        <f t="shared" si="16"/>
        <v>3.4000000000000002E-2</v>
      </c>
      <c r="F86" s="32">
        <f t="shared" si="17"/>
        <v>596.88</v>
      </c>
      <c r="G86" s="46">
        <f t="shared" si="18"/>
        <v>476.57000000000005</v>
      </c>
      <c r="H86" s="40">
        <v>0</v>
      </c>
      <c r="I86" s="41">
        <f t="shared" si="19"/>
        <v>210186.48</v>
      </c>
      <c r="J86" s="32">
        <f t="shared" si="20"/>
        <v>28357.020000000008</v>
      </c>
      <c r="K86" s="32">
        <f t="shared" si="12"/>
        <v>210782.00836000001</v>
      </c>
      <c r="L86" s="33"/>
      <c r="M86" s="24"/>
      <c r="N86" s="24"/>
      <c r="O86" s="24"/>
      <c r="P86" s="5"/>
      <c r="Q86" s="5"/>
      <c r="R86" s="5"/>
      <c r="S86" s="5"/>
      <c r="T86" s="5"/>
    </row>
    <row r="87" spans="1:20" ht="15" customHeight="1" x14ac:dyDescent="0.25">
      <c r="A87" s="31">
        <f t="shared" si="13"/>
        <v>75</v>
      </c>
      <c r="B87" s="41">
        <f t="shared" si="14"/>
        <v>1073.4488842066792</v>
      </c>
      <c r="C87" s="41">
        <f t="shared" si="15"/>
        <v>1073.45</v>
      </c>
      <c r="D87" s="50"/>
      <c r="E87" s="49">
        <f t="shared" si="16"/>
        <v>3.4000000000000002E-2</v>
      </c>
      <c r="F87" s="32">
        <f t="shared" si="17"/>
        <v>595.53</v>
      </c>
      <c r="G87" s="46">
        <f t="shared" si="18"/>
        <v>477.92000000000007</v>
      </c>
      <c r="H87" s="40">
        <v>0</v>
      </c>
      <c r="I87" s="41">
        <f t="shared" si="19"/>
        <v>209708.56</v>
      </c>
      <c r="J87" s="32">
        <f t="shared" si="20"/>
        <v>28952.550000000007</v>
      </c>
      <c r="K87" s="32">
        <f t="shared" si="12"/>
        <v>210302.73425333333</v>
      </c>
      <c r="L87" s="33"/>
      <c r="M87" s="24"/>
      <c r="N87" s="24"/>
      <c r="O87" s="24"/>
      <c r="P87" s="5"/>
      <c r="Q87" s="5"/>
      <c r="R87" s="5"/>
      <c r="S87" s="5"/>
      <c r="T87" s="5"/>
    </row>
    <row r="88" spans="1:20" ht="15" customHeight="1" x14ac:dyDescent="0.25">
      <c r="A88" s="31">
        <f t="shared" si="13"/>
        <v>76</v>
      </c>
      <c r="B88" s="41">
        <f t="shared" si="14"/>
        <v>1073.4488842066792</v>
      </c>
      <c r="C88" s="41">
        <f t="shared" si="15"/>
        <v>1073.45</v>
      </c>
      <c r="D88" s="50"/>
      <c r="E88" s="49">
        <f t="shared" si="16"/>
        <v>3.4000000000000002E-2</v>
      </c>
      <c r="F88" s="32">
        <f t="shared" si="17"/>
        <v>594.17999999999995</v>
      </c>
      <c r="G88" s="46">
        <f t="shared" si="18"/>
        <v>479.2700000000001</v>
      </c>
      <c r="H88" s="40">
        <v>0</v>
      </c>
      <c r="I88" s="41">
        <f t="shared" si="19"/>
        <v>209229.29</v>
      </c>
      <c r="J88" s="32">
        <f t="shared" si="20"/>
        <v>29546.730000000007</v>
      </c>
      <c r="K88" s="32">
        <f t="shared" si="12"/>
        <v>209822.10632166668</v>
      </c>
      <c r="L88" s="33"/>
      <c r="M88" s="24"/>
      <c r="N88" s="24"/>
      <c r="O88" s="24"/>
      <c r="P88" s="5"/>
      <c r="Q88" s="5"/>
      <c r="R88" s="5"/>
      <c r="S88" s="5"/>
      <c r="T88" s="5"/>
    </row>
    <row r="89" spans="1:20" ht="15" customHeight="1" x14ac:dyDescent="0.25">
      <c r="A89" s="31">
        <f t="shared" si="13"/>
        <v>77</v>
      </c>
      <c r="B89" s="41">
        <f t="shared" si="14"/>
        <v>1073.4488842066792</v>
      </c>
      <c r="C89" s="41">
        <f t="shared" si="15"/>
        <v>1073.45</v>
      </c>
      <c r="D89" s="50"/>
      <c r="E89" s="49">
        <f t="shared" si="16"/>
        <v>3.4000000000000002E-2</v>
      </c>
      <c r="F89" s="32">
        <f t="shared" si="17"/>
        <v>592.81999999999994</v>
      </c>
      <c r="G89" s="46">
        <f t="shared" si="18"/>
        <v>480.63000000000011</v>
      </c>
      <c r="H89" s="40">
        <v>0</v>
      </c>
      <c r="I89" s="41">
        <f t="shared" si="19"/>
        <v>208748.66</v>
      </c>
      <c r="J89" s="32">
        <f t="shared" si="20"/>
        <v>30139.550000000007</v>
      </c>
      <c r="K89" s="32">
        <f t="shared" si="12"/>
        <v>209340.11453666666</v>
      </c>
      <c r="L89" s="33"/>
      <c r="M89" s="24"/>
      <c r="N89" s="24"/>
      <c r="O89" s="24"/>
      <c r="P89" s="5"/>
      <c r="Q89" s="5"/>
      <c r="R89" s="5"/>
      <c r="S89" s="5"/>
      <c r="T89" s="5"/>
    </row>
    <row r="90" spans="1:20" ht="15" customHeight="1" x14ac:dyDescent="0.25">
      <c r="A90" s="31">
        <f t="shared" si="13"/>
        <v>78</v>
      </c>
      <c r="B90" s="41">
        <f t="shared" si="14"/>
        <v>1073.4488842066792</v>
      </c>
      <c r="C90" s="41">
        <f t="shared" si="15"/>
        <v>1073.45</v>
      </c>
      <c r="D90" s="50"/>
      <c r="E90" s="49">
        <f t="shared" si="16"/>
        <v>3.4000000000000002E-2</v>
      </c>
      <c r="F90" s="32">
        <f t="shared" si="17"/>
        <v>591.46</v>
      </c>
      <c r="G90" s="46">
        <f t="shared" si="18"/>
        <v>481.99</v>
      </c>
      <c r="H90" s="40">
        <v>0</v>
      </c>
      <c r="I90" s="41">
        <f t="shared" si="19"/>
        <v>208266.67</v>
      </c>
      <c r="J90" s="32">
        <f t="shared" si="20"/>
        <v>30731.010000000006</v>
      </c>
      <c r="K90" s="32">
        <f t="shared" si="12"/>
        <v>208856.75889833336</v>
      </c>
      <c r="L90" s="33"/>
      <c r="M90" s="24"/>
      <c r="N90" s="24"/>
      <c r="O90" s="24"/>
      <c r="P90" s="5"/>
      <c r="Q90" s="5"/>
      <c r="R90" s="5"/>
      <c r="S90" s="5"/>
      <c r="T90" s="5"/>
    </row>
    <row r="91" spans="1:20" ht="15" customHeight="1" x14ac:dyDescent="0.25">
      <c r="A91" s="31">
        <f t="shared" si="13"/>
        <v>79</v>
      </c>
      <c r="B91" s="41">
        <f t="shared" si="14"/>
        <v>1073.4488842066792</v>
      </c>
      <c r="C91" s="41">
        <f t="shared" si="15"/>
        <v>1073.45</v>
      </c>
      <c r="D91" s="50"/>
      <c r="E91" s="49">
        <f t="shared" si="16"/>
        <v>3.4000000000000002E-2</v>
      </c>
      <c r="F91" s="32">
        <f t="shared" si="17"/>
        <v>590.09</v>
      </c>
      <c r="G91" s="46">
        <f t="shared" si="18"/>
        <v>483.36</v>
      </c>
      <c r="H91" s="40">
        <v>0</v>
      </c>
      <c r="I91" s="41">
        <f t="shared" si="19"/>
        <v>207783.31000000003</v>
      </c>
      <c r="J91" s="32">
        <f t="shared" si="20"/>
        <v>31321.100000000006</v>
      </c>
      <c r="K91" s="32">
        <f t="shared" si="12"/>
        <v>208372.02937833336</v>
      </c>
      <c r="L91" s="33"/>
      <c r="M91" s="24"/>
      <c r="N91" s="24"/>
      <c r="O91" s="24"/>
      <c r="P91" s="5"/>
      <c r="Q91" s="5"/>
      <c r="R91" s="5"/>
      <c r="S91" s="5"/>
      <c r="T91" s="5"/>
    </row>
    <row r="92" spans="1:20" ht="15" customHeight="1" x14ac:dyDescent="0.25">
      <c r="A92" s="31">
        <f t="shared" si="13"/>
        <v>80</v>
      </c>
      <c r="B92" s="41">
        <f t="shared" si="14"/>
        <v>1073.4488842066792</v>
      </c>
      <c r="C92" s="41">
        <f t="shared" si="15"/>
        <v>1073.45</v>
      </c>
      <c r="D92" s="50"/>
      <c r="E92" s="49">
        <f t="shared" si="16"/>
        <v>3.4000000000000002E-2</v>
      </c>
      <c r="F92" s="32">
        <f t="shared" si="17"/>
        <v>588.72</v>
      </c>
      <c r="G92" s="46">
        <f t="shared" si="18"/>
        <v>484.73</v>
      </c>
      <c r="H92" s="40">
        <v>0</v>
      </c>
      <c r="I92" s="41">
        <f t="shared" si="19"/>
        <v>207298.58000000002</v>
      </c>
      <c r="J92" s="32">
        <f t="shared" si="20"/>
        <v>31909.820000000007</v>
      </c>
      <c r="K92" s="32">
        <f t="shared" si="12"/>
        <v>207885.92597666668</v>
      </c>
      <c r="L92" s="33"/>
      <c r="M92" s="24"/>
      <c r="N92" s="24"/>
      <c r="O92" s="24"/>
      <c r="P92" s="5"/>
      <c r="Q92" s="5"/>
      <c r="R92" s="5"/>
      <c r="S92" s="5"/>
      <c r="T92" s="5"/>
    </row>
    <row r="93" spans="1:20" ht="15" customHeight="1" x14ac:dyDescent="0.25">
      <c r="A93" s="31">
        <f t="shared" si="13"/>
        <v>81</v>
      </c>
      <c r="B93" s="41">
        <f t="shared" si="14"/>
        <v>1073.4488842066792</v>
      </c>
      <c r="C93" s="41">
        <f t="shared" si="15"/>
        <v>1073.45</v>
      </c>
      <c r="D93" s="50"/>
      <c r="E93" s="49">
        <f t="shared" si="16"/>
        <v>3.4000000000000002E-2</v>
      </c>
      <c r="F93" s="32">
        <f t="shared" si="17"/>
        <v>587.35</v>
      </c>
      <c r="G93" s="46">
        <f t="shared" si="18"/>
        <v>486.1</v>
      </c>
      <c r="H93" s="40">
        <v>0</v>
      </c>
      <c r="I93" s="41">
        <f t="shared" si="19"/>
        <v>206812.48</v>
      </c>
      <c r="J93" s="32">
        <f t="shared" si="20"/>
        <v>32497.170000000006</v>
      </c>
      <c r="K93" s="32">
        <f t="shared" si="12"/>
        <v>207398.44869333334</v>
      </c>
      <c r="L93" s="33"/>
      <c r="M93" s="24"/>
      <c r="N93" s="24"/>
      <c r="O93" s="24"/>
      <c r="P93" s="5"/>
      <c r="Q93" s="5"/>
      <c r="R93" s="5"/>
      <c r="S93" s="5"/>
      <c r="T93" s="5"/>
    </row>
    <row r="94" spans="1:20" ht="15" customHeight="1" x14ac:dyDescent="0.25">
      <c r="A94" s="31">
        <f t="shared" si="13"/>
        <v>82</v>
      </c>
      <c r="B94" s="41">
        <f t="shared" si="14"/>
        <v>1073.4488842066792</v>
      </c>
      <c r="C94" s="41">
        <f t="shared" si="15"/>
        <v>1073.45</v>
      </c>
      <c r="D94" s="50"/>
      <c r="E94" s="49">
        <f t="shared" si="16"/>
        <v>3.4000000000000002E-2</v>
      </c>
      <c r="F94" s="32">
        <f t="shared" si="17"/>
        <v>585.97</v>
      </c>
      <c r="G94" s="46">
        <f t="shared" si="18"/>
        <v>487.48</v>
      </c>
      <c r="H94" s="40">
        <v>0</v>
      </c>
      <c r="I94" s="41">
        <f t="shared" si="19"/>
        <v>206325</v>
      </c>
      <c r="J94" s="32">
        <f t="shared" si="20"/>
        <v>33083.140000000007</v>
      </c>
      <c r="K94" s="32">
        <f t="shared" si="12"/>
        <v>206909.58749999999</v>
      </c>
      <c r="L94" s="33"/>
      <c r="M94" s="24"/>
      <c r="N94" s="24"/>
      <c r="O94" s="24"/>
      <c r="P94" s="5"/>
      <c r="Q94" s="5"/>
      <c r="R94" s="5"/>
      <c r="S94" s="5"/>
      <c r="T94" s="5"/>
    </row>
    <row r="95" spans="1:20" ht="15" customHeight="1" x14ac:dyDescent="0.25">
      <c r="A95" s="31">
        <f t="shared" si="13"/>
        <v>83</v>
      </c>
      <c r="B95" s="41">
        <f t="shared" si="14"/>
        <v>1073.4488842066792</v>
      </c>
      <c r="C95" s="41">
        <f t="shared" si="15"/>
        <v>1073.45</v>
      </c>
      <c r="D95" s="50"/>
      <c r="E95" s="49">
        <f t="shared" si="16"/>
        <v>3.4000000000000002E-2</v>
      </c>
      <c r="F95" s="32">
        <f t="shared" si="17"/>
        <v>584.59</v>
      </c>
      <c r="G95" s="46">
        <f t="shared" si="18"/>
        <v>488.86</v>
      </c>
      <c r="H95" s="40">
        <v>0</v>
      </c>
      <c r="I95" s="41">
        <f t="shared" si="19"/>
        <v>205836.14</v>
      </c>
      <c r="J95" s="32">
        <f t="shared" si="20"/>
        <v>33667.730000000003</v>
      </c>
      <c r="K95" s="32">
        <f t="shared" si="12"/>
        <v>206419.34239666667</v>
      </c>
      <c r="L95" s="33"/>
      <c r="M95" s="24"/>
      <c r="N95" s="24"/>
      <c r="O95" s="24"/>
      <c r="P95" s="5"/>
      <c r="Q95" s="5"/>
      <c r="R95" s="5"/>
      <c r="S95" s="5"/>
      <c r="T95" s="5"/>
    </row>
    <row r="96" spans="1:20" ht="15" customHeight="1" x14ac:dyDescent="0.25">
      <c r="A96" s="31">
        <f t="shared" si="13"/>
        <v>84</v>
      </c>
      <c r="B96" s="41">
        <f t="shared" si="14"/>
        <v>1073.4488842066792</v>
      </c>
      <c r="C96" s="41">
        <f t="shared" si="15"/>
        <v>1073.45</v>
      </c>
      <c r="D96" s="50"/>
      <c r="E96" s="49">
        <f t="shared" si="16"/>
        <v>3.4000000000000002E-2</v>
      </c>
      <c r="F96" s="32">
        <f t="shared" si="17"/>
        <v>583.21</v>
      </c>
      <c r="G96" s="46">
        <f t="shared" si="18"/>
        <v>490.24</v>
      </c>
      <c r="H96" s="40">
        <v>0</v>
      </c>
      <c r="I96" s="41">
        <f t="shared" si="19"/>
        <v>205345.90000000002</v>
      </c>
      <c r="J96" s="32">
        <f t="shared" si="20"/>
        <v>34250.94</v>
      </c>
      <c r="K96" s="32">
        <f t="shared" si="12"/>
        <v>205996.1620166667</v>
      </c>
      <c r="L96" s="33"/>
      <c r="M96" s="24"/>
      <c r="N96" s="24"/>
      <c r="O96" s="24"/>
      <c r="P96" s="5"/>
      <c r="Q96" s="5"/>
      <c r="R96" s="5"/>
      <c r="S96" s="5"/>
      <c r="T96" s="5"/>
    </row>
    <row r="97" spans="1:20" ht="15" customHeight="1" x14ac:dyDescent="0.25">
      <c r="A97" s="31">
        <f t="shared" si="13"/>
        <v>85</v>
      </c>
      <c r="B97" s="41">
        <f t="shared" si="14"/>
        <v>1117.0117708421881</v>
      </c>
      <c r="C97" s="41">
        <f t="shared" si="15"/>
        <v>1117.02</v>
      </c>
      <c r="D97" s="50">
        <f>IF(E$3="טרפז",D61+F$3*3,D85+E$3)</f>
        <v>3.8000000000000006E-2</v>
      </c>
      <c r="E97" s="49">
        <f t="shared" si="16"/>
        <v>3.8000000000000006E-2</v>
      </c>
      <c r="F97" s="32">
        <f t="shared" si="17"/>
        <v>650.27</v>
      </c>
      <c r="G97" s="46">
        <f t="shared" si="18"/>
        <v>466.75</v>
      </c>
      <c r="H97" s="40">
        <v>0</v>
      </c>
      <c r="I97" s="41">
        <f t="shared" si="19"/>
        <v>204879.15000000002</v>
      </c>
      <c r="J97" s="32">
        <f t="shared" si="20"/>
        <v>34901.21</v>
      </c>
      <c r="K97" s="32">
        <f t="shared" si="12"/>
        <v>205527.93397500002</v>
      </c>
      <c r="L97" s="33"/>
      <c r="M97" s="24"/>
      <c r="N97" s="24"/>
      <c r="O97" s="24"/>
      <c r="P97" s="5"/>
      <c r="Q97" s="5"/>
      <c r="R97" s="5"/>
      <c r="S97" s="5"/>
      <c r="T97" s="5"/>
    </row>
    <row r="98" spans="1:20" ht="15" customHeight="1" x14ac:dyDescent="0.25">
      <c r="A98" s="31">
        <f t="shared" si="13"/>
        <v>86</v>
      </c>
      <c r="B98" s="41">
        <f t="shared" si="14"/>
        <v>1117.0117708421881</v>
      </c>
      <c r="C98" s="41">
        <f t="shared" si="15"/>
        <v>1117.02</v>
      </c>
      <c r="D98" s="50"/>
      <c r="E98" s="49">
        <f t="shared" si="16"/>
        <v>3.8000000000000006E-2</v>
      </c>
      <c r="F98" s="32">
        <f t="shared" si="17"/>
        <v>648.79</v>
      </c>
      <c r="G98" s="46">
        <f t="shared" si="18"/>
        <v>468.23</v>
      </c>
      <c r="H98" s="40">
        <v>0</v>
      </c>
      <c r="I98" s="41">
        <f t="shared" si="19"/>
        <v>204410.92</v>
      </c>
      <c r="J98" s="32">
        <f t="shared" si="20"/>
        <v>35550</v>
      </c>
      <c r="K98" s="32">
        <f t="shared" si="12"/>
        <v>205058.22124666668</v>
      </c>
      <c r="L98" s="33"/>
      <c r="M98" s="24"/>
      <c r="N98" s="24"/>
      <c r="O98" s="24"/>
      <c r="P98" s="5"/>
      <c r="Q98" s="5"/>
      <c r="R98" s="5"/>
      <c r="S98" s="5"/>
      <c r="T98" s="5"/>
    </row>
    <row r="99" spans="1:20" ht="15" customHeight="1" x14ac:dyDescent="0.25">
      <c r="A99" s="31">
        <f t="shared" si="13"/>
        <v>87</v>
      </c>
      <c r="B99" s="41">
        <f t="shared" si="14"/>
        <v>1117.0117708421881</v>
      </c>
      <c r="C99" s="41">
        <f t="shared" si="15"/>
        <v>1117.02</v>
      </c>
      <c r="D99" s="50"/>
      <c r="E99" s="49">
        <f t="shared" si="16"/>
        <v>3.8000000000000006E-2</v>
      </c>
      <c r="F99" s="32">
        <f t="shared" si="17"/>
        <v>647.30999999999995</v>
      </c>
      <c r="G99" s="46">
        <f t="shared" si="18"/>
        <v>469.71000000000004</v>
      </c>
      <c r="H99" s="40">
        <v>0</v>
      </c>
      <c r="I99" s="41">
        <f t="shared" si="19"/>
        <v>203941.21000000002</v>
      </c>
      <c r="J99" s="32">
        <f t="shared" si="20"/>
        <v>36197.31</v>
      </c>
      <c r="K99" s="32">
        <f t="shared" si="12"/>
        <v>204587.02383166668</v>
      </c>
      <c r="L99" s="33"/>
      <c r="M99" s="24"/>
      <c r="N99" s="24"/>
      <c r="O99" s="24"/>
      <c r="P99" s="5"/>
      <c r="Q99" s="5"/>
      <c r="R99" s="5"/>
      <c r="S99" s="5"/>
      <c r="T99" s="5"/>
    </row>
    <row r="100" spans="1:20" ht="15" customHeight="1" x14ac:dyDescent="0.25">
      <c r="A100" s="31">
        <f t="shared" si="13"/>
        <v>88</v>
      </c>
      <c r="B100" s="41">
        <f t="shared" si="14"/>
        <v>1117.0117708421881</v>
      </c>
      <c r="C100" s="41">
        <f t="shared" si="15"/>
        <v>1117.02</v>
      </c>
      <c r="D100" s="50"/>
      <c r="E100" s="49">
        <f t="shared" si="16"/>
        <v>3.8000000000000006E-2</v>
      </c>
      <c r="F100" s="32">
        <f t="shared" si="17"/>
        <v>645.81999999999994</v>
      </c>
      <c r="G100" s="46">
        <f t="shared" si="18"/>
        <v>471.20000000000005</v>
      </c>
      <c r="H100" s="40">
        <v>0</v>
      </c>
      <c r="I100" s="41">
        <f t="shared" si="19"/>
        <v>203470.01</v>
      </c>
      <c r="J100" s="32">
        <f t="shared" si="20"/>
        <v>36843.129999999997</v>
      </c>
      <c r="K100" s="32">
        <f t="shared" si="12"/>
        <v>204114.33169833335</v>
      </c>
      <c r="L100" s="33"/>
      <c r="M100" s="24"/>
      <c r="N100" s="24"/>
      <c r="O100" s="24"/>
      <c r="P100" s="5"/>
      <c r="Q100" s="5"/>
      <c r="R100" s="5"/>
      <c r="S100" s="5"/>
      <c r="T100" s="5"/>
    </row>
    <row r="101" spans="1:20" ht="15" customHeight="1" x14ac:dyDescent="0.25">
      <c r="A101" s="31">
        <f t="shared" si="13"/>
        <v>89</v>
      </c>
      <c r="B101" s="41">
        <f t="shared" si="14"/>
        <v>1117.0117708421881</v>
      </c>
      <c r="C101" s="41">
        <f t="shared" si="15"/>
        <v>1117.02</v>
      </c>
      <c r="D101" s="50"/>
      <c r="E101" s="49">
        <f t="shared" si="16"/>
        <v>3.8000000000000006E-2</v>
      </c>
      <c r="F101" s="32">
        <f t="shared" si="17"/>
        <v>644.33000000000004</v>
      </c>
      <c r="G101" s="46">
        <f t="shared" si="18"/>
        <v>472.68999999999994</v>
      </c>
      <c r="H101" s="40">
        <v>0</v>
      </c>
      <c r="I101" s="41">
        <f t="shared" si="19"/>
        <v>202997.32</v>
      </c>
      <c r="J101" s="32">
        <f t="shared" si="20"/>
        <v>37487.46</v>
      </c>
      <c r="K101" s="32">
        <f t="shared" si="12"/>
        <v>203640.14484666666</v>
      </c>
      <c r="L101" s="33"/>
      <c r="M101" s="24"/>
      <c r="N101" s="24"/>
      <c r="O101" s="24"/>
      <c r="P101" s="5"/>
      <c r="Q101" s="5"/>
      <c r="R101" s="5"/>
      <c r="S101" s="5"/>
      <c r="T101" s="5"/>
    </row>
    <row r="102" spans="1:20" ht="15" customHeight="1" x14ac:dyDescent="0.25">
      <c r="A102" s="31">
        <f t="shared" si="13"/>
        <v>90</v>
      </c>
      <c r="B102" s="41">
        <f t="shared" si="14"/>
        <v>1117.0117708421881</v>
      </c>
      <c r="C102" s="41">
        <f t="shared" si="15"/>
        <v>1117.02</v>
      </c>
      <c r="D102" s="50"/>
      <c r="E102" s="49">
        <f t="shared" si="16"/>
        <v>3.8000000000000006E-2</v>
      </c>
      <c r="F102" s="32">
        <f t="shared" si="17"/>
        <v>642.83000000000004</v>
      </c>
      <c r="G102" s="46">
        <f t="shared" si="18"/>
        <v>474.18999999999994</v>
      </c>
      <c r="H102" s="40">
        <v>0</v>
      </c>
      <c r="I102" s="41">
        <f t="shared" si="19"/>
        <v>202523.13</v>
      </c>
      <c r="J102" s="32">
        <f t="shared" si="20"/>
        <v>38130.29</v>
      </c>
      <c r="K102" s="32">
        <f t="shared" si="12"/>
        <v>203164.45324500001</v>
      </c>
      <c r="L102" s="33"/>
      <c r="M102" s="24"/>
      <c r="N102" s="24"/>
      <c r="O102" s="24"/>
      <c r="P102" s="5"/>
      <c r="Q102" s="5"/>
      <c r="R102" s="5"/>
      <c r="S102" s="5"/>
      <c r="T102" s="5"/>
    </row>
    <row r="103" spans="1:20" ht="15" customHeight="1" x14ac:dyDescent="0.25">
      <c r="A103" s="31">
        <f t="shared" si="13"/>
        <v>91</v>
      </c>
      <c r="B103" s="41">
        <f t="shared" si="14"/>
        <v>1117.0117708421881</v>
      </c>
      <c r="C103" s="41">
        <f t="shared" si="15"/>
        <v>1117.02</v>
      </c>
      <c r="D103" s="50"/>
      <c r="E103" s="49">
        <f t="shared" si="16"/>
        <v>3.8000000000000006E-2</v>
      </c>
      <c r="F103" s="32">
        <f t="shared" si="17"/>
        <v>641.33000000000004</v>
      </c>
      <c r="G103" s="46">
        <f t="shared" si="18"/>
        <v>475.68999999999994</v>
      </c>
      <c r="H103" s="40">
        <v>0</v>
      </c>
      <c r="I103" s="41">
        <f t="shared" si="19"/>
        <v>202047.44</v>
      </c>
      <c r="J103" s="32">
        <f t="shared" si="20"/>
        <v>38771.620000000003</v>
      </c>
      <c r="K103" s="32">
        <f t="shared" si="12"/>
        <v>202687.25689333334</v>
      </c>
      <c r="L103" s="33"/>
      <c r="M103" s="24"/>
      <c r="N103" s="24"/>
      <c r="O103" s="24"/>
      <c r="P103" s="5"/>
      <c r="Q103" s="5"/>
      <c r="R103" s="5"/>
      <c r="S103" s="5"/>
      <c r="T103" s="5"/>
    </row>
    <row r="104" spans="1:20" ht="15" customHeight="1" x14ac:dyDescent="0.25">
      <c r="A104" s="31">
        <f t="shared" si="13"/>
        <v>92</v>
      </c>
      <c r="B104" s="41">
        <f t="shared" si="14"/>
        <v>1117.0117708421881</v>
      </c>
      <c r="C104" s="41">
        <f t="shared" si="15"/>
        <v>1117.02</v>
      </c>
      <c r="D104" s="50"/>
      <c r="E104" s="49">
        <f t="shared" si="16"/>
        <v>3.8000000000000006E-2</v>
      </c>
      <c r="F104" s="32">
        <f t="shared" si="17"/>
        <v>639.81999999999994</v>
      </c>
      <c r="G104" s="46">
        <f t="shared" si="18"/>
        <v>477.20000000000005</v>
      </c>
      <c r="H104" s="40">
        <v>0</v>
      </c>
      <c r="I104" s="41">
        <f t="shared" si="19"/>
        <v>201570.24</v>
      </c>
      <c r="J104" s="32">
        <f t="shared" si="20"/>
        <v>39411.440000000002</v>
      </c>
      <c r="K104" s="32">
        <f t="shared" si="12"/>
        <v>202208.54575999998</v>
      </c>
      <c r="L104" s="33"/>
      <c r="M104" s="24"/>
      <c r="N104" s="24"/>
      <c r="O104" s="24"/>
      <c r="P104" s="5"/>
      <c r="Q104" s="5"/>
      <c r="R104" s="5"/>
      <c r="S104" s="5"/>
      <c r="T104" s="5"/>
    </row>
    <row r="105" spans="1:20" ht="15" customHeight="1" x14ac:dyDescent="0.25">
      <c r="A105" s="31">
        <f t="shared" si="13"/>
        <v>93</v>
      </c>
      <c r="B105" s="41">
        <f t="shared" si="14"/>
        <v>1117.0117708421881</v>
      </c>
      <c r="C105" s="41">
        <f t="shared" si="15"/>
        <v>1117.02</v>
      </c>
      <c r="D105" s="50"/>
      <c r="E105" s="49">
        <f t="shared" si="16"/>
        <v>3.8000000000000006E-2</v>
      </c>
      <c r="F105" s="32">
        <f t="shared" si="17"/>
        <v>638.30999999999995</v>
      </c>
      <c r="G105" s="46">
        <f t="shared" si="18"/>
        <v>478.71000000000004</v>
      </c>
      <c r="H105" s="40">
        <v>0</v>
      </c>
      <c r="I105" s="41">
        <f t="shared" si="19"/>
        <v>201091.53</v>
      </c>
      <c r="J105" s="32">
        <f t="shared" si="20"/>
        <v>40049.75</v>
      </c>
      <c r="K105" s="32">
        <f t="shared" si="12"/>
        <v>201728.31984499999</v>
      </c>
      <c r="L105" s="33"/>
      <c r="M105" s="24"/>
      <c r="N105" s="24"/>
      <c r="O105" s="24"/>
      <c r="P105" s="5"/>
      <c r="Q105" s="5"/>
      <c r="R105" s="5"/>
      <c r="S105" s="5"/>
      <c r="T105" s="5"/>
    </row>
    <row r="106" spans="1:20" ht="15" customHeight="1" x14ac:dyDescent="0.25">
      <c r="A106" s="31">
        <f t="shared" si="13"/>
        <v>94</v>
      </c>
      <c r="B106" s="41">
        <f t="shared" si="14"/>
        <v>1117.0117708421881</v>
      </c>
      <c r="C106" s="41">
        <f t="shared" si="15"/>
        <v>1117.02</v>
      </c>
      <c r="D106" s="50"/>
      <c r="E106" s="49">
        <f t="shared" si="16"/>
        <v>3.8000000000000006E-2</v>
      </c>
      <c r="F106" s="32">
        <f t="shared" si="17"/>
        <v>636.79</v>
      </c>
      <c r="G106" s="46">
        <f t="shared" si="18"/>
        <v>480.23</v>
      </c>
      <c r="H106" s="40">
        <v>0</v>
      </c>
      <c r="I106" s="41">
        <f t="shared" si="19"/>
        <v>200611.3</v>
      </c>
      <c r="J106" s="32">
        <f t="shared" si="20"/>
        <v>40686.54</v>
      </c>
      <c r="K106" s="32">
        <f t="shared" si="12"/>
        <v>201246.56911666665</v>
      </c>
      <c r="L106" s="33"/>
      <c r="M106" s="24"/>
      <c r="N106" s="24"/>
      <c r="O106" s="24"/>
      <c r="P106" s="5"/>
      <c r="Q106" s="5"/>
      <c r="R106" s="5"/>
      <c r="S106" s="5"/>
      <c r="T106" s="5"/>
    </row>
    <row r="107" spans="1:20" ht="15" customHeight="1" x14ac:dyDescent="0.25">
      <c r="A107" s="31">
        <f t="shared" si="13"/>
        <v>95</v>
      </c>
      <c r="B107" s="41">
        <f t="shared" si="14"/>
        <v>1117.0117708421881</v>
      </c>
      <c r="C107" s="41">
        <f t="shared" si="15"/>
        <v>1117.02</v>
      </c>
      <c r="D107" s="50"/>
      <c r="E107" s="49">
        <f t="shared" si="16"/>
        <v>3.8000000000000006E-2</v>
      </c>
      <c r="F107" s="32">
        <f t="shared" si="17"/>
        <v>635.27</v>
      </c>
      <c r="G107" s="46">
        <f t="shared" si="18"/>
        <v>481.75</v>
      </c>
      <c r="H107" s="40">
        <v>0</v>
      </c>
      <c r="I107" s="41">
        <f t="shared" si="19"/>
        <v>200129.55</v>
      </c>
      <c r="J107" s="32">
        <f t="shared" si="20"/>
        <v>41321.81</v>
      </c>
      <c r="K107" s="32">
        <f t="shared" si="12"/>
        <v>200763.29357499999</v>
      </c>
      <c r="L107" s="33"/>
      <c r="M107" s="24"/>
      <c r="N107" s="24"/>
      <c r="O107" s="24"/>
      <c r="P107" s="5"/>
      <c r="Q107" s="5"/>
      <c r="R107" s="5"/>
      <c r="S107" s="5"/>
      <c r="T107" s="5"/>
    </row>
    <row r="108" spans="1:20" ht="15" customHeight="1" x14ac:dyDescent="0.25">
      <c r="A108" s="31">
        <f t="shared" si="13"/>
        <v>96</v>
      </c>
      <c r="B108" s="41">
        <f t="shared" si="14"/>
        <v>1117.0117708421881</v>
      </c>
      <c r="C108" s="41">
        <f t="shared" si="15"/>
        <v>1117.02</v>
      </c>
      <c r="D108" s="50"/>
      <c r="E108" s="49">
        <f t="shared" si="16"/>
        <v>3.8000000000000006E-2</v>
      </c>
      <c r="F108" s="32">
        <f t="shared" si="17"/>
        <v>633.75</v>
      </c>
      <c r="G108" s="46">
        <f t="shared" si="18"/>
        <v>483.27</v>
      </c>
      <c r="H108" s="40">
        <v>0</v>
      </c>
      <c r="I108" s="41">
        <f t="shared" si="19"/>
        <v>199646.28</v>
      </c>
      <c r="J108" s="32">
        <f t="shared" si="20"/>
        <v>41955.56</v>
      </c>
      <c r="K108" s="32">
        <f t="shared" si="12"/>
        <v>200345.04198000001</v>
      </c>
      <c r="L108" s="33"/>
      <c r="M108" s="24"/>
      <c r="N108" s="24"/>
      <c r="O108" s="24"/>
      <c r="P108" s="5"/>
      <c r="Q108" s="5"/>
      <c r="R108" s="5"/>
      <c r="S108" s="5"/>
      <c r="T108" s="5"/>
    </row>
    <row r="109" spans="1:20" ht="15" customHeight="1" x14ac:dyDescent="0.25">
      <c r="A109" s="31">
        <f t="shared" si="13"/>
        <v>97</v>
      </c>
      <c r="B109" s="41">
        <f t="shared" si="14"/>
        <v>1159.9037657392234</v>
      </c>
      <c r="C109" s="41">
        <f t="shared" si="15"/>
        <v>1159.9100000000001</v>
      </c>
      <c r="D109" s="50">
        <f>IF(E$3="טרפז",D73+F$3*3,D97+E$3)</f>
        <v>4.2000000000000003E-2</v>
      </c>
      <c r="E109" s="49">
        <f t="shared" si="16"/>
        <v>4.2000000000000003E-2</v>
      </c>
      <c r="F109" s="32">
        <f t="shared" si="17"/>
        <v>698.77</v>
      </c>
      <c r="G109" s="46">
        <f t="shared" si="18"/>
        <v>461.1400000000001</v>
      </c>
      <c r="H109" s="40">
        <v>0</v>
      </c>
      <c r="I109" s="41">
        <f t="shared" si="19"/>
        <v>199185.13999999998</v>
      </c>
      <c r="J109" s="32">
        <f t="shared" si="20"/>
        <v>42654.329999999994</v>
      </c>
      <c r="K109" s="32">
        <f t="shared" si="12"/>
        <v>199882.28798999998</v>
      </c>
      <c r="L109" s="33"/>
      <c r="M109" s="24"/>
      <c r="N109" s="24"/>
      <c r="O109" s="24"/>
      <c r="P109" s="5"/>
      <c r="Q109" s="5"/>
      <c r="R109" s="5"/>
      <c r="S109" s="5"/>
      <c r="T109" s="5"/>
    </row>
    <row r="110" spans="1:20" ht="15" customHeight="1" x14ac:dyDescent="0.25">
      <c r="A110" s="31">
        <f t="shared" si="13"/>
        <v>98</v>
      </c>
      <c r="B110" s="41">
        <f t="shared" si="14"/>
        <v>1159.9037657392234</v>
      </c>
      <c r="C110" s="41">
        <f t="shared" si="15"/>
        <v>1159.9100000000001</v>
      </c>
      <c r="D110" s="50"/>
      <c r="E110" s="49">
        <f t="shared" si="16"/>
        <v>4.2000000000000003E-2</v>
      </c>
      <c r="F110" s="32">
        <f t="shared" si="17"/>
        <v>697.15</v>
      </c>
      <c r="G110" s="46">
        <f t="shared" si="18"/>
        <v>462.7600000000001</v>
      </c>
      <c r="H110" s="40">
        <v>0</v>
      </c>
      <c r="I110" s="41">
        <f t="shared" si="19"/>
        <v>198722.37999999998</v>
      </c>
      <c r="J110" s="32">
        <f t="shared" si="20"/>
        <v>43351.479999999996</v>
      </c>
      <c r="K110" s="32">
        <f t="shared" si="12"/>
        <v>199417.90832999998</v>
      </c>
      <c r="L110" s="33"/>
      <c r="M110" s="24"/>
      <c r="N110" s="24"/>
      <c r="O110" s="24"/>
      <c r="P110" s="5"/>
      <c r="Q110" s="5"/>
      <c r="R110" s="5"/>
      <c r="S110" s="5"/>
      <c r="T110" s="5"/>
    </row>
    <row r="111" spans="1:20" ht="15" customHeight="1" x14ac:dyDescent="0.25">
      <c r="A111" s="31">
        <f t="shared" si="13"/>
        <v>99</v>
      </c>
      <c r="B111" s="41">
        <f t="shared" si="14"/>
        <v>1159.9037657392234</v>
      </c>
      <c r="C111" s="41">
        <f t="shared" si="15"/>
        <v>1159.9100000000001</v>
      </c>
      <c r="D111" s="50"/>
      <c r="E111" s="49">
        <f t="shared" si="16"/>
        <v>4.2000000000000003E-2</v>
      </c>
      <c r="F111" s="32">
        <f t="shared" si="17"/>
        <v>695.53</v>
      </c>
      <c r="G111" s="46">
        <f t="shared" si="18"/>
        <v>464.38000000000011</v>
      </c>
      <c r="H111" s="40">
        <v>0</v>
      </c>
      <c r="I111" s="41">
        <f t="shared" si="19"/>
        <v>198257.99999999997</v>
      </c>
      <c r="J111" s="32">
        <f t="shared" si="20"/>
        <v>44047.009999999995</v>
      </c>
      <c r="K111" s="32">
        <f t="shared" si="12"/>
        <v>198951.90299999996</v>
      </c>
      <c r="L111" s="33"/>
      <c r="M111" s="24"/>
      <c r="N111" s="24"/>
      <c r="O111" s="24"/>
      <c r="P111" s="5"/>
      <c r="Q111" s="5"/>
      <c r="R111" s="5"/>
      <c r="S111" s="5"/>
      <c r="T111" s="5"/>
    </row>
    <row r="112" spans="1:20" ht="15" customHeight="1" x14ac:dyDescent="0.25">
      <c r="A112" s="31">
        <f t="shared" si="13"/>
        <v>100</v>
      </c>
      <c r="B112" s="41">
        <f t="shared" si="14"/>
        <v>1159.9037657392234</v>
      </c>
      <c r="C112" s="41">
        <f t="shared" si="15"/>
        <v>1159.9100000000001</v>
      </c>
      <c r="D112" s="50"/>
      <c r="E112" s="49">
        <f t="shared" si="16"/>
        <v>4.2000000000000003E-2</v>
      </c>
      <c r="F112" s="32">
        <f t="shared" si="17"/>
        <v>693.91</v>
      </c>
      <c r="G112" s="46">
        <f t="shared" si="18"/>
        <v>466.00000000000011</v>
      </c>
      <c r="H112" s="40">
        <v>0</v>
      </c>
      <c r="I112" s="41">
        <f t="shared" si="19"/>
        <v>197791.99999999997</v>
      </c>
      <c r="J112" s="32">
        <f t="shared" si="20"/>
        <v>44740.92</v>
      </c>
      <c r="K112" s="32">
        <f t="shared" si="12"/>
        <v>198484.27199999997</v>
      </c>
      <c r="L112" s="33"/>
      <c r="M112" s="24"/>
      <c r="N112" s="24"/>
      <c r="O112" s="24"/>
      <c r="P112" s="5"/>
      <c r="Q112" s="5"/>
      <c r="R112" s="5"/>
      <c r="S112" s="5"/>
      <c r="T112" s="5"/>
    </row>
    <row r="113" spans="1:20" ht="15" customHeight="1" x14ac:dyDescent="0.25">
      <c r="A113" s="31">
        <f t="shared" si="13"/>
        <v>101</v>
      </c>
      <c r="B113" s="41">
        <f t="shared" si="14"/>
        <v>1159.9037657392234</v>
      </c>
      <c r="C113" s="41">
        <f t="shared" si="15"/>
        <v>1159.9100000000001</v>
      </c>
      <c r="D113" s="50"/>
      <c r="E113" s="49">
        <f t="shared" si="16"/>
        <v>4.2000000000000003E-2</v>
      </c>
      <c r="F113" s="32">
        <f t="shared" si="17"/>
        <v>692.28</v>
      </c>
      <c r="G113" s="46">
        <f t="shared" si="18"/>
        <v>467.63000000000011</v>
      </c>
      <c r="H113" s="40">
        <v>0</v>
      </c>
      <c r="I113" s="41">
        <f t="shared" si="19"/>
        <v>197324.36999999997</v>
      </c>
      <c r="J113" s="32">
        <f t="shared" si="20"/>
        <v>45433.2</v>
      </c>
      <c r="K113" s="32">
        <f t="shared" si="12"/>
        <v>198015.00529499995</v>
      </c>
      <c r="L113" s="33"/>
      <c r="M113" s="24"/>
      <c r="N113" s="24"/>
      <c r="O113" s="24"/>
      <c r="P113" s="5"/>
      <c r="Q113" s="5"/>
      <c r="R113" s="5"/>
      <c r="S113" s="5"/>
      <c r="T113" s="5"/>
    </row>
    <row r="114" spans="1:20" ht="15" customHeight="1" x14ac:dyDescent="0.25">
      <c r="A114" s="31">
        <f t="shared" si="13"/>
        <v>102</v>
      </c>
      <c r="B114" s="41">
        <f t="shared" si="14"/>
        <v>1159.9037657392234</v>
      </c>
      <c r="C114" s="41">
        <f t="shared" si="15"/>
        <v>1159.9100000000001</v>
      </c>
      <c r="D114" s="50"/>
      <c r="E114" s="49">
        <f t="shared" si="16"/>
        <v>4.2000000000000003E-2</v>
      </c>
      <c r="F114" s="32">
        <f t="shared" si="17"/>
        <v>690.64</v>
      </c>
      <c r="G114" s="46">
        <f t="shared" si="18"/>
        <v>469.2700000000001</v>
      </c>
      <c r="H114" s="40">
        <v>0</v>
      </c>
      <c r="I114" s="41">
        <f t="shared" si="19"/>
        <v>196855.09999999998</v>
      </c>
      <c r="J114" s="32">
        <f t="shared" si="20"/>
        <v>46123.839999999997</v>
      </c>
      <c r="K114" s="32">
        <f t="shared" si="12"/>
        <v>197544.09284999999</v>
      </c>
      <c r="L114" s="33"/>
      <c r="M114" s="24"/>
      <c r="N114" s="24"/>
      <c r="O114" s="24"/>
      <c r="P114" s="5"/>
      <c r="Q114" s="5"/>
      <c r="R114" s="5"/>
      <c r="S114" s="5"/>
      <c r="T114" s="5"/>
    </row>
    <row r="115" spans="1:20" ht="15" customHeight="1" x14ac:dyDescent="0.25">
      <c r="A115" s="31">
        <f t="shared" si="13"/>
        <v>103</v>
      </c>
      <c r="B115" s="41">
        <f t="shared" si="14"/>
        <v>1159.9037657392234</v>
      </c>
      <c r="C115" s="41">
        <f t="shared" si="15"/>
        <v>1159.9100000000001</v>
      </c>
      <c r="D115" s="50"/>
      <c r="E115" s="49">
        <f t="shared" si="16"/>
        <v>4.2000000000000003E-2</v>
      </c>
      <c r="F115" s="32">
        <f t="shared" si="17"/>
        <v>689</v>
      </c>
      <c r="G115" s="46">
        <f t="shared" si="18"/>
        <v>470.91000000000008</v>
      </c>
      <c r="H115" s="40">
        <v>0</v>
      </c>
      <c r="I115" s="41">
        <f t="shared" si="19"/>
        <v>196384.18999999997</v>
      </c>
      <c r="J115" s="32">
        <f t="shared" si="20"/>
        <v>46812.84</v>
      </c>
      <c r="K115" s="32">
        <f t="shared" si="12"/>
        <v>197071.53466499998</v>
      </c>
      <c r="L115" s="33"/>
      <c r="M115" s="24"/>
      <c r="N115" s="24"/>
      <c r="O115" s="24"/>
      <c r="P115" s="5"/>
      <c r="Q115" s="5"/>
      <c r="R115" s="5"/>
      <c r="S115" s="5"/>
      <c r="T115" s="5"/>
    </row>
    <row r="116" spans="1:20" ht="15" customHeight="1" x14ac:dyDescent="0.25">
      <c r="A116" s="31">
        <f t="shared" si="13"/>
        <v>104</v>
      </c>
      <c r="B116" s="41">
        <f t="shared" si="14"/>
        <v>1159.9037657392234</v>
      </c>
      <c r="C116" s="41">
        <f t="shared" si="15"/>
        <v>1159.9100000000001</v>
      </c>
      <c r="D116" s="50"/>
      <c r="E116" s="49">
        <f t="shared" si="16"/>
        <v>4.2000000000000003E-2</v>
      </c>
      <c r="F116" s="32">
        <f t="shared" si="17"/>
        <v>687.35</v>
      </c>
      <c r="G116" s="46">
        <f t="shared" si="18"/>
        <v>472.56000000000006</v>
      </c>
      <c r="H116" s="40">
        <v>0</v>
      </c>
      <c r="I116" s="41">
        <f t="shared" si="19"/>
        <v>195911.62999999998</v>
      </c>
      <c r="J116" s="32">
        <f t="shared" si="20"/>
        <v>47500.189999999995</v>
      </c>
      <c r="K116" s="32">
        <f t="shared" si="12"/>
        <v>196597.32070499996</v>
      </c>
      <c r="L116" s="33"/>
      <c r="M116" s="24"/>
      <c r="N116" s="24"/>
      <c r="O116" s="24"/>
      <c r="P116" s="5"/>
      <c r="Q116" s="5"/>
      <c r="R116" s="5"/>
      <c r="S116" s="5"/>
      <c r="T116" s="5"/>
    </row>
    <row r="117" spans="1:20" ht="15" customHeight="1" x14ac:dyDescent="0.25">
      <c r="A117" s="31">
        <f t="shared" si="13"/>
        <v>105</v>
      </c>
      <c r="B117" s="41">
        <f t="shared" si="14"/>
        <v>1159.9037657392234</v>
      </c>
      <c r="C117" s="41">
        <f t="shared" si="15"/>
        <v>1159.9100000000001</v>
      </c>
      <c r="D117" s="50"/>
      <c r="E117" s="49">
        <f t="shared" si="16"/>
        <v>4.2000000000000003E-2</v>
      </c>
      <c r="F117" s="32">
        <f t="shared" si="17"/>
        <v>685.7</v>
      </c>
      <c r="G117" s="46">
        <f t="shared" si="18"/>
        <v>474.21000000000004</v>
      </c>
      <c r="H117" s="40">
        <v>0</v>
      </c>
      <c r="I117" s="41">
        <f t="shared" si="19"/>
        <v>195437.41999999998</v>
      </c>
      <c r="J117" s="32">
        <f t="shared" si="20"/>
        <v>48185.889999999992</v>
      </c>
      <c r="K117" s="32">
        <f t="shared" si="12"/>
        <v>196121.45096999998</v>
      </c>
      <c r="L117" s="33"/>
      <c r="M117" s="24"/>
      <c r="N117" s="24"/>
      <c r="O117" s="24"/>
      <c r="P117" s="5"/>
      <c r="Q117" s="5"/>
      <c r="R117" s="5"/>
      <c r="S117" s="5"/>
      <c r="T117" s="5"/>
    </row>
    <row r="118" spans="1:20" ht="15" customHeight="1" x14ac:dyDescent="0.25">
      <c r="A118" s="31">
        <f t="shared" si="13"/>
        <v>106</v>
      </c>
      <c r="B118" s="41">
        <f t="shared" si="14"/>
        <v>1159.9037657392234</v>
      </c>
      <c r="C118" s="41">
        <f t="shared" si="15"/>
        <v>1159.9100000000001</v>
      </c>
      <c r="D118" s="50"/>
      <c r="E118" s="49">
        <f t="shared" si="16"/>
        <v>4.2000000000000003E-2</v>
      </c>
      <c r="F118" s="32">
        <f t="shared" si="17"/>
        <v>684.04</v>
      </c>
      <c r="G118" s="46">
        <f t="shared" si="18"/>
        <v>475.87000000000012</v>
      </c>
      <c r="H118" s="40">
        <v>0</v>
      </c>
      <c r="I118" s="41">
        <f t="shared" si="19"/>
        <v>194961.55</v>
      </c>
      <c r="J118" s="32">
        <f t="shared" si="20"/>
        <v>48869.929999999993</v>
      </c>
      <c r="K118" s="32">
        <f t="shared" si="12"/>
        <v>195643.91542499998</v>
      </c>
      <c r="L118" s="33"/>
      <c r="M118" s="24"/>
      <c r="N118" s="24"/>
      <c r="O118" s="24"/>
      <c r="P118" s="5"/>
      <c r="Q118" s="5"/>
      <c r="R118" s="5"/>
      <c r="S118" s="5"/>
      <c r="T118" s="5"/>
    </row>
    <row r="119" spans="1:20" ht="15" customHeight="1" x14ac:dyDescent="0.25">
      <c r="A119" s="31">
        <f t="shared" si="13"/>
        <v>107</v>
      </c>
      <c r="B119" s="41">
        <f t="shared" si="14"/>
        <v>1159.9037657392234</v>
      </c>
      <c r="C119" s="41">
        <f t="shared" si="15"/>
        <v>1159.9100000000001</v>
      </c>
      <c r="D119" s="50"/>
      <c r="E119" s="49">
        <f t="shared" si="16"/>
        <v>4.2000000000000003E-2</v>
      </c>
      <c r="F119" s="32">
        <f t="shared" si="17"/>
        <v>682.37</v>
      </c>
      <c r="G119" s="46">
        <f t="shared" si="18"/>
        <v>477.54000000000008</v>
      </c>
      <c r="H119" s="40">
        <v>0</v>
      </c>
      <c r="I119" s="41">
        <f t="shared" si="19"/>
        <v>194484.00999999998</v>
      </c>
      <c r="J119" s="32">
        <f t="shared" si="20"/>
        <v>49552.299999999996</v>
      </c>
      <c r="K119" s="32">
        <f t="shared" si="12"/>
        <v>195164.70403499997</v>
      </c>
      <c r="L119" s="33"/>
      <c r="M119" s="24"/>
      <c r="N119" s="24"/>
      <c r="O119" s="24"/>
      <c r="P119" s="5"/>
      <c r="Q119" s="5"/>
      <c r="R119" s="5"/>
      <c r="S119" s="5"/>
      <c r="T119" s="5"/>
    </row>
    <row r="120" spans="1:20" ht="15" customHeight="1" x14ac:dyDescent="0.25">
      <c r="A120" s="31">
        <f t="shared" si="13"/>
        <v>108</v>
      </c>
      <c r="B120" s="41">
        <f t="shared" si="14"/>
        <v>1159.9037657392234</v>
      </c>
      <c r="C120" s="41">
        <f t="shared" si="15"/>
        <v>1159.9100000000001</v>
      </c>
      <c r="D120" s="50"/>
      <c r="E120" s="49">
        <f t="shared" si="16"/>
        <v>4.2000000000000003E-2</v>
      </c>
      <c r="F120" s="32">
        <f t="shared" si="17"/>
        <v>680.7</v>
      </c>
      <c r="G120" s="46">
        <f t="shared" si="18"/>
        <v>479.21000000000004</v>
      </c>
      <c r="H120" s="40">
        <v>0</v>
      </c>
      <c r="I120" s="41">
        <f t="shared" si="19"/>
        <v>194004.8</v>
      </c>
      <c r="J120" s="32">
        <f t="shared" si="20"/>
        <v>50232.999999999993</v>
      </c>
      <c r="K120" s="32">
        <f t="shared" si="12"/>
        <v>194748.48506666665</v>
      </c>
      <c r="L120" s="33"/>
      <c r="M120" s="24"/>
      <c r="N120" s="24"/>
      <c r="O120" s="24"/>
      <c r="P120" s="5"/>
      <c r="Q120" s="5"/>
      <c r="R120" s="5"/>
      <c r="S120" s="5"/>
      <c r="T120" s="5"/>
    </row>
    <row r="121" spans="1:20" ht="15" customHeight="1" x14ac:dyDescent="0.25">
      <c r="A121" s="31">
        <f t="shared" si="13"/>
        <v>109</v>
      </c>
      <c r="B121" s="41">
        <f t="shared" si="14"/>
        <v>1202.0239437193352</v>
      </c>
      <c r="C121" s="41">
        <f t="shared" si="15"/>
        <v>1202.03</v>
      </c>
      <c r="D121" s="50">
        <f>IF(E$3="טרפז",D85+F$3*3,D109+E$3)</f>
        <v>4.5999999999999999E-2</v>
      </c>
      <c r="E121" s="49">
        <f t="shared" si="16"/>
        <v>4.5999999999999999E-2</v>
      </c>
      <c r="F121" s="32">
        <f t="shared" si="17"/>
        <v>743.68999999999994</v>
      </c>
      <c r="G121" s="46">
        <f t="shared" si="18"/>
        <v>458.34000000000003</v>
      </c>
      <c r="H121" s="40">
        <v>0</v>
      </c>
      <c r="I121" s="41">
        <f t="shared" si="19"/>
        <v>193546.46</v>
      </c>
      <c r="J121" s="32">
        <f t="shared" si="20"/>
        <v>50976.689999999995</v>
      </c>
      <c r="K121" s="32">
        <f t="shared" si="12"/>
        <v>194288.38809666666</v>
      </c>
      <c r="L121" s="33"/>
      <c r="M121" s="24"/>
      <c r="N121" s="24"/>
      <c r="O121" s="24"/>
      <c r="P121" s="5"/>
      <c r="Q121" s="5"/>
      <c r="R121" s="5"/>
      <c r="S121" s="5"/>
      <c r="T121" s="5"/>
    </row>
    <row r="122" spans="1:20" ht="15" customHeight="1" x14ac:dyDescent="0.25">
      <c r="A122" s="31">
        <f t="shared" si="13"/>
        <v>110</v>
      </c>
      <c r="B122" s="41">
        <f t="shared" si="14"/>
        <v>1202.0239437193352</v>
      </c>
      <c r="C122" s="41">
        <f t="shared" si="15"/>
        <v>1202.03</v>
      </c>
      <c r="D122" s="50"/>
      <c r="E122" s="49">
        <f t="shared" si="16"/>
        <v>4.5999999999999999E-2</v>
      </c>
      <c r="F122" s="32">
        <f t="shared" si="17"/>
        <v>741.93</v>
      </c>
      <c r="G122" s="46">
        <f t="shared" si="18"/>
        <v>460.1</v>
      </c>
      <c r="H122" s="40">
        <v>0</v>
      </c>
      <c r="I122" s="41">
        <f t="shared" si="19"/>
        <v>193086.36</v>
      </c>
      <c r="J122" s="32">
        <f t="shared" si="20"/>
        <v>51718.619999999995</v>
      </c>
      <c r="K122" s="32">
        <f t="shared" si="12"/>
        <v>193826.52437999999</v>
      </c>
      <c r="L122" s="33"/>
      <c r="M122" s="24"/>
      <c r="N122" s="24"/>
      <c r="O122" s="24"/>
      <c r="P122" s="5"/>
      <c r="Q122" s="5"/>
      <c r="R122" s="5"/>
      <c r="S122" s="5"/>
      <c r="T122" s="5"/>
    </row>
    <row r="123" spans="1:20" ht="15" customHeight="1" x14ac:dyDescent="0.25">
      <c r="A123" s="31">
        <f t="shared" si="13"/>
        <v>111</v>
      </c>
      <c r="B123" s="41">
        <f t="shared" si="14"/>
        <v>1202.0239437193352</v>
      </c>
      <c r="C123" s="41">
        <f t="shared" si="15"/>
        <v>1202.03</v>
      </c>
      <c r="D123" s="50"/>
      <c r="E123" s="49">
        <f t="shared" si="16"/>
        <v>4.5999999999999999E-2</v>
      </c>
      <c r="F123" s="32">
        <f t="shared" si="17"/>
        <v>740.17</v>
      </c>
      <c r="G123" s="46">
        <f t="shared" si="18"/>
        <v>461.86</v>
      </c>
      <c r="H123" s="40">
        <v>0</v>
      </c>
      <c r="I123" s="41">
        <f t="shared" si="19"/>
        <v>192624.5</v>
      </c>
      <c r="J123" s="32">
        <f t="shared" si="20"/>
        <v>52458.789999999994</v>
      </c>
      <c r="K123" s="32">
        <f t="shared" si="12"/>
        <v>193362.89391666665</v>
      </c>
      <c r="L123" s="33"/>
      <c r="M123" s="24"/>
      <c r="N123" s="24"/>
      <c r="O123" s="24"/>
      <c r="P123" s="5"/>
      <c r="Q123" s="5"/>
      <c r="R123" s="5"/>
      <c r="S123" s="5"/>
      <c r="T123" s="5"/>
    </row>
    <row r="124" spans="1:20" ht="15" customHeight="1" x14ac:dyDescent="0.25">
      <c r="A124" s="31">
        <f t="shared" si="13"/>
        <v>112</v>
      </c>
      <c r="B124" s="41">
        <f t="shared" si="14"/>
        <v>1202.0239437193352</v>
      </c>
      <c r="C124" s="41">
        <f t="shared" si="15"/>
        <v>1202.03</v>
      </c>
      <c r="D124" s="50"/>
      <c r="E124" s="49">
        <f t="shared" si="16"/>
        <v>4.5999999999999999E-2</v>
      </c>
      <c r="F124" s="32">
        <f t="shared" si="17"/>
        <v>738.4</v>
      </c>
      <c r="G124" s="46">
        <f t="shared" si="18"/>
        <v>463.63</v>
      </c>
      <c r="H124" s="40">
        <v>0</v>
      </c>
      <c r="I124" s="41">
        <f t="shared" si="19"/>
        <v>192160.87</v>
      </c>
      <c r="J124" s="32">
        <f t="shared" si="20"/>
        <v>53197.189999999995</v>
      </c>
      <c r="K124" s="32">
        <f t="shared" si="12"/>
        <v>192897.48666833332</v>
      </c>
      <c r="L124" s="33"/>
      <c r="M124" s="24"/>
      <c r="N124" s="24"/>
      <c r="O124" s="24"/>
      <c r="P124" s="5"/>
      <c r="Q124" s="5"/>
      <c r="R124" s="5"/>
      <c r="S124" s="5"/>
      <c r="T124" s="5"/>
    </row>
    <row r="125" spans="1:20" ht="15" customHeight="1" x14ac:dyDescent="0.25">
      <c r="A125" s="31">
        <f t="shared" si="13"/>
        <v>113</v>
      </c>
      <c r="B125" s="41">
        <f t="shared" si="14"/>
        <v>1202.0239437193352</v>
      </c>
      <c r="C125" s="41">
        <f t="shared" si="15"/>
        <v>1202.03</v>
      </c>
      <c r="D125" s="50"/>
      <c r="E125" s="49">
        <f t="shared" si="16"/>
        <v>4.5999999999999999E-2</v>
      </c>
      <c r="F125" s="32">
        <f t="shared" si="17"/>
        <v>736.62</v>
      </c>
      <c r="G125" s="46">
        <f t="shared" si="18"/>
        <v>465.40999999999997</v>
      </c>
      <c r="H125" s="40">
        <v>0</v>
      </c>
      <c r="I125" s="41">
        <f t="shared" si="19"/>
        <v>191695.46</v>
      </c>
      <c r="J125" s="32">
        <f t="shared" si="20"/>
        <v>53933.81</v>
      </c>
      <c r="K125" s="32">
        <f t="shared" si="12"/>
        <v>192430.29259666667</v>
      </c>
      <c r="L125" s="33"/>
      <c r="M125" s="24"/>
      <c r="N125" s="24"/>
      <c r="O125" s="24"/>
      <c r="P125" s="5"/>
      <c r="Q125" s="5"/>
      <c r="R125" s="5"/>
      <c r="S125" s="5"/>
      <c r="T125" s="5"/>
    </row>
    <row r="126" spans="1:20" ht="15" customHeight="1" x14ac:dyDescent="0.25">
      <c r="A126" s="31">
        <f t="shared" si="13"/>
        <v>114</v>
      </c>
      <c r="B126" s="41">
        <f t="shared" si="14"/>
        <v>1202.0239437193352</v>
      </c>
      <c r="C126" s="41">
        <f t="shared" si="15"/>
        <v>1202.03</v>
      </c>
      <c r="D126" s="50"/>
      <c r="E126" s="49">
        <f t="shared" si="16"/>
        <v>4.5999999999999999E-2</v>
      </c>
      <c r="F126" s="32">
        <f t="shared" si="17"/>
        <v>734.84</v>
      </c>
      <c r="G126" s="46">
        <f t="shared" si="18"/>
        <v>467.18999999999994</v>
      </c>
      <c r="H126" s="40">
        <v>0</v>
      </c>
      <c r="I126" s="41">
        <f t="shared" si="19"/>
        <v>191228.27</v>
      </c>
      <c r="J126" s="32">
        <f t="shared" si="20"/>
        <v>54668.649999999994</v>
      </c>
      <c r="K126" s="32">
        <f t="shared" si="12"/>
        <v>191961.31170166665</v>
      </c>
      <c r="L126" s="33"/>
      <c r="M126" s="24"/>
      <c r="N126" s="24"/>
      <c r="O126" s="24"/>
      <c r="P126" s="5"/>
      <c r="Q126" s="5"/>
      <c r="R126" s="5"/>
      <c r="S126" s="5"/>
      <c r="T126" s="5"/>
    </row>
    <row r="127" spans="1:20" ht="15" customHeight="1" x14ac:dyDescent="0.25">
      <c r="A127" s="31">
        <f t="shared" si="13"/>
        <v>115</v>
      </c>
      <c r="B127" s="41">
        <f t="shared" si="14"/>
        <v>1202.0239437193352</v>
      </c>
      <c r="C127" s="41">
        <f t="shared" si="15"/>
        <v>1202.03</v>
      </c>
      <c r="D127" s="50"/>
      <c r="E127" s="49">
        <f t="shared" si="16"/>
        <v>4.5999999999999999E-2</v>
      </c>
      <c r="F127" s="32">
        <f t="shared" si="17"/>
        <v>733.05</v>
      </c>
      <c r="G127" s="46">
        <f t="shared" si="18"/>
        <v>468.98</v>
      </c>
      <c r="H127" s="40">
        <v>0</v>
      </c>
      <c r="I127" s="41">
        <f t="shared" si="19"/>
        <v>190759.28999999998</v>
      </c>
      <c r="J127" s="32">
        <f t="shared" si="20"/>
        <v>55401.7</v>
      </c>
      <c r="K127" s="32">
        <f t="shared" si="12"/>
        <v>191490.53394499997</v>
      </c>
      <c r="L127" s="33"/>
      <c r="M127" s="24"/>
      <c r="N127" s="24"/>
      <c r="O127" s="24"/>
      <c r="P127" s="5"/>
      <c r="Q127" s="5"/>
      <c r="R127" s="5"/>
      <c r="S127" s="5"/>
      <c r="T127" s="5"/>
    </row>
    <row r="128" spans="1:20" ht="15" customHeight="1" x14ac:dyDescent="0.25">
      <c r="A128" s="31">
        <f t="shared" si="13"/>
        <v>116</v>
      </c>
      <c r="B128" s="41">
        <f t="shared" si="14"/>
        <v>1202.0239437193352</v>
      </c>
      <c r="C128" s="41">
        <f t="shared" si="15"/>
        <v>1202.03</v>
      </c>
      <c r="D128" s="50"/>
      <c r="E128" s="49">
        <f t="shared" si="16"/>
        <v>4.5999999999999999E-2</v>
      </c>
      <c r="F128" s="32">
        <f t="shared" si="17"/>
        <v>731.25</v>
      </c>
      <c r="G128" s="46">
        <f t="shared" si="18"/>
        <v>470.78</v>
      </c>
      <c r="H128" s="40">
        <v>0</v>
      </c>
      <c r="I128" s="41">
        <f t="shared" si="19"/>
        <v>190288.50999999998</v>
      </c>
      <c r="J128" s="32">
        <f t="shared" si="20"/>
        <v>56132.95</v>
      </c>
      <c r="K128" s="32">
        <f t="shared" si="12"/>
        <v>191017.9492883333</v>
      </c>
      <c r="L128" s="33"/>
      <c r="M128" s="24"/>
      <c r="N128" s="24"/>
      <c r="O128" s="24"/>
      <c r="P128" s="5"/>
      <c r="Q128" s="5"/>
      <c r="R128" s="5"/>
      <c r="S128" s="5"/>
      <c r="T128" s="5"/>
    </row>
    <row r="129" spans="1:20" ht="15" customHeight="1" x14ac:dyDescent="0.25">
      <c r="A129" s="31">
        <f t="shared" si="13"/>
        <v>117</v>
      </c>
      <c r="B129" s="41">
        <f t="shared" si="14"/>
        <v>1202.0239437193352</v>
      </c>
      <c r="C129" s="41">
        <f t="shared" si="15"/>
        <v>1202.03</v>
      </c>
      <c r="D129" s="50"/>
      <c r="E129" s="49">
        <f t="shared" si="16"/>
        <v>4.5999999999999999E-2</v>
      </c>
      <c r="F129" s="32">
        <f t="shared" si="17"/>
        <v>729.43999999999994</v>
      </c>
      <c r="G129" s="46">
        <f t="shared" si="18"/>
        <v>472.59000000000003</v>
      </c>
      <c r="H129" s="40">
        <v>0</v>
      </c>
      <c r="I129" s="41">
        <f t="shared" si="19"/>
        <v>189815.91999999998</v>
      </c>
      <c r="J129" s="32">
        <f t="shared" si="20"/>
        <v>56862.39</v>
      </c>
      <c r="K129" s="32">
        <f t="shared" si="12"/>
        <v>190543.54769333333</v>
      </c>
      <c r="L129" s="33"/>
      <c r="M129" s="24"/>
      <c r="N129" s="24"/>
      <c r="O129" s="24"/>
      <c r="P129" s="5"/>
      <c r="Q129" s="5"/>
      <c r="R129" s="5"/>
      <c r="S129" s="5"/>
      <c r="T129" s="5"/>
    </row>
    <row r="130" spans="1:20" ht="15" customHeight="1" x14ac:dyDescent="0.25">
      <c r="A130" s="31">
        <f t="shared" si="13"/>
        <v>118</v>
      </c>
      <c r="B130" s="41">
        <f t="shared" si="14"/>
        <v>1202.0239437193352</v>
      </c>
      <c r="C130" s="41">
        <f t="shared" si="15"/>
        <v>1202.03</v>
      </c>
      <c r="D130" s="50"/>
      <c r="E130" s="49">
        <f t="shared" si="16"/>
        <v>4.5999999999999999E-2</v>
      </c>
      <c r="F130" s="32">
        <f t="shared" si="17"/>
        <v>727.63</v>
      </c>
      <c r="G130" s="46">
        <f t="shared" si="18"/>
        <v>474.4</v>
      </c>
      <c r="H130" s="40">
        <v>0</v>
      </c>
      <c r="I130" s="41">
        <f t="shared" si="19"/>
        <v>189341.52</v>
      </c>
      <c r="J130" s="32">
        <f t="shared" si="20"/>
        <v>57590.02</v>
      </c>
      <c r="K130" s="32">
        <f t="shared" si="12"/>
        <v>190067.32915999999</v>
      </c>
      <c r="L130" s="33"/>
      <c r="M130" s="24"/>
      <c r="N130" s="24"/>
      <c r="O130" s="24"/>
      <c r="P130" s="5"/>
      <c r="Q130" s="5"/>
      <c r="R130" s="5"/>
      <c r="S130" s="5"/>
      <c r="T130" s="5"/>
    </row>
    <row r="131" spans="1:20" ht="15" customHeight="1" x14ac:dyDescent="0.25">
      <c r="A131" s="31">
        <f t="shared" si="13"/>
        <v>119</v>
      </c>
      <c r="B131" s="41">
        <f t="shared" si="14"/>
        <v>1202.0239437193352</v>
      </c>
      <c r="C131" s="41">
        <f t="shared" si="15"/>
        <v>1202.03</v>
      </c>
      <c r="D131" s="50"/>
      <c r="E131" s="49">
        <f t="shared" si="16"/>
        <v>4.5999999999999999E-2</v>
      </c>
      <c r="F131" s="32">
        <f t="shared" si="17"/>
        <v>725.81</v>
      </c>
      <c r="G131" s="46">
        <f t="shared" si="18"/>
        <v>476.22</v>
      </c>
      <c r="H131" s="40">
        <v>0</v>
      </c>
      <c r="I131" s="41">
        <f t="shared" si="19"/>
        <v>188865.3</v>
      </c>
      <c r="J131" s="32">
        <f t="shared" si="20"/>
        <v>58315.829999999994</v>
      </c>
      <c r="K131" s="32">
        <f t="shared" si="12"/>
        <v>189589.28365</v>
      </c>
      <c r="L131" s="33"/>
      <c r="M131" s="24"/>
      <c r="N131" s="24"/>
      <c r="O131" s="24"/>
      <c r="P131" s="5"/>
      <c r="Q131" s="5"/>
      <c r="R131" s="5"/>
      <c r="S131" s="5"/>
      <c r="T131" s="5"/>
    </row>
    <row r="132" spans="1:20" ht="15" customHeight="1" x14ac:dyDescent="0.25">
      <c r="A132" s="31">
        <f t="shared" si="13"/>
        <v>120</v>
      </c>
      <c r="B132" s="41">
        <f t="shared" si="14"/>
        <v>1202.0239437193352</v>
      </c>
      <c r="C132" s="41">
        <f t="shared" si="15"/>
        <v>1202.03</v>
      </c>
      <c r="D132" s="50"/>
      <c r="E132" s="49">
        <f t="shared" si="16"/>
        <v>4.5999999999999999E-2</v>
      </c>
      <c r="F132" s="32">
        <f t="shared" si="17"/>
        <v>723.99</v>
      </c>
      <c r="G132" s="46">
        <f t="shared" si="18"/>
        <v>478.03999999999996</v>
      </c>
      <c r="H132" s="40">
        <v>0</v>
      </c>
      <c r="I132" s="41">
        <f t="shared" si="19"/>
        <v>188387.25999999998</v>
      </c>
      <c r="J132" s="32">
        <f t="shared" si="20"/>
        <v>59039.819999999992</v>
      </c>
      <c r="K132" s="32">
        <f t="shared" si="12"/>
        <v>189172.20691666665</v>
      </c>
      <c r="L132" s="33"/>
      <c r="M132" s="24"/>
      <c r="N132" s="24"/>
      <c r="O132" s="24"/>
      <c r="P132" s="5"/>
      <c r="Q132" s="5"/>
      <c r="R132" s="5"/>
      <c r="S132" s="5"/>
      <c r="T132" s="5"/>
    </row>
    <row r="133" spans="1:20" ht="15" customHeight="1" x14ac:dyDescent="0.25">
      <c r="A133" s="31">
        <f t="shared" si="13"/>
        <v>121</v>
      </c>
      <c r="B133" s="41">
        <f t="shared" si="14"/>
        <v>1243.2725343230061</v>
      </c>
      <c r="C133" s="41">
        <f t="shared" si="15"/>
        <v>1243.28</v>
      </c>
      <c r="D133" s="50">
        <f>IF(E$3="טרפז",D97+F$3*3,D121+E$3)</f>
        <v>0.05</v>
      </c>
      <c r="E133" s="49">
        <f t="shared" si="16"/>
        <v>0.05</v>
      </c>
      <c r="F133" s="32">
        <f t="shared" si="17"/>
        <v>784.95</v>
      </c>
      <c r="G133" s="46">
        <f t="shared" si="18"/>
        <v>458.32999999999993</v>
      </c>
      <c r="H133" s="40">
        <v>0</v>
      </c>
      <c r="I133" s="41">
        <f t="shared" si="19"/>
        <v>187928.93</v>
      </c>
      <c r="J133" s="32">
        <f t="shared" si="20"/>
        <v>59824.76999999999</v>
      </c>
      <c r="K133" s="32">
        <f t="shared" si="12"/>
        <v>188711.96720833331</v>
      </c>
      <c r="L133" s="33"/>
      <c r="M133" s="24"/>
      <c r="N133" s="24"/>
      <c r="O133" s="24"/>
      <c r="P133" s="5"/>
      <c r="Q133" s="5"/>
      <c r="R133" s="5"/>
      <c r="S133" s="5"/>
      <c r="T133" s="5"/>
    </row>
    <row r="134" spans="1:20" ht="15" customHeight="1" x14ac:dyDescent="0.25">
      <c r="A134" s="31">
        <f t="shared" si="13"/>
        <v>122</v>
      </c>
      <c r="B134" s="41">
        <f t="shared" si="14"/>
        <v>1243.2725343230061</v>
      </c>
      <c r="C134" s="41">
        <f t="shared" si="15"/>
        <v>1243.28</v>
      </c>
      <c r="D134" s="50"/>
      <c r="E134" s="49">
        <f t="shared" si="16"/>
        <v>0.05</v>
      </c>
      <c r="F134" s="32">
        <f t="shared" si="17"/>
        <v>783.04</v>
      </c>
      <c r="G134" s="46">
        <f t="shared" si="18"/>
        <v>460.24</v>
      </c>
      <c r="H134" s="40">
        <v>0</v>
      </c>
      <c r="I134" s="41">
        <f t="shared" si="19"/>
        <v>187468.69</v>
      </c>
      <c r="J134" s="32">
        <f t="shared" si="20"/>
        <v>60607.80999999999</v>
      </c>
      <c r="K134" s="32">
        <f t="shared" si="12"/>
        <v>188249.80954166668</v>
      </c>
      <c r="L134" s="33"/>
      <c r="M134" s="24"/>
      <c r="N134" s="24"/>
      <c r="O134" s="24"/>
      <c r="P134" s="5"/>
      <c r="Q134" s="5"/>
      <c r="R134" s="5"/>
      <c r="S134" s="5"/>
      <c r="T134" s="5"/>
    </row>
    <row r="135" spans="1:20" ht="15" customHeight="1" x14ac:dyDescent="0.25">
      <c r="A135" s="31">
        <f t="shared" si="13"/>
        <v>123</v>
      </c>
      <c r="B135" s="41">
        <f t="shared" si="14"/>
        <v>1243.2725343230061</v>
      </c>
      <c r="C135" s="41">
        <f t="shared" si="15"/>
        <v>1243.28</v>
      </c>
      <c r="D135" s="50"/>
      <c r="E135" s="49">
        <f t="shared" si="16"/>
        <v>0.05</v>
      </c>
      <c r="F135" s="32">
        <f t="shared" si="17"/>
        <v>781.12</v>
      </c>
      <c r="G135" s="46">
        <f t="shared" si="18"/>
        <v>462.15999999999997</v>
      </c>
      <c r="H135" s="40">
        <v>0</v>
      </c>
      <c r="I135" s="41">
        <f t="shared" si="19"/>
        <v>187006.53</v>
      </c>
      <c r="J135" s="32">
        <f t="shared" si="20"/>
        <v>61388.929999999993</v>
      </c>
      <c r="K135" s="32">
        <f t="shared" si="12"/>
        <v>187785.723875</v>
      </c>
      <c r="L135" s="33"/>
      <c r="M135" s="24"/>
      <c r="N135" s="24"/>
      <c r="O135" s="24"/>
      <c r="P135" s="5"/>
      <c r="Q135" s="5"/>
      <c r="R135" s="5"/>
      <c r="S135" s="5"/>
      <c r="T135" s="5"/>
    </row>
    <row r="136" spans="1:20" ht="15" customHeight="1" x14ac:dyDescent="0.25">
      <c r="A136" s="31">
        <f t="shared" si="13"/>
        <v>124</v>
      </c>
      <c r="B136" s="41">
        <f t="shared" si="14"/>
        <v>1243.2725343230061</v>
      </c>
      <c r="C136" s="41">
        <f t="shared" si="15"/>
        <v>1243.28</v>
      </c>
      <c r="D136" s="50"/>
      <c r="E136" s="49">
        <f t="shared" si="16"/>
        <v>0.05</v>
      </c>
      <c r="F136" s="32">
        <f t="shared" si="17"/>
        <v>779.2</v>
      </c>
      <c r="G136" s="46">
        <f t="shared" si="18"/>
        <v>464.07999999999993</v>
      </c>
      <c r="H136" s="40">
        <v>0</v>
      </c>
      <c r="I136" s="41">
        <f t="shared" si="19"/>
        <v>186542.45</v>
      </c>
      <c r="J136" s="32">
        <f t="shared" si="20"/>
        <v>62168.12999999999</v>
      </c>
      <c r="K136" s="32">
        <f t="shared" si="12"/>
        <v>187319.71020833336</v>
      </c>
      <c r="L136" s="33"/>
      <c r="M136" s="24"/>
      <c r="N136" s="24"/>
      <c r="O136" s="24"/>
      <c r="P136" s="5"/>
      <c r="Q136" s="5"/>
      <c r="R136" s="5"/>
      <c r="S136" s="5"/>
      <c r="T136" s="5"/>
    </row>
    <row r="137" spans="1:20" ht="15" customHeight="1" x14ac:dyDescent="0.25">
      <c r="A137" s="31">
        <f t="shared" si="13"/>
        <v>125</v>
      </c>
      <c r="B137" s="41">
        <f t="shared" si="14"/>
        <v>1243.2725343230061</v>
      </c>
      <c r="C137" s="41">
        <f t="shared" si="15"/>
        <v>1243.28</v>
      </c>
      <c r="D137" s="50"/>
      <c r="E137" s="49">
        <f t="shared" si="16"/>
        <v>0.05</v>
      </c>
      <c r="F137" s="32">
        <f t="shared" si="17"/>
        <v>777.27</v>
      </c>
      <c r="G137" s="46">
        <f t="shared" si="18"/>
        <v>466.01</v>
      </c>
      <c r="H137" s="40">
        <v>0</v>
      </c>
      <c r="I137" s="41">
        <f t="shared" si="19"/>
        <v>186076.44</v>
      </c>
      <c r="J137" s="32">
        <f t="shared" si="20"/>
        <v>62945.399999999987</v>
      </c>
      <c r="K137" s="32">
        <f t="shared" si="12"/>
        <v>186851.7585</v>
      </c>
      <c r="L137" s="33"/>
      <c r="M137" s="24"/>
      <c r="N137" s="24"/>
      <c r="O137" s="24"/>
      <c r="P137" s="5"/>
      <c r="Q137" s="5"/>
      <c r="R137" s="5"/>
      <c r="S137" s="5"/>
      <c r="T137" s="5"/>
    </row>
    <row r="138" spans="1:20" ht="15" customHeight="1" x14ac:dyDescent="0.25">
      <c r="A138" s="31">
        <f t="shared" si="13"/>
        <v>126</v>
      </c>
      <c r="B138" s="41">
        <f t="shared" si="14"/>
        <v>1243.2725343230061</v>
      </c>
      <c r="C138" s="41">
        <f t="shared" si="15"/>
        <v>1243.28</v>
      </c>
      <c r="D138" s="50"/>
      <c r="E138" s="49">
        <f t="shared" si="16"/>
        <v>0.05</v>
      </c>
      <c r="F138" s="32">
        <f t="shared" si="17"/>
        <v>775.31999999999994</v>
      </c>
      <c r="G138" s="46">
        <f t="shared" si="18"/>
        <v>467.96000000000004</v>
      </c>
      <c r="H138" s="40">
        <v>0</v>
      </c>
      <c r="I138" s="41">
        <f t="shared" si="19"/>
        <v>185608.48</v>
      </c>
      <c r="J138" s="32">
        <f t="shared" si="20"/>
        <v>63720.719999999987</v>
      </c>
      <c r="K138" s="32">
        <f t="shared" si="12"/>
        <v>186381.84866666669</v>
      </c>
      <c r="L138" s="33"/>
      <c r="M138" s="24"/>
      <c r="N138" s="24"/>
      <c r="O138" s="24"/>
      <c r="P138" s="5"/>
      <c r="Q138" s="5"/>
      <c r="R138" s="5"/>
      <c r="S138" s="5"/>
      <c r="T138" s="5"/>
    </row>
    <row r="139" spans="1:20" ht="15" customHeight="1" x14ac:dyDescent="0.25">
      <c r="A139" s="31">
        <f t="shared" si="13"/>
        <v>127</v>
      </c>
      <c r="B139" s="41">
        <f t="shared" si="14"/>
        <v>1243.2725343230061</v>
      </c>
      <c r="C139" s="41">
        <f t="shared" si="15"/>
        <v>1243.28</v>
      </c>
      <c r="D139" s="50"/>
      <c r="E139" s="49">
        <f t="shared" si="16"/>
        <v>0.05</v>
      </c>
      <c r="F139" s="32">
        <f t="shared" si="17"/>
        <v>773.37</v>
      </c>
      <c r="G139" s="46">
        <f t="shared" si="18"/>
        <v>469.90999999999997</v>
      </c>
      <c r="H139" s="40">
        <v>0</v>
      </c>
      <c r="I139" s="41">
        <f t="shared" si="19"/>
        <v>185138.57</v>
      </c>
      <c r="J139" s="32">
        <f t="shared" si="20"/>
        <v>64494.089999999989</v>
      </c>
      <c r="K139" s="32">
        <f t="shared" si="12"/>
        <v>185909.98070833334</v>
      </c>
      <c r="L139" s="33"/>
      <c r="M139" s="24"/>
      <c r="N139" s="24"/>
      <c r="O139" s="24"/>
      <c r="P139" s="5"/>
      <c r="Q139" s="5"/>
      <c r="R139" s="5"/>
      <c r="S139" s="5"/>
      <c r="T139" s="5"/>
    </row>
    <row r="140" spans="1:20" ht="15" customHeight="1" x14ac:dyDescent="0.25">
      <c r="A140" s="31">
        <f t="shared" si="13"/>
        <v>128</v>
      </c>
      <c r="B140" s="41">
        <f t="shared" si="14"/>
        <v>1243.2725343230061</v>
      </c>
      <c r="C140" s="41">
        <f t="shared" si="15"/>
        <v>1243.28</v>
      </c>
      <c r="D140" s="50"/>
      <c r="E140" s="49">
        <f t="shared" si="16"/>
        <v>0.05</v>
      </c>
      <c r="F140" s="32">
        <f t="shared" si="17"/>
        <v>771.42</v>
      </c>
      <c r="G140" s="46">
        <f t="shared" si="18"/>
        <v>471.86</v>
      </c>
      <c r="H140" s="40">
        <v>0</v>
      </c>
      <c r="I140" s="41">
        <f t="shared" si="19"/>
        <v>184666.71000000002</v>
      </c>
      <c r="J140" s="32">
        <f t="shared" si="20"/>
        <v>65265.509999999987</v>
      </c>
      <c r="K140" s="32">
        <f t="shared" si="12"/>
        <v>185436.15462500002</v>
      </c>
      <c r="L140" s="33"/>
      <c r="M140" s="24"/>
      <c r="N140" s="24"/>
      <c r="O140" s="24"/>
      <c r="P140" s="5"/>
      <c r="Q140" s="5"/>
      <c r="R140" s="5"/>
      <c r="S140" s="5"/>
      <c r="T140" s="5"/>
    </row>
    <row r="141" spans="1:20" ht="15" customHeight="1" x14ac:dyDescent="0.25">
      <c r="A141" s="31">
        <f t="shared" si="13"/>
        <v>129</v>
      </c>
      <c r="B141" s="41">
        <f t="shared" si="14"/>
        <v>1243.2725343230061</v>
      </c>
      <c r="C141" s="41">
        <f t="shared" si="15"/>
        <v>1243.28</v>
      </c>
      <c r="D141" s="50"/>
      <c r="E141" s="49">
        <f t="shared" si="16"/>
        <v>0.05</v>
      </c>
      <c r="F141" s="32">
        <f t="shared" si="17"/>
        <v>769.45</v>
      </c>
      <c r="G141" s="46">
        <f t="shared" si="18"/>
        <v>473.82999999999993</v>
      </c>
      <c r="H141" s="40">
        <v>0</v>
      </c>
      <c r="I141" s="41">
        <f t="shared" si="19"/>
        <v>184192.88000000003</v>
      </c>
      <c r="J141" s="32">
        <f t="shared" si="20"/>
        <v>66034.959999999992</v>
      </c>
      <c r="K141" s="32">
        <f t="shared" si="12"/>
        <v>184960.35033333336</v>
      </c>
      <c r="L141" s="33"/>
      <c r="M141" s="24"/>
      <c r="N141" s="24"/>
      <c r="O141" s="24"/>
      <c r="P141" s="5"/>
      <c r="Q141" s="5"/>
      <c r="R141" s="5"/>
      <c r="S141" s="5"/>
      <c r="T141" s="5"/>
    </row>
    <row r="142" spans="1:20" ht="15" customHeight="1" x14ac:dyDescent="0.25">
      <c r="A142" s="31">
        <f t="shared" si="13"/>
        <v>130</v>
      </c>
      <c r="B142" s="41">
        <f t="shared" si="14"/>
        <v>1243.2725343230061</v>
      </c>
      <c r="C142" s="41">
        <f t="shared" si="15"/>
        <v>1243.28</v>
      </c>
      <c r="D142" s="50"/>
      <c r="E142" s="49">
        <f t="shared" si="16"/>
        <v>0.05</v>
      </c>
      <c r="F142" s="32">
        <f t="shared" si="17"/>
        <v>767.48</v>
      </c>
      <c r="G142" s="46">
        <f t="shared" si="18"/>
        <v>475.79999999999995</v>
      </c>
      <c r="H142" s="40">
        <v>0</v>
      </c>
      <c r="I142" s="41">
        <f t="shared" si="19"/>
        <v>183717.08000000005</v>
      </c>
      <c r="J142" s="32">
        <f t="shared" si="20"/>
        <v>66802.439999999988</v>
      </c>
      <c r="K142" s="32">
        <f t="shared" ref="K142:K205" si="21">I142+(I142*E143/12)</f>
        <v>184482.56783333339</v>
      </c>
      <c r="L142" s="33"/>
      <c r="M142" s="24"/>
      <c r="N142" s="24"/>
      <c r="O142" s="24"/>
      <c r="P142" s="5"/>
      <c r="Q142" s="5"/>
      <c r="R142" s="5"/>
      <c r="S142" s="5"/>
      <c r="T142" s="5"/>
    </row>
    <row r="143" spans="1:20" ht="15" customHeight="1" x14ac:dyDescent="0.25">
      <c r="A143" s="31">
        <f t="shared" ref="A143:A206" si="22">IF(I142&lt;0.02,"",A142+1)</f>
        <v>131</v>
      </c>
      <c r="B143" s="41">
        <f t="shared" ref="B143:B206" si="23">IF(A143="","",IF(E143&lt;&gt;E142,PMT(E143/12,$C$4-A142,-I142),B142))</f>
        <v>1243.2725343230061</v>
      </c>
      <c r="C143" s="41">
        <f t="shared" ref="C143:C206" si="24">IF(A143="","",IF(B143&gt;K142,K142,ROUNDUP(B143,2)))</f>
        <v>1243.28</v>
      </c>
      <c r="D143" s="50"/>
      <c r="E143" s="49">
        <f t="shared" ref="E143:E206" si="25">IF(A143="","",IF(D143&lt;&gt;"",D143,E142))</f>
        <v>0.05</v>
      </c>
      <c r="F143" s="32">
        <f t="shared" ref="F143:F206" si="26">IF(A143="","",ROUNDUP(I142*E143/12,2))</f>
        <v>765.49</v>
      </c>
      <c r="G143" s="46">
        <f t="shared" ref="G143:G206" si="27">IF(A143="","",C143-F143)</f>
        <v>477.78999999999996</v>
      </c>
      <c r="H143" s="40">
        <v>0</v>
      </c>
      <c r="I143" s="41">
        <f t="shared" ref="I143:I206" si="28">IF(I142&lt;0.02,0,I142-G143-H143)</f>
        <v>183239.29000000004</v>
      </c>
      <c r="J143" s="32">
        <f t="shared" ref="J143:J206" si="29">IF(A143="","",J142+F143)</f>
        <v>67567.929999999993</v>
      </c>
      <c r="K143" s="32">
        <f t="shared" si="21"/>
        <v>184002.78704166671</v>
      </c>
      <c r="L143" s="33"/>
      <c r="M143" s="24"/>
      <c r="N143" s="24"/>
      <c r="O143" s="24"/>
      <c r="P143" s="5"/>
      <c r="Q143" s="5"/>
      <c r="R143" s="5"/>
      <c r="S143" s="5"/>
      <c r="T143" s="5"/>
    </row>
    <row r="144" spans="1:20" ht="15" customHeight="1" x14ac:dyDescent="0.25">
      <c r="A144" s="31">
        <f t="shared" si="22"/>
        <v>132</v>
      </c>
      <c r="B144" s="41">
        <f t="shared" si="23"/>
        <v>1243.2725343230061</v>
      </c>
      <c r="C144" s="41">
        <f t="shared" si="24"/>
        <v>1243.28</v>
      </c>
      <c r="D144" s="50"/>
      <c r="E144" s="49">
        <f t="shared" si="25"/>
        <v>0.05</v>
      </c>
      <c r="F144" s="32">
        <f t="shared" si="26"/>
        <v>763.5</v>
      </c>
      <c r="G144" s="46">
        <f t="shared" si="27"/>
        <v>479.78</v>
      </c>
      <c r="H144" s="40">
        <v>0</v>
      </c>
      <c r="I144" s="41">
        <f t="shared" si="28"/>
        <v>182759.51000000004</v>
      </c>
      <c r="J144" s="32">
        <f t="shared" si="29"/>
        <v>68331.429999999993</v>
      </c>
      <c r="K144" s="32">
        <f t="shared" si="21"/>
        <v>183521.00795833339</v>
      </c>
      <c r="L144" s="33"/>
      <c r="M144" s="24"/>
      <c r="N144" s="24"/>
      <c r="O144" s="24"/>
      <c r="P144" s="5"/>
      <c r="Q144" s="5"/>
      <c r="R144" s="5"/>
      <c r="S144" s="5"/>
      <c r="T144" s="5"/>
    </row>
    <row r="145" spans="1:20" ht="15" customHeight="1" x14ac:dyDescent="0.25">
      <c r="A145" s="31">
        <f t="shared" si="22"/>
        <v>133</v>
      </c>
      <c r="B145" s="41">
        <f t="shared" si="23"/>
        <v>1243.2725343230061</v>
      </c>
      <c r="C145" s="41">
        <f t="shared" si="24"/>
        <v>1243.28</v>
      </c>
      <c r="D145" s="50">
        <f>IF(E$3="טרפז",D133,D133+E$3)</f>
        <v>0.05</v>
      </c>
      <c r="E145" s="49">
        <f t="shared" si="25"/>
        <v>0.05</v>
      </c>
      <c r="F145" s="32">
        <f t="shared" si="26"/>
        <v>761.5</v>
      </c>
      <c r="G145" s="46">
        <f t="shared" si="27"/>
        <v>481.78</v>
      </c>
      <c r="H145" s="40">
        <v>0</v>
      </c>
      <c r="I145" s="41">
        <f t="shared" si="28"/>
        <v>182277.73000000004</v>
      </c>
      <c r="J145" s="32">
        <f t="shared" si="29"/>
        <v>69092.929999999993</v>
      </c>
      <c r="K145" s="32">
        <f t="shared" si="21"/>
        <v>183037.2205416667</v>
      </c>
      <c r="L145" s="33"/>
      <c r="M145" s="24"/>
      <c r="N145" s="24"/>
      <c r="O145" s="24"/>
      <c r="P145" s="5"/>
      <c r="Q145" s="5"/>
      <c r="R145" s="5"/>
      <c r="S145" s="5"/>
      <c r="T145" s="5"/>
    </row>
    <row r="146" spans="1:20" ht="15" customHeight="1" x14ac:dyDescent="0.25">
      <c r="A146" s="31">
        <f t="shared" si="22"/>
        <v>134</v>
      </c>
      <c r="B146" s="41">
        <f t="shared" si="23"/>
        <v>1243.2725343230061</v>
      </c>
      <c r="C146" s="41">
        <f t="shared" si="24"/>
        <v>1243.28</v>
      </c>
      <c r="D146" s="50"/>
      <c r="E146" s="49">
        <f t="shared" si="25"/>
        <v>0.05</v>
      </c>
      <c r="F146" s="32">
        <f t="shared" si="26"/>
        <v>759.5</v>
      </c>
      <c r="G146" s="46">
        <f t="shared" si="27"/>
        <v>483.78</v>
      </c>
      <c r="H146" s="40">
        <v>0</v>
      </c>
      <c r="I146" s="41">
        <f t="shared" si="28"/>
        <v>181793.95000000004</v>
      </c>
      <c r="J146" s="32">
        <f t="shared" si="29"/>
        <v>69852.429999999993</v>
      </c>
      <c r="K146" s="32">
        <f t="shared" si="21"/>
        <v>182551.42479166671</v>
      </c>
      <c r="L146" s="33"/>
      <c r="M146" s="24"/>
      <c r="N146" s="24"/>
      <c r="O146" s="24"/>
      <c r="P146" s="5"/>
      <c r="Q146" s="5"/>
      <c r="R146" s="5"/>
      <c r="S146" s="5"/>
      <c r="T146" s="5"/>
    </row>
    <row r="147" spans="1:20" ht="15" customHeight="1" x14ac:dyDescent="0.25">
      <c r="A147" s="31">
        <f t="shared" si="22"/>
        <v>135</v>
      </c>
      <c r="B147" s="41">
        <f t="shared" si="23"/>
        <v>1243.2725343230061</v>
      </c>
      <c r="C147" s="41">
        <f t="shared" si="24"/>
        <v>1243.28</v>
      </c>
      <c r="D147" s="50"/>
      <c r="E147" s="49">
        <f t="shared" si="25"/>
        <v>0.05</v>
      </c>
      <c r="F147" s="32">
        <f t="shared" si="26"/>
        <v>757.48</v>
      </c>
      <c r="G147" s="46">
        <f t="shared" si="27"/>
        <v>485.79999999999995</v>
      </c>
      <c r="H147" s="40">
        <v>0</v>
      </c>
      <c r="I147" s="41">
        <f t="shared" si="28"/>
        <v>181308.15000000005</v>
      </c>
      <c r="J147" s="32">
        <f t="shared" si="29"/>
        <v>70609.909999999989</v>
      </c>
      <c r="K147" s="32">
        <f t="shared" si="21"/>
        <v>182063.60062500005</v>
      </c>
      <c r="L147" s="33"/>
      <c r="M147" s="24"/>
      <c r="N147" s="24"/>
      <c r="O147" s="24"/>
      <c r="P147" s="5"/>
      <c r="Q147" s="5"/>
      <c r="R147" s="5"/>
      <c r="S147" s="5"/>
      <c r="T147" s="5"/>
    </row>
    <row r="148" spans="1:20" ht="15" customHeight="1" x14ac:dyDescent="0.25">
      <c r="A148" s="31">
        <f t="shared" si="22"/>
        <v>136</v>
      </c>
      <c r="B148" s="41">
        <f t="shared" si="23"/>
        <v>1243.2725343230061</v>
      </c>
      <c r="C148" s="41">
        <f t="shared" si="24"/>
        <v>1243.28</v>
      </c>
      <c r="D148" s="50"/>
      <c r="E148" s="49">
        <f t="shared" si="25"/>
        <v>0.05</v>
      </c>
      <c r="F148" s="32">
        <f t="shared" si="26"/>
        <v>755.46</v>
      </c>
      <c r="G148" s="46">
        <f t="shared" si="27"/>
        <v>487.81999999999994</v>
      </c>
      <c r="H148" s="40">
        <v>0</v>
      </c>
      <c r="I148" s="41">
        <f t="shared" si="28"/>
        <v>180820.33000000005</v>
      </c>
      <c r="J148" s="32">
        <f t="shared" si="29"/>
        <v>71365.37</v>
      </c>
      <c r="K148" s="32">
        <f t="shared" si="21"/>
        <v>181573.74804166672</v>
      </c>
      <c r="L148" s="33"/>
      <c r="M148" s="24"/>
      <c r="N148" s="24"/>
      <c r="O148" s="24"/>
      <c r="P148" s="5"/>
      <c r="Q148" s="5"/>
      <c r="R148" s="5"/>
      <c r="S148" s="5"/>
      <c r="T148" s="5"/>
    </row>
    <row r="149" spans="1:20" ht="15" customHeight="1" x14ac:dyDescent="0.25">
      <c r="A149" s="31">
        <f t="shared" si="22"/>
        <v>137</v>
      </c>
      <c r="B149" s="41">
        <f t="shared" si="23"/>
        <v>1243.2725343230061</v>
      </c>
      <c r="C149" s="41">
        <f t="shared" si="24"/>
        <v>1243.28</v>
      </c>
      <c r="D149" s="50"/>
      <c r="E149" s="49">
        <f t="shared" si="25"/>
        <v>0.05</v>
      </c>
      <c r="F149" s="32">
        <f t="shared" si="26"/>
        <v>753.42</v>
      </c>
      <c r="G149" s="46">
        <f t="shared" si="27"/>
        <v>489.86</v>
      </c>
      <c r="H149" s="40">
        <v>0</v>
      </c>
      <c r="I149" s="41">
        <f t="shared" si="28"/>
        <v>180330.47000000006</v>
      </c>
      <c r="J149" s="32">
        <f t="shared" si="29"/>
        <v>72118.789999999994</v>
      </c>
      <c r="K149" s="32">
        <f t="shared" si="21"/>
        <v>181081.84695833339</v>
      </c>
      <c r="L149" s="33"/>
      <c r="M149" s="24"/>
      <c r="N149" s="24"/>
      <c r="O149" s="24"/>
      <c r="P149" s="5"/>
      <c r="Q149" s="5"/>
      <c r="R149" s="5"/>
      <c r="S149" s="5"/>
      <c r="T149" s="5"/>
    </row>
    <row r="150" spans="1:20" ht="15" customHeight="1" x14ac:dyDescent="0.25">
      <c r="A150" s="31">
        <f t="shared" si="22"/>
        <v>138</v>
      </c>
      <c r="B150" s="41">
        <f t="shared" si="23"/>
        <v>1243.2725343230061</v>
      </c>
      <c r="C150" s="41">
        <f t="shared" si="24"/>
        <v>1243.28</v>
      </c>
      <c r="D150" s="50"/>
      <c r="E150" s="49">
        <f t="shared" si="25"/>
        <v>0.05</v>
      </c>
      <c r="F150" s="32">
        <f t="shared" si="26"/>
        <v>751.38</v>
      </c>
      <c r="G150" s="46">
        <f t="shared" si="27"/>
        <v>491.9</v>
      </c>
      <c r="H150" s="40">
        <v>0</v>
      </c>
      <c r="I150" s="41">
        <f t="shared" si="28"/>
        <v>179838.57000000007</v>
      </c>
      <c r="J150" s="32">
        <f t="shared" si="29"/>
        <v>72870.17</v>
      </c>
      <c r="K150" s="32">
        <f t="shared" si="21"/>
        <v>180587.89737500006</v>
      </c>
      <c r="L150" s="33"/>
      <c r="M150" s="24"/>
      <c r="N150" s="24"/>
      <c r="O150" s="24"/>
      <c r="P150" s="5"/>
      <c r="Q150" s="5"/>
      <c r="R150" s="5"/>
      <c r="S150" s="5"/>
      <c r="T150" s="5"/>
    </row>
    <row r="151" spans="1:20" ht="15" customHeight="1" x14ac:dyDescent="0.25">
      <c r="A151" s="31">
        <f t="shared" si="22"/>
        <v>139</v>
      </c>
      <c r="B151" s="41">
        <f t="shared" si="23"/>
        <v>1243.2725343230061</v>
      </c>
      <c r="C151" s="41">
        <f t="shared" si="24"/>
        <v>1243.28</v>
      </c>
      <c r="D151" s="50"/>
      <c r="E151" s="49">
        <f t="shared" si="25"/>
        <v>0.05</v>
      </c>
      <c r="F151" s="32">
        <f t="shared" si="26"/>
        <v>749.33</v>
      </c>
      <c r="G151" s="46">
        <f t="shared" si="27"/>
        <v>493.94999999999993</v>
      </c>
      <c r="H151" s="40">
        <v>0</v>
      </c>
      <c r="I151" s="41">
        <f t="shared" si="28"/>
        <v>179344.62000000005</v>
      </c>
      <c r="J151" s="32">
        <f t="shared" si="29"/>
        <v>73619.5</v>
      </c>
      <c r="K151" s="32">
        <f t="shared" si="21"/>
        <v>180091.88925000007</v>
      </c>
      <c r="L151" s="33"/>
      <c r="M151" s="24"/>
      <c r="N151" s="24"/>
      <c r="O151" s="24"/>
      <c r="P151" s="5"/>
      <c r="Q151" s="5"/>
      <c r="R151" s="5"/>
      <c r="S151" s="5"/>
      <c r="T151" s="5"/>
    </row>
    <row r="152" spans="1:20" ht="15" customHeight="1" x14ac:dyDescent="0.25">
      <c r="A152" s="31">
        <f t="shared" si="22"/>
        <v>140</v>
      </c>
      <c r="B152" s="41">
        <f t="shared" si="23"/>
        <v>1243.2725343230061</v>
      </c>
      <c r="C152" s="41">
        <f t="shared" si="24"/>
        <v>1243.28</v>
      </c>
      <c r="D152" s="50"/>
      <c r="E152" s="49">
        <f t="shared" si="25"/>
        <v>0.05</v>
      </c>
      <c r="F152" s="32">
        <f t="shared" si="26"/>
        <v>747.27</v>
      </c>
      <c r="G152" s="46">
        <f t="shared" si="27"/>
        <v>496.01</v>
      </c>
      <c r="H152" s="40">
        <v>0</v>
      </c>
      <c r="I152" s="41">
        <f t="shared" si="28"/>
        <v>178848.61000000004</v>
      </c>
      <c r="J152" s="32">
        <f t="shared" si="29"/>
        <v>74366.77</v>
      </c>
      <c r="K152" s="32">
        <f t="shared" si="21"/>
        <v>179593.8125416667</v>
      </c>
      <c r="L152" s="33"/>
      <c r="M152" s="24"/>
      <c r="N152" s="24"/>
      <c r="O152" s="24"/>
      <c r="P152" s="5"/>
      <c r="Q152" s="5"/>
      <c r="R152" s="5"/>
      <c r="S152" s="5"/>
      <c r="T152" s="5"/>
    </row>
    <row r="153" spans="1:20" ht="15" customHeight="1" x14ac:dyDescent="0.25">
      <c r="A153" s="31">
        <f t="shared" si="22"/>
        <v>141</v>
      </c>
      <c r="B153" s="41">
        <f t="shared" si="23"/>
        <v>1243.2725343230061</v>
      </c>
      <c r="C153" s="41">
        <f t="shared" si="24"/>
        <v>1243.28</v>
      </c>
      <c r="D153" s="50"/>
      <c r="E153" s="49">
        <f t="shared" si="25"/>
        <v>0.05</v>
      </c>
      <c r="F153" s="32">
        <f t="shared" si="26"/>
        <v>745.21</v>
      </c>
      <c r="G153" s="46">
        <f t="shared" si="27"/>
        <v>498.06999999999994</v>
      </c>
      <c r="H153" s="40">
        <v>0</v>
      </c>
      <c r="I153" s="41">
        <f t="shared" si="28"/>
        <v>178350.54000000004</v>
      </c>
      <c r="J153" s="32">
        <f t="shared" si="29"/>
        <v>75111.98000000001</v>
      </c>
      <c r="K153" s="32">
        <f t="shared" si="21"/>
        <v>179093.66725000003</v>
      </c>
      <c r="L153" s="33"/>
      <c r="M153" s="24"/>
      <c r="N153" s="24"/>
      <c r="O153" s="24"/>
      <c r="P153" s="5"/>
      <c r="Q153" s="5"/>
      <c r="R153" s="5"/>
      <c r="S153" s="5"/>
      <c r="T153" s="5"/>
    </row>
    <row r="154" spans="1:20" ht="15" customHeight="1" x14ac:dyDescent="0.25">
      <c r="A154" s="31">
        <f t="shared" si="22"/>
        <v>142</v>
      </c>
      <c r="B154" s="41">
        <f t="shared" si="23"/>
        <v>1243.2725343230061</v>
      </c>
      <c r="C154" s="41">
        <f t="shared" si="24"/>
        <v>1243.28</v>
      </c>
      <c r="D154" s="50"/>
      <c r="E154" s="49">
        <f t="shared" si="25"/>
        <v>0.05</v>
      </c>
      <c r="F154" s="32">
        <f t="shared" si="26"/>
        <v>743.13</v>
      </c>
      <c r="G154" s="46">
        <f t="shared" si="27"/>
        <v>500.15</v>
      </c>
      <c r="H154" s="40">
        <v>0</v>
      </c>
      <c r="I154" s="41">
        <f t="shared" si="28"/>
        <v>177850.39000000004</v>
      </c>
      <c r="J154" s="32">
        <f t="shared" si="29"/>
        <v>75855.110000000015</v>
      </c>
      <c r="K154" s="32">
        <f t="shared" si="21"/>
        <v>178591.4332916667</v>
      </c>
      <c r="L154" s="33"/>
      <c r="M154" s="24"/>
      <c r="N154" s="24"/>
      <c r="O154" s="24"/>
      <c r="P154" s="5"/>
      <c r="Q154" s="5"/>
      <c r="R154" s="5"/>
      <c r="S154" s="5"/>
      <c r="T154" s="5"/>
    </row>
    <row r="155" spans="1:20" ht="15" customHeight="1" x14ac:dyDescent="0.25">
      <c r="A155" s="31">
        <f t="shared" si="22"/>
        <v>143</v>
      </c>
      <c r="B155" s="41">
        <f t="shared" si="23"/>
        <v>1243.2725343230061</v>
      </c>
      <c r="C155" s="41">
        <f t="shared" si="24"/>
        <v>1243.28</v>
      </c>
      <c r="D155" s="50"/>
      <c r="E155" s="49">
        <f t="shared" si="25"/>
        <v>0.05</v>
      </c>
      <c r="F155" s="32">
        <f t="shared" si="26"/>
        <v>741.05</v>
      </c>
      <c r="G155" s="46">
        <f t="shared" si="27"/>
        <v>502.23</v>
      </c>
      <c r="H155" s="40">
        <v>0</v>
      </c>
      <c r="I155" s="41">
        <f t="shared" si="28"/>
        <v>177348.16000000003</v>
      </c>
      <c r="J155" s="32">
        <f t="shared" si="29"/>
        <v>76596.160000000018</v>
      </c>
      <c r="K155" s="32">
        <f t="shared" si="21"/>
        <v>178087.1106666667</v>
      </c>
      <c r="L155" s="33"/>
      <c r="M155" s="24"/>
      <c r="N155" s="24"/>
      <c r="O155" s="24"/>
      <c r="P155" s="5"/>
      <c r="Q155" s="5"/>
      <c r="R155" s="5"/>
      <c r="S155" s="5"/>
      <c r="T155" s="5"/>
    </row>
    <row r="156" spans="1:20" ht="15" customHeight="1" x14ac:dyDescent="0.25">
      <c r="A156" s="31">
        <f t="shared" si="22"/>
        <v>144</v>
      </c>
      <c r="B156" s="41">
        <f t="shared" si="23"/>
        <v>1243.2725343230061</v>
      </c>
      <c r="C156" s="41">
        <f t="shared" si="24"/>
        <v>1243.28</v>
      </c>
      <c r="D156" s="50"/>
      <c r="E156" s="49">
        <f t="shared" si="25"/>
        <v>0.05</v>
      </c>
      <c r="F156" s="32">
        <f t="shared" si="26"/>
        <v>738.96</v>
      </c>
      <c r="G156" s="46">
        <f t="shared" si="27"/>
        <v>504.31999999999994</v>
      </c>
      <c r="H156" s="40">
        <v>0</v>
      </c>
      <c r="I156" s="41">
        <f t="shared" si="28"/>
        <v>176843.84000000003</v>
      </c>
      <c r="J156" s="32">
        <f t="shared" si="29"/>
        <v>77335.120000000024</v>
      </c>
      <c r="K156" s="32">
        <f t="shared" si="21"/>
        <v>177580.68933333337</v>
      </c>
      <c r="L156" s="33"/>
      <c r="M156" s="24"/>
      <c r="N156" s="24"/>
      <c r="O156" s="24"/>
      <c r="P156" s="5"/>
      <c r="Q156" s="5"/>
      <c r="R156" s="5"/>
      <c r="S156" s="5"/>
      <c r="T156" s="5"/>
    </row>
    <row r="157" spans="1:20" ht="15" customHeight="1" x14ac:dyDescent="0.25">
      <c r="A157" s="31">
        <f t="shared" si="22"/>
        <v>145</v>
      </c>
      <c r="B157" s="41">
        <f t="shared" si="23"/>
        <v>1243.2725343230061</v>
      </c>
      <c r="C157" s="41">
        <f t="shared" si="24"/>
        <v>1243.28</v>
      </c>
      <c r="D157" s="50">
        <f>IF(E$3="טרפז",D133,D145+E$3)</f>
        <v>0.05</v>
      </c>
      <c r="E157" s="49">
        <f t="shared" si="25"/>
        <v>0.05</v>
      </c>
      <c r="F157" s="32">
        <f t="shared" si="26"/>
        <v>736.85</v>
      </c>
      <c r="G157" s="46">
        <f t="shared" si="27"/>
        <v>506.42999999999995</v>
      </c>
      <c r="H157" s="40">
        <v>0</v>
      </c>
      <c r="I157" s="41">
        <f t="shared" si="28"/>
        <v>176337.41000000003</v>
      </c>
      <c r="J157" s="32">
        <f t="shared" si="29"/>
        <v>78071.97000000003</v>
      </c>
      <c r="K157" s="32">
        <f t="shared" si="21"/>
        <v>177072.14920833337</v>
      </c>
      <c r="L157" s="33"/>
      <c r="M157" s="24"/>
      <c r="N157" s="24"/>
      <c r="O157" s="24"/>
      <c r="P157" s="5"/>
      <c r="Q157" s="5"/>
      <c r="R157" s="5"/>
      <c r="S157" s="5"/>
      <c r="T157" s="5"/>
    </row>
    <row r="158" spans="1:20" ht="15" customHeight="1" x14ac:dyDescent="0.25">
      <c r="A158" s="31">
        <f t="shared" si="22"/>
        <v>146</v>
      </c>
      <c r="B158" s="41">
        <f t="shared" si="23"/>
        <v>1243.2725343230061</v>
      </c>
      <c r="C158" s="41">
        <f t="shared" si="24"/>
        <v>1243.28</v>
      </c>
      <c r="D158" s="50"/>
      <c r="E158" s="49">
        <f t="shared" si="25"/>
        <v>0.05</v>
      </c>
      <c r="F158" s="32">
        <f t="shared" si="26"/>
        <v>734.74</v>
      </c>
      <c r="G158" s="46">
        <f t="shared" si="27"/>
        <v>508.53999999999996</v>
      </c>
      <c r="H158" s="40">
        <v>0</v>
      </c>
      <c r="I158" s="41">
        <f t="shared" si="28"/>
        <v>175828.87000000002</v>
      </c>
      <c r="J158" s="32">
        <f t="shared" si="29"/>
        <v>78806.710000000036</v>
      </c>
      <c r="K158" s="32">
        <f t="shared" si="21"/>
        <v>176561.49029166671</v>
      </c>
      <c r="L158" s="33"/>
      <c r="M158" s="24"/>
      <c r="N158" s="24"/>
      <c r="O158" s="24"/>
      <c r="P158" s="5"/>
      <c r="Q158" s="5"/>
      <c r="R158" s="5"/>
      <c r="S158" s="5"/>
      <c r="T158" s="5"/>
    </row>
    <row r="159" spans="1:20" ht="15" customHeight="1" x14ac:dyDescent="0.25">
      <c r="A159" s="31">
        <f t="shared" si="22"/>
        <v>147</v>
      </c>
      <c r="B159" s="41">
        <f t="shared" si="23"/>
        <v>1243.2725343230061</v>
      </c>
      <c r="C159" s="41">
        <f t="shared" si="24"/>
        <v>1243.28</v>
      </c>
      <c r="D159" s="50"/>
      <c r="E159" s="49">
        <f t="shared" si="25"/>
        <v>0.05</v>
      </c>
      <c r="F159" s="32">
        <f t="shared" si="26"/>
        <v>732.63</v>
      </c>
      <c r="G159" s="46">
        <f t="shared" si="27"/>
        <v>510.65</v>
      </c>
      <c r="H159" s="40">
        <v>0</v>
      </c>
      <c r="I159" s="41">
        <f t="shared" si="28"/>
        <v>175318.22000000003</v>
      </c>
      <c r="J159" s="32">
        <f t="shared" si="29"/>
        <v>79539.34000000004</v>
      </c>
      <c r="K159" s="32">
        <f t="shared" si="21"/>
        <v>176048.71258333337</v>
      </c>
      <c r="L159" s="33"/>
      <c r="M159" s="24"/>
      <c r="N159" s="24"/>
      <c r="O159" s="24"/>
      <c r="P159" s="5"/>
      <c r="Q159" s="5"/>
      <c r="R159" s="5"/>
      <c r="S159" s="5"/>
      <c r="T159" s="5"/>
    </row>
    <row r="160" spans="1:20" ht="15" customHeight="1" x14ac:dyDescent="0.25">
      <c r="A160" s="31">
        <f t="shared" si="22"/>
        <v>148</v>
      </c>
      <c r="B160" s="41">
        <f t="shared" si="23"/>
        <v>1243.2725343230061</v>
      </c>
      <c r="C160" s="41">
        <f t="shared" si="24"/>
        <v>1243.28</v>
      </c>
      <c r="D160" s="50"/>
      <c r="E160" s="49">
        <f t="shared" si="25"/>
        <v>0.05</v>
      </c>
      <c r="F160" s="32">
        <f t="shared" si="26"/>
        <v>730.5</v>
      </c>
      <c r="G160" s="46">
        <f t="shared" si="27"/>
        <v>512.78</v>
      </c>
      <c r="H160" s="40">
        <v>0</v>
      </c>
      <c r="I160" s="41">
        <f t="shared" si="28"/>
        <v>174805.44000000003</v>
      </c>
      <c r="J160" s="32">
        <f t="shared" si="29"/>
        <v>80269.84000000004</v>
      </c>
      <c r="K160" s="32">
        <f t="shared" si="21"/>
        <v>175533.79600000003</v>
      </c>
      <c r="L160" s="33"/>
      <c r="M160" s="24"/>
      <c r="N160" s="24"/>
      <c r="O160" s="24"/>
      <c r="P160" s="5"/>
      <c r="Q160" s="5"/>
      <c r="R160" s="5"/>
      <c r="S160" s="5"/>
      <c r="T160" s="5"/>
    </row>
    <row r="161" spans="1:20" ht="15" customHeight="1" x14ac:dyDescent="0.25">
      <c r="A161" s="31">
        <f t="shared" si="22"/>
        <v>149</v>
      </c>
      <c r="B161" s="41">
        <f t="shared" si="23"/>
        <v>1243.2725343230061</v>
      </c>
      <c r="C161" s="41">
        <f t="shared" si="24"/>
        <v>1243.28</v>
      </c>
      <c r="D161" s="50"/>
      <c r="E161" s="49">
        <f t="shared" si="25"/>
        <v>0.05</v>
      </c>
      <c r="F161" s="32">
        <f t="shared" si="26"/>
        <v>728.36</v>
      </c>
      <c r="G161" s="46">
        <f t="shared" si="27"/>
        <v>514.91999999999996</v>
      </c>
      <c r="H161" s="40">
        <v>0</v>
      </c>
      <c r="I161" s="41">
        <f t="shared" si="28"/>
        <v>174290.52000000002</v>
      </c>
      <c r="J161" s="32">
        <f t="shared" si="29"/>
        <v>80998.200000000041</v>
      </c>
      <c r="K161" s="32">
        <f t="shared" si="21"/>
        <v>175016.73050000001</v>
      </c>
      <c r="L161" s="33"/>
      <c r="M161" s="24"/>
      <c r="N161" s="24"/>
      <c r="O161" s="24"/>
      <c r="P161" s="5"/>
      <c r="Q161" s="5"/>
      <c r="R161" s="5"/>
      <c r="S161" s="5"/>
      <c r="T161" s="5"/>
    </row>
    <row r="162" spans="1:20" ht="15" customHeight="1" x14ac:dyDescent="0.25">
      <c r="A162" s="31">
        <f t="shared" si="22"/>
        <v>150</v>
      </c>
      <c r="B162" s="41">
        <f t="shared" si="23"/>
        <v>1243.2725343230061</v>
      </c>
      <c r="C162" s="41">
        <f t="shared" si="24"/>
        <v>1243.28</v>
      </c>
      <c r="D162" s="50"/>
      <c r="E162" s="49">
        <f t="shared" si="25"/>
        <v>0.05</v>
      </c>
      <c r="F162" s="32">
        <f t="shared" si="26"/>
        <v>726.22</v>
      </c>
      <c r="G162" s="46">
        <f t="shared" si="27"/>
        <v>517.05999999999995</v>
      </c>
      <c r="H162" s="40">
        <v>0</v>
      </c>
      <c r="I162" s="41">
        <f t="shared" si="28"/>
        <v>173773.46000000002</v>
      </c>
      <c r="J162" s="32">
        <f t="shared" si="29"/>
        <v>81724.420000000042</v>
      </c>
      <c r="K162" s="32">
        <f t="shared" si="21"/>
        <v>174497.51608333335</v>
      </c>
      <c r="L162" s="33"/>
      <c r="M162" s="24"/>
      <c r="N162" s="24"/>
      <c r="O162" s="24"/>
      <c r="P162" s="5"/>
      <c r="Q162" s="5"/>
      <c r="R162" s="5"/>
      <c r="S162" s="5"/>
      <c r="T162" s="5"/>
    </row>
    <row r="163" spans="1:20" ht="15" customHeight="1" x14ac:dyDescent="0.25">
      <c r="A163" s="31">
        <f t="shared" si="22"/>
        <v>151</v>
      </c>
      <c r="B163" s="41">
        <f t="shared" si="23"/>
        <v>1243.2725343230061</v>
      </c>
      <c r="C163" s="41">
        <f t="shared" si="24"/>
        <v>1243.28</v>
      </c>
      <c r="D163" s="50"/>
      <c r="E163" s="49">
        <f t="shared" si="25"/>
        <v>0.05</v>
      </c>
      <c r="F163" s="32">
        <f t="shared" si="26"/>
        <v>724.06</v>
      </c>
      <c r="G163" s="46">
        <f t="shared" si="27"/>
        <v>519.22</v>
      </c>
      <c r="H163" s="40">
        <v>0</v>
      </c>
      <c r="I163" s="41">
        <f t="shared" si="28"/>
        <v>173254.24000000002</v>
      </c>
      <c r="J163" s="32">
        <f t="shared" si="29"/>
        <v>82448.48000000004</v>
      </c>
      <c r="K163" s="32">
        <f t="shared" si="21"/>
        <v>173976.1326666667</v>
      </c>
      <c r="L163" s="33"/>
      <c r="M163" s="24"/>
      <c r="N163" s="24"/>
      <c r="O163" s="24"/>
      <c r="P163" s="5"/>
      <c r="Q163" s="5"/>
      <c r="R163" s="5"/>
      <c r="S163" s="5"/>
      <c r="T163" s="5"/>
    </row>
    <row r="164" spans="1:20" ht="15" customHeight="1" x14ac:dyDescent="0.25">
      <c r="A164" s="31">
        <f t="shared" si="22"/>
        <v>152</v>
      </c>
      <c r="B164" s="41">
        <f t="shared" si="23"/>
        <v>1243.2725343230061</v>
      </c>
      <c r="C164" s="41">
        <f t="shared" si="24"/>
        <v>1243.28</v>
      </c>
      <c r="D164" s="50"/>
      <c r="E164" s="49">
        <f t="shared" si="25"/>
        <v>0.05</v>
      </c>
      <c r="F164" s="32">
        <f t="shared" si="26"/>
        <v>721.9</v>
      </c>
      <c r="G164" s="46">
        <f t="shared" si="27"/>
        <v>521.38</v>
      </c>
      <c r="H164" s="40">
        <v>0</v>
      </c>
      <c r="I164" s="41">
        <f t="shared" si="28"/>
        <v>172732.86000000002</v>
      </c>
      <c r="J164" s="32">
        <f t="shared" si="29"/>
        <v>83170.380000000034</v>
      </c>
      <c r="K164" s="32">
        <f t="shared" si="21"/>
        <v>173452.58025000003</v>
      </c>
      <c r="L164" s="33"/>
      <c r="M164" s="24"/>
      <c r="N164" s="24"/>
      <c r="O164" s="24"/>
      <c r="P164" s="5"/>
      <c r="Q164" s="5"/>
      <c r="R164" s="5"/>
      <c r="S164" s="5"/>
      <c r="T164" s="5"/>
    </row>
    <row r="165" spans="1:20" ht="15" customHeight="1" x14ac:dyDescent="0.25">
      <c r="A165" s="31">
        <f t="shared" si="22"/>
        <v>153</v>
      </c>
      <c r="B165" s="41">
        <f t="shared" si="23"/>
        <v>1243.2725343230061</v>
      </c>
      <c r="C165" s="41">
        <f t="shared" si="24"/>
        <v>1243.28</v>
      </c>
      <c r="D165" s="50"/>
      <c r="E165" s="49">
        <f t="shared" si="25"/>
        <v>0.05</v>
      </c>
      <c r="F165" s="32">
        <f t="shared" si="26"/>
        <v>719.73</v>
      </c>
      <c r="G165" s="46">
        <f t="shared" si="27"/>
        <v>523.54999999999995</v>
      </c>
      <c r="H165" s="40">
        <v>0</v>
      </c>
      <c r="I165" s="41">
        <f t="shared" si="28"/>
        <v>172209.31000000003</v>
      </c>
      <c r="J165" s="32">
        <f t="shared" si="29"/>
        <v>83890.11000000003</v>
      </c>
      <c r="K165" s="32">
        <f t="shared" si="21"/>
        <v>172926.84879166671</v>
      </c>
      <c r="L165" s="33"/>
      <c r="M165" s="24"/>
      <c r="N165" s="24"/>
      <c r="O165" s="24"/>
      <c r="P165" s="5"/>
      <c r="Q165" s="5"/>
      <c r="R165" s="5"/>
      <c r="S165" s="5"/>
      <c r="T165" s="5"/>
    </row>
    <row r="166" spans="1:20" ht="15" customHeight="1" x14ac:dyDescent="0.25">
      <c r="A166" s="31">
        <f t="shared" si="22"/>
        <v>154</v>
      </c>
      <c r="B166" s="41">
        <f t="shared" si="23"/>
        <v>1243.2725343230061</v>
      </c>
      <c r="C166" s="41">
        <f t="shared" si="24"/>
        <v>1243.28</v>
      </c>
      <c r="D166" s="50"/>
      <c r="E166" s="49">
        <f t="shared" si="25"/>
        <v>0.05</v>
      </c>
      <c r="F166" s="32">
        <f t="shared" si="26"/>
        <v>717.54</v>
      </c>
      <c r="G166" s="46">
        <f t="shared" si="27"/>
        <v>525.74</v>
      </c>
      <c r="H166" s="40">
        <v>0</v>
      </c>
      <c r="I166" s="41">
        <f t="shared" si="28"/>
        <v>171683.57000000004</v>
      </c>
      <c r="J166" s="32">
        <f t="shared" si="29"/>
        <v>84607.650000000023</v>
      </c>
      <c r="K166" s="32">
        <f t="shared" si="21"/>
        <v>172398.91820833337</v>
      </c>
      <c r="L166" s="33"/>
      <c r="M166" s="24"/>
      <c r="N166" s="24"/>
      <c r="O166" s="24"/>
      <c r="P166" s="5"/>
      <c r="Q166" s="5"/>
      <c r="R166" s="5"/>
      <c r="S166" s="5"/>
      <c r="T166" s="5"/>
    </row>
    <row r="167" spans="1:20" ht="15" customHeight="1" x14ac:dyDescent="0.25">
      <c r="A167" s="31">
        <f t="shared" si="22"/>
        <v>155</v>
      </c>
      <c r="B167" s="41">
        <f t="shared" si="23"/>
        <v>1243.2725343230061</v>
      </c>
      <c r="C167" s="41">
        <f t="shared" si="24"/>
        <v>1243.28</v>
      </c>
      <c r="D167" s="50"/>
      <c r="E167" s="49">
        <f t="shared" si="25"/>
        <v>0.05</v>
      </c>
      <c r="F167" s="32">
        <f t="shared" si="26"/>
        <v>715.35</v>
      </c>
      <c r="G167" s="46">
        <f t="shared" si="27"/>
        <v>527.92999999999995</v>
      </c>
      <c r="H167" s="40">
        <v>0</v>
      </c>
      <c r="I167" s="41">
        <f t="shared" si="28"/>
        <v>171155.64000000004</v>
      </c>
      <c r="J167" s="32">
        <f t="shared" si="29"/>
        <v>85323.000000000029</v>
      </c>
      <c r="K167" s="32">
        <f t="shared" si="21"/>
        <v>171868.78850000005</v>
      </c>
      <c r="L167" s="33"/>
      <c r="M167" s="24"/>
      <c r="N167" s="24"/>
      <c r="O167" s="24"/>
      <c r="P167" s="5"/>
      <c r="Q167" s="5"/>
      <c r="R167" s="5"/>
      <c r="S167" s="5"/>
      <c r="T167" s="5"/>
    </row>
    <row r="168" spans="1:20" ht="15" customHeight="1" x14ac:dyDescent="0.25">
      <c r="A168" s="31">
        <f t="shared" si="22"/>
        <v>156</v>
      </c>
      <c r="B168" s="41">
        <f t="shared" si="23"/>
        <v>1243.2725343230061</v>
      </c>
      <c r="C168" s="41">
        <f t="shared" si="24"/>
        <v>1243.28</v>
      </c>
      <c r="D168" s="50"/>
      <c r="E168" s="49">
        <f t="shared" si="25"/>
        <v>0.05</v>
      </c>
      <c r="F168" s="32">
        <f t="shared" si="26"/>
        <v>713.15</v>
      </c>
      <c r="G168" s="46">
        <f t="shared" si="27"/>
        <v>530.13</v>
      </c>
      <c r="H168" s="40">
        <v>0</v>
      </c>
      <c r="I168" s="41">
        <f t="shared" si="28"/>
        <v>170625.51000000004</v>
      </c>
      <c r="J168" s="32">
        <f t="shared" si="29"/>
        <v>86036.150000000023</v>
      </c>
      <c r="K168" s="32">
        <f t="shared" si="21"/>
        <v>171336.44962500004</v>
      </c>
      <c r="L168" s="33"/>
      <c r="M168" s="24"/>
      <c r="N168" s="24"/>
      <c r="O168" s="24"/>
      <c r="P168" s="5"/>
      <c r="Q168" s="5"/>
      <c r="R168" s="5"/>
      <c r="S168" s="5"/>
      <c r="T168" s="5"/>
    </row>
    <row r="169" spans="1:20" ht="15" customHeight="1" x14ac:dyDescent="0.25">
      <c r="A169" s="31">
        <f t="shared" si="22"/>
        <v>157</v>
      </c>
      <c r="B169" s="41">
        <f t="shared" si="23"/>
        <v>1243.2725343230061</v>
      </c>
      <c r="C169" s="41">
        <f t="shared" si="24"/>
        <v>1243.28</v>
      </c>
      <c r="D169" s="50">
        <f>IF(E$3="טרפז",D133,D157+E$3)</f>
        <v>0.05</v>
      </c>
      <c r="E169" s="49">
        <f t="shared" si="25"/>
        <v>0.05</v>
      </c>
      <c r="F169" s="32">
        <f t="shared" si="26"/>
        <v>710.93999999999994</v>
      </c>
      <c r="G169" s="46">
        <f t="shared" si="27"/>
        <v>532.34</v>
      </c>
      <c r="H169" s="40">
        <v>0</v>
      </c>
      <c r="I169" s="41">
        <f t="shared" si="28"/>
        <v>170093.17000000004</v>
      </c>
      <c r="J169" s="32">
        <f t="shared" si="29"/>
        <v>86747.090000000026</v>
      </c>
      <c r="K169" s="32">
        <f t="shared" si="21"/>
        <v>170801.8915416667</v>
      </c>
      <c r="L169" s="33"/>
      <c r="M169" s="24"/>
      <c r="N169" s="24"/>
      <c r="O169" s="24"/>
      <c r="P169" s="5"/>
      <c r="Q169" s="5"/>
      <c r="R169" s="5"/>
      <c r="S169" s="5"/>
      <c r="T169" s="5"/>
    </row>
    <row r="170" spans="1:20" ht="15" customHeight="1" x14ac:dyDescent="0.25">
      <c r="A170" s="31">
        <f t="shared" si="22"/>
        <v>158</v>
      </c>
      <c r="B170" s="41">
        <f t="shared" si="23"/>
        <v>1243.2725343230061</v>
      </c>
      <c r="C170" s="41">
        <f t="shared" si="24"/>
        <v>1243.28</v>
      </c>
      <c r="D170" s="50"/>
      <c r="E170" s="49">
        <f t="shared" si="25"/>
        <v>0.05</v>
      </c>
      <c r="F170" s="32">
        <f t="shared" si="26"/>
        <v>708.73</v>
      </c>
      <c r="G170" s="46">
        <f t="shared" si="27"/>
        <v>534.54999999999995</v>
      </c>
      <c r="H170" s="40">
        <v>0</v>
      </c>
      <c r="I170" s="41">
        <f t="shared" si="28"/>
        <v>169558.62000000005</v>
      </c>
      <c r="J170" s="32">
        <f t="shared" si="29"/>
        <v>87455.820000000022</v>
      </c>
      <c r="K170" s="32">
        <f t="shared" si="21"/>
        <v>170265.11425000004</v>
      </c>
      <c r="L170" s="33"/>
      <c r="M170" s="24"/>
      <c r="N170" s="24"/>
      <c r="O170" s="24"/>
      <c r="P170" s="5"/>
      <c r="Q170" s="5"/>
      <c r="R170" s="5"/>
      <c r="S170" s="5"/>
      <c r="T170" s="5"/>
    </row>
    <row r="171" spans="1:20" ht="15" customHeight="1" x14ac:dyDescent="0.25">
      <c r="A171" s="31">
        <f t="shared" si="22"/>
        <v>159</v>
      </c>
      <c r="B171" s="41">
        <f t="shared" si="23"/>
        <v>1243.2725343230061</v>
      </c>
      <c r="C171" s="41">
        <f t="shared" si="24"/>
        <v>1243.28</v>
      </c>
      <c r="D171" s="50"/>
      <c r="E171" s="49">
        <f t="shared" si="25"/>
        <v>0.05</v>
      </c>
      <c r="F171" s="32">
        <f t="shared" si="26"/>
        <v>706.5</v>
      </c>
      <c r="G171" s="46">
        <f t="shared" si="27"/>
        <v>536.78</v>
      </c>
      <c r="H171" s="40">
        <v>0</v>
      </c>
      <c r="I171" s="41">
        <f t="shared" si="28"/>
        <v>169021.84000000005</v>
      </c>
      <c r="J171" s="32">
        <f t="shared" si="29"/>
        <v>88162.320000000022</v>
      </c>
      <c r="K171" s="32">
        <f t="shared" si="21"/>
        <v>169726.09766666673</v>
      </c>
      <c r="L171" s="33"/>
      <c r="M171" s="24"/>
      <c r="N171" s="24"/>
      <c r="O171" s="24"/>
      <c r="P171" s="5"/>
      <c r="Q171" s="5"/>
      <c r="R171" s="5"/>
      <c r="S171" s="5"/>
      <c r="T171" s="5"/>
    </row>
    <row r="172" spans="1:20" ht="15" customHeight="1" x14ac:dyDescent="0.25">
      <c r="A172" s="31">
        <f t="shared" si="22"/>
        <v>160</v>
      </c>
      <c r="B172" s="41">
        <f t="shared" si="23"/>
        <v>1243.2725343230061</v>
      </c>
      <c r="C172" s="41">
        <f t="shared" si="24"/>
        <v>1243.28</v>
      </c>
      <c r="D172" s="50"/>
      <c r="E172" s="49">
        <f t="shared" si="25"/>
        <v>0.05</v>
      </c>
      <c r="F172" s="32">
        <f t="shared" si="26"/>
        <v>704.26</v>
      </c>
      <c r="G172" s="46">
        <f t="shared" si="27"/>
        <v>539.02</v>
      </c>
      <c r="H172" s="40">
        <v>0</v>
      </c>
      <c r="I172" s="41">
        <f t="shared" si="28"/>
        <v>168482.82000000007</v>
      </c>
      <c r="J172" s="32">
        <f t="shared" si="29"/>
        <v>88866.580000000016</v>
      </c>
      <c r="K172" s="32">
        <f t="shared" si="21"/>
        <v>169184.83175000007</v>
      </c>
      <c r="L172" s="33"/>
      <c r="M172" s="24"/>
      <c r="N172" s="24"/>
      <c r="O172" s="24"/>
      <c r="P172" s="5"/>
      <c r="Q172" s="5"/>
      <c r="R172" s="5"/>
      <c r="S172" s="5"/>
      <c r="T172" s="5"/>
    </row>
    <row r="173" spans="1:20" ht="15" customHeight="1" x14ac:dyDescent="0.25">
      <c r="A173" s="31">
        <f t="shared" si="22"/>
        <v>161</v>
      </c>
      <c r="B173" s="41">
        <f t="shared" si="23"/>
        <v>1243.2725343230061</v>
      </c>
      <c r="C173" s="41">
        <f t="shared" si="24"/>
        <v>1243.28</v>
      </c>
      <c r="D173" s="50"/>
      <c r="E173" s="49">
        <f t="shared" si="25"/>
        <v>0.05</v>
      </c>
      <c r="F173" s="32">
        <f t="shared" si="26"/>
        <v>702.02</v>
      </c>
      <c r="G173" s="46">
        <f t="shared" si="27"/>
        <v>541.26</v>
      </c>
      <c r="H173" s="40">
        <v>0</v>
      </c>
      <c r="I173" s="41">
        <f t="shared" si="28"/>
        <v>167941.56000000006</v>
      </c>
      <c r="J173" s="32">
        <f t="shared" si="29"/>
        <v>89568.60000000002</v>
      </c>
      <c r="K173" s="32">
        <f t="shared" si="21"/>
        <v>168641.31650000004</v>
      </c>
      <c r="L173" s="33"/>
      <c r="M173" s="24"/>
      <c r="N173" s="24"/>
      <c r="O173" s="24"/>
      <c r="P173" s="5"/>
      <c r="Q173" s="5"/>
      <c r="R173" s="5"/>
      <c r="S173" s="5"/>
      <c r="T173" s="5"/>
    </row>
    <row r="174" spans="1:20" ht="15" customHeight="1" x14ac:dyDescent="0.25">
      <c r="A174" s="31">
        <f t="shared" si="22"/>
        <v>162</v>
      </c>
      <c r="B174" s="41">
        <f t="shared" si="23"/>
        <v>1243.2725343230061</v>
      </c>
      <c r="C174" s="41">
        <f t="shared" si="24"/>
        <v>1243.28</v>
      </c>
      <c r="D174" s="50"/>
      <c r="E174" s="49">
        <f t="shared" si="25"/>
        <v>0.05</v>
      </c>
      <c r="F174" s="32">
        <f t="shared" si="26"/>
        <v>699.76</v>
      </c>
      <c r="G174" s="46">
        <f t="shared" si="27"/>
        <v>543.52</v>
      </c>
      <c r="H174" s="40">
        <v>0</v>
      </c>
      <c r="I174" s="41">
        <f t="shared" si="28"/>
        <v>167398.04000000007</v>
      </c>
      <c r="J174" s="32">
        <f t="shared" si="29"/>
        <v>90268.360000000015</v>
      </c>
      <c r="K174" s="32">
        <f t="shared" si="21"/>
        <v>168095.5318333334</v>
      </c>
      <c r="L174" s="33"/>
      <c r="M174" s="24"/>
      <c r="N174" s="24"/>
      <c r="O174" s="24"/>
      <c r="P174" s="5"/>
      <c r="Q174" s="5"/>
      <c r="R174" s="5"/>
      <c r="S174" s="5"/>
      <c r="T174" s="5"/>
    </row>
    <row r="175" spans="1:20" ht="15" customHeight="1" x14ac:dyDescent="0.25">
      <c r="A175" s="31">
        <f t="shared" si="22"/>
        <v>163</v>
      </c>
      <c r="B175" s="41">
        <f t="shared" si="23"/>
        <v>1243.2725343230061</v>
      </c>
      <c r="C175" s="41">
        <f t="shared" si="24"/>
        <v>1243.28</v>
      </c>
      <c r="D175" s="50"/>
      <c r="E175" s="49">
        <f t="shared" si="25"/>
        <v>0.05</v>
      </c>
      <c r="F175" s="32">
        <f t="shared" si="26"/>
        <v>697.5</v>
      </c>
      <c r="G175" s="46">
        <f t="shared" si="27"/>
        <v>545.78</v>
      </c>
      <c r="H175" s="40">
        <v>0</v>
      </c>
      <c r="I175" s="41">
        <f t="shared" si="28"/>
        <v>166852.26000000007</v>
      </c>
      <c r="J175" s="32">
        <f t="shared" si="29"/>
        <v>90965.860000000015</v>
      </c>
      <c r="K175" s="32">
        <f t="shared" si="21"/>
        <v>167547.47775000008</v>
      </c>
      <c r="L175" s="33"/>
      <c r="M175" s="24"/>
      <c r="N175" s="24"/>
      <c r="O175" s="24"/>
      <c r="P175" s="5"/>
      <c r="Q175" s="5"/>
      <c r="R175" s="5"/>
      <c r="S175" s="5"/>
      <c r="T175" s="5"/>
    </row>
    <row r="176" spans="1:20" ht="15" customHeight="1" x14ac:dyDescent="0.25">
      <c r="A176" s="31">
        <f t="shared" si="22"/>
        <v>164</v>
      </c>
      <c r="B176" s="41">
        <f t="shared" si="23"/>
        <v>1243.2725343230061</v>
      </c>
      <c r="C176" s="41">
        <f t="shared" si="24"/>
        <v>1243.28</v>
      </c>
      <c r="D176" s="50"/>
      <c r="E176" s="49">
        <f t="shared" si="25"/>
        <v>0.05</v>
      </c>
      <c r="F176" s="32">
        <f t="shared" si="26"/>
        <v>695.22</v>
      </c>
      <c r="G176" s="46">
        <f t="shared" si="27"/>
        <v>548.05999999999995</v>
      </c>
      <c r="H176" s="40">
        <v>0</v>
      </c>
      <c r="I176" s="41">
        <f t="shared" si="28"/>
        <v>166304.20000000007</v>
      </c>
      <c r="J176" s="32">
        <f t="shared" si="29"/>
        <v>91661.080000000016</v>
      </c>
      <c r="K176" s="32">
        <f t="shared" si="21"/>
        <v>166997.13416666674</v>
      </c>
      <c r="L176" s="33"/>
      <c r="M176" s="24"/>
      <c r="N176" s="24"/>
      <c r="O176" s="24"/>
      <c r="P176" s="5"/>
      <c r="Q176" s="5"/>
      <c r="R176" s="5"/>
      <c r="S176" s="5"/>
      <c r="T176" s="5"/>
    </row>
    <row r="177" spans="1:20" ht="15" customHeight="1" x14ac:dyDescent="0.25">
      <c r="A177" s="31">
        <f t="shared" si="22"/>
        <v>165</v>
      </c>
      <c r="B177" s="41">
        <f t="shared" si="23"/>
        <v>1243.2725343230061</v>
      </c>
      <c r="C177" s="41">
        <f t="shared" si="24"/>
        <v>1243.28</v>
      </c>
      <c r="D177" s="50"/>
      <c r="E177" s="49">
        <f t="shared" si="25"/>
        <v>0.05</v>
      </c>
      <c r="F177" s="32">
        <f t="shared" si="26"/>
        <v>692.93999999999994</v>
      </c>
      <c r="G177" s="46">
        <f t="shared" si="27"/>
        <v>550.34</v>
      </c>
      <c r="H177" s="40">
        <v>0</v>
      </c>
      <c r="I177" s="41">
        <f t="shared" si="28"/>
        <v>165753.86000000007</v>
      </c>
      <c r="J177" s="32">
        <f t="shared" si="29"/>
        <v>92354.020000000019</v>
      </c>
      <c r="K177" s="32">
        <f t="shared" si="21"/>
        <v>166444.50108333339</v>
      </c>
      <c r="L177" s="33"/>
      <c r="M177" s="24"/>
      <c r="N177" s="24"/>
      <c r="O177" s="24"/>
      <c r="P177" s="5"/>
      <c r="Q177" s="5"/>
      <c r="R177" s="5"/>
      <c r="S177" s="5"/>
      <c r="T177" s="5"/>
    </row>
    <row r="178" spans="1:20" ht="15" customHeight="1" x14ac:dyDescent="0.25">
      <c r="A178" s="31">
        <f t="shared" si="22"/>
        <v>166</v>
      </c>
      <c r="B178" s="41">
        <f t="shared" si="23"/>
        <v>1243.2725343230061</v>
      </c>
      <c r="C178" s="41">
        <f t="shared" si="24"/>
        <v>1243.28</v>
      </c>
      <c r="D178" s="50"/>
      <c r="E178" s="49">
        <f t="shared" si="25"/>
        <v>0.05</v>
      </c>
      <c r="F178" s="32">
        <f t="shared" si="26"/>
        <v>690.65</v>
      </c>
      <c r="G178" s="46">
        <f t="shared" si="27"/>
        <v>552.63</v>
      </c>
      <c r="H178" s="40">
        <v>0</v>
      </c>
      <c r="I178" s="41">
        <f t="shared" si="28"/>
        <v>165201.23000000007</v>
      </c>
      <c r="J178" s="32">
        <f t="shared" si="29"/>
        <v>93044.670000000013</v>
      </c>
      <c r="K178" s="32">
        <f t="shared" si="21"/>
        <v>165889.56845833341</v>
      </c>
      <c r="L178" s="33"/>
      <c r="M178" s="24"/>
      <c r="N178" s="24"/>
      <c r="O178" s="24"/>
      <c r="P178" s="5"/>
      <c r="Q178" s="5"/>
      <c r="R178" s="5"/>
      <c r="S178" s="5"/>
      <c r="T178" s="5"/>
    </row>
    <row r="179" spans="1:20" ht="15" customHeight="1" x14ac:dyDescent="0.25">
      <c r="A179" s="31">
        <f t="shared" si="22"/>
        <v>167</v>
      </c>
      <c r="B179" s="41">
        <f t="shared" si="23"/>
        <v>1243.2725343230061</v>
      </c>
      <c r="C179" s="41">
        <f t="shared" si="24"/>
        <v>1243.28</v>
      </c>
      <c r="D179" s="50"/>
      <c r="E179" s="49">
        <f t="shared" si="25"/>
        <v>0.05</v>
      </c>
      <c r="F179" s="32">
        <f t="shared" si="26"/>
        <v>688.34</v>
      </c>
      <c r="G179" s="46">
        <f t="shared" si="27"/>
        <v>554.93999999999994</v>
      </c>
      <c r="H179" s="40">
        <v>0</v>
      </c>
      <c r="I179" s="41">
        <f t="shared" si="28"/>
        <v>164646.29000000007</v>
      </c>
      <c r="J179" s="32">
        <f t="shared" si="29"/>
        <v>93733.010000000009</v>
      </c>
      <c r="K179" s="32">
        <f t="shared" si="21"/>
        <v>165332.31620833339</v>
      </c>
      <c r="L179" s="33"/>
      <c r="M179" s="24"/>
      <c r="N179" s="24"/>
      <c r="O179" s="24"/>
      <c r="P179" s="5"/>
      <c r="Q179" s="5"/>
      <c r="R179" s="5"/>
      <c r="S179" s="5"/>
      <c r="T179" s="5"/>
    </row>
    <row r="180" spans="1:20" ht="15" customHeight="1" x14ac:dyDescent="0.25">
      <c r="A180" s="31">
        <f t="shared" si="22"/>
        <v>168</v>
      </c>
      <c r="B180" s="41">
        <f t="shared" si="23"/>
        <v>1243.2725343230061</v>
      </c>
      <c r="C180" s="41">
        <f t="shared" si="24"/>
        <v>1243.28</v>
      </c>
      <c r="D180" s="50"/>
      <c r="E180" s="49">
        <f t="shared" si="25"/>
        <v>0.05</v>
      </c>
      <c r="F180" s="32">
        <f t="shared" si="26"/>
        <v>686.03</v>
      </c>
      <c r="G180" s="46">
        <f t="shared" si="27"/>
        <v>557.25</v>
      </c>
      <c r="H180" s="40">
        <v>0</v>
      </c>
      <c r="I180" s="41">
        <f t="shared" si="28"/>
        <v>164089.04000000007</v>
      </c>
      <c r="J180" s="32">
        <f t="shared" si="29"/>
        <v>94419.040000000008</v>
      </c>
      <c r="K180" s="32">
        <f t="shared" si="21"/>
        <v>164772.74433333339</v>
      </c>
      <c r="L180" s="33"/>
      <c r="M180" s="24"/>
      <c r="N180" s="24"/>
      <c r="O180" s="24"/>
      <c r="P180" s="5"/>
      <c r="Q180" s="5"/>
      <c r="R180" s="5"/>
      <c r="S180" s="5"/>
      <c r="T180" s="5"/>
    </row>
    <row r="181" spans="1:20" ht="15" customHeight="1" x14ac:dyDescent="0.25">
      <c r="A181" s="31">
        <f t="shared" si="22"/>
        <v>169</v>
      </c>
      <c r="B181" s="41">
        <f t="shared" si="23"/>
        <v>1243.2725343230061</v>
      </c>
      <c r="C181" s="41">
        <f t="shared" si="24"/>
        <v>1243.28</v>
      </c>
      <c r="D181" s="50">
        <f>IF(E$3="טרפז",D133,D169+E$3)</f>
        <v>0.05</v>
      </c>
      <c r="E181" s="49">
        <f t="shared" si="25"/>
        <v>0.05</v>
      </c>
      <c r="F181" s="32">
        <f t="shared" si="26"/>
        <v>683.71</v>
      </c>
      <c r="G181" s="46">
        <f t="shared" si="27"/>
        <v>559.56999999999994</v>
      </c>
      <c r="H181" s="40">
        <v>0</v>
      </c>
      <c r="I181" s="41">
        <f t="shared" si="28"/>
        <v>163529.47000000006</v>
      </c>
      <c r="J181" s="32">
        <f t="shared" si="29"/>
        <v>95102.750000000015</v>
      </c>
      <c r="K181" s="32">
        <f t="shared" si="21"/>
        <v>164210.84279166671</v>
      </c>
      <c r="L181" s="33"/>
      <c r="M181" s="24"/>
      <c r="N181" s="24"/>
      <c r="O181" s="24"/>
      <c r="P181" s="5"/>
      <c r="Q181" s="5"/>
      <c r="R181" s="5"/>
      <c r="S181" s="5"/>
      <c r="T181" s="5"/>
    </row>
    <row r="182" spans="1:20" ht="15" customHeight="1" x14ac:dyDescent="0.25">
      <c r="A182" s="31">
        <f t="shared" si="22"/>
        <v>170</v>
      </c>
      <c r="B182" s="41">
        <f t="shared" si="23"/>
        <v>1243.2725343230061</v>
      </c>
      <c r="C182" s="41">
        <f t="shared" si="24"/>
        <v>1243.28</v>
      </c>
      <c r="D182" s="50"/>
      <c r="E182" s="49">
        <f t="shared" si="25"/>
        <v>0.05</v>
      </c>
      <c r="F182" s="32">
        <f t="shared" si="26"/>
        <v>681.38</v>
      </c>
      <c r="G182" s="46">
        <f t="shared" si="27"/>
        <v>561.9</v>
      </c>
      <c r="H182" s="40">
        <v>0</v>
      </c>
      <c r="I182" s="41">
        <f t="shared" si="28"/>
        <v>162967.57000000007</v>
      </c>
      <c r="J182" s="32">
        <f t="shared" si="29"/>
        <v>95784.130000000019</v>
      </c>
      <c r="K182" s="32">
        <f t="shared" si="21"/>
        <v>163646.60154166672</v>
      </c>
      <c r="L182" s="33"/>
      <c r="M182" s="24"/>
      <c r="N182" s="24"/>
      <c r="O182" s="24"/>
      <c r="P182" s="5"/>
      <c r="Q182" s="5"/>
      <c r="R182" s="5"/>
      <c r="S182" s="5"/>
      <c r="T182" s="5"/>
    </row>
    <row r="183" spans="1:20" ht="15" customHeight="1" x14ac:dyDescent="0.25">
      <c r="A183" s="31">
        <f t="shared" si="22"/>
        <v>171</v>
      </c>
      <c r="B183" s="41">
        <f t="shared" si="23"/>
        <v>1243.2725343230061</v>
      </c>
      <c r="C183" s="41">
        <f t="shared" si="24"/>
        <v>1243.28</v>
      </c>
      <c r="D183" s="50"/>
      <c r="E183" s="49">
        <f t="shared" si="25"/>
        <v>0.05</v>
      </c>
      <c r="F183" s="32">
        <f t="shared" si="26"/>
        <v>679.04</v>
      </c>
      <c r="G183" s="46">
        <f t="shared" si="27"/>
        <v>564.24</v>
      </c>
      <c r="H183" s="40">
        <v>0</v>
      </c>
      <c r="I183" s="41">
        <f t="shared" si="28"/>
        <v>162403.33000000007</v>
      </c>
      <c r="J183" s="32">
        <f t="shared" si="29"/>
        <v>96463.170000000013</v>
      </c>
      <c r="K183" s="32">
        <f t="shared" si="21"/>
        <v>163080.01054166674</v>
      </c>
      <c r="L183" s="33"/>
      <c r="M183" s="24"/>
      <c r="N183" s="24"/>
      <c r="O183" s="24"/>
      <c r="P183" s="5"/>
      <c r="Q183" s="5"/>
      <c r="R183" s="5"/>
      <c r="S183" s="5"/>
      <c r="T183" s="5"/>
    </row>
    <row r="184" spans="1:20" ht="15" customHeight="1" x14ac:dyDescent="0.25">
      <c r="A184" s="31">
        <f t="shared" si="22"/>
        <v>172</v>
      </c>
      <c r="B184" s="41">
        <f t="shared" si="23"/>
        <v>1243.2725343230061</v>
      </c>
      <c r="C184" s="41">
        <f t="shared" si="24"/>
        <v>1243.28</v>
      </c>
      <c r="D184" s="50"/>
      <c r="E184" s="49">
        <f t="shared" si="25"/>
        <v>0.05</v>
      </c>
      <c r="F184" s="32">
        <f t="shared" si="26"/>
        <v>676.68999999999994</v>
      </c>
      <c r="G184" s="46">
        <f t="shared" si="27"/>
        <v>566.59</v>
      </c>
      <c r="H184" s="40">
        <v>0</v>
      </c>
      <c r="I184" s="41">
        <f t="shared" si="28"/>
        <v>161836.74000000008</v>
      </c>
      <c r="J184" s="32">
        <f t="shared" si="29"/>
        <v>97139.860000000015</v>
      </c>
      <c r="K184" s="32">
        <f t="shared" si="21"/>
        <v>162511.05975000007</v>
      </c>
      <c r="L184" s="33"/>
      <c r="M184" s="24"/>
      <c r="N184" s="24"/>
      <c r="O184" s="24"/>
      <c r="P184" s="5"/>
      <c r="Q184" s="5"/>
      <c r="R184" s="5"/>
      <c r="S184" s="5"/>
      <c r="T184" s="5"/>
    </row>
    <row r="185" spans="1:20" ht="15" customHeight="1" x14ac:dyDescent="0.25">
      <c r="A185" s="31">
        <f t="shared" si="22"/>
        <v>173</v>
      </c>
      <c r="B185" s="41">
        <f t="shared" si="23"/>
        <v>1243.2725343230061</v>
      </c>
      <c r="C185" s="41">
        <f t="shared" si="24"/>
        <v>1243.28</v>
      </c>
      <c r="D185" s="50"/>
      <c r="E185" s="49">
        <f t="shared" si="25"/>
        <v>0.05</v>
      </c>
      <c r="F185" s="32">
        <f t="shared" si="26"/>
        <v>674.31999999999994</v>
      </c>
      <c r="G185" s="46">
        <f t="shared" si="27"/>
        <v>568.96</v>
      </c>
      <c r="H185" s="40">
        <v>0</v>
      </c>
      <c r="I185" s="41">
        <f t="shared" si="28"/>
        <v>161267.78000000009</v>
      </c>
      <c r="J185" s="32">
        <f t="shared" si="29"/>
        <v>97814.180000000022</v>
      </c>
      <c r="K185" s="32">
        <f t="shared" si="21"/>
        <v>161939.72908333343</v>
      </c>
      <c r="L185" s="33"/>
      <c r="M185" s="24"/>
      <c r="N185" s="24"/>
      <c r="O185" s="24"/>
      <c r="P185" s="5"/>
      <c r="Q185" s="5"/>
      <c r="R185" s="5"/>
      <c r="S185" s="5"/>
      <c r="T185" s="5"/>
    </row>
    <row r="186" spans="1:20" ht="15" customHeight="1" x14ac:dyDescent="0.25">
      <c r="A186" s="31">
        <f t="shared" si="22"/>
        <v>174</v>
      </c>
      <c r="B186" s="41">
        <f t="shared" si="23"/>
        <v>1243.2725343230061</v>
      </c>
      <c r="C186" s="41">
        <f t="shared" si="24"/>
        <v>1243.28</v>
      </c>
      <c r="D186" s="50"/>
      <c r="E186" s="49">
        <f t="shared" si="25"/>
        <v>0.05</v>
      </c>
      <c r="F186" s="32">
        <f t="shared" si="26"/>
        <v>671.95</v>
      </c>
      <c r="G186" s="46">
        <f t="shared" si="27"/>
        <v>571.32999999999993</v>
      </c>
      <c r="H186" s="40">
        <v>0</v>
      </c>
      <c r="I186" s="41">
        <f t="shared" si="28"/>
        <v>160696.4500000001</v>
      </c>
      <c r="J186" s="32">
        <f t="shared" si="29"/>
        <v>98486.130000000019</v>
      </c>
      <c r="K186" s="32">
        <f t="shared" si="21"/>
        <v>161366.01854166677</v>
      </c>
      <c r="L186" s="33"/>
      <c r="M186" s="24"/>
      <c r="N186" s="24"/>
      <c r="O186" s="24"/>
      <c r="P186" s="5"/>
      <c r="Q186" s="5"/>
      <c r="R186" s="5"/>
      <c r="S186" s="5"/>
      <c r="T186" s="5"/>
    </row>
    <row r="187" spans="1:20" ht="15" customHeight="1" x14ac:dyDescent="0.25">
      <c r="A187" s="31">
        <f t="shared" si="22"/>
        <v>175</v>
      </c>
      <c r="B187" s="41">
        <f t="shared" si="23"/>
        <v>1243.2725343230061</v>
      </c>
      <c r="C187" s="41">
        <f t="shared" si="24"/>
        <v>1243.28</v>
      </c>
      <c r="D187" s="50"/>
      <c r="E187" s="49">
        <f t="shared" si="25"/>
        <v>0.05</v>
      </c>
      <c r="F187" s="32">
        <f t="shared" si="26"/>
        <v>669.56999999999994</v>
      </c>
      <c r="G187" s="46">
        <f t="shared" si="27"/>
        <v>573.71</v>
      </c>
      <c r="H187" s="40">
        <v>0</v>
      </c>
      <c r="I187" s="41">
        <f t="shared" si="28"/>
        <v>160122.74000000011</v>
      </c>
      <c r="J187" s="32">
        <f t="shared" si="29"/>
        <v>99155.700000000026</v>
      </c>
      <c r="K187" s="32">
        <f t="shared" si="21"/>
        <v>160789.91808333344</v>
      </c>
      <c r="L187" s="33"/>
      <c r="M187" s="24"/>
      <c r="N187" s="24"/>
      <c r="O187" s="24"/>
      <c r="P187" s="5"/>
      <c r="Q187" s="5"/>
      <c r="R187" s="5"/>
      <c r="S187" s="5"/>
      <c r="T187" s="5"/>
    </row>
    <row r="188" spans="1:20" ht="15" customHeight="1" x14ac:dyDescent="0.25">
      <c r="A188" s="31">
        <f t="shared" si="22"/>
        <v>176</v>
      </c>
      <c r="B188" s="41">
        <f t="shared" si="23"/>
        <v>1243.2725343230061</v>
      </c>
      <c r="C188" s="41">
        <f t="shared" si="24"/>
        <v>1243.28</v>
      </c>
      <c r="D188" s="50"/>
      <c r="E188" s="49">
        <f t="shared" si="25"/>
        <v>0.05</v>
      </c>
      <c r="F188" s="32">
        <f t="shared" si="26"/>
        <v>667.18</v>
      </c>
      <c r="G188" s="46">
        <f t="shared" si="27"/>
        <v>576.1</v>
      </c>
      <c r="H188" s="40">
        <v>0</v>
      </c>
      <c r="I188" s="41">
        <f t="shared" si="28"/>
        <v>159546.6400000001</v>
      </c>
      <c r="J188" s="32">
        <f t="shared" si="29"/>
        <v>99822.880000000019</v>
      </c>
      <c r="K188" s="32">
        <f t="shared" si="21"/>
        <v>160211.41766666676</v>
      </c>
      <c r="L188" s="33"/>
      <c r="M188" s="24"/>
      <c r="N188" s="24"/>
      <c r="O188" s="24"/>
      <c r="P188" s="5"/>
      <c r="Q188" s="5"/>
      <c r="R188" s="5"/>
      <c r="S188" s="5"/>
      <c r="T188" s="5"/>
    </row>
    <row r="189" spans="1:20" ht="15" customHeight="1" x14ac:dyDescent="0.25">
      <c r="A189" s="31">
        <f t="shared" si="22"/>
        <v>177</v>
      </c>
      <c r="B189" s="41">
        <f t="shared" si="23"/>
        <v>1243.2725343230061</v>
      </c>
      <c r="C189" s="41">
        <f t="shared" si="24"/>
        <v>1243.28</v>
      </c>
      <c r="D189" s="50"/>
      <c r="E189" s="49">
        <f t="shared" si="25"/>
        <v>0.05</v>
      </c>
      <c r="F189" s="32">
        <f t="shared" si="26"/>
        <v>664.78</v>
      </c>
      <c r="G189" s="46">
        <f t="shared" si="27"/>
        <v>578.5</v>
      </c>
      <c r="H189" s="40">
        <v>0</v>
      </c>
      <c r="I189" s="41">
        <f t="shared" si="28"/>
        <v>158968.1400000001</v>
      </c>
      <c r="J189" s="32">
        <f t="shared" si="29"/>
        <v>100487.66000000002</v>
      </c>
      <c r="K189" s="32">
        <f t="shared" si="21"/>
        <v>159630.50725000011</v>
      </c>
      <c r="L189" s="33"/>
      <c r="M189" s="24"/>
      <c r="N189" s="24"/>
      <c r="O189" s="24"/>
      <c r="P189" s="5"/>
      <c r="Q189" s="5"/>
      <c r="R189" s="5"/>
      <c r="S189" s="5"/>
      <c r="T189" s="5"/>
    </row>
    <row r="190" spans="1:20" ht="15" customHeight="1" x14ac:dyDescent="0.25">
      <c r="A190" s="31">
        <f t="shared" si="22"/>
        <v>178</v>
      </c>
      <c r="B190" s="41">
        <f t="shared" si="23"/>
        <v>1243.2725343230061</v>
      </c>
      <c r="C190" s="41">
        <f t="shared" si="24"/>
        <v>1243.28</v>
      </c>
      <c r="D190" s="50"/>
      <c r="E190" s="49">
        <f t="shared" si="25"/>
        <v>0.05</v>
      </c>
      <c r="F190" s="32">
        <f t="shared" si="26"/>
        <v>662.37</v>
      </c>
      <c r="G190" s="46">
        <f t="shared" si="27"/>
        <v>580.91</v>
      </c>
      <c r="H190" s="40">
        <v>0</v>
      </c>
      <c r="I190" s="41">
        <f t="shared" si="28"/>
        <v>158387.2300000001</v>
      </c>
      <c r="J190" s="32">
        <f t="shared" si="29"/>
        <v>101150.03000000001</v>
      </c>
      <c r="K190" s="32">
        <f t="shared" si="21"/>
        <v>159047.17679166677</v>
      </c>
      <c r="L190" s="33"/>
      <c r="M190" s="24"/>
      <c r="N190" s="24"/>
      <c r="O190" s="24"/>
      <c r="P190" s="5"/>
      <c r="Q190" s="5"/>
      <c r="R190" s="5"/>
      <c r="S190" s="5"/>
      <c r="T190" s="5"/>
    </row>
    <row r="191" spans="1:20" ht="15" customHeight="1" x14ac:dyDescent="0.25">
      <c r="A191" s="31">
        <f t="shared" si="22"/>
        <v>179</v>
      </c>
      <c r="B191" s="41">
        <f t="shared" si="23"/>
        <v>1243.2725343230061</v>
      </c>
      <c r="C191" s="41">
        <f t="shared" si="24"/>
        <v>1243.28</v>
      </c>
      <c r="D191" s="50"/>
      <c r="E191" s="49">
        <f t="shared" si="25"/>
        <v>0.05</v>
      </c>
      <c r="F191" s="32">
        <f t="shared" si="26"/>
        <v>659.95</v>
      </c>
      <c r="G191" s="46">
        <f t="shared" si="27"/>
        <v>583.32999999999993</v>
      </c>
      <c r="H191" s="40">
        <v>0</v>
      </c>
      <c r="I191" s="41">
        <f t="shared" si="28"/>
        <v>157803.90000000011</v>
      </c>
      <c r="J191" s="32">
        <f t="shared" si="29"/>
        <v>101809.98000000001</v>
      </c>
      <c r="K191" s="32">
        <f t="shared" si="21"/>
        <v>158461.4162500001</v>
      </c>
      <c r="L191" s="33"/>
      <c r="M191" s="24"/>
      <c r="N191" s="24"/>
      <c r="O191" s="24"/>
      <c r="P191" s="5"/>
      <c r="Q191" s="5"/>
      <c r="R191" s="5"/>
      <c r="S191" s="5"/>
      <c r="T191" s="5"/>
    </row>
    <row r="192" spans="1:20" ht="15" customHeight="1" x14ac:dyDescent="0.25">
      <c r="A192" s="31">
        <f t="shared" si="22"/>
        <v>180</v>
      </c>
      <c r="B192" s="41">
        <f t="shared" si="23"/>
        <v>1243.2725343230061</v>
      </c>
      <c r="C192" s="41">
        <f t="shared" si="24"/>
        <v>1243.28</v>
      </c>
      <c r="D192" s="50"/>
      <c r="E192" s="49">
        <f t="shared" si="25"/>
        <v>0.05</v>
      </c>
      <c r="F192" s="32">
        <f t="shared" si="26"/>
        <v>657.52</v>
      </c>
      <c r="G192" s="46">
        <f t="shared" si="27"/>
        <v>585.76</v>
      </c>
      <c r="H192" s="40">
        <v>0</v>
      </c>
      <c r="I192" s="41">
        <f t="shared" si="28"/>
        <v>157218.1400000001</v>
      </c>
      <c r="J192" s="32">
        <f t="shared" si="29"/>
        <v>102467.50000000001</v>
      </c>
      <c r="K192" s="32">
        <f t="shared" si="21"/>
        <v>157873.21558333343</v>
      </c>
      <c r="L192" s="33"/>
      <c r="M192" s="24"/>
      <c r="N192" s="24"/>
      <c r="O192" s="24"/>
      <c r="P192" s="5"/>
      <c r="Q192" s="5"/>
      <c r="R192" s="5"/>
      <c r="S192" s="5"/>
      <c r="T192" s="5"/>
    </row>
    <row r="193" spans="1:20" ht="15" customHeight="1" x14ac:dyDescent="0.25">
      <c r="A193" s="31">
        <f t="shared" si="22"/>
        <v>181</v>
      </c>
      <c r="B193" s="41">
        <f t="shared" si="23"/>
        <v>1243.2725343230061</v>
      </c>
      <c r="C193" s="41">
        <f t="shared" si="24"/>
        <v>1243.28</v>
      </c>
      <c r="D193" s="50">
        <f>IF(E$3="טרפז",D133,D181+E$3)</f>
        <v>0.05</v>
      </c>
      <c r="E193" s="49">
        <f t="shared" si="25"/>
        <v>0.05</v>
      </c>
      <c r="F193" s="32">
        <f t="shared" si="26"/>
        <v>655.08000000000004</v>
      </c>
      <c r="G193" s="46">
        <f t="shared" si="27"/>
        <v>588.19999999999993</v>
      </c>
      <c r="H193" s="40">
        <v>0</v>
      </c>
      <c r="I193" s="41">
        <f t="shared" si="28"/>
        <v>156629.94000000009</v>
      </c>
      <c r="J193" s="32">
        <f t="shared" si="29"/>
        <v>103122.58000000002</v>
      </c>
      <c r="K193" s="32">
        <f t="shared" si="21"/>
        <v>157282.56475000008</v>
      </c>
      <c r="L193" s="33"/>
      <c r="M193" s="24"/>
      <c r="N193" s="24"/>
      <c r="O193" s="24"/>
      <c r="P193" s="5"/>
      <c r="Q193" s="5"/>
      <c r="R193" s="5"/>
      <c r="S193" s="5"/>
      <c r="T193" s="5"/>
    </row>
    <row r="194" spans="1:20" ht="15" customHeight="1" x14ac:dyDescent="0.25">
      <c r="A194" s="31">
        <f t="shared" si="22"/>
        <v>182</v>
      </c>
      <c r="B194" s="41">
        <f t="shared" si="23"/>
        <v>1243.2725343230061</v>
      </c>
      <c r="C194" s="41">
        <f t="shared" si="24"/>
        <v>1243.28</v>
      </c>
      <c r="D194" s="50"/>
      <c r="E194" s="49">
        <f t="shared" si="25"/>
        <v>0.05</v>
      </c>
      <c r="F194" s="32">
        <f t="shared" si="26"/>
        <v>652.63</v>
      </c>
      <c r="G194" s="46">
        <f t="shared" si="27"/>
        <v>590.65</v>
      </c>
      <c r="H194" s="40">
        <v>0</v>
      </c>
      <c r="I194" s="41">
        <f t="shared" si="28"/>
        <v>156039.2900000001</v>
      </c>
      <c r="J194" s="32">
        <f t="shared" si="29"/>
        <v>103775.21000000002</v>
      </c>
      <c r="K194" s="32">
        <f t="shared" si="21"/>
        <v>156689.45370833343</v>
      </c>
      <c r="L194" s="33"/>
      <c r="M194" s="24"/>
      <c r="N194" s="24"/>
      <c r="O194" s="24"/>
      <c r="P194" s="5"/>
      <c r="Q194" s="5"/>
      <c r="R194" s="5"/>
      <c r="S194" s="5"/>
      <c r="T194" s="5"/>
    </row>
    <row r="195" spans="1:20" ht="15" customHeight="1" x14ac:dyDescent="0.25">
      <c r="A195" s="31">
        <f t="shared" si="22"/>
        <v>183</v>
      </c>
      <c r="B195" s="41">
        <f t="shared" si="23"/>
        <v>1243.2725343230061</v>
      </c>
      <c r="C195" s="41">
        <f t="shared" si="24"/>
        <v>1243.28</v>
      </c>
      <c r="D195" s="50"/>
      <c r="E195" s="49">
        <f t="shared" si="25"/>
        <v>0.05</v>
      </c>
      <c r="F195" s="32">
        <f t="shared" si="26"/>
        <v>650.16999999999996</v>
      </c>
      <c r="G195" s="46">
        <f t="shared" si="27"/>
        <v>593.11</v>
      </c>
      <c r="H195" s="40">
        <v>0</v>
      </c>
      <c r="I195" s="41">
        <f t="shared" si="28"/>
        <v>155446.18000000011</v>
      </c>
      <c r="J195" s="32">
        <f t="shared" si="29"/>
        <v>104425.38000000002</v>
      </c>
      <c r="K195" s="32">
        <f t="shared" si="21"/>
        <v>156093.87241666677</v>
      </c>
      <c r="L195" s="33"/>
      <c r="M195" s="24"/>
      <c r="N195" s="24"/>
      <c r="O195" s="24"/>
      <c r="P195" s="5"/>
      <c r="Q195" s="5"/>
      <c r="R195" s="5"/>
      <c r="S195" s="5"/>
      <c r="T195" s="5"/>
    </row>
    <row r="196" spans="1:20" ht="15" customHeight="1" x14ac:dyDescent="0.25">
      <c r="A196" s="31">
        <f t="shared" si="22"/>
        <v>184</v>
      </c>
      <c r="B196" s="41">
        <f t="shared" si="23"/>
        <v>1243.2725343230061</v>
      </c>
      <c r="C196" s="41">
        <f t="shared" si="24"/>
        <v>1243.28</v>
      </c>
      <c r="D196" s="50"/>
      <c r="E196" s="49">
        <f t="shared" si="25"/>
        <v>0.05</v>
      </c>
      <c r="F196" s="32">
        <f t="shared" si="26"/>
        <v>647.70000000000005</v>
      </c>
      <c r="G196" s="46">
        <f t="shared" si="27"/>
        <v>595.57999999999993</v>
      </c>
      <c r="H196" s="40">
        <v>0</v>
      </c>
      <c r="I196" s="41">
        <f t="shared" si="28"/>
        <v>154850.60000000012</v>
      </c>
      <c r="J196" s="32">
        <f t="shared" si="29"/>
        <v>105073.08000000002</v>
      </c>
      <c r="K196" s="32">
        <f t="shared" si="21"/>
        <v>155495.81083333347</v>
      </c>
      <c r="L196" s="33"/>
      <c r="M196" s="24"/>
      <c r="N196" s="24"/>
      <c r="O196" s="24"/>
      <c r="P196" s="5"/>
      <c r="Q196" s="5"/>
      <c r="R196" s="5"/>
      <c r="S196" s="5"/>
      <c r="T196" s="5"/>
    </row>
    <row r="197" spans="1:20" ht="15" customHeight="1" x14ac:dyDescent="0.25">
      <c r="A197" s="31">
        <f t="shared" si="22"/>
        <v>185</v>
      </c>
      <c r="B197" s="41">
        <f t="shared" si="23"/>
        <v>1243.2725343230061</v>
      </c>
      <c r="C197" s="41">
        <f t="shared" si="24"/>
        <v>1243.28</v>
      </c>
      <c r="D197" s="50"/>
      <c r="E197" s="49">
        <f t="shared" si="25"/>
        <v>0.05</v>
      </c>
      <c r="F197" s="32">
        <f t="shared" si="26"/>
        <v>645.22</v>
      </c>
      <c r="G197" s="46">
        <f t="shared" si="27"/>
        <v>598.05999999999995</v>
      </c>
      <c r="H197" s="40">
        <v>0</v>
      </c>
      <c r="I197" s="41">
        <f t="shared" si="28"/>
        <v>154252.54000000012</v>
      </c>
      <c r="J197" s="32">
        <f t="shared" si="29"/>
        <v>105718.30000000002</v>
      </c>
      <c r="K197" s="32">
        <f t="shared" si="21"/>
        <v>154895.25891666679</v>
      </c>
      <c r="L197" s="33"/>
      <c r="M197" s="24"/>
      <c r="N197" s="24"/>
      <c r="O197" s="24"/>
      <c r="P197" s="5"/>
      <c r="Q197" s="5"/>
      <c r="R197" s="5"/>
      <c r="S197" s="5"/>
      <c r="T197" s="5"/>
    </row>
    <row r="198" spans="1:20" ht="15" customHeight="1" x14ac:dyDescent="0.25">
      <c r="A198" s="31">
        <f t="shared" si="22"/>
        <v>186</v>
      </c>
      <c r="B198" s="41">
        <f t="shared" si="23"/>
        <v>1243.2725343230061</v>
      </c>
      <c r="C198" s="41">
        <f t="shared" si="24"/>
        <v>1243.28</v>
      </c>
      <c r="D198" s="50"/>
      <c r="E198" s="49">
        <f t="shared" si="25"/>
        <v>0.05</v>
      </c>
      <c r="F198" s="32">
        <f t="shared" si="26"/>
        <v>642.72</v>
      </c>
      <c r="G198" s="46">
        <f t="shared" si="27"/>
        <v>600.55999999999995</v>
      </c>
      <c r="H198" s="40">
        <v>0</v>
      </c>
      <c r="I198" s="41">
        <f t="shared" si="28"/>
        <v>153651.98000000013</v>
      </c>
      <c r="J198" s="32">
        <f t="shared" si="29"/>
        <v>106361.02000000002</v>
      </c>
      <c r="K198" s="32">
        <f t="shared" si="21"/>
        <v>154292.19658333345</v>
      </c>
      <c r="L198" s="33"/>
      <c r="M198" s="24"/>
      <c r="N198" s="24"/>
      <c r="O198" s="24"/>
      <c r="P198" s="5"/>
      <c r="Q198" s="5"/>
      <c r="R198" s="5"/>
      <c r="S198" s="5"/>
      <c r="T198" s="5"/>
    </row>
    <row r="199" spans="1:20" ht="15" customHeight="1" x14ac:dyDescent="0.25">
      <c r="A199" s="31">
        <f t="shared" si="22"/>
        <v>187</v>
      </c>
      <c r="B199" s="41">
        <f t="shared" si="23"/>
        <v>1243.2725343230061</v>
      </c>
      <c r="C199" s="41">
        <f t="shared" si="24"/>
        <v>1243.28</v>
      </c>
      <c r="D199" s="50"/>
      <c r="E199" s="49">
        <f t="shared" si="25"/>
        <v>0.05</v>
      </c>
      <c r="F199" s="32">
        <f t="shared" si="26"/>
        <v>640.22</v>
      </c>
      <c r="G199" s="46">
        <f t="shared" si="27"/>
        <v>603.05999999999995</v>
      </c>
      <c r="H199" s="40">
        <v>0</v>
      </c>
      <c r="I199" s="41">
        <f t="shared" si="28"/>
        <v>153048.92000000013</v>
      </c>
      <c r="J199" s="32">
        <f t="shared" si="29"/>
        <v>107001.24000000002</v>
      </c>
      <c r="K199" s="32">
        <f t="shared" si="21"/>
        <v>153686.62383333346</v>
      </c>
      <c r="L199" s="33"/>
      <c r="M199" s="24"/>
      <c r="N199" s="24"/>
      <c r="O199" s="24"/>
      <c r="P199" s="5"/>
      <c r="Q199" s="5"/>
      <c r="R199" s="5"/>
      <c r="S199" s="5"/>
      <c r="T199" s="5"/>
    </row>
    <row r="200" spans="1:20" ht="15" customHeight="1" x14ac:dyDescent="0.25">
      <c r="A200" s="31">
        <f t="shared" si="22"/>
        <v>188</v>
      </c>
      <c r="B200" s="41">
        <f t="shared" si="23"/>
        <v>1243.2725343230061</v>
      </c>
      <c r="C200" s="41">
        <f t="shared" si="24"/>
        <v>1243.28</v>
      </c>
      <c r="D200" s="50"/>
      <c r="E200" s="49">
        <f t="shared" si="25"/>
        <v>0.05</v>
      </c>
      <c r="F200" s="32">
        <f t="shared" si="26"/>
        <v>637.71</v>
      </c>
      <c r="G200" s="46">
        <f t="shared" si="27"/>
        <v>605.56999999999994</v>
      </c>
      <c r="H200" s="40">
        <v>0</v>
      </c>
      <c r="I200" s="41">
        <f t="shared" si="28"/>
        <v>152443.35000000012</v>
      </c>
      <c r="J200" s="32">
        <f t="shared" si="29"/>
        <v>107638.95000000003</v>
      </c>
      <c r="K200" s="32">
        <f t="shared" si="21"/>
        <v>153078.53062500013</v>
      </c>
      <c r="L200" s="33"/>
      <c r="M200" s="24"/>
      <c r="N200" s="24"/>
      <c r="O200" s="24"/>
      <c r="P200" s="5"/>
      <c r="Q200" s="5"/>
      <c r="R200" s="5"/>
      <c r="S200" s="5"/>
      <c r="T200" s="5"/>
    </row>
    <row r="201" spans="1:20" ht="15" customHeight="1" x14ac:dyDescent="0.25">
      <c r="A201" s="31">
        <f t="shared" si="22"/>
        <v>189</v>
      </c>
      <c r="B201" s="41">
        <f t="shared" si="23"/>
        <v>1243.2725343230061</v>
      </c>
      <c r="C201" s="41">
        <f t="shared" si="24"/>
        <v>1243.28</v>
      </c>
      <c r="D201" s="50"/>
      <c r="E201" s="49">
        <f t="shared" si="25"/>
        <v>0.05</v>
      </c>
      <c r="F201" s="32">
        <f t="shared" si="26"/>
        <v>635.18999999999994</v>
      </c>
      <c r="G201" s="46">
        <f t="shared" si="27"/>
        <v>608.09</v>
      </c>
      <c r="H201" s="40">
        <v>0</v>
      </c>
      <c r="I201" s="41">
        <f t="shared" si="28"/>
        <v>151835.26000000013</v>
      </c>
      <c r="J201" s="32">
        <f t="shared" si="29"/>
        <v>108274.14000000003</v>
      </c>
      <c r="K201" s="32">
        <f t="shared" si="21"/>
        <v>152467.90691666681</v>
      </c>
      <c r="L201" s="33"/>
      <c r="M201" s="24"/>
      <c r="N201" s="24"/>
      <c r="O201" s="24"/>
      <c r="P201" s="5"/>
      <c r="Q201" s="5"/>
      <c r="R201" s="5"/>
      <c r="S201" s="5"/>
      <c r="T201" s="5"/>
    </row>
    <row r="202" spans="1:20" ht="15" customHeight="1" x14ac:dyDescent="0.25">
      <c r="A202" s="31">
        <f t="shared" si="22"/>
        <v>190</v>
      </c>
      <c r="B202" s="41">
        <f t="shared" si="23"/>
        <v>1243.2725343230061</v>
      </c>
      <c r="C202" s="41">
        <f t="shared" si="24"/>
        <v>1243.28</v>
      </c>
      <c r="D202" s="50"/>
      <c r="E202" s="49">
        <f t="shared" si="25"/>
        <v>0.05</v>
      </c>
      <c r="F202" s="32">
        <f t="shared" si="26"/>
        <v>632.65</v>
      </c>
      <c r="G202" s="46">
        <f t="shared" si="27"/>
        <v>610.63</v>
      </c>
      <c r="H202" s="40">
        <v>0</v>
      </c>
      <c r="I202" s="41">
        <f t="shared" si="28"/>
        <v>151224.63000000012</v>
      </c>
      <c r="J202" s="32">
        <f t="shared" si="29"/>
        <v>108906.79000000002</v>
      </c>
      <c r="K202" s="32">
        <f t="shared" si="21"/>
        <v>151854.73262500012</v>
      </c>
      <c r="L202" s="33"/>
      <c r="M202" s="24"/>
      <c r="N202" s="24"/>
      <c r="O202" s="24"/>
      <c r="P202" s="5"/>
      <c r="Q202" s="5"/>
      <c r="R202" s="5"/>
      <c r="S202" s="5"/>
      <c r="T202" s="5"/>
    </row>
    <row r="203" spans="1:20" ht="15" customHeight="1" x14ac:dyDescent="0.25">
      <c r="A203" s="31">
        <f t="shared" si="22"/>
        <v>191</v>
      </c>
      <c r="B203" s="41">
        <f t="shared" si="23"/>
        <v>1243.2725343230061</v>
      </c>
      <c r="C203" s="41">
        <f t="shared" si="24"/>
        <v>1243.28</v>
      </c>
      <c r="D203" s="50"/>
      <c r="E203" s="49">
        <f t="shared" si="25"/>
        <v>0.05</v>
      </c>
      <c r="F203" s="32">
        <f t="shared" si="26"/>
        <v>630.11</v>
      </c>
      <c r="G203" s="46">
        <f t="shared" si="27"/>
        <v>613.16999999999996</v>
      </c>
      <c r="H203" s="40">
        <v>0</v>
      </c>
      <c r="I203" s="41">
        <f t="shared" si="28"/>
        <v>150611.46000000011</v>
      </c>
      <c r="J203" s="32">
        <f t="shared" si="29"/>
        <v>109536.90000000002</v>
      </c>
      <c r="K203" s="32">
        <f t="shared" si="21"/>
        <v>151239.00775000011</v>
      </c>
      <c r="L203" s="33"/>
      <c r="M203" s="24"/>
      <c r="N203" s="24"/>
      <c r="O203" s="24"/>
      <c r="P203" s="5"/>
      <c r="Q203" s="5"/>
      <c r="R203" s="5"/>
      <c r="S203" s="5"/>
      <c r="T203" s="5"/>
    </row>
    <row r="204" spans="1:20" ht="15" customHeight="1" x14ac:dyDescent="0.25">
      <c r="A204" s="31">
        <f t="shared" si="22"/>
        <v>192</v>
      </c>
      <c r="B204" s="41">
        <f t="shared" si="23"/>
        <v>1243.2725343230061</v>
      </c>
      <c r="C204" s="41">
        <f t="shared" si="24"/>
        <v>1243.28</v>
      </c>
      <c r="D204" s="50"/>
      <c r="E204" s="49">
        <f t="shared" si="25"/>
        <v>0.05</v>
      </c>
      <c r="F204" s="32">
        <f t="shared" si="26"/>
        <v>627.54999999999995</v>
      </c>
      <c r="G204" s="46">
        <f t="shared" si="27"/>
        <v>615.73</v>
      </c>
      <c r="H204" s="40">
        <v>0</v>
      </c>
      <c r="I204" s="41">
        <f t="shared" si="28"/>
        <v>149995.7300000001</v>
      </c>
      <c r="J204" s="32">
        <f t="shared" si="29"/>
        <v>110164.45000000003</v>
      </c>
      <c r="K204" s="32">
        <f t="shared" si="21"/>
        <v>150620.71220833343</v>
      </c>
      <c r="L204" s="33"/>
      <c r="M204" s="24"/>
      <c r="N204" s="24"/>
      <c r="O204" s="24"/>
      <c r="P204" s="5"/>
      <c r="Q204" s="5"/>
      <c r="R204" s="5"/>
      <c r="S204" s="5"/>
      <c r="T204" s="5"/>
    </row>
    <row r="205" spans="1:20" ht="15" customHeight="1" x14ac:dyDescent="0.25">
      <c r="A205" s="31">
        <f t="shared" si="22"/>
        <v>193</v>
      </c>
      <c r="B205" s="41">
        <f t="shared" si="23"/>
        <v>1243.2725343230061</v>
      </c>
      <c r="C205" s="41">
        <f t="shared" si="24"/>
        <v>1243.28</v>
      </c>
      <c r="D205" s="50">
        <f>IF(E$3="טרפז",D133,D193+E$3)</f>
        <v>0.05</v>
      </c>
      <c r="E205" s="49">
        <f t="shared" si="25"/>
        <v>0.05</v>
      </c>
      <c r="F205" s="32">
        <f t="shared" si="26"/>
        <v>624.99</v>
      </c>
      <c r="G205" s="46">
        <f t="shared" si="27"/>
        <v>618.29</v>
      </c>
      <c r="H205" s="40">
        <v>0</v>
      </c>
      <c r="I205" s="41">
        <f t="shared" si="28"/>
        <v>149377.44000000009</v>
      </c>
      <c r="J205" s="32">
        <f t="shared" si="29"/>
        <v>110789.44000000003</v>
      </c>
      <c r="K205" s="32">
        <f t="shared" si="21"/>
        <v>149999.84600000008</v>
      </c>
      <c r="L205" s="33"/>
      <c r="M205" s="24"/>
      <c r="N205" s="24"/>
      <c r="O205" s="24"/>
      <c r="P205" s="5"/>
      <c r="Q205" s="5"/>
      <c r="R205" s="5"/>
      <c r="S205" s="5"/>
      <c r="T205" s="5"/>
    </row>
    <row r="206" spans="1:20" ht="15" customHeight="1" x14ac:dyDescent="0.25">
      <c r="A206" s="31">
        <f t="shared" si="22"/>
        <v>194</v>
      </c>
      <c r="B206" s="41">
        <f t="shared" si="23"/>
        <v>1243.2725343230061</v>
      </c>
      <c r="C206" s="41">
        <f t="shared" si="24"/>
        <v>1243.28</v>
      </c>
      <c r="D206" s="50"/>
      <c r="E206" s="49">
        <f t="shared" si="25"/>
        <v>0.05</v>
      </c>
      <c r="F206" s="32">
        <f t="shared" si="26"/>
        <v>622.41</v>
      </c>
      <c r="G206" s="46">
        <f t="shared" si="27"/>
        <v>620.87</v>
      </c>
      <c r="H206" s="40">
        <v>0</v>
      </c>
      <c r="I206" s="41">
        <f t="shared" si="28"/>
        <v>148756.57000000009</v>
      </c>
      <c r="J206" s="32">
        <f t="shared" si="29"/>
        <v>111411.85000000003</v>
      </c>
      <c r="K206" s="32">
        <f t="shared" ref="K206:K269" si="30">I206+(I206*E207/12)</f>
        <v>149376.38904166676</v>
      </c>
      <c r="L206" s="33"/>
      <c r="M206" s="24"/>
      <c r="N206" s="24"/>
      <c r="O206" s="24"/>
      <c r="P206" s="5"/>
      <c r="Q206" s="5"/>
      <c r="R206" s="5"/>
      <c r="S206" s="5"/>
      <c r="T206" s="5"/>
    </row>
    <row r="207" spans="1:20" ht="15" customHeight="1" x14ac:dyDescent="0.25">
      <c r="A207" s="31">
        <f t="shared" ref="A207:A270" si="31">IF(I206&lt;0.02,"",A206+1)</f>
        <v>195</v>
      </c>
      <c r="B207" s="41">
        <f t="shared" ref="B207:B270" si="32">IF(A207="","",IF(E207&lt;&gt;E206,PMT(E207/12,$C$4-A206,-I206),B206))</f>
        <v>1243.2725343230061</v>
      </c>
      <c r="C207" s="41">
        <f t="shared" ref="C207:C270" si="33">IF(A207="","",IF(B207&gt;K206,K206,ROUNDUP(B207,2)))</f>
        <v>1243.28</v>
      </c>
      <c r="D207" s="50"/>
      <c r="E207" s="49">
        <f t="shared" ref="E207:E270" si="34">IF(A207="","",IF(D207&lt;&gt;"",D207,E206))</f>
        <v>0.05</v>
      </c>
      <c r="F207" s="32">
        <f t="shared" ref="F207:F270" si="35">IF(A207="","",ROUNDUP(I206*E207/12,2))</f>
        <v>619.81999999999994</v>
      </c>
      <c r="G207" s="46">
        <f t="shared" ref="G207:G270" si="36">IF(A207="","",C207-F207)</f>
        <v>623.46</v>
      </c>
      <c r="H207" s="40">
        <v>0</v>
      </c>
      <c r="I207" s="41">
        <f t="shared" ref="I207:I270" si="37">IF(I206&lt;0.02,0,I206-G207-H207)</f>
        <v>148133.1100000001</v>
      </c>
      <c r="J207" s="32">
        <f t="shared" ref="J207:J270" si="38">IF(A207="","",J206+F207)</f>
        <v>112031.67000000004</v>
      </c>
      <c r="K207" s="32">
        <f t="shared" si="30"/>
        <v>148750.33129166678</v>
      </c>
      <c r="L207" s="33"/>
      <c r="M207" s="24"/>
      <c r="N207" s="24"/>
      <c r="O207" s="24"/>
      <c r="P207" s="5"/>
      <c r="Q207" s="5"/>
      <c r="R207" s="5"/>
      <c r="S207" s="5"/>
      <c r="T207" s="5"/>
    </row>
    <row r="208" spans="1:20" ht="15" customHeight="1" x14ac:dyDescent="0.25">
      <c r="A208" s="31">
        <f t="shared" si="31"/>
        <v>196</v>
      </c>
      <c r="B208" s="41">
        <f t="shared" si="32"/>
        <v>1243.2725343230061</v>
      </c>
      <c r="C208" s="41">
        <f t="shared" si="33"/>
        <v>1243.28</v>
      </c>
      <c r="D208" s="50"/>
      <c r="E208" s="49">
        <f t="shared" si="34"/>
        <v>0.05</v>
      </c>
      <c r="F208" s="32">
        <f t="shared" si="35"/>
        <v>617.23</v>
      </c>
      <c r="G208" s="46">
        <f t="shared" si="36"/>
        <v>626.04999999999995</v>
      </c>
      <c r="H208" s="40">
        <v>0</v>
      </c>
      <c r="I208" s="41">
        <f t="shared" si="37"/>
        <v>147507.06000000011</v>
      </c>
      <c r="J208" s="32">
        <f t="shared" si="38"/>
        <v>112648.90000000004</v>
      </c>
      <c r="K208" s="32">
        <f t="shared" si="30"/>
        <v>148121.67275000011</v>
      </c>
      <c r="L208" s="33"/>
      <c r="M208" s="24"/>
      <c r="N208" s="24"/>
      <c r="O208" s="24"/>
      <c r="P208" s="5"/>
      <c r="Q208" s="5"/>
      <c r="R208" s="5"/>
      <c r="S208" s="5"/>
      <c r="T208" s="5"/>
    </row>
    <row r="209" spans="1:20" ht="15" customHeight="1" x14ac:dyDescent="0.25">
      <c r="A209" s="31">
        <f t="shared" si="31"/>
        <v>197</v>
      </c>
      <c r="B209" s="41">
        <f t="shared" si="32"/>
        <v>1243.2725343230061</v>
      </c>
      <c r="C209" s="41">
        <f t="shared" si="33"/>
        <v>1243.28</v>
      </c>
      <c r="D209" s="50"/>
      <c r="E209" s="49">
        <f t="shared" si="34"/>
        <v>0.05</v>
      </c>
      <c r="F209" s="32">
        <f t="shared" si="35"/>
        <v>614.62</v>
      </c>
      <c r="G209" s="46">
        <f t="shared" si="36"/>
        <v>628.66</v>
      </c>
      <c r="H209" s="40">
        <v>0</v>
      </c>
      <c r="I209" s="41">
        <f t="shared" si="37"/>
        <v>146878.40000000011</v>
      </c>
      <c r="J209" s="32">
        <f t="shared" si="38"/>
        <v>113263.52000000003</v>
      </c>
      <c r="K209" s="32">
        <f t="shared" si="30"/>
        <v>147490.39333333346</v>
      </c>
      <c r="L209" s="33"/>
      <c r="M209" s="24"/>
      <c r="N209" s="24"/>
      <c r="O209" s="24"/>
      <c r="P209" s="5"/>
      <c r="Q209" s="5"/>
      <c r="R209" s="5"/>
      <c r="S209" s="5"/>
      <c r="T209" s="5"/>
    </row>
    <row r="210" spans="1:20" ht="15" customHeight="1" x14ac:dyDescent="0.25">
      <c r="A210" s="31">
        <f t="shared" si="31"/>
        <v>198</v>
      </c>
      <c r="B210" s="41">
        <f t="shared" si="32"/>
        <v>1243.2725343230061</v>
      </c>
      <c r="C210" s="41">
        <f t="shared" si="33"/>
        <v>1243.28</v>
      </c>
      <c r="D210" s="50"/>
      <c r="E210" s="49">
        <f t="shared" si="34"/>
        <v>0.05</v>
      </c>
      <c r="F210" s="32">
        <f t="shared" si="35"/>
        <v>612</v>
      </c>
      <c r="G210" s="46">
        <f t="shared" si="36"/>
        <v>631.28</v>
      </c>
      <c r="H210" s="40">
        <v>0</v>
      </c>
      <c r="I210" s="41">
        <f t="shared" si="37"/>
        <v>146247.12000000011</v>
      </c>
      <c r="J210" s="32">
        <f t="shared" si="38"/>
        <v>113875.52000000003</v>
      </c>
      <c r="K210" s="32">
        <f t="shared" si="30"/>
        <v>146856.48300000012</v>
      </c>
      <c r="L210" s="33"/>
      <c r="M210" s="24"/>
      <c r="N210" s="24"/>
      <c r="O210" s="24"/>
      <c r="P210" s="5"/>
      <c r="Q210" s="5"/>
      <c r="R210" s="5"/>
      <c r="S210" s="5"/>
      <c r="T210" s="5"/>
    </row>
    <row r="211" spans="1:20" ht="15" customHeight="1" x14ac:dyDescent="0.25">
      <c r="A211" s="31">
        <f t="shared" si="31"/>
        <v>199</v>
      </c>
      <c r="B211" s="41">
        <f t="shared" si="32"/>
        <v>1243.2725343230061</v>
      </c>
      <c r="C211" s="41">
        <f t="shared" si="33"/>
        <v>1243.28</v>
      </c>
      <c r="D211" s="50"/>
      <c r="E211" s="49">
        <f t="shared" si="34"/>
        <v>0.05</v>
      </c>
      <c r="F211" s="32">
        <f t="shared" si="35"/>
        <v>609.37</v>
      </c>
      <c r="G211" s="46">
        <f t="shared" si="36"/>
        <v>633.91</v>
      </c>
      <c r="H211" s="40">
        <v>0</v>
      </c>
      <c r="I211" s="41">
        <f t="shared" si="37"/>
        <v>145613.21000000011</v>
      </c>
      <c r="J211" s="32">
        <f t="shared" si="38"/>
        <v>114484.89000000003</v>
      </c>
      <c r="K211" s="32">
        <f t="shared" si="30"/>
        <v>146219.93170833343</v>
      </c>
      <c r="L211" s="33"/>
      <c r="M211" s="24"/>
      <c r="N211" s="24"/>
      <c r="O211" s="24"/>
      <c r="P211" s="5"/>
      <c r="Q211" s="5"/>
      <c r="R211" s="5"/>
      <c r="S211" s="5"/>
      <c r="T211" s="5"/>
    </row>
    <row r="212" spans="1:20" ht="15" customHeight="1" x14ac:dyDescent="0.25">
      <c r="A212" s="31">
        <f t="shared" si="31"/>
        <v>200</v>
      </c>
      <c r="B212" s="41">
        <f t="shared" si="32"/>
        <v>1243.2725343230061</v>
      </c>
      <c r="C212" s="41">
        <f t="shared" si="33"/>
        <v>1243.28</v>
      </c>
      <c r="D212" s="50"/>
      <c r="E212" s="49">
        <f t="shared" si="34"/>
        <v>0.05</v>
      </c>
      <c r="F212" s="32">
        <f t="shared" si="35"/>
        <v>606.73</v>
      </c>
      <c r="G212" s="46">
        <f t="shared" si="36"/>
        <v>636.54999999999995</v>
      </c>
      <c r="H212" s="40">
        <v>0</v>
      </c>
      <c r="I212" s="41">
        <f t="shared" si="37"/>
        <v>144976.66000000012</v>
      </c>
      <c r="J212" s="32">
        <f t="shared" si="38"/>
        <v>115091.62000000002</v>
      </c>
      <c r="K212" s="32">
        <f t="shared" si="30"/>
        <v>145580.72941666679</v>
      </c>
      <c r="L212" s="33"/>
      <c r="M212" s="24"/>
      <c r="N212" s="24"/>
      <c r="O212" s="24"/>
      <c r="P212" s="5"/>
      <c r="Q212" s="5"/>
      <c r="R212" s="5"/>
      <c r="S212" s="5"/>
      <c r="T212" s="5"/>
    </row>
    <row r="213" spans="1:20" ht="15" customHeight="1" x14ac:dyDescent="0.25">
      <c r="A213" s="31">
        <f t="shared" si="31"/>
        <v>201</v>
      </c>
      <c r="B213" s="41">
        <f t="shared" si="32"/>
        <v>1243.2725343230061</v>
      </c>
      <c r="C213" s="41">
        <f t="shared" si="33"/>
        <v>1243.28</v>
      </c>
      <c r="D213" s="50"/>
      <c r="E213" s="49">
        <f t="shared" si="34"/>
        <v>0.05</v>
      </c>
      <c r="F213" s="32">
        <f t="shared" si="35"/>
        <v>604.06999999999994</v>
      </c>
      <c r="G213" s="46">
        <f t="shared" si="36"/>
        <v>639.21</v>
      </c>
      <c r="H213" s="40">
        <v>0</v>
      </c>
      <c r="I213" s="41">
        <f t="shared" si="37"/>
        <v>144337.45000000013</v>
      </c>
      <c r="J213" s="32">
        <f t="shared" si="38"/>
        <v>115695.69000000003</v>
      </c>
      <c r="K213" s="32">
        <f t="shared" si="30"/>
        <v>144938.85604166679</v>
      </c>
      <c r="L213" s="33"/>
      <c r="M213" s="24"/>
      <c r="N213" s="24"/>
      <c r="O213" s="24"/>
      <c r="P213" s="5"/>
      <c r="Q213" s="5"/>
      <c r="R213" s="5"/>
      <c r="S213" s="5"/>
      <c r="T213" s="5"/>
    </row>
    <row r="214" spans="1:20" ht="15" customHeight="1" x14ac:dyDescent="0.25">
      <c r="A214" s="31">
        <f t="shared" si="31"/>
        <v>202</v>
      </c>
      <c r="B214" s="41">
        <f t="shared" si="32"/>
        <v>1243.2725343230061</v>
      </c>
      <c r="C214" s="41">
        <f t="shared" si="33"/>
        <v>1243.28</v>
      </c>
      <c r="D214" s="50"/>
      <c r="E214" s="49">
        <f t="shared" si="34"/>
        <v>0.05</v>
      </c>
      <c r="F214" s="32">
        <f t="shared" si="35"/>
        <v>601.41</v>
      </c>
      <c r="G214" s="46">
        <f t="shared" si="36"/>
        <v>641.87</v>
      </c>
      <c r="H214" s="40">
        <v>0</v>
      </c>
      <c r="I214" s="41">
        <f t="shared" si="37"/>
        <v>143695.58000000013</v>
      </c>
      <c r="J214" s="32">
        <f t="shared" si="38"/>
        <v>116297.10000000003</v>
      </c>
      <c r="K214" s="32">
        <f t="shared" si="30"/>
        <v>144294.31158333347</v>
      </c>
      <c r="L214" s="33"/>
      <c r="M214" s="24"/>
      <c r="N214" s="24"/>
      <c r="O214" s="24"/>
      <c r="P214" s="5"/>
      <c r="Q214" s="5"/>
      <c r="R214" s="5"/>
      <c r="S214" s="5"/>
      <c r="T214" s="5"/>
    </row>
    <row r="215" spans="1:20" ht="15" customHeight="1" x14ac:dyDescent="0.25">
      <c r="A215" s="31">
        <f t="shared" si="31"/>
        <v>203</v>
      </c>
      <c r="B215" s="41">
        <f t="shared" si="32"/>
        <v>1243.2725343230061</v>
      </c>
      <c r="C215" s="41">
        <f t="shared" si="33"/>
        <v>1243.28</v>
      </c>
      <c r="D215" s="50"/>
      <c r="E215" s="49">
        <f t="shared" si="34"/>
        <v>0.05</v>
      </c>
      <c r="F215" s="32">
        <f t="shared" si="35"/>
        <v>598.74</v>
      </c>
      <c r="G215" s="46">
        <f t="shared" si="36"/>
        <v>644.54</v>
      </c>
      <c r="H215" s="40">
        <v>0</v>
      </c>
      <c r="I215" s="41">
        <f t="shared" si="37"/>
        <v>143051.04000000012</v>
      </c>
      <c r="J215" s="32">
        <f t="shared" si="38"/>
        <v>116895.84000000004</v>
      </c>
      <c r="K215" s="32">
        <f t="shared" si="30"/>
        <v>143647.08600000013</v>
      </c>
      <c r="L215" s="33"/>
      <c r="M215" s="24"/>
      <c r="N215" s="24"/>
      <c r="O215" s="24"/>
      <c r="P215" s="5"/>
      <c r="Q215" s="5"/>
      <c r="R215" s="5"/>
      <c r="S215" s="5"/>
      <c r="T215" s="5"/>
    </row>
    <row r="216" spans="1:20" ht="15" customHeight="1" x14ac:dyDescent="0.25">
      <c r="A216" s="31">
        <f t="shared" si="31"/>
        <v>204</v>
      </c>
      <c r="B216" s="41">
        <f t="shared" si="32"/>
        <v>1243.2725343230061</v>
      </c>
      <c r="C216" s="41">
        <f t="shared" si="33"/>
        <v>1243.28</v>
      </c>
      <c r="D216" s="50"/>
      <c r="E216" s="49">
        <f t="shared" si="34"/>
        <v>0.05</v>
      </c>
      <c r="F216" s="32">
        <f t="shared" si="35"/>
        <v>596.04999999999995</v>
      </c>
      <c r="G216" s="46">
        <f t="shared" si="36"/>
        <v>647.23</v>
      </c>
      <c r="H216" s="40">
        <v>0</v>
      </c>
      <c r="I216" s="41">
        <f t="shared" si="37"/>
        <v>142403.81000000011</v>
      </c>
      <c r="J216" s="32">
        <f t="shared" si="38"/>
        <v>117491.89000000004</v>
      </c>
      <c r="K216" s="32">
        <f t="shared" si="30"/>
        <v>142997.15920833344</v>
      </c>
      <c r="L216" s="33"/>
      <c r="M216" s="24"/>
      <c r="N216" s="24"/>
      <c r="O216" s="24"/>
      <c r="P216" s="5"/>
      <c r="Q216" s="5"/>
      <c r="R216" s="5"/>
      <c r="S216" s="5"/>
      <c r="T216" s="5"/>
    </row>
    <row r="217" spans="1:20" ht="15" customHeight="1" x14ac:dyDescent="0.25">
      <c r="A217" s="31">
        <f t="shared" si="31"/>
        <v>205</v>
      </c>
      <c r="B217" s="41">
        <f t="shared" si="32"/>
        <v>1243.2725343230061</v>
      </c>
      <c r="C217" s="41">
        <f t="shared" si="33"/>
        <v>1243.28</v>
      </c>
      <c r="D217" s="50">
        <f>IF(E$3="טרפז",D133,D205+E$3)</f>
        <v>0.05</v>
      </c>
      <c r="E217" s="49">
        <f t="shared" si="34"/>
        <v>0.05</v>
      </c>
      <c r="F217" s="32">
        <f t="shared" si="35"/>
        <v>593.35</v>
      </c>
      <c r="G217" s="46">
        <f t="shared" si="36"/>
        <v>649.92999999999995</v>
      </c>
      <c r="H217" s="40">
        <v>0</v>
      </c>
      <c r="I217" s="41">
        <f t="shared" si="37"/>
        <v>141753.88000000012</v>
      </c>
      <c r="J217" s="32">
        <f t="shared" si="38"/>
        <v>118085.24000000005</v>
      </c>
      <c r="K217" s="32">
        <f t="shared" si="30"/>
        <v>142344.52116666679</v>
      </c>
      <c r="L217" s="33"/>
      <c r="M217" s="24"/>
      <c r="N217" s="24"/>
      <c r="O217" s="24"/>
      <c r="P217" s="5"/>
      <c r="Q217" s="5"/>
      <c r="R217" s="5"/>
      <c r="S217" s="5"/>
      <c r="T217" s="5"/>
    </row>
    <row r="218" spans="1:20" ht="15" customHeight="1" x14ac:dyDescent="0.25">
      <c r="A218" s="31">
        <f t="shared" si="31"/>
        <v>206</v>
      </c>
      <c r="B218" s="41">
        <f t="shared" si="32"/>
        <v>1243.2725343230061</v>
      </c>
      <c r="C218" s="41">
        <f t="shared" si="33"/>
        <v>1243.28</v>
      </c>
      <c r="D218" s="50"/>
      <c r="E218" s="49">
        <f t="shared" si="34"/>
        <v>0.05</v>
      </c>
      <c r="F218" s="32">
        <f t="shared" si="35"/>
        <v>590.65</v>
      </c>
      <c r="G218" s="46">
        <f t="shared" si="36"/>
        <v>652.63</v>
      </c>
      <c r="H218" s="40">
        <v>0</v>
      </c>
      <c r="I218" s="41">
        <f t="shared" si="37"/>
        <v>141101.25000000012</v>
      </c>
      <c r="J218" s="32">
        <f t="shared" si="38"/>
        <v>118675.89000000004</v>
      </c>
      <c r="K218" s="32">
        <f t="shared" si="30"/>
        <v>141689.17187500012</v>
      </c>
      <c r="L218" s="33"/>
      <c r="M218" s="24"/>
      <c r="N218" s="24"/>
      <c r="O218" s="24"/>
      <c r="P218" s="5"/>
      <c r="Q218" s="5"/>
      <c r="R218" s="5"/>
      <c r="S218" s="5"/>
      <c r="T218" s="5"/>
    </row>
    <row r="219" spans="1:20" ht="15" customHeight="1" x14ac:dyDescent="0.25">
      <c r="A219" s="31">
        <f t="shared" si="31"/>
        <v>207</v>
      </c>
      <c r="B219" s="41">
        <f t="shared" si="32"/>
        <v>1243.2725343230061</v>
      </c>
      <c r="C219" s="41">
        <f t="shared" si="33"/>
        <v>1243.28</v>
      </c>
      <c r="D219" s="50"/>
      <c r="E219" s="49">
        <f t="shared" si="34"/>
        <v>0.05</v>
      </c>
      <c r="F219" s="32">
        <f t="shared" si="35"/>
        <v>587.92999999999995</v>
      </c>
      <c r="G219" s="46">
        <f t="shared" si="36"/>
        <v>655.35</v>
      </c>
      <c r="H219" s="40">
        <v>0</v>
      </c>
      <c r="I219" s="41">
        <f t="shared" si="37"/>
        <v>140445.90000000011</v>
      </c>
      <c r="J219" s="32">
        <f t="shared" si="38"/>
        <v>119263.82000000004</v>
      </c>
      <c r="K219" s="32">
        <f t="shared" si="30"/>
        <v>141031.09125000011</v>
      </c>
      <c r="L219" s="33"/>
      <c r="M219" s="24"/>
      <c r="N219" s="24"/>
      <c r="O219" s="24"/>
      <c r="P219" s="5"/>
      <c r="Q219" s="5"/>
      <c r="R219" s="5"/>
      <c r="S219" s="5"/>
      <c r="T219" s="5"/>
    </row>
    <row r="220" spans="1:20" ht="15" customHeight="1" x14ac:dyDescent="0.25">
      <c r="A220" s="31">
        <f t="shared" si="31"/>
        <v>208</v>
      </c>
      <c r="B220" s="41">
        <f t="shared" si="32"/>
        <v>1243.2725343230061</v>
      </c>
      <c r="C220" s="41">
        <f t="shared" si="33"/>
        <v>1243.28</v>
      </c>
      <c r="D220" s="50"/>
      <c r="E220" s="49">
        <f t="shared" si="34"/>
        <v>0.05</v>
      </c>
      <c r="F220" s="32">
        <f t="shared" si="35"/>
        <v>585.20000000000005</v>
      </c>
      <c r="G220" s="46">
        <f t="shared" si="36"/>
        <v>658.07999999999993</v>
      </c>
      <c r="H220" s="40">
        <v>0</v>
      </c>
      <c r="I220" s="41">
        <f t="shared" si="37"/>
        <v>139787.82000000012</v>
      </c>
      <c r="J220" s="32">
        <f t="shared" si="38"/>
        <v>119849.02000000003</v>
      </c>
      <c r="K220" s="32">
        <f t="shared" si="30"/>
        <v>140370.26925000013</v>
      </c>
      <c r="L220" s="33"/>
      <c r="M220" s="24"/>
      <c r="N220" s="24"/>
      <c r="O220" s="24"/>
      <c r="P220" s="5"/>
      <c r="Q220" s="5"/>
      <c r="R220" s="5"/>
      <c r="S220" s="5"/>
      <c r="T220" s="5"/>
    </row>
    <row r="221" spans="1:20" ht="15" customHeight="1" x14ac:dyDescent="0.25">
      <c r="A221" s="31">
        <f t="shared" si="31"/>
        <v>209</v>
      </c>
      <c r="B221" s="41">
        <f t="shared" si="32"/>
        <v>1243.2725343230061</v>
      </c>
      <c r="C221" s="41">
        <f t="shared" si="33"/>
        <v>1243.28</v>
      </c>
      <c r="D221" s="50"/>
      <c r="E221" s="49">
        <f t="shared" si="34"/>
        <v>0.05</v>
      </c>
      <c r="F221" s="32">
        <f t="shared" si="35"/>
        <v>582.45000000000005</v>
      </c>
      <c r="G221" s="46">
        <f t="shared" si="36"/>
        <v>660.82999999999993</v>
      </c>
      <c r="H221" s="40">
        <v>0</v>
      </c>
      <c r="I221" s="41">
        <f t="shared" si="37"/>
        <v>139126.99000000014</v>
      </c>
      <c r="J221" s="32">
        <f t="shared" si="38"/>
        <v>120431.47000000003</v>
      </c>
      <c r="K221" s="32">
        <f t="shared" si="30"/>
        <v>139706.68579166679</v>
      </c>
      <c r="L221" s="33"/>
      <c r="M221" s="24"/>
      <c r="N221" s="24"/>
      <c r="O221" s="24"/>
      <c r="P221" s="5"/>
      <c r="Q221" s="5"/>
      <c r="R221" s="5"/>
      <c r="S221" s="5"/>
      <c r="T221" s="5"/>
    </row>
    <row r="222" spans="1:20" ht="15" customHeight="1" x14ac:dyDescent="0.25">
      <c r="A222" s="31">
        <f t="shared" si="31"/>
        <v>210</v>
      </c>
      <c r="B222" s="41">
        <f t="shared" si="32"/>
        <v>1243.2725343230061</v>
      </c>
      <c r="C222" s="41">
        <f t="shared" si="33"/>
        <v>1243.28</v>
      </c>
      <c r="D222" s="50"/>
      <c r="E222" s="49">
        <f t="shared" si="34"/>
        <v>0.05</v>
      </c>
      <c r="F222" s="32">
        <f t="shared" si="35"/>
        <v>579.70000000000005</v>
      </c>
      <c r="G222" s="46">
        <f t="shared" si="36"/>
        <v>663.57999999999993</v>
      </c>
      <c r="H222" s="40">
        <v>0</v>
      </c>
      <c r="I222" s="41">
        <f t="shared" si="37"/>
        <v>138463.41000000015</v>
      </c>
      <c r="J222" s="32">
        <f t="shared" si="38"/>
        <v>121011.17000000003</v>
      </c>
      <c r="K222" s="32">
        <f t="shared" si="30"/>
        <v>139040.34087500014</v>
      </c>
      <c r="L222" s="33"/>
      <c r="M222" s="24"/>
      <c r="N222" s="24"/>
      <c r="O222" s="24"/>
      <c r="P222" s="5"/>
      <c r="Q222" s="5"/>
      <c r="R222" s="5"/>
      <c r="S222" s="5"/>
      <c r="T222" s="5"/>
    </row>
    <row r="223" spans="1:20" ht="15" customHeight="1" x14ac:dyDescent="0.25">
      <c r="A223" s="31">
        <f t="shared" si="31"/>
        <v>211</v>
      </c>
      <c r="B223" s="41">
        <f t="shared" si="32"/>
        <v>1243.2725343230061</v>
      </c>
      <c r="C223" s="41">
        <f t="shared" si="33"/>
        <v>1243.28</v>
      </c>
      <c r="D223" s="50"/>
      <c r="E223" s="49">
        <f t="shared" si="34"/>
        <v>0.05</v>
      </c>
      <c r="F223" s="32">
        <f t="shared" si="35"/>
        <v>576.93999999999994</v>
      </c>
      <c r="G223" s="46">
        <f t="shared" si="36"/>
        <v>666.34</v>
      </c>
      <c r="H223" s="40">
        <v>0</v>
      </c>
      <c r="I223" s="41">
        <f t="shared" si="37"/>
        <v>137797.07000000015</v>
      </c>
      <c r="J223" s="32">
        <f t="shared" si="38"/>
        <v>121588.11000000003</v>
      </c>
      <c r="K223" s="32">
        <f t="shared" si="30"/>
        <v>138371.22445833348</v>
      </c>
      <c r="L223" s="33"/>
      <c r="M223" s="24"/>
      <c r="N223" s="24"/>
      <c r="O223" s="24"/>
      <c r="P223" s="5"/>
      <c r="Q223" s="5"/>
      <c r="R223" s="5"/>
      <c r="S223" s="5"/>
      <c r="T223" s="5"/>
    </row>
    <row r="224" spans="1:20" ht="15" customHeight="1" x14ac:dyDescent="0.25">
      <c r="A224" s="31">
        <f t="shared" si="31"/>
        <v>212</v>
      </c>
      <c r="B224" s="41">
        <f t="shared" si="32"/>
        <v>1243.2725343230061</v>
      </c>
      <c r="C224" s="41">
        <f t="shared" si="33"/>
        <v>1243.28</v>
      </c>
      <c r="D224" s="50"/>
      <c r="E224" s="49">
        <f t="shared" si="34"/>
        <v>0.05</v>
      </c>
      <c r="F224" s="32">
        <f t="shared" si="35"/>
        <v>574.16</v>
      </c>
      <c r="G224" s="46">
        <f t="shared" si="36"/>
        <v>669.12</v>
      </c>
      <c r="H224" s="40">
        <v>0</v>
      </c>
      <c r="I224" s="41">
        <f t="shared" si="37"/>
        <v>137127.95000000016</v>
      </c>
      <c r="J224" s="32">
        <f t="shared" si="38"/>
        <v>122162.27000000003</v>
      </c>
      <c r="K224" s="32">
        <f t="shared" si="30"/>
        <v>137699.31645833349</v>
      </c>
      <c r="L224" s="33"/>
      <c r="M224" s="24"/>
      <c r="N224" s="24"/>
      <c r="O224" s="24"/>
      <c r="P224" s="5"/>
      <c r="Q224" s="5"/>
      <c r="R224" s="5"/>
      <c r="S224" s="5"/>
      <c r="T224" s="5"/>
    </row>
    <row r="225" spans="1:20" ht="15" customHeight="1" x14ac:dyDescent="0.25">
      <c r="A225" s="31">
        <f t="shared" si="31"/>
        <v>213</v>
      </c>
      <c r="B225" s="41">
        <f t="shared" si="32"/>
        <v>1243.2725343230061</v>
      </c>
      <c r="C225" s="41">
        <f t="shared" si="33"/>
        <v>1243.28</v>
      </c>
      <c r="D225" s="50"/>
      <c r="E225" s="49">
        <f t="shared" si="34"/>
        <v>0.05</v>
      </c>
      <c r="F225" s="32">
        <f t="shared" si="35"/>
        <v>571.37</v>
      </c>
      <c r="G225" s="46">
        <f t="shared" si="36"/>
        <v>671.91</v>
      </c>
      <c r="H225" s="40">
        <v>0</v>
      </c>
      <c r="I225" s="41">
        <f t="shared" si="37"/>
        <v>136456.04000000015</v>
      </c>
      <c r="J225" s="32">
        <f t="shared" si="38"/>
        <v>122733.64000000003</v>
      </c>
      <c r="K225" s="32">
        <f t="shared" si="30"/>
        <v>137024.6068333335</v>
      </c>
      <c r="L225" s="33"/>
      <c r="M225" s="24"/>
      <c r="N225" s="24"/>
      <c r="O225" s="24"/>
      <c r="P225" s="5"/>
      <c r="Q225" s="5"/>
      <c r="R225" s="5"/>
      <c r="S225" s="5"/>
      <c r="T225" s="5"/>
    </row>
    <row r="226" spans="1:20" ht="15" customHeight="1" x14ac:dyDescent="0.25">
      <c r="A226" s="31">
        <f t="shared" si="31"/>
        <v>214</v>
      </c>
      <c r="B226" s="41">
        <f t="shared" si="32"/>
        <v>1243.2725343230061</v>
      </c>
      <c r="C226" s="41">
        <f t="shared" si="33"/>
        <v>1243.28</v>
      </c>
      <c r="D226" s="50"/>
      <c r="E226" s="49">
        <f t="shared" si="34"/>
        <v>0.05</v>
      </c>
      <c r="F226" s="32">
        <f t="shared" si="35"/>
        <v>568.56999999999994</v>
      </c>
      <c r="G226" s="46">
        <f t="shared" si="36"/>
        <v>674.71</v>
      </c>
      <c r="H226" s="40">
        <v>0</v>
      </c>
      <c r="I226" s="41">
        <f t="shared" si="37"/>
        <v>135781.33000000016</v>
      </c>
      <c r="J226" s="32">
        <f t="shared" si="38"/>
        <v>123302.21000000004</v>
      </c>
      <c r="K226" s="32">
        <f t="shared" si="30"/>
        <v>136347.08554166683</v>
      </c>
      <c r="L226" s="33"/>
      <c r="M226" s="24"/>
      <c r="N226" s="24"/>
      <c r="O226" s="24"/>
      <c r="P226" s="5"/>
      <c r="Q226" s="5"/>
      <c r="R226" s="5"/>
      <c r="S226" s="5"/>
      <c r="T226" s="5"/>
    </row>
    <row r="227" spans="1:20" ht="15" customHeight="1" x14ac:dyDescent="0.25">
      <c r="A227" s="31">
        <f t="shared" si="31"/>
        <v>215</v>
      </c>
      <c r="B227" s="41">
        <f t="shared" si="32"/>
        <v>1243.2725343230061</v>
      </c>
      <c r="C227" s="41">
        <f t="shared" si="33"/>
        <v>1243.28</v>
      </c>
      <c r="D227" s="50"/>
      <c r="E227" s="49">
        <f t="shared" si="34"/>
        <v>0.05</v>
      </c>
      <c r="F227" s="32">
        <f t="shared" si="35"/>
        <v>565.76</v>
      </c>
      <c r="G227" s="46">
        <f t="shared" si="36"/>
        <v>677.52</v>
      </c>
      <c r="H227" s="40">
        <v>0</v>
      </c>
      <c r="I227" s="41">
        <f t="shared" si="37"/>
        <v>135103.81000000017</v>
      </c>
      <c r="J227" s="32">
        <f t="shared" si="38"/>
        <v>123867.97000000003</v>
      </c>
      <c r="K227" s="32">
        <f t="shared" si="30"/>
        <v>135666.74254166684</v>
      </c>
      <c r="L227" s="33"/>
      <c r="M227" s="24"/>
      <c r="N227" s="24"/>
      <c r="O227" s="24"/>
      <c r="P227" s="5"/>
      <c r="Q227" s="5"/>
      <c r="R227" s="5"/>
      <c r="S227" s="5"/>
      <c r="T227" s="5"/>
    </row>
    <row r="228" spans="1:20" ht="15" customHeight="1" x14ac:dyDescent="0.25">
      <c r="A228" s="31">
        <f t="shared" si="31"/>
        <v>216</v>
      </c>
      <c r="B228" s="41">
        <f t="shared" si="32"/>
        <v>1243.2725343230061</v>
      </c>
      <c r="C228" s="41">
        <f t="shared" si="33"/>
        <v>1243.28</v>
      </c>
      <c r="D228" s="50"/>
      <c r="E228" s="49">
        <f t="shared" si="34"/>
        <v>0.05</v>
      </c>
      <c r="F228" s="32">
        <f t="shared" si="35"/>
        <v>562.93999999999994</v>
      </c>
      <c r="G228" s="46">
        <f t="shared" si="36"/>
        <v>680.34</v>
      </c>
      <c r="H228" s="40">
        <v>0</v>
      </c>
      <c r="I228" s="41">
        <f t="shared" si="37"/>
        <v>134423.47000000018</v>
      </c>
      <c r="J228" s="32">
        <f t="shared" si="38"/>
        <v>124430.91000000003</v>
      </c>
      <c r="K228" s="32">
        <f t="shared" si="30"/>
        <v>134983.56779166684</v>
      </c>
      <c r="L228" s="33"/>
      <c r="M228" s="24"/>
      <c r="N228" s="24"/>
      <c r="O228" s="24"/>
      <c r="P228" s="5"/>
      <c r="Q228" s="5"/>
      <c r="R228" s="5"/>
      <c r="S228" s="5"/>
      <c r="T228" s="5"/>
    </row>
    <row r="229" spans="1:20" ht="15" customHeight="1" x14ac:dyDescent="0.25">
      <c r="A229" s="31">
        <f t="shared" si="31"/>
        <v>217</v>
      </c>
      <c r="B229" s="41">
        <f t="shared" si="32"/>
        <v>1243.2725343230061</v>
      </c>
      <c r="C229" s="41">
        <f t="shared" si="33"/>
        <v>1243.28</v>
      </c>
      <c r="D229" s="50">
        <f>IF(E$3="טרפז",D133,D217+E$3)</f>
        <v>0.05</v>
      </c>
      <c r="E229" s="49">
        <f t="shared" si="34"/>
        <v>0.05</v>
      </c>
      <c r="F229" s="32">
        <f t="shared" si="35"/>
        <v>560.1</v>
      </c>
      <c r="G229" s="46">
        <f t="shared" si="36"/>
        <v>683.18</v>
      </c>
      <c r="H229" s="40">
        <v>0</v>
      </c>
      <c r="I229" s="41">
        <f t="shared" si="37"/>
        <v>133740.29000000018</v>
      </c>
      <c r="J229" s="32">
        <f t="shared" si="38"/>
        <v>124991.01000000004</v>
      </c>
      <c r="K229" s="32">
        <f t="shared" si="30"/>
        <v>134297.54120833351</v>
      </c>
      <c r="L229" s="33"/>
      <c r="M229" s="24"/>
      <c r="N229" s="24"/>
      <c r="O229" s="24"/>
      <c r="P229" s="5"/>
      <c r="Q229" s="5"/>
      <c r="R229" s="5"/>
      <c r="S229" s="5"/>
      <c r="T229" s="5"/>
    </row>
    <row r="230" spans="1:20" ht="15" customHeight="1" x14ac:dyDescent="0.25">
      <c r="A230" s="31">
        <f t="shared" si="31"/>
        <v>218</v>
      </c>
      <c r="B230" s="41">
        <f t="shared" si="32"/>
        <v>1243.2725343230061</v>
      </c>
      <c r="C230" s="41">
        <f t="shared" si="33"/>
        <v>1243.28</v>
      </c>
      <c r="D230" s="50"/>
      <c r="E230" s="49">
        <f t="shared" si="34"/>
        <v>0.05</v>
      </c>
      <c r="F230" s="32">
        <f t="shared" si="35"/>
        <v>557.26</v>
      </c>
      <c r="G230" s="46">
        <f t="shared" si="36"/>
        <v>686.02</v>
      </c>
      <c r="H230" s="40">
        <v>0</v>
      </c>
      <c r="I230" s="41">
        <f t="shared" si="37"/>
        <v>133054.27000000019</v>
      </c>
      <c r="J230" s="32">
        <f t="shared" si="38"/>
        <v>125548.27000000003</v>
      </c>
      <c r="K230" s="32">
        <f t="shared" si="30"/>
        <v>133608.66279166687</v>
      </c>
      <c r="L230" s="33"/>
      <c r="M230" s="24"/>
      <c r="N230" s="24"/>
      <c r="O230" s="24"/>
      <c r="P230" s="5"/>
      <c r="Q230" s="5"/>
      <c r="R230" s="5"/>
      <c r="S230" s="5"/>
      <c r="T230" s="5"/>
    </row>
    <row r="231" spans="1:20" ht="15" customHeight="1" x14ac:dyDescent="0.25">
      <c r="A231" s="31">
        <f t="shared" si="31"/>
        <v>219</v>
      </c>
      <c r="B231" s="41">
        <f t="shared" si="32"/>
        <v>1243.2725343230061</v>
      </c>
      <c r="C231" s="41">
        <f t="shared" si="33"/>
        <v>1243.28</v>
      </c>
      <c r="D231" s="50"/>
      <c r="E231" s="49">
        <f t="shared" si="34"/>
        <v>0.05</v>
      </c>
      <c r="F231" s="32">
        <f t="shared" si="35"/>
        <v>554.4</v>
      </c>
      <c r="G231" s="46">
        <f t="shared" si="36"/>
        <v>688.88</v>
      </c>
      <c r="H231" s="40">
        <v>0</v>
      </c>
      <c r="I231" s="41">
        <f t="shared" si="37"/>
        <v>132365.39000000019</v>
      </c>
      <c r="J231" s="32">
        <f t="shared" si="38"/>
        <v>126102.67000000003</v>
      </c>
      <c r="K231" s="32">
        <f t="shared" si="30"/>
        <v>132916.91245833354</v>
      </c>
      <c r="L231" s="33"/>
      <c r="M231" s="24"/>
      <c r="N231" s="24"/>
      <c r="O231" s="24"/>
      <c r="P231" s="5"/>
      <c r="Q231" s="5"/>
      <c r="R231" s="5"/>
      <c r="S231" s="5"/>
      <c r="T231" s="5"/>
    </row>
    <row r="232" spans="1:20" ht="15" customHeight="1" x14ac:dyDescent="0.25">
      <c r="A232" s="31">
        <f t="shared" si="31"/>
        <v>220</v>
      </c>
      <c r="B232" s="41">
        <f t="shared" si="32"/>
        <v>1243.2725343230061</v>
      </c>
      <c r="C232" s="41">
        <f t="shared" si="33"/>
        <v>1243.28</v>
      </c>
      <c r="D232" s="50"/>
      <c r="E232" s="49">
        <f t="shared" si="34"/>
        <v>0.05</v>
      </c>
      <c r="F232" s="32">
        <f t="shared" si="35"/>
        <v>551.53</v>
      </c>
      <c r="G232" s="46">
        <f t="shared" si="36"/>
        <v>691.75</v>
      </c>
      <c r="H232" s="40">
        <v>0</v>
      </c>
      <c r="I232" s="41">
        <f t="shared" si="37"/>
        <v>131673.64000000019</v>
      </c>
      <c r="J232" s="32">
        <f t="shared" si="38"/>
        <v>126654.20000000003</v>
      </c>
      <c r="K232" s="32">
        <f t="shared" si="30"/>
        <v>132222.28016666687</v>
      </c>
      <c r="L232" s="33"/>
      <c r="M232" s="24"/>
      <c r="N232" s="24"/>
      <c r="O232" s="24"/>
      <c r="P232" s="5"/>
      <c r="Q232" s="5"/>
      <c r="R232" s="5"/>
      <c r="S232" s="5"/>
      <c r="T232" s="5"/>
    </row>
    <row r="233" spans="1:20" ht="15" customHeight="1" x14ac:dyDescent="0.25">
      <c r="A233" s="31">
        <f t="shared" si="31"/>
        <v>221</v>
      </c>
      <c r="B233" s="41">
        <f t="shared" si="32"/>
        <v>1243.2725343230061</v>
      </c>
      <c r="C233" s="41">
        <f t="shared" si="33"/>
        <v>1243.28</v>
      </c>
      <c r="D233" s="50"/>
      <c r="E233" s="49">
        <f t="shared" si="34"/>
        <v>0.05</v>
      </c>
      <c r="F233" s="32">
        <f t="shared" si="35"/>
        <v>548.65</v>
      </c>
      <c r="G233" s="46">
        <f t="shared" si="36"/>
        <v>694.63</v>
      </c>
      <c r="H233" s="40">
        <v>0</v>
      </c>
      <c r="I233" s="41">
        <f t="shared" si="37"/>
        <v>130979.01000000018</v>
      </c>
      <c r="J233" s="32">
        <f t="shared" si="38"/>
        <v>127202.85000000002</v>
      </c>
      <c r="K233" s="32">
        <f t="shared" si="30"/>
        <v>131524.75587500018</v>
      </c>
      <c r="L233" s="33"/>
      <c r="M233" s="24"/>
      <c r="N233" s="24"/>
      <c r="O233" s="24"/>
      <c r="P233" s="5"/>
      <c r="Q233" s="5"/>
      <c r="R233" s="5"/>
      <c r="S233" s="5"/>
      <c r="T233" s="5"/>
    </row>
    <row r="234" spans="1:20" ht="15" customHeight="1" x14ac:dyDescent="0.25">
      <c r="A234" s="31">
        <f t="shared" si="31"/>
        <v>222</v>
      </c>
      <c r="B234" s="41">
        <f t="shared" si="32"/>
        <v>1243.2725343230061</v>
      </c>
      <c r="C234" s="41">
        <f t="shared" si="33"/>
        <v>1243.28</v>
      </c>
      <c r="D234" s="50"/>
      <c r="E234" s="49">
        <f t="shared" si="34"/>
        <v>0.05</v>
      </c>
      <c r="F234" s="32">
        <f t="shared" si="35"/>
        <v>545.75</v>
      </c>
      <c r="G234" s="46">
        <f t="shared" si="36"/>
        <v>697.53</v>
      </c>
      <c r="H234" s="40">
        <v>0</v>
      </c>
      <c r="I234" s="41">
        <f t="shared" si="37"/>
        <v>130281.48000000019</v>
      </c>
      <c r="J234" s="32">
        <f t="shared" si="38"/>
        <v>127748.60000000002</v>
      </c>
      <c r="K234" s="32">
        <f t="shared" si="30"/>
        <v>130824.31950000019</v>
      </c>
      <c r="L234" s="33"/>
      <c r="M234" s="24"/>
      <c r="N234" s="24"/>
      <c r="O234" s="24"/>
      <c r="P234" s="5"/>
      <c r="Q234" s="5"/>
      <c r="R234" s="5"/>
      <c r="S234" s="5"/>
      <c r="T234" s="5"/>
    </row>
    <row r="235" spans="1:20" ht="15" customHeight="1" x14ac:dyDescent="0.25">
      <c r="A235" s="31">
        <f t="shared" si="31"/>
        <v>223</v>
      </c>
      <c r="B235" s="41">
        <f t="shared" si="32"/>
        <v>1243.2725343230061</v>
      </c>
      <c r="C235" s="41">
        <f t="shared" si="33"/>
        <v>1243.28</v>
      </c>
      <c r="D235" s="50"/>
      <c r="E235" s="49">
        <f t="shared" si="34"/>
        <v>0.05</v>
      </c>
      <c r="F235" s="32">
        <f t="shared" si="35"/>
        <v>542.84</v>
      </c>
      <c r="G235" s="46">
        <f t="shared" si="36"/>
        <v>700.43999999999994</v>
      </c>
      <c r="H235" s="40">
        <v>0</v>
      </c>
      <c r="I235" s="41">
        <f t="shared" si="37"/>
        <v>129581.04000000018</v>
      </c>
      <c r="J235" s="32">
        <f t="shared" si="38"/>
        <v>128291.44000000002</v>
      </c>
      <c r="K235" s="32">
        <f t="shared" si="30"/>
        <v>130120.96100000018</v>
      </c>
      <c r="L235" s="33"/>
      <c r="M235" s="24"/>
      <c r="N235" s="24"/>
      <c r="O235" s="24"/>
      <c r="P235" s="5"/>
      <c r="Q235" s="5"/>
      <c r="R235" s="5"/>
      <c r="S235" s="5"/>
      <c r="T235" s="5"/>
    </row>
    <row r="236" spans="1:20" ht="15" customHeight="1" x14ac:dyDescent="0.25">
      <c r="A236" s="31">
        <f t="shared" si="31"/>
        <v>224</v>
      </c>
      <c r="B236" s="41">
        <f t="shared" si="32"/>
        <v>1243.2725343230061</v>
      </c>
      <c r="C236" s="41">
        <f t="shared" si="33"/>
        <v>1243.28</v>
      </c>
      <c r="D236" s="50"/>
      <c r="E236" s="49">
        <f t="shared" si="34"/>
        <v>0.05</v>
      </c>
      <c r="F236" s="32">
        <f t="shared" si="35"/>
        <v>539.92999999999995</v>
      </c>
      <c r="G236" s="46">
        <f t="shared" si="36"/>
        <v>703.35</v>
      </c>
      <c r="H236" s="40">
        <v>0</v>
      </c>
      <c r="I236" s="41">
        <f t="shared" si="37"/>
        <v>128877.69000000018</v>
      </c>
      <c r="J236" s="32">
        <f t="shared" si="38"/>
        <v>128831.37000000001</v>
      </c>
      <c r="K236" s="32">
        <f t="shared" si="30"/>
        <v>129414.68037500017</v>
      </c>
      <c r="L236" s="33"/>
      <c r="M236" s="24"/>
      <c r="N236" s="24"/>
      <c r="O236" s="24"/>
      <c r="P236" s="5"/>
      <c r="Q236" s="5"/>
      <c r="R236" s="5"/>
      <c r="S236" s="5"/>
      <c r="T236" s="5"/>
    </row>
    <row r="237" spans="1:20" ht="15" customHeight="1" x14ac:dyDescent="0.25">
      <c r="A237" s="31">
        <f t="shared" si="31"/>
        <v>225</v>
      </c>
      <c r="B237" s="41">
        <f t="shared" si="32"/>
        <v>1243.2725343230061</v>
      </c>
      <c r="C237" s="41">
        <f t="shared" si="33"/>
        <v>1243.28</v>
      </c>
      <c r="D237" s="50"/>
      <c r="E237" s="49">
        <f t="shared" si="34"/>
        <v>0.05</v>
      </c>
      <c r="F237" s="32">
        <f t="shared" si="35"/>
        <v>537</v>
      </c>
      <c r="G237" s="46">
        <f t="shared" si="36"/>
        <v>706.28</v>
      </c>
      <c r="H237" s="40">
        <v>0</v>
      </c>
      <c r="I237" s="41">
        <f t="shared" si="37"/>
        <v>128171.41000000018</v>
      </c>
      <c r="J237" s="32">
        <f t="shared" si="38"/>
        <v>129368.37000000001</v>
      </c>
      <c r="K237" s="32">
        <f t="shared" si="30"/>
        <v>128705.45754166685</v>
      </c>
      <c r="L237" s="33"/>
      <c r="M237" s="24"/>
      <c r="N237" s="24"/>
      <c r="O237" s="24"/>
      <c r="P237" s="5"/>
      <c r="Q237" s="5"/>
      <c r="R237" s="5"/>
      <c r="S237" s="5"/>
      <c r="T237" s="5"/>
    </row>
    <row r="238" spans="1:20" ht="15" customHeight="1" x14ac:dyDescent="0.25">
      <c r="A238" s="31">
        <f t="shared" si="31"/>
        <v>226</v>
      </c>
      <c r="B238" s="41">
        <f t="shared" si="32"/>
        <v>1243.2725343230061</v>
      </c>
      <c r="C238" s="41">
        <f t="shared" si="33"/>
        <v>1243.28</v>
      </c>
      <c r="D238" s="50"/>
      <c r="E238" s="49">
        <f t="shared" si="34"/>
        <v>0.05</v>
      </c>
      <c r="F238" s="32">
        <f t="shared" si="35"/>
        <v>534.04999999999995</v>
      </c>
      <c r="G238" s="46">
        <f t="shared" si="36"/>
        <v>709.23</v>
      </c>
      <c r="H238" s="40">
        <v>0</v>
      </c>
      <c r="I238" s="41">
        <f t="shared" si="37"/>
        <v>127462.18000000018</v>
      </c>
      <c r="J238" s="32">
        <f t="shared" si="38"/>
        <v>129902.42000000001</v>
      </c>
      <c r="K238" s="32">
        <f t="shared" si="30"/>
        <v>127993.27241666685</v>
      </c>
      <c r="L238" s="33"/>
      <c r="M238" s="24"/>
      <c r="N238" s="24"/>
      <c r="O238" s="24"/>
      <c r="P238" s="5"/>
      <c r="Q238" s="5"/>
      <c r="R238" s="5"/>
      <c r="S238" s="5"/>
      <c r="T238" s="5"/>
    </row>
    <row r="239" spans="1:20" ht="15" customHeight="1" x14ac:dyDescent="0.25">
      <c r="A239" s="31">
        <f t="shared" si="31"/>
        <v>227</v>
      </c>
      <c r="B239" s="41">
        <f t="shared" si="32"/>
        <v>1243.2725343230061</v>
      </c>
      <c r="C239" s="41">
        <f t="shared" si="33"/>
        <v>1243.28</v>
      </c>
      <c r="D239" s="50"/>
      <c r="E239" s="49">
        <f t="shared" si="34"/>
        <v>0.05</v>
      </c>
      <c r="F239" s="32">
        <f t="shared" si="35"/>
        <v>531.1</v>
      </c>
      <c r="G239" s="46">
        <f t="shared" si="36"/>
        <v>712.18</v>
      </c>
      <c r="H239" s="40">
        <v>0</v>
      </c>
      <c r="I239" s="41">
        <f t="shared" si="37"/>
        <v>126750.00000000019</v>
      </c>
      <c r="J239" s="32">
        <f t="shared" si="38"/>
        <v>130433.52000000002</v>
      </c>
      <c r="K239" s="32">
        <f t="shared" si="30"/>
        <v>127278.12500000019</v>
      </c>
      <c r="L239" s="33"/>
      <c r="M239" s="24"/>
      <c r="N239" s="24"/>
      <c r="O239" s="24"/>
      <c r="P239" s="5"/>
      <c r="Q239" s="5"/>
      <c r="R239" s="5"/>
      <c r="S239" s="5"/>
      <c r="T239" s="5"/>
    </row>
    <row r="240" spans="1:20" ht="15" customHeight="1" x14ac:dyDescent="0.25">
      <c r="A240" s="31">
        <f t="shared" si="31"/>
        <v>228</v>
      </c>
      <c r="B240" s="41">
        <f t="shared" si="32"/>
        <v>1243.2725343230061</v>
      </c>
      <c r="C240" s="41">
        <f t="shared" si="33"/>
        <v>1243.28</v>
      </c>
      <c r="D240" s="50"/>
      <c r="E240" s="49">
        <f t="shared" si="34"/>
        <v>0.05</v>
      </c>
      <c r="F240" s="32">
        <f t="shared" si="35"/>
        <v>528.13</v>
      </c>
      <c r="G240" s="46">
        <f t="shared" si="36"/>
        <v>715.15</v>
      </c>
      <c r="H240" s="40">
        <v>0</v>
      </c>
      <c r="I240" s="41">
        <f t="shared" si="37"/>
        <v>126034.85000000019</v>
      </c>
      <c r="J240" s="32">
        <f t="shared" si="38"/>
        <v>130961.65000000002</v>
      </c>
      <c r="K240" s="32">
        <f t="shared" si="30"/>
        <v>126559.99520833352</v>
      </c>
      <c r="L240" s="33"/>
      <c r="M240" s="24"/>
      <c r="N240" s="24"/>
      <c r="O240" s="24"/>
      <c r="P240" s="5"/>
      <c r="Q240" s="5"/>
      <c r="R240" s="5"/>
      <c r="S240" s="5"/>
      <c r="T240" s="5"/>
    </row>
    <row r="241" spans="1:20" ht="15" customHeight="1" x14ac:dyDescent="0.25">
      <c r="A241" s="31">
        <f t="shared" si="31"/>
        <v>229</v>
      </c>
      <c r="B241" s="41">
        <f t="shared" si="32"/>
        <v>1243.2725343230061</v>
      </c>
      <c r="C241" s="41">
        <f t="shared" si="33"/>
        <v>1243.28</v>
      </c>
      <c r="D241" s="50">
        <f>IF(E$3="טרפז",D133,D229+E$3)</f>
        <v>0.05</v>
      </c>
      <c r="E241" s="49">
        <f t="shared" si="34"/>
        <v>0.05</v>
      </c>
      <c r="F241" s="32">
        <f t="shared" si="35"/>
        <v>525.15</v>
      </c>
      <c r="G241" s="46">
        <f t="shared" si="36"/>
        <v>718.13</v>
      </c>
      <c r="H241" s="40">
        <v>0</v>
      </c>
      <c r="I241" s="41">
        <f t="shared" si="37"/>
        <v>125316.72000000019</v>
      </c>
      <c r="J241" s="32">
        <f t="shared" si="38"/>
        <v>131486.80000000002</v>
      </c>
      <c r="K241" s="32">
        <f t="shared" si="30"/>
        <v>125838.8730000002</v>
      </c>
      <c r="L241" s="33"/>
      <c r="M241" s="24"/>
      <c r="N241" s="24"/>
      <c r="O241" s="24"/>
      <c r="P241" s="5"/>
      <c r="Q241" s="5"/>
      <c r="R241" s="5"/>
      <c r="S241" s="5"/>
      <c r="T241" s="5"/>
    </row>
    <row r="242" spans="1:20" ht="15" customHeight="1" x14ac:dyDescent="0.25">
      <c r="A242" s="31">
        <f t="shared" si="31"/>
        <v>230</v>
      </c>
      <c r="B242" s="41">
        <f t="shared" si="32"/>
        <v>1243.2725343230061</v>
      </c>
      <c r="C242" s="41">
        <f t="shared" si="33"/>
        <v>1243.28</v>
      </c>
      <c r="D242" s="50"/>
      <c r="E242" s="49">
        <f t="shared" si="34"/>
        <v>0.05</v>
      </c>
      <c r="F242" s="32">
        <f t="shared" si="35"/>
        <v>522.16</v>
      </c>
      <c r="G242" s="46">
        <f t="shared" si="36"/>
        <v>721.12</v>
      </c>
      <c r="H242" s="40">
        <v>0</v>
      </c>
      <c r="I242" s="41">
        <f t="shared" si="37"/>
        <v>124595.60000000019</v>
      </c>
      <c r="J242" s="32">
        <f t="shared" si="38"/>
        <v>132008.96000000002</v>
      </c>
      <c r="K242" s="32">
        <f t="shared" si="30"/>
        <v>125114.74833333353</v>
      </c>
      <c r="L242" s="33"/>
      <c r="M242" s="24"/>
      <c r="N242" s="24"/>
      <c r="O242" s="24"/>
      <c r="P242" s="5"/>
      <c r="Q242" s="5"/>
      <c r="R242" s="5"/>
      <c r="S242" s="5"/>
      <c r="T242" s="5"/>
    </row>
    <row r="243" spans="1:20" ht="15" customHeight="1" x14ac:dyDescent="0.25">
      <c r="A243" s="31">
        <f t="shared" si="31"/>
        <v>231</v>
      </c>
      <c r="B243" s="41">
        <f t="shared" si="32"/>
        <v>1243.2725343230061</v>
      </c>
      <c r="C243" s="41">
        <f t="shared" si="33"/>
        <v>1243.28</v>
      </c>
      <c r="D243" s="50"/>
      <c r="E243" s="49">
        <f t="shared" si="34"/>
        <v>0.05</v>
      </c>
      <c r="F243" s="32">
        <f t="shared" si="35"/>
        <v>519.15</v>
      </c>
      <c r="G243" s="46">
        <f t="shared" si="36"/>
        <v>724.13</v>
      </c>
      <c r="H243" s="40">
        <v>0</v>
      </c>
      <c r="I243" s="41">
        <f t="shared" si="37"/>
        <v>123871.47000000019</v>
      </c>
      <c r="J243" s="32">
        <f t="shared" si="38"/>
        <v>132528.11000000002</v>
      </c>
      <c r="K243" s="32">
        <f t="shared" si="30"/>
        <v>124387.60112500019</v>
      </c>
      <c r="L243" s="33"/>
      <c r="M243" s="24"/>
      <c r="N243" s="24"/>
      <c r="O243" s="24"/>
      <c r="P243" s="5"/>
      <c r="Q243" s="5"/>
      <c r="R243" s="5"/>
      <c r="S243" s="5"/>
      <c r="T243" s="5"/>
    </row>
    <row r="244" spans="1:20" ht="15" customHeight="1" x14ac:dyDescent="0.25">
      <c r="A244" s="31">
        <f t="shared" si="31"/>
        <v>232</v>
      </c>
      <c r="B244" s="41">
        <f t="shared" si="32"/>
        <v>1243.2725343230061</v>
      </c>
      <c r="C244" s="41">
        <f t="shared" si="33"/>
        <v>1243.28</v>
      </c>
      <c r="D244" s="50"/>
      <c r="E244" s="49">
        <f t="shared" si="34"/>
        <v>0.05</v>
      </c>
      <c r="F244" s="32">
        <f t="shared" si="35"/>
        <v>516.14</v>
      </c>
      <c r="G244" s="46">
        <f t="shared" si="36"/>
        <v>727.14</v>
      </c>
      <c r="H244" s="40">
        <v>0</v>
      </c>
      <c r="I244" s="41">
        <f t="shared" si="37"/>
        <v>123144.33000000019</v>
      </c>
      <c r="J244" s="32">
        <f t="shared" si="38"/>
        <v>133044.25000000003</v>
      </c>
      <c r="K244" s="32">
        <f t="shared" si="30"/>
        <v>123657.43137500019</v>
      </c>
      <c r="L244" s="33"/>
      <c r="M244" s="24"/>
      <c r="N244" s="24"/>
      <c r="O244" s="24"/>
      <c r="P244" s="5"/>
      <c r="Q244" s="5"/>
      <c r="R244" s="5"/>
      <c r="S244" s="5"/>
      <c r="T244" s="5"/>
    </row>
    <row r="245" spans="1:20" ht="15" customHeight="1" x14ac:dyDescent="0.25">
      <c r="A245" s="31">
        <f t="shared" si="31"/>
        <v>233</v>
      </c>
      <c r="B245" s="41">
        <f t="shared" si="32"/>
        <v>1243.2725343230061</v>
      </c>
      <c r="C245" s="41">
        <f t="shared" si="33"/>
        <v>1243.28</v>
      </c>
      <c r="D245" s="50"/>
      <c r="E245" s="49">
        <f t="shared" si="34"/>
        <v>0.05</v>
      </c>
      <c r="F245" s="32">
        <f t="shared" si="35"/>
        <v>513.11</v>
      </c>
      <c r="G245" s="46">
        <f t="shared" si="36"/>
        <v>730.17</v>
      </c>
      <c r="H245" s="40">
        <v>0</v>
      </c>
      <c r="I245" s="41">
        <f t="shared" si="37"/>
        <v>122414.16000000019</v>
      </c>
      <c r="J245" s="32">
        <f t="shared" si="38"/>
        <v>133557.36000000002</v>
      </c>
      <c r="K245" s="32">
        <f t="shared" si="30"/>
        <v>122924.21900000019</v>
      </c>
      <c r="L245" s="33"/>
      <c r="M245" s="24"/>
      <c r="N245" s="24"/>
      <c r="O245" s="24"/>
      <c r="P245" s="5"/>
      <c r="Q245" s="5"/>
      <c r="R245" s="5"/>
      <c r="S245" s="5"/>
      <c r="T245" s="5"/>
    </row>
    <row r="246" spans="1:20" ht="15" customHeight="1" x14ac:dyDescent="0.25">
      <c r="A246" s="31">
        <f t="shared" si="31"/>
        <v>234</v>
      </c>
      <c r="B246" s="41">
        <f t="shared" si="32"/>
        <v>1243.2725343230061</v>
      </c>
      <c r="C246" s="41">
        <f t="shared" si="33"/>
        <v>1243.28</v>
      </c>
      <c r="D246" s="50"/>
      <c r="E246" s="49">
        <f t="shared" si="34"/>
        <v>0.05</v>
      </c>
      <c r="F246" s="32">
        <f t="shared" si="35"/>
        <v>510.06</v>
      </c>
      <c r="G246" s="46">
        <f t="shared" si="36"/>
        <v>733.22</v>
      </c>
      <c r="H246" s="40">
        <v>0</v>
      </c>
      <c r="I246" s="41">
        <f t="shared" si="37"/>
        <v>121680.94000000019</v>
      </c>
      <c r="J246" s="32">
        <f t="shared" si="38"/>
        <v>134067.42000000001</v>
      </c>
      <c r="K246" s="32">
        <f t="shared" si="30"/>
        <v>122187.94391666686</v>
      </c>
      <c r="L246" s="33"/>
      <c r="M246" s="24"/>
      <c r="N246" s="24"/>
      <c r="O246" s="24"/>
      <c r="P246" s="5"/>
      <c r="Q246" s="5"/>
      <c r="R246" s="5"/>
      <c r="S246" s="5"/>
      <c r="T246" s="5"/>
    </row>
    <row r="247" spans="1:20" ht="15" customHeight="1" x14ac:dyDescent="0.25">
      <c r="A247" s="31">
        <f t="shared" si="31"/>
        <v>235</v>
      </c>
      <c r="B247" s="41">
        <f t="shared" si="32"/>
        <v>1243.2725343230061</v>
      </c>
      <c r="C247" s="41">
        <f t="shared" si="33"/>
        <v>1243.28</v>
      </c>
      <c r="D247" s="50"/>
      <c r="E247" s="49">
        <f t="shared" si="34"/>
        <v>0.05</v>
      </c>
      <c r="F247" s="32">
        <f t="shared" si="35"/>
        <v>507.01</v>
      </c>
      <c r="G247" s="46">
        <f t="shared" si="36"/>
        <v>736.27</v>
      </c>
      <c r="H247" s="40">
        <v>0</v>
      </c>
      <c r="I247" s="41">
        <f t="shared" si="37"/>
        <v>120944.67000000019</v>
      </c>
      <c r="J247" s="32">
        <f t="shared" si="38"/>
        <v>134574.43000000002</v>
      </c>
      <c r="K247" s="32">
        <f t="shared" si="30"/>
        <v>121448.60612500019</v>
      </c>
      <c r="L247" s="33"/>
      <c r="M247" s="24"/>
      <c r="N247" s="24"/>
      <c r="O247" s="24"/>
      <c r="P247" s="5"/>
      <c r="Q247" s="5"/>
      <c r="R247" s="5"/>
      <c r="S247" s="5"/>
      <c r="T247" s="5"/>
    </row>
    <row r="248" spans="1:20" ht="15" customHeight="1" x14ac:dyDescent="0.25">
      <c r="A248" s="31">
        <f t="shared" si="31"/>
        <v>236</v>
      </c>
      <c r="B248" s="41">
        <f t="shared" si="32"/>
        <v>1243.2725343230061</v>
      </c>
      <c r="C248" s="41">
        <f t="shared" si="33"/>
        <v>1243.28</v>
      </c>
      <c r="D248" s="50"/>
      <c r="E248" s="49">
        <f t="shared" si="34"/>
        <v>0.05</v>
      </c>
      <c r="F248" s="32">
        <f t="shared" si="35"/>
        <v>503.94</v>
      </c>
      <c r="G248" s="46">
        <f t="shared" si="36"/>
        <v>739.33999999999992</v>
      </c>
      <c r="H248" s="40">
        <v>0</v>
      </c>
      <c r="I248" s="41">
        <f t="shared" si="37"/>
        <v>120205.33000000019</v>
      </c>
      <c r="J248" s="32">
        <f t="shared" si="38"/>
        <v>135078.37000000002</v>
      </c>
      <c r="K248" s="32">
        <f t="shared" si="30"/>
        <v>120706.18554166685</v>
      </c>
      <c r="L248" s="33"/>
      <c r="M248" s="24"/>
      <c r="N248" s="24"/>
      <c r="O248" s="24"/>
      <c r="P248" s="5"/>
      <c r="Q248" s="5"/>
      <c r="R248" s="5"/>
      <c r="S248" s="5"/>
      <c r="T248" s="5"/>
    </row>
    <row r="249" spans="1:20" ht="15" customHeight="1" x14ac:dyDescent="0.25">
      <c r="A249" s="31">
        <f t="shared" si="31"/>
        <v>237</v>
      </c>
      <c r="B249" s="41">
        <f t="shared" si="32"/>
        <v>1243.2725343230061</v>
      </c>
      <c r="C249" s="41">
        <f t="shared" si="33"/>
        <v>1243.28</v>
      </c>
      <c r="D249" s="50"/>
      <c r="E249" s="49">
        <f t="shared" si="34"/>
        <v>0.05</v>
      </c>
      <c r="F249" s="32">
        <f t="shared" si="35"/>
        <v>500.86</v>
      </c>
      <c r="G249" s="46">
        <f t="shared" si="36"/>
        <v>742.42</v>
      </c>
      <c r="H249" s="40">
        <v>0</v>
      </c>
      <c r="I249" s="41">
        <f t="shared" si="37"/>
        <v>119462.91000000019</v>
      </c>
      <c r="J249" s="32">
        <f t="shared" si="38"/>
        <v>135579.23000000001</v>
      </c>
      <c r="K249" s="32">
        <f t="shared" si="30"/>
        <v>119960.67212500019</v>
      </c>
      <c r="L249" s="33"/>
      <c r="M249" s="24"/>
      <c r="N249" s="24"/>
      <c r="O249" s="24"/>
      <c r="P249" s="5"/>
      <c r="Q249" s="5"/>
      <c r="R249" s="5"/>
      <c r="S249" s="5"/>
      <c r="T249" s="5"/>
    </row>
    <row r="250" spans="1:20" ht="15" customHeight="1" x14ac:dyDescent="0.25">
      <c r="A250" s="31">
        <f t="shared" si="31"/>
        <v>238</v>
      </c>
      <c r="B250" s="41">
        <f t="shared" si="32"/>
        <v>1243.2725343230061</v>
      </c>
      <c r="C250" s="41">
        <f t="shared" si="33"/>
        <v>1243.28</v>
      </c>
      <c r="D250" s="50"/>
      <c r="E250" s="49">
        <f t="shared" si="34"/>
        <v>0.05</v>
      </c>
      <c r="F250" s="32">
        <f t="shared" si="35"/>
        <v>497.77</v>
      </c>
      <c r="G250" s="46">
        <f t="shared" si="36"/>
        <v>745.51</v>
      </c>
      <c r="H250" s="40">
        <v>0</v>
      </c>
      <c r="I250" s="41">
        <f t="shared" si="37"/>
        <v>118717.4000000002</v>
      </c>
      <c r="J250" s="32">
        <f t="shared" si="38"/>
        <v>136077</v>
      </c>
      <c r="K250" s="32">
        <f t="shared" si="30"/>
        <v>119212.05583333354</v>
      </c>
      <c r="L250" s="33"/>
      <c r="M250" s="24"/>
      <c r="N250" s="24"/>
      <c r="O250" s="24"/>
      <c r="P250" s="5"/>
      <c r="Q250" s="5"/>
      <c r="R250" s="5"/>
      <c r="S250" s="5"/>
      <c r="T250" s="5"/>
    </row>
    <row r="251" spans="1:20" ht="15" customHeight="1" x14ac:dyDescent="0.25">
      <c r="A251" s="31">
        <f t="shared" si="31"/>
        <v>239</v>
      </c>
      <c r="B251" s="41">
        <f t="shared" si="32"/>
        <v>1243.2725343230061</v>
      </c>
      <c r="C251" s="41">
        <f t="shared" si="33"/>
        <v>1243.28</v>
      </c>
      <c r="D251" s="50"/>
      <c r="E251" s="49">
        <f t="shared" si="34"/>
        <v>0.05</v>
      </c>
      <c r="F251" s="32">
        <f t="shared" si="35"/>
        <v>494.65999999999997</v>
      </c>
      <c r="G251" s="46">
        <f t="shared" si="36"/>
        <v>748.62</v>
      </c>
      <c r="H251" s="40">
        <v>0</v>
      </c>
      <c r="I251" s="41">
        <f t="shared" si="37"/>
        <v>117968.7800000002</v>
      </c>
      <c r="J251" s="32">
        <f t="shared" si="38"/>
        <v>136571.66</v>
      </c>
      <c r="K251" s="32">
        <f t="shared" si="30"/>
        <v>118460.31658333354</v>
      </c>
      <c r="L251" s="33"/>
      <c r="M251" s="24"/>
      <c r="N251" s="24"/>
      <c r="O251" s="24"/>
      <c r="P251" s="5"/>
      <c r="Q251" s="5"/>
      <c r="R251" s="5"/>
      <c r="S251" s="5"/>
      <c r="T251" s="5"/>
    </row>
    <row r="252" spans="1:20" ht="15" customHeight="1" x14ac:dyDescent="0.25">
      <c r="A252" s="31">
        <f t="shared" si="31"/>
        <v>240</v>
      </c>
      <c r="B252" s="41">
        <f t="shared" si="32"/>
        <v>1243.2725343230061</v>
      </c>
      <c r="C252" s="41">
        <f t="shared" si="33"/>
        <v>1243.28</v>
      </c>
      <c r="D252" s="50"/>
      <c r="E252" s="49">
        <f t="shared" si="34"/>
        <v>0.05</v>
      </c>
      <c r="F252" s="32">
        <f t="shared" si="35"/>
        <v>491.53999999999996</v>
      </c>
      <c r="G252" s="46">
        <f t="shared" si="36"/>
        <v>751.74</v>
      </c>
      <c r="H252" s="40">
        <v>0</v>
      </c>
      <c r="I252" s="41">
        <f t="shared" si="37"/>
        <v>117217.0400000002</v>
      </c>
      <c r="J252" s="32">
        <f t="shared" si="38"/>
        <v>137063.20000000001</v>
      </c>
      <c r="K252" s="32">
        <f t="shared" si="30"/>
        <v>117666.37198666687</v>
      </c>
      <c r="L252" s="33"/>
      <c r="M252" s="24"/>
      <c r="N252" s="24"/>
      <c r="O252" s="24"/>
      <c r="P252" s="5"/>
      <c r="Q252" s="5"/>
      <c r="R252" s="5"/>
      <c r="S252" s="5"/>
      <c r="T252" s="5"/>
    </row>
    <row r="253" spans="1:20" ht="15" customHeight="1" x14ac:dyDescent="0.25">
      <c r="A253" s="31">
        <f t="shared" si="31"/>
        <v>241</v>
      </c>
      <c r="B253" s="41">
        <f t="shared" si="32"/>
        <v>1220.4770508568947</v>
      </c>
      <c r="C253" s="41">
        <f t="shared" si="33"/>
        <v>1220.48</v>
      </c>
      <c r="D253" s="50">
        <f>IF(E$3="טרפז",D241-F$3,D241+E$3)</f>
        <v>4.5999999999999999E-2</v>
      </c>
      <c r="E253" s="49">
        <f t="shared" si="34"/>
        <v>4.5999999999999999E-2</v>
      </c>
      <c r="F253" s="32">
        <f t="shared" si="35"/>
        <v>449.34</v>
      </c>
      <c r="G253" s="46">
        <f t="shared" si="36"/>
        <v>771.1400000000001</v>
      </c>
      <c r="H253" s="40">
        <v>0</v>
      </c>
      <c r="I253" s="41">
        <f t="shared" si="37"/>
        <v>116445.9000000002</v>
      </c>
      <c r="J253" s="32">
        <f t="shared" si="38"/>
        <v>137512.54</v>
      </c>
      <c r="K253" s="32">
        <f t="shared" si="30"/>
        <v>116892.2759500002</v>
      </c>
      <c r="L253" s="33"/>
      <c r="M253" s="24"/>
      <c r="N253" s="24"/>
      <c r="O253" s="24"/>
      <c r="P253" s="5"/>
      <c r="Q253" s="5"/>
      <c r="R253" s="5"/>
      <c r="S253" s="5"/>
      <c r="T253" s="5"/>
    </row>
    <row r="254" spans="1:20" ht="15" customHeight="1" x14ac:dyDescent="0.25">
      <c r="A254" s="31">
        <f t="shared" si="31"/>
        <v>242</v>
      </c>
      <c r="B254" s="41">
        <f t="shared" si="32"/>
        <v>1220.4770508568947</v>
      </c>
      <c r="C254" s="41">
        <f t="shared" si="33"/>
        <v>1220.48</v>
      </c>
      <c r="D254" s="50"/>
      <c r="E254" s="49">
        <f t="shared" si="34"/>
        <v>4.5999999999999999E-2</v>
      </c>
      <c r="F254" s="32">
        <f t="shared" si="35"/>
        <v>446.38</v>
      </c>
      <c r="G254" s="46">
        <f t="shared" si="36"/>
        <v>774.1</v>
      </c>
      <c r="H254" s="40">
        <v>0</v>
      </c>
      <c r="I254" s="41">
        <f t="shared" si="37"/>
        <v>115671.80000000019</v>
      </c>
      <c r="J254" s="32">
        <f t="shared" si="38"/>
        <v>137958.92000000001</v>
      </c>
      <c r="K254" s="32">
        <f t="shared" si="30"/>
        <v>116115.20856666686</v>
      </c>
      <c r="L254" s="33"/>
      <c r="M254" s="24"/>
      <c r="N254" s="24"/>
      <c r="O254" s="24"/>
      <c r="P254" s="5"/>
      <c r="Q254" s="5"/>
      <c r="R254" s="5"/>
      <c r="S254" s="5"/>
      <c r="T254" s="5"/>
    </row>
    <row r="255" spans="1:20" ht="15" customHeight="1" x14ac:dyDescent="0.25">
      <c r="A255" s="31">
        <f t="shared" si="31"/>
        <v>243</v>
      </c>
      <c r="B255" s="41">
        <f t="shared" si="32"/>
        <v>1220.4770508568947</v>
      </c>
      <c r="C255" s="41">
        <f t="shared" si="33"/>
        <v>1220.48</v>
      </c>
      <c r="D255" s="50"/>
      <c r="E255" s="49">
        <f t="shared" si="34"/>
        <v>4.5999999999999999E-2</v>
      </c>
      <c r="F255" s="32">
        <f t="shared" si="35"/>
        <v>443.40999999999997</v>
      </c>
      <c r="G255" s="46">
        <f t="shared" si="36"/>
        <v>777.07</v>
      </c>
      <c r="H255" s="40">
        <v>0</v>
      </c>
      <c r="I255" s="41">
        <f t="shared" si="37"/>
        <v>114894.73000000019</v>
      </c>
      <c r="J255" s="32">
        <f t="shared" si="38"/>
        <v>138402.33000000002</v>
      </c>
      <c r="K255" s="32">
        <f t="shared" si="30"/>
        <v>115335.15979833352</v>
      </c>
      <c r="L255" s="33"/>
      <c r="M255" s="24"/>
      <c r="N255" s="24"/>
      <c r="O255" s="24"/>
      <c r="P255" s="5"/>
      <c r="Q255" s="5"/>
      <c r="R255" s="5"/>
      <c r="S255" s="5"/>
      <c r="T255" s="5"/>
    </row>
    <row r="256" spans="1:20" ht="15" customHeight="1" x14ac:dyDescent="0.25">
      <c r="A256" s="31">
        <f t="shared" si="31"/>
        <v>244</v>
      </c>
      <c r="B256" s="41">
        <f t="shared" si="32"/>
        <v>1220.4770508568947</v>
      </c>
      <c r="C256" s="41">
        <f t="shared" si="33"/>
        <v>1220.48</v>
      </c>
      <c r="D256" s="50"/>
      <c r="E256" s="49">
        <f t="shared" si="34"/>
        <v>4.5999999999999999E-2</v>
      </c>
      <c r="F256" s="32">
        <f t="shared" si="35"/>
        <v>440.43</v>
      </c>
      <c r="G256" s="46">
        <f t="shared" si="36"/>
        <v>780.05</v>
      </c>
      <c r="H256" s="40">
        <v>0</v>
      </c>
      <c r="I256" s="41">
        <f t="shared" si="37"/>
        <v>114114.68000000018</v>
      </c>
      <c r="J256" s="32">
        <f t="shared" si="38"/>
        <v>138842.76</v>
      </c>
      <c r="K256" s="32">
        <f t="shared" si="30"/>
        <v>114552.11960666685</v>
      </c>
      <c r="L256" s="33"/>
      <c r="M256" s="24"/>
      <c r="N256" s="24"/>
      <c r="O256" s="24"/>
      <c r="P256" s="5"/>
      <c r="Q256" s="5"/>
      <c r="R256" s="5"/>
      <c r="S256" s="5"/>
      <c r="T256" s="5"/>
    </row>
    <row r="257" spans="1:20" ht="15" customHeight="1" x14ac:dyDescent="0.25">
      <c r="A257" s="31">
        <f t="shared" si="31"/>
        <v>245</v>
      </c>
      <c r="B257" s="41">
        <f t="shared" si="32"/>
        <v>1220.4770508568947</v>
      </c>
      <c r="C257" s="41">
        <f t="shared" si="33"/>
        <v>1220.48</v>
      </c>
      <c r="D257" s="50"/>
      <c r="E257" s="49">
        <f t="shared" si="34"/>
        <v>4.5999999999999999E-2</v>
      </c>
      <c r="F257" s="32">
        <f t="shared" si="35"/>
        <v>437.44</v>
      </c>
      <c r="G257" s="46">
        <f t="shared" si="36"/>
        <v>783.04</v>
      </c>
      <c r="H257" s="40">
        <v>0</v>
      </c>
      <c r="I257" s="41">
        <f t="shared" si="37"/>
        <v>113331.64000000019</v>
      </c>
      <c r="J257" s="32">
        <f t="shared" si="38"/>
        <v>139280.20000000001</v>
      </c>
      <c r="K257" s="32">
        <f t="shared" si="30"/>
        <v>113766.07795333353</v>
      </c>
      <c r="L257" s="33"/>
      <c r="M257" s="24"/>
      <c r="N257" s="24"/>
      <c r="O257" s="24"/>
      <c r="P257" s="5"/>
      <c r="Q257" s="5"/>
      <c r="R257" s="5"/>
      <c r="S257" s="5"/>
      <c r="T257" s="5"/>
    </row>
    <row r="258" spans="1:20" ht="15" customHeight="1" x14ac:dyDescent="0.25">
      <c r="A258" s="31">
        <f t="shared" si="31"/>
        <v>246</v>
      </c>
      <c r="B258" s="41">
        <f t="shared" si="32"/>
        <v>1220.4770508568947</v>
      </c>
      <c r="C258" s="41">
        <f t="shared" si="33"/>
        <v>1220.48</v>
      </c>
      <c r="D258" s="50"/>
      <c r="E258" s="49">
        <f t="shared" si="34"/>
        <v>4.5999999999999999E-2</v>
      </c>
      <c r="F258" s="32">
        <f t="shared" si="35"/>
        <v>434.44</v>
      </c>
      <c r="G258" s="46">
        <f t="shared" si="36"/>
        <v>786.04</v>
      </c>
      <c r="H258" s="40">
        <v>0</v>
      </c>
      <c r="I258" s="41">
        <f t="shared" si="37"/>
        <v>112545.60000000019</v>
      </c>
      <c r="J258" s="32">
        <f t="shared" si="38"/>
        <v>139714.64000000001</v>
      </c>
      <c r="K258" s="32">
        <f t="shared" si="30"/>
        <v>112977.0248000002</v>
      </c>
      <c r="L258" s="33"/>
      <c r="M258" s="24"/>
      <c r="N258" s="24"/>
      <c r="O258" s="24"/>
      <c r="P258" s="5"/>
      <c r="Q258" s="5"/>
      <c r="R258" s="5"/>
      <c r="S258" s="5"/>
      <c r="T258" s="5"/>
    </row>
    <row r="259" spans="1:20" ht="15" customHeight="1" x14ac:dyDescent="0.25">
      <c r="A259" s="31">
        <f t="shared" si="31"/>
        <v>247</v>
      </c>
      <c r="B259" s="41">
        <f t="shared" si="32"/>
        <v>1220.4770508568947</v>
      </c>
      <c r="C259" s="41">
        <f t="shared" si="33"/>
        <v>1220.48</v>
      </c>
      <c r="D259" s="50"/>
      <c r="E259" s="49">
        <f t="shared" si="34"/>
        <v>4.5999999999999999E-2</v>
      </c>
      <c r="F259" s="32">
        <f t="shared" si="35"/>
        <v>431.43</v>
      </c>
      <c r="G259" s="46">
        <f t="shared" si="36"/>
        <v>789.05</v>
      </c>
      <c r="H259" s="40">
        <v>0</v>
      </c>
      <c r="I259" s="41">
        <f t="shared" si="37"/>
        <v>111756.55000000019</v>
      </c>
      <c r="J259" s="32">
        <f t="shared" si="38"/>
        <v>140146.07</v>
      </c>
      <c r="K259" s="32">
        <f t="shared" si="30"/>
        <v>112184.95010833352</v>
      </c>
      <c r="L259" s="33"/>
      <c r="M259" s="24"/>
      <c r="N259" s="24"/>
      <c r="O259" s="24"/>
      <c r="P259" s="5"/>
      <c r="Q259" s="5"/>
      <c r="R259" s="5"/>
      <c r="S259" s="5"/>
      <c r="T259" s="5"/>
    </row>
    <row r="260" spans="1:20" ht="15" customHeight="1" x14ac:dyDescent="0.25">
      <c r="A260" s="31">
        <f t="shared" si="31"/>
        <v>248</v>
      </c>
      <c r="B260" s="41">
        <f t="shared" si="32"/>
        <v>1220.4770508568947</v>
      </c>
      <c r="C260" s="41">
        <f t="shared" si="33"/>
        <v>1220.48</v>
      </c>
      <c r="D260" s="50"/>
      <c r="E260" s="49">
        <f t="shared" si="34"/>
        <v>4.5999999999999999E-2</v>
      </c>
      <c r="F260" s="32">
        <f t="shared" si="35"/>
        <v>428.40999999999997</v>
      </c>
      <c r="G260" s="46">
        <f t="shared" si="36"/>
        <v>792.07</v>
      </c>
      <c r="H260" s="40">
        <v>0</v>
      </c>
      <c r="I260" s="41">
        <f t="shared" si="37"/>
        <v>110964.48000000019</v>
      </c>
      <c r="J260" s="32">
        <f t="shared" si="38"/>
        <v>140574.48000000001</v>
      </c>
      <c r="K260" s="32">
        <f t="shared" si="30"/>
        <v>111389.84384000019</v>
      </c>
      <c r="L260" s="33"/>
      <c r="M260" s="24"/>
      <c r="N260" s="24"/>
      <c r="O260" s="24"/>
      <c r="P260" s="5"/>
      <c r="Q260" s="5"/>
      <c r="R260" s="5"/>
      <c r="S260" s="5"/>
      <c r="T260" s="5"/>
    </row>
    <row r="261" spans="1:20" ht="15" customHeight="1" x14ac:dyDescent="0.25">
      <c r="A261" s="31">
        <f t="shared" si="31"/>
        <v>249</v>
      </c>
      <c r="B261" s="41">
        <f t="shared" si="32"/>
        <v>1220.4770508568947</v>
      </c>
      <c r="C261" s="41">
        <f t="shared" si="33"/>
        <v>1220.48</v>
      </c>
      <c r="D261" s="50"/>
      <c r="E261" s="49">
        <f t="shared" si="34"/>
        <v>4.5999999999999999E-2</v>
      </c>
      <c r="F261" s="32">
        <f t="shared" si="35"/>
        <v>425.37</v>
      </c>
      <c r="G261" s="46">
        <f t="shared" si="36"/>
        <v>795.11</v>
      </c>
      <c r="H261" s="40">
        <v>0</v>
      </c>
      <c r="I261" s="41">
        <f t="shared" si="37"/>
        <v>110169.37000000018</v>
      </c>
      <c r="J261" s="32">
        <f t="shared" si="38"/>
        <v>140999.85</v>
      </c>
      <c r="K261" s="32">
        <f t="shared" si="30"/>
        <v>110591.68591833352</v>
      </c>
      <c r="L261" s="33"/>
      <c r="M261" s="24"/>
      <c r="N261" s="24"/>
      <c r="O261" s="24"/>
      <c r="P261" s="5"/>
      <c r="Q261" s="5"/>
      <c r="R261" s="5"/>
      <c r="S261" s="5"/>
      <c r="T261" s="5"/>
    </row>
    <row r="262" spans="1:20" ht="15" customHeight="1" x14ac:dyDescent="0.25">
      <c r="A262" s="31">
        <f t="shared" si="31"/>
        <v>250</v>
      </c>
      <c r="B262" s="41">
        <f t="shared" si="32"/>
        <v>1220.4770508568947</v>
      </c>
      <c r="C262" s="41">
        <f t="shared" si="33"/>
        <v>1220.48</v>
      </c>
      <c r="D262" s="50"/>
      <c r="E262" s="49">
        <f t="shared" si="34"/>
        <v>4.5999999999999999E-2</v>
      </c>
      <c r="F262" s="32">
        <f t="shared" si="35"/>
        <v>422.32</v>
      </c>
      <c r="G262" s="46">
        <f t="shared" si="36"/>
        <v>798.16000000000008</v>
      </c>
      <c r="H262" s="40">
        <v>0</v>
      </c>
      <c r="I262" s="41">
        <f t="shared" si="37"/>
        <v>109371.21000000018</v>
      </c>
      <c r="J262" s="32">
        <f t="shared" si="38"/>
        <v>141422.17000000001</v>
      </c>
      <c r="K262" s="32">
        <f t="shared" si="30"/>
        <v>109790.46630500018</v>
      </c>
      <c r="L262" s="33"/>
      <c r="M262" s="24"/>
      <c r="N262" s="24"/>
      <c r="O262" s="24"/>
      <c r="P262" s="5"/>
      <c r="Q262" s="5"/>
      <c r="R262" s="5"/>
      <c r="S262" s="5"/>
      <c r="T262" s="5"/>
    </row>
    <row r="263" spans="1:20" ht="15" customHeight="1" x14ac:dyDescent="0.25">
      <c r="A263" s="31">
        <f t="shared" si="31"/>
        <v>251</v>
      </c>
      <c r="B263" s="41">
        <f t="shared" si="32"/>
        <v>1220.4770508568947</v>
      </c>
      <c r="C263" s="41">
        <f t="shared" si="33"/>
        <v>1220.48</v>
      </c>
      <c r="D263" s="50"/>
      <c r="E263" s="49">
        <f t="shared" si="34"/>
        <v>4.5999999999999999E-2</v>
      </c>
      <c r="F263" s="32">
        <f t="shared" si="35"/>
        <v>419.26</v>
      </c>
      <c r="G263" s="46">
        <f t="shared" si="36"/>
        <v>801.22</v>
      </c>
      <c r="H263" s="40">
        <v>0</v>
      </c>
      <c r="I263" s="41">
        <f t="shared" si="37"/>
        <v>108569.99000000018</v>
      </c>
      <c r="J263" s="32">
        <f t="shared" si="38"/>
        <v>141841.43000000002</v>
      </c>
      <c r="K263" s="32">
        <f t="shared" si="30"/>
        <v>108986.17496166685</v>
      </c>
      <c r="L263" s="33"/>
      <c r="M263" s="24"/>
      <c r="N263" s="24"/>
      <c r="O263" s="24"/>
      <c r="P263" s="5"/>
      <c r="Q263" s="5"/>
      <c r="R263" s="5"/>
      <c r="S263" s="5"/>
      <c r="T263" s="5"/>
    </row>
    <row r="264" spans="1:20" ht="15" customHeight="1" x14ac:dyDescent="0.25">
      <c r="A264" s="31">
        <f t="shared" si="31"/>
        <v>252</v>
      </c>
      <c r="B264" s="41">
        <f t="shared" si="32"/>
        <v>1220.4770508568947</v>
      </c>
      <c r="C264" s="41">
        <f t="shared" si="33"/>
        <v>1220.48</v>
      </c>
      <c r="D264" s="50"/>
      <c r="E264" s="49">
        <f t="shared" si="34"/>
        <v>4.5999999999999999E-2</v>
      </c>
      <c r="F264" s="32">
        <f t="shared" si="35"/>
        <v>416.19</v>
      </c>
      <c r="G264" s="46">
        <f t="shared" si="36"/>
        <v>804.29</v>
      </c>
      <c r="H264" s="40">
        <v>0</v>
      </c>
      <c r="I264" s="41">
        <f t="shared" si="37"/>
        <v>107765.70000000019</v>
      </c>
      <c r="J264" s="32">
        <f t="shared" si="38"/>
        <v>142257.62000000002</v>
      </c>
      <c r="K264" s="32">
        <f t="shared" si="30"/>
        <v>108142.87995000019</v>
      </c>
      <c r="L264" s="33"/>
      <c r="M264" s="24"/>
      <c r="N264" s="24"/>
      <c r="O264" s="24"/>
      <c r="P264" s="5"/>
      <c r="Q264" s="5"/>
      <c r="R264" s="5"/>
      <c r="S264" s="5"/>
      <c r="T264" s="5"/>
    </row>
    <row r="265" spans="1:20" ht="15" customHeight="1" x14ac:dyDescent="0.25">
      <c r="A265" s="31">
        <f t="shared" si="31"/>
        <v>253</v>
      </c>
      <c r="B265" s="41">
        <f t="shared" si="32"/>
        <v>1199.9980911592895</v>
      </c>
      <c r="C265" s="41">
        <f t="shared" si="33"/>
        <v>1200</v>
      </c>
      <c r="D265" s="50">
        <f>IF(E$3="טרפז",D253-F$3,D253+E$3)</f>
        <v>4.1999999999999996E-2</v>
      </c>
      <c r="E265" s="49">
        <f t="shared" si="34"/>
        <v>4.1999999999999996E-2</v>
      </c>
      <c r="F265" s="32">
        <f t="shared" si="35"/>
        <v>377.18</v>
      </c>
      <c r="G265" s="46">
        <f t="shared" si="36"/>
        <v>822.81999999999994</v>
      </c>
      <c r="H265" s="40">
        <v>0</v>
      </c>
      <c r="I265" s="41">
        <f t="shared" si="37"/>
        <v>106942.88000000018</v>
      </c>
      <c r="J265" s="32">
        <f t="shared" si="38"/>
        <v>142634.80000000002</v>
      </c>
      <c r="K265" s="32">
        <f t="shared" si="30"/>
        <v>107317.18008000018</v>
      </c>
      <c r="L265" s="33"/>
      <c r="M265" s="24"/>
      <c r="N265" s="24"/>
      <c r="O265" s="24"/>
      <c r="P265" s="5"/>
      <c r="Q265" s="5"/>
      <c r="R265" s="5"/>
      <c r="S265" s="5"/>
      <c r="T265" s="5"/>
    </row>
    <row r="266" spans="1:20" ht="15" customHeight="1" x14ac:dyDescent="0.25">
      <c r="A266" s="31">
        <f t="shared" si="31"/>
        <v>254</v>
      </c>
      <c r="B266" s="41">
        <f t="shared" si="32"/>
        <v>1199.9980911592895</v>
      </c>
      <c r="C266" s="41">
        <f t="shared" si="33"/>
        <v>1200</v>
      </c>
      <c r="D266" s="50"/>
      <c r="E266" s="49">
        <f t="shared" si="34"/>
        <v>4.1999999999999996E-2</v>
      </c>
      <c r="F266" s="32">
        <f t="shared" si="35"/>
        <v>374.31</v>
      </c>
      <c r="G266" s="46">
        <f t="shared" si="36"/>
        <v>825.69</v>
      </c>
      <c r="H266" s="40">
        <v>0</v>
      </c>
      <c r="I266" s="41">
        <f t="shared" si="37"/>
        <v>106117.19000000018</v>
      </c>
      <c r="J266" s="32">
        <f t="shared" si="38"/>
        <v>143009.11000000002</v>
      </c>
      <c r="K266" s="32">
        <f t="shared" si="30"/>
        <v>106488.60016500017</v>
      </c>
      <c r="L266" s="33"/>
      <c r="M266" s="24"/>
      <c r="N266" s="24"/>
      <c r="O266" s="24"/>
      <c r="P266" s="5"/>
      <c r="Q266" s="5"/>
      <c r="R266" s="5"/>
      <c r="S266" s="5"/>
      <c r="T266" s="5"/>
    </row>
    <row r="267" spans="1:20" ht="15" customHeight="1" x14ac:dyDescent="0.25">
      <c r="A267" s="31">
        <f t="shared" si="31"/>
        <v>255</v>
      </c>
      <c r="B267" s="41">
        <f t="shared" si="32"/>
        <v>1199.9980911592895</v>
      </c>
      <c r="C267" s="41">
        <f t="shared" si="33"/>
        <v>1200</v>
      </c>
      <c r="D267" s="50"/>
      <c r="E267" s="49">
        <f t="shared" si="34"/>
        <v>4.1999999999999996E-2</v>
      </c>
      <c r="F267" s="32">
        <f t="shared" si="35"/>
        <v>371.42</v>
      </c>
      <c r="G267" s="46">
        <f t="shared" si="36"/>
        <v>828.57999999999993</v>
      </c>
      <c r="H267" s="40">
        <v>0</v>
      </c>
      <c r="I267" s="41">
        <f t="shared" si="37"/>
        <v>105288.61000000018</v>
      </c>
      <c r="J267" s="32">
        <f t="shared" si="38"/>
        <v>143380.53000000003</v>
      </c>
      <c r="K267" s="32">
        <f t="shared" si="30"/>
        <v>105657.12013500018</v>
      </c>
      <c r="L267" s="33"/>
      <c r="M267" s="24"/>
      <c r="N267" s="24"/>
      <c r="O267" s="24"/>
      <c r="P267" s="5"/>
      <c r="Q267" s="5"/>
      <c r="R267" s="5"/>
      <c r="S267" s="5"/>
      <c r="T267" s="5"/>
    </row>
    <row r="268" spans="1:20" ht="15" customHeight="1" x14ac:dyDescent="0.25">
      <c r="A268" s="31">
        <f t="shared" si="31"/>
        <v>256</v>
      </c>
      <c r="B268" s="41">
        <f t="shared" si="32"/>
        <v>1199.9980911592895</v>
      </c>
      <c r="C268" s="41">
        <f t="shared" si="33"/>
        <v>1200</v>
      </c>
      <c r="D268" s="50"/>
      <c r="E268" s="49">
        <f t="shared" si="34"/>
        <v>4.1999999999999996E-2</v>
      </c>
      <c r="F268" s="32">
        <f t="shared" si="35"/>
        <v>368.52</v>
      </c>
      <c r="G268" s="46">
        <f t="shared" si="36"/>
        <v>831.48</v>
      </c>
      <c r="H268" s="40">
        <v>0</v>
      </c>
      <c r="I268" s="41">
        <f t="shared" si="37"/>
        <v>104457.13000000018</v>
      </c>
      <c r="J268" s="32">
        <f t="shared" si="38"/>
        <v>143749.05000000002</v>
      </c>
      <c r="K268" s="32">
        <f t="shared" si="30"/>
        <v>104822.72995500018</v>
      </c>
      <c r="L268" s="33"/>
      <c r="M268" s="24"/>
      <c r="N268" s="24"/>
      <c r="O268" s="24"/>
      <c r="P268" s="5"/>
      <c r="Q268" s="5"/>
      <c r="R268" s="5"/>
      <c r="S268" s="5"/>
      <c r="T268" s="5"/>
    </row>
    <row r="269" spans="1:20" ht="15" customHeight="1" x14ac:dyDescent="0.25">
      <c r="A269" s="31">
        <f t="shared" si="31"/>
        <v>257</v>
      </c>
      <c r="B269" s="41">
        <f t="shared" si="32"/>
        <v>1199.9980911592895</v>
      </c>
      <c r="C269" s="41">
        <f t="shared" si="33"/>
        <v>1200</v>
      </c>
      <c r="D269" s="50"/>
      <c r="E269" s="49">
        <f t="shared" si="34"/>
        <v>4.1999999999999996E-2</v>
      </c>
      <c r="F269" s="32">
        <f t="shared" si="35"/>
        <v>365.59999999999997</v>
      </c>
      <c r="G269" s="46">
        <f t="shared" si="36"/>
        <v>834.40000000000009</v>
      </c>
      <c r="H269" s="40">
        <v>0</v>
      </c>
      <c r="I269" s="41">
        <f t="shared" si="37"/>
        <v>103622.73000000019</v>
      </c>
      <c r="J269" s="32">
        <f t="shared" si="38"/>
        <v>144114.65000000002</v>
      </c>
      <c r="K269" s="32">
        <f t="shared" si="30"/>
        <v>103985.40955500018</v>
      </c>
      <c r="L269" s="33"/>
      <c r="M269" s="24"/>
      <c r="N269" s="24"/>
      <c r="O269" s="24"/>
      <c r="P269" s="5"/>
      <c r="Q269" s="5"/>
      <c r="R269" s="5"/>
      <c r="S269" s="5"/>
      <c r="T269" s="5"/>
    </row>
    <row r="270" spans="1:20" ht="15" customHeight="1" x14ac:dyDescent="0.25">
      <c r="A270" s="31">
        <f t="shared" si="31"/>
        <v>258</v>
      </c>
      <c r="B270" s="41">
        <f t="shared" si="32"/>
        <v>1199.9980911592895</v>
      </c>
      <c r="C270" s="41">
        <f t="shared" si="33"/>
        <v>1200</v>
      </c>
      <c r="D270" s="50"/>
      <c r="E270" s="49">
        <f t="shared" si="34"/>
        <v>4.1999999999999996E-2</v>
      </c>
      <c r="F270" s="32">
        <f t="shared" si="35"/>
        <v>362.68</v>
      </c>
      <c r="G270" s="46">
        <f t="shared" si="36"/>
        <v>837.31999999999994</v>
      </c>
      <c r="H270" s="40">
        <v>0</v>
      </c>
      <c r="I270" s="41">
        <f t="shared" si="37"/>
        <v>102785.41000000018</v>
      </c>
      <c r="J270" s="32">
        <f t="shared" si="38"/>
        <v>144477.33000000002</v>
      </c>
      <c r="K270" s="32">
        <f t="shared" ref="K270:K333" si="39">I270+(I270*E271/12)</f>
        <v>103145.15893500017</v>
      </c>
      <c r="L270" s="33"/>
      <c r="M270" s="24"/>
      <c r="N270" s="24"/>
      <c r="O270" s="24"/>
      <c r="P270" s="5"/>
      <c r="Q270" s="5"/>
      <c r="R270" s="5"/>
      <c r="S270" s="5"/>
      <c r="T270" s="5"/>
    </row>
    <row r="271" spans="1:20" ht="15" customHeight="1" x14ac:dyDescent="0.25">
      <c r="A271" s="31">
        <f t="shared" ref="A271:A334" si="40">IF(I270&lt;0.02,"",A270+1)</f>
        <v>259</v>
      </c>
      <c r="B271" s="41">
        <f t="shared" ref="B271:B334" si="41">IF(A271="","",IF(E271&lt;&gt;E270,PMT(E271/12,$C$4-A270,-I270),B270))</f>
        <v>1199.9980911592895</v>
      </c>
      <c r="C271" s="41">
        <f t="shared" ref="C271:C298" si="42">IF(A271="","",IF(B271&gt;K270,K270,ROUNDUP(B271,2)))</f>
        <v>1200</v>
      </c>
      <c r="D271" s="50"/>
      <c r="E271" s="49">
        <f t="shared" ref="E271:E334" si="43">IF(A271="","",IF(D271&lt;&gt;"",D271,E270))</f>
        <v>4.1999999999999996E-2</v>
      </c>
      <c r="F271" s="32">
        <f t="shared" ref="F271:F334" si="44">IF(A271="","",ROUNDUP(I270*E271/12,2))</f>
        <v>359.75</v>
      </c>
      <c r="G271" s="46">
        <f t="shared" ref="G271:G334" si="45">IF(A271="","",C271-F271)</f>
        <v>840.25</v>
      </c>
      <c r="H271" s="40">
        <v>0</v>
      </c>
      <c r="I271" s="41">
        <f t="shared" ref="I271:I334" si="46">IF(I270&lt;0.02,0,I270-G271-H271)</f>
        <v>101945.16000000018</v>
      </c>
      <c r="J271" s="32">
        <f t="shared" ref="J271:J298" si="47">IF(A271="","",J270+F271)</f>
        <v>144837.08000000002</v>
      </c>
      <c r="K271" s="32">
        <f t="shared" si="39"/>
        <v>102301.96806000017</v>
      </c>
      <c r="L271" s="33"/>
      <c r="M271" s="24"/>
      <c r="N271" s="24"/>
      <c r="O271" s="24"/>
      <c r="P271" s="5"/>
      <c r="Q271" s="5"/>
      <c r="R271" s="5"/>
      <c r="S271" s="5"/>
      <c r="T271" s="5"/>
    </row>
    <row r="272" spans="1:20" ht="15" customHeight="1" x14ac:dyDescent="0.25">
      <c r="A272" s="31">
        <f t="shared" si="40"/>
        <v>260</v>
      </c>
      <c r="B272" s="41">
        <f t="shared" si="41"/>
        <v>1199.9980911592895</v>
      </c>
      <c r="C272" s="41">
        <f t="shared" si="42"/>
        <v>1200</v>
      </c>
      <c r="D272" s="50"/>
      <c r="E272" s="49">
        <f t="shared" si="43"/>
        <v>4.1999999999999996E-2</v>
      </c>
      <c r="F272" s="32">
        <f t="shared" si="44"/>
        <v>356.81</v>
      </c>
      <c r="G272" s="46">
        <f t="shared" si="45"/>
        <v>843.19</v>
      </c>
      <c r="H272" s="40">
        <v>0</v>
      </c>
      <c r="I272" s="41">
        <f t="shared" si="46"/>
        <v>101101.97000000018</v>
      </c>
      <c r="J272" s="32">
        <f t="shared" si="47"/>
        <v>145193.89000000001</v>
      </c>
      <c r="K272" s="32">
        <f t="shared" si="39"/>
        <v>101455.82689500018</v>
      </c>
      <c r="L272" s="33"/>
      <c r="M272" s="24"/>
      <c r="N272" s="24"/>
      <c r="O272" s="24"/>
      <c r="P272" s="5"/>
      <c r="Q272" s="5"/>
      <c r="R272" s="5"/>
      <c r="S272" s="5"/>
      <c r="T272" s="5"/>
    </row>
    <row r="273" spans="1:20" ht="15" customHeight="1" x14ac:dyDescent="0.25">
      <c r="A273" s="31">
        <f t="shared" si="40"/>
        <v>261</v>
      </c>
      <c r="B273" s="41">
        <f t="shared" si="41"/>
        <v>1199.9980911592895</v>
      </c>
      <c r="C273" s="41">
        <f t="shared" si="42"/>
        <v>1200</v>
      </c>
      <c r="D273" s="50"/>
      <c r="E273" s="49">
        <f t="shared" si="43"/>
        <v>4.1999999999999996E-2</v>
      </c>
      <c r="F273" s="32">
        <f t="shared" si="44"/>
        <v>353.86</v>
      </c>
      <c r="G273" s="46">
        <f t="shared" si="45"/>
        <v>846.14</v>
      </c>
      <c r="H273" s="40">
        <v>0</v>
      </c>
      <c r="I273" s="41">
        <f t="shared" si="46"/>
        <v>100255.83000000018</v>
      </c>
      <c r="J273" s="32">
        <f t="shared" si="47"/>
        <v>145547.75</v>
      </c>
      <c r="K273" s="32">
        <f t="shared" si="39"/>
        <v>100606.72540500018</v>
      </c>
      <c r="L273" s="33"/>
      <c r="M273" s="24"/>
      <c r="N273" s="24"/>
      <c r="O273" s="24"/>
      <c r="P273" s="5"/>
      <c r="Q273" s="5"/>
      <c r="R273" s="5"/>
      <c r="S273" s="5"/>
      <c r="T273" s="5"/>
    </row>
    <row r="274" spans="1:20" ht="15" customHeight="1" x14ac:dyDescent="0.25">
      <c r="A274" s="31">
        <f t="shared" si="40"/>
        <v>262</v>
      </c>
      <c r="B274" s="41">
        <f t="shared" si="41"/>
        <v>1199.9980911592895</v>
      </c>
      <c r="C274" s="41">
        <f t="shared" si="42"/>
        <v>1200</v>
      </c>
      <c r="D274" s="50"/>
      <c r="E274" s="49">
        <f t="shared" si="43"/>
        <v>4.1999999999999996E-2</v>
      </c>
      <c r="F274" s="32">
        <f t="shared" si="44"/>
        <v>350.9</v>
      </c>
      <c r="G274" s="46">
        <f t="shared" si="45"/>
        <v>849.1</v>
      </c>
      <c r="H274" s="40">
        <v>0</v>
      </c>
      <c r="I274" s="41">
        <f t="shared" si="46"/>
        <v>99406.730000000171</v>
      </c>
      <c r="J274" s="32">
        <f t="shared" si="47"/>
        <v>145898.65</v>
      </c>
      <c r="K274" s="32">
        <f t="shared" si="39"/>
        <v>99754.653555000172</v>
      </c>
      <c r="L274" s="33"/>
      <c r="M274" s="24"/>
      <c r="N274" s="24"/>
      <c r="O274" s="24"/>
      <c r="P274" s="5"/>
      <c r="Q274" s="5"/>
      <c r="R274" s="5"/>
      <c r="S274" s="5"/>
      <c r="T274" s="5"/>
    </row>
    <row r="275" spans="1:20" ht="15" customHeight="1" x14ac:dyDescent="0.25">
      <c r="A275" s="31">
        <f t="shared" si="40"/>
        <v>263</v>
      </c>
      <c r="B275" s="41">
        <f t="shared" si="41"/>
        <v>1199.9980911592895</v>
      </c>
      <c r="C275" s="41">
        <f t="shared" si="42"/>
        <v>1200</v>
      </c>
      <c r="D275" s="50"/>
      <c r="E275" s="49">
        <f t="shared" si="43"/>
        <v>4.1999999999999996E-2</v>
      </c>
      <c r="F275" s="32">
        <f t="shared" si="44"/>
        <v>347.93</v>
      </c>
      <c r="G275" s="46">
        <f t="shared" si="45"/>
        <v>852.06999999999994</v>
      </c>
      <c r="H275" s="40">
        <v>0</v>
      </c>
      <c r="I275" s="41">
        <f t="shared" si="46"/>
        <v>98554.660000000164</v>
      </c>
      <c r="J275" s="32">
        <f t="shared" si="47"/>
        <v>146246.57999999999</v>
      </c>
      <c r="K275" s="32">
        <f t="shared" si="39"/>
        <v>98899.601310000158</v>
      </c>
      <c r="L275" s="33"/>
      <c r="M275" s="24"/>
      <c r="N275" s="24"/>
      <c r="O275" s="24"/>
      <c r="P275" s="5"/>
      <c r="Q275" s="5"/>
      <c r="R275" s="5"/>
      <c r="S275" s="5"/>
      <c r="T275" s="5"/>
    </row>
    <row r="276" spans="1:20" ht="15" customHeight="1" x14ac:dyDescent="0.25">
      <c r="A276" s="31">
        <f t="shared" si="40"/>
        <v>264</v>
      </c>
      <c r="B276" s="41">
        <f t="shared" si="41"/>
        <v>1199.9980911592895</v>
      </c>
      <c r="C276" s="41">
        <f t="shared" si="42"/>
        <v>1200</v>
      </c>
      <c r="D276" s="50"/>
      <c r="E276" s="49">
        <f t="shared" si="43"/>
        <v>4.1999999999999996E-2</v>
      </c>
      <c r="F276" s="32">
        <f t="shared" si="44"/>
        <v>344.95</v>
      </c>
      <c r="G276" s="46">
        <f t="shared" si="45"/>
        <v>855.05</v>
      </c>
      <c r="H276" s="40">
        <v>0</v>
      </c>
      <c r="I276" s="41">
        <f t="shared" si="46"/>
        <v>97699.610000000161</v>
      </c>
      <c r="J276" s="32">
        <f t="shared" si="47"/>
        <v>146591.53</v>
      </c>
      <c r="K276" s="32">
        <f t="shared" si="39"/>
        <v>98008.992098333489</v>
      </c>
      <c r="L276" s="33"/>
      <c r="M276" s="24"/>
      <c r="N276" s="24"/>
      <c r="O276" s="24"/>
      <c r="P276" s="5"/>
      <c r="Q276" s="5"/>
      <c r="R276" s="5"/>
      <c r="S276" s="5"/>
      <c r="T276" s="5"/>
    </row>
    <row r="277" spans="1:20" ht="15" customHeight="1" x14ac:dyDescent="0.25">
      <c r="A277" s="31">
        <f t="shared" si="40"/>
        <v>265</v>
      </c>
      <c r="B277" s="41">
        <f t="shared" si="41"/>
        <v>1181.8191436054269</v>
      </c>
      <c r="C277" s="41">
        <f t="shared" si="42"/>
        <v>1181.82</v>
      </c>
      <c r="D277" s="50">
        <f>IF(E$3="טרפז",D265-F$3,D265+E$3)</f>
        <v>3.7999999999999992E-2</v>
      </c>
      <c r="E277" s="49">
        <f t="shared" si="43"/>
        <v>3.7999999999999992E-2</v>
      </c>
      <c r="F277" s="32">
        <f t="shared" si="44"/>
        <v>309.39</v>
      </c>
      <c r="G277" s="46">
        <f t="shared" si="45"/>
        <v>872.43</v>
      </c>
      <c r="H277" s="40">
        <v>0</v>
      </c>
      <c r="I277" s="41">
        <f t="shared" si="46"/>
        <v>96827.180000000168</v>
      </c>
      <c r="J277" s="32">
        <f t="shared" si="47"/>
        <v>146900.92000000001</v>
      </c>
      <c r="K277" s="32">
        <f t="shared" si="39"/>
        <v>97133.799403333498</v>
      </c>
      <c r="L277" s="33"/>
      <c r="M277" s="24"/>
      <c r="N277" s="24"/>
      <c r="O277" s="24"/>
      <c r="P277" s="5"/>
      <c r="Q277" s="5"/>
      <c r="R277" s="5"/>
      <c r="S277" s="5"/>
      <c r="T277" s="5"/>
    </row>
    <row r="278" spans="1:20" ht="15" customHeight="1" x14ac:dyDescent="0.25">
      <c r="A278" s="31">
        <f t="shared" si="40"/>
        <v>266</v>
      </c>
      <c r="B278" s="41">
        <f t="shared" si="41"/>
        <v>1181.8191436054269</v>
      </c>
      <c r="C278" s="41">
        <f t="shared" si="42"/>
        <v>1181.82</v>
      </c>
      <c r="D278" s="50"/>
      <c r="E278" s="49">
        <f t="shared" si="43"/>
        <v>3.7999999999999992E-2</v>
      </c>
      <c r="F278" s="32">
        <f t="shared" si="44"/>
        <v>306.62</v>
      </c>
      <c r="G278" s="46">
        <f t="shared" si="45"/>
        <v>875.19999999999993</v>
      </c>
      <c r="H278" s="40">
        <v>0</v>
      </c>
      <c r="I278" s="41">
        <f t="shared" si="46"/>
        <v>95951.980000000171</v>
      </c>
      <c r="J278" s="32">
        <f t="shared" si="47"/>
        <v>147207.54</v>
      </c>
      <c r="K278" s="32">
        <f t="shared" si="39"/>
        <v>96255.827936666843</v>
      </c>
      <c r="L278" s="33"/>
      <c r="M278" s="24"/>
      <c r="N278" s="24"/>
      <c r="O278" s="24"/>
      <c r="P278" s="5"/>
      <c r="Q278" s="5"/>
      <c r="R278" s="5"/>
      <c r="S278" s="5"/>
      <c r="T278" s="5"/>
    </row>
    <row r="279" spans="1:20" ht="15" customHeight="1" x14ac:dyDescent="0.25">
      <c r="A279" s="31">
        <f t="shared" si="40"/>
        <v>267</v>
      </c>
      <c r="B279" s="41">
        <f t="shared" si="41"/>
        <v>1181.8191436054269</v>
      </c>
      <c r="C279" s="41">
        <f t="shared" si="42"/>
        <v>1181.82</v>
      </c>
      <c r="D279" s="50"/>
      <c r="E279" s="49">
        <f t="shared" si="43"/>
        <v>3.7999999999999992E-2</v>
      </c>
      <c r="F279" s="32">
        <f t="shared" si="44"/>
        <v>303.84999999999997</v>
      </c>
      <c r="G279" s="46">
        <f t="shared" si="45"/>
        <v>877.97</v>
      </c>
      <c r="H279" s="40">
        <v>0</v>
      </c>
      <c r="I279" s="41">
        <f t="shared" si="46"/>
        <v>95074.010000000169</v>
      </c>
      <c r="J279" s="32">
        <f t="shared" si="47"/>
        <v>147511.39000000001</v>
      </c>
      <c r="K279" s="32">
        <f t="shared" si="39"/>
        <v>95375.077698333509</v>
      </c>
      <c r="L279" s="33"/>
      <c r="M279" s="24"/>
      <c r="N279" s="24"/>
      <c r="O279" s="24"/>
      <c r="P279" s="5"/>
      <c r="Q279" s="5"/>
      <c r="R279" s="5"/>
      <c r="S279" s="5"/>
      <c r="T279" s="5"/>
    </row>
    <row r="280" spans="1:20" ht="15" customHeight="1" x14ac:dyDescent="0.25">
      <c r="A280" s="31">
        <f t="shared" si="40"/>
        <v>268</v>
      </c>
      <c r="B280" s="41">
        <f t="shared" si="41"/>
        <v>1181.8191436054269</v>
      </c>
      <c r="C280" s="41">
        <f t="shared" si="42"/>
        <v>1181.82</v>
      </c>
      <c r="D280" s="50"/>
      <c r="E280" s="49">
        <f t="shared" si="43"/>
        <v>3.7999999999999992E-2</v>
      </c>
      <c r="F280" s="32">
        <f t="shared" si="44"/>
        <v>301.07</v>
      </c>
      <c r="G280" s="46">
        <f t="shared" si="45"/>
        <v>880.75</v>
      </c>
      <c r="H280" s="40">
        <v>0</v>
      </c>
      <c r="I280" s="41">
        <f t="shared" si="46"/>
        <v>94193.260000000169</v>
      </c>
      <c r="J280" s="32">
        <f t="shared" si="47"/>
        <v>147812.46000000002</v>
      </c>
      <c r="K280" s="32">
        <f t="shared" si="39"/>
        <v>94491.538656666831</v>
      </c>
      <c r="L280" s="33"/>
      <c r="M280" s="24"/>
      <c r="N280" s="24"/>
      <c r="O280" s="24"/>
      <c r="P280" s="5"/>
      <c r="Q280" s="5"/>
      <c r="R280" s="5"/>
      <c r="S280" s="5"/>
      <c r="T280" s="5"/>
    </row>
    <row r="281" spans="1:20" ht="15" customHeight="1" x14ac:dyDescent="0.25">
      <c r="A281" s="31">
        <f t="shared" si="40"/>
        <v>269</v>
      </c>
      <c r="B281" s="41">
        <f t="shared" si="41"/>
        <v>1181.8191436054269</v>
      </c>
      <c r="C281" s="41">
        <f t="shared" si="42"/>
        <v>1181.82</v>
      </c>
      <c r="D281" s="50"/>
      <c r="E281" s="49">
        <f t="shared" si="43"/>
        <v>3.7999999999999992E-2</v>
      </c>
      <c r="F281" s="32">
        <f t="shared" si="44"/>
        <v>298.27999999999997</v>
      </c>
      <c r="G281" s="46">
        <f t="shared" si="45"/>
        <v>883.54</v>
      </c>
      <c r="H281" s="40">
        <v>0</v>
      </c>
      <c r="I281" s="41">
        <f t="shared" si="46"/>
        <v>93309.720000000176</v>
      </c>
      <c r="J281" s="32">
        <f t="shared" si="47"/>
        <v>148110.74000000002</v>
      </c>
      <c r="K281" s="32">
        <f t="shared" si="39"/>
        <v>93605.200780000174</v>
      </c>
      <c r="L281" s="33"/>
      <c r="M281" s="24"/>
      <c r="N281" s="24"/>
      <c r="O281" s="24"/>
      <c r="P281" s="5"/>
      <c r="Q281" s="5"/>
      <c r="R281" s="5"/>
      <c r="S281" s="5"/>
      <c r="T281" s="5"/>
    </row>
    <row r="282" spans="1:20" ht="15" customHeight="1" x14ac:dyDescent="0.25">
      <c r="A282" s="31">
        <f t="shared" si="40"/>
        <v>270</v>
      </c>
      <c r="B282" s="41">
        <f t="shared" si="41"/>
        <v>1181.8191436054269</v>
      </c>
      <c r="C282" s="41">
        <f t="shared" si="42"/>
        <v>1181.82</v>
      </c>
      <c r="D282" s="50"/>
      <c r="E282" s="49">
        <f t="shared" si="43"/>
        <v>3.7999999999999992E-2</v>
      </c>
      <c r="F282" s="32">
        <f t="shared" si="44"/>
        <v>295.49</v>
      </c>
      <c r="G282" s="46">
        <f t="shared" si="45"/>
        <v>886.32999999999993</v>
      </c>
      <c r="H282" s="40">
        <v>0</v>
      </c>
      <c r="I282" s="41">
        <f t="shared" si="46"/>
        <v>92423.390000000174</v>
      </c>
      <c r="J282" s="32">
        <f t="shared" si="47"/>
        <v>148406.23000000001</v>
      </c>
      <c r="K282" s="32">
        <f t="shared" si="39"/>
        <v>92716.064068333508</v>
      </c>
      <c r="L282" s="33"/>
      <c r="M282" s="24"/>
      <c r="N282" s="24"/>
      <c r="O282" s="24"/>
      <c r="P282" s="5"/>
      <c r="Q282" s="5"/>
      <c r="R282" s="5"/>
      <c r="S282" s="5"/>
      <c r="T282" s="5"/>
    </row>
    <row r="283" spans="1:20" ht="15" customHeight="1" x14ac:dyDescent="0.25">
      <c r="A283" s="31">
        <f t="shared" si="40"/>
        <v>271</v>
      </c>
      <c r="B283" s="41">
        <f t="shared" si="41"/>
        <v>1181.8191436054269</v>
      </c>
      <c r="C283" s="41">
        <f t="shared" si="42"/>
        <v>1181.82</v>
      </c>
      <c r="D283" s="50"/>
      <c r="E283" s="49">
        <f t="shared" si="43"/>
        <v>3.7999999999999992E-2</v>
      </c>
      <c r="F283" s="32">
        <f t="shared" si="44"/>
        <v>292.68</v>
      </c>
      <c r="G283" s="46">
        <f t="shared" si="45"/>
        <v>889.13999999999987</v>
      </c>
      <c r="H283" s="40">
        <v>0</v>
      </c>
      <c r="I283" s="41">
        <f t="shared" si="46"/>
        <v>91534.250000000175</v>
      </c>
      <c r="J283" s="32">
        <f t="shared" si="47"/>
        <v>148698.91</v>
      </c>
      <c r="K283" s="32">
        <f t="shared" si="39"/>
        <v>91824.108458333503</v>
      </c>
      <c r="L283" s="33"/>
      <c r="M283" s="24"/>
      <c r="N283" s="24"/>
      <c r="O283" s="24"/>
      <c r="P283" s="5"/>
      <c r="Q283" s="5"/>
      <c r="R283" s="5"/>
      <c r="S283" s="5"/>
      <c r="T283" s="5"/>
    </row>
    <row r="284" spans="1:20" ht="15" customHeight="1" x14ac:dyDescent="0.25">
      <c r="A284" s="31">
        <f t="shared" si="40"/>
        <v>272</v>
      </c>
      <c r="B284" s="41">
        <f t="shared" si="41"/>
        <v>1181.8191436054269</v>
      </c>
      <c r="C284" s="41">
        <f t="shared" si="42"/>
        <v>1181.82</v>
      </c>
      <c r="D284" s="50"/>
      <c r="E284" s="49">
        <f t="shared" si="43"/>
        <v>3.7999999999999992E-2</v>
      </c>
      <c r="F284" s="32">
        <f t="shared" si="44"/>
        <v>289.86</v>
      </c>
      <c r="G284" s="46">
        <f t="shared" si="45"/>
        <v>891.95999999999992</v>
      </c>
      <c r="H284" s="40">
        <v>0</v>
      </c>
      <c r="I284" s="41">
        <f t="shared" si="46"/>
        <v>90642.290000000168</v>
      </c>
      <c r="J284" s="32">
        <f t="shared" si="47"/>
        <v>148988.76999999999</v>
      </c>
      <c r="K284" s="32">
        <f t="shared" si="39"/>
        <v>90929.323918333495</v>
      </c>
      <c r="L284" s="33"/>
      <c r="M284" s="24"/>
      <c r="N284" s="24"/>
      <c r="O284" s="24"/>
      <c r="P284" s="5"/>
      <c r="Q284" s="5"/>
      <c r="R284" s="5"/>
      <c r="S284" s="5"/>
      <c r="T284" s="5"/>
    </row>
    <row r="285" spans="1:20" ht="15" customHeight="1" x14ac:dyDescent="0.25">
      <c r="A285" s="31">
        <f t="shared" si="40"/>
        <v>273</v>
      </c>
      <c r="B285" s="41">
        <f t="shared" si="41"/>
        <v>1181.8191436054269</v>
      </c>
      <c r="C285" s="41">
        <f t="shared" si="42"/>
        <v>1181.82</v>
      </c>
      <c r="D285" s="50"/>
      <c r="E285" s="49">
        <f t="shared" si="43"/>
        <v>3.7999999999999992E-2</v>
      </c>
      <c r="F285" s="32">
        <f t="shared" si="44"/>
        <v>287.03999999999996</v>
      </c>
      <c r="G285" s="46">
        <f t="shared" si="45"/>
        <v>894.78</v>
      </c>
      <c r="H285" s="40">
        <v>0</v>
      </c>
      <c r="I285" s="41">
        <f t="shared" si="46"/>
        <v>89747.510000000169</v>
      </c>
      <c r="J285" s="32">
        <f t="shared" si="47"/>
        <v>149275.81</v>
      </c>
      <c r="K285" s="32">
        <f t="shared" si="39"/>
        <v>90031.710448333499</v>
      </c>
      <c r="L285" s="33"/>
      <c r="M285" s="24"/>
      <c r="N285" s="24"/>
      <c r="O285" s="24"/>
      <c r="P285" s="5"/>
      <c r="Q285" s="5"/>
      <c r="R285" s="5"/>
      <c r="S285" s="5"/>
      <c r="T285" s="5"/>
    </row>
    <row r="286" spans="1:20" ht="15" customHeight="1" x14ac:dyDescent="0.25">
      <c r="A286" s="31">
        <f t="shared" si="40"/>
        <v>274</v>
      </c>
      <c r="B286" s="41">
        <f t="shared" si="41"/>
        <v>1181.8191436054269</v>
      </c>
      <c r="C286" s="41">
        <f t="shared" si="42"/>
        <v>1181.82</v>
      </c>
      <c r="D286" s="50"/>
      <c r="E286" s="49">
        <f t="shared" si="43"/>
        <v>3.7999999999999992E-2</v>
      </c>
      <c r="F286" s="32">
        <f t="shared" si="44"/>
        <v>284.20999999999998</v>
      </c>
      <c r="G286" s="46">
        <f t="shared" si="45"/>
        <v>897.6099999999999</v>
      </c>
      <c r="H286" s="40">
        <v>0</v>
      </c>
      <c r="I286" s="41">
        <f t="shared" si="46"/>
        <v>88849.900000000169</v>
      </c>
      <c r="J286" s="32">
        <f t="shared" si="47"/>
        <v>149560.01999999999</v>
      </c>
      <c r="K286" s="32">
        <f t="shared" si="39"/>
        <v>89131.258016666834</v>
      </c>
      <c r="L286" s="33"/>
      <c r="M286" s="24"/>
      <c r="N286" s="24"/>
      <c r="O286" s="24"/>
      <c r="P286" s="5"/>
      <c r="Q286" s="5"/>
      <c r="R286" s="5"/>
      <c r="S286" s="5"/>
      <c r="T286" s="5"/>
    </row>
    <row r="287" spans="1:20" ht="15" customHeight="1" x14ac:dyDescent="0.25">
      <c r="A287" s="31">
        <f t="shared" si="40"/>
        <v>275</v>
      </c>
      <c r="B287" s="41">
        <f t="shared" si="41"/>
        <v>1181.8191436054269</v>
      </c>
      <c r="C287" s="41">
        <f t="shared" si="42"/>
        <v>1181.82</v>
      </c>
      <c r="D287" s="50"/>
      <c r="E287" s="49">
        <f t="shared" si="43"/>
        <v>3.7999999999999992E-2</v>
      </c>
      <c r="F287" s="32">
        <f t="shared" si="44"/>
        <v>281.36</v>
      </c>
      <c r="G287" s="46">
        <f t="shared" si="45"/>
        <v>900.45999999999992</v>
      </c>
      <c r="H287" s="40">
        <v>0</v>
      </c>
      <c r="I287" s="41">
        <f t="shared" si="46"/>
        <v>87949.440000000162</v>
      </c>
      <c r="J287" s="32">
        <f t="shared" si="47"/>
        <v>149841.37999999998</v>
      </c>
      <c r="K287" s="32">
        <f t="shared" si="39"/>
        <v>88227.946560000157</v>
      </c>
      <c r="L287" s="33"/>
      <c r="M287" s="24"/>
      <c r="N287" s="24"/>
      <c r="O287" s="24"/>
      <c r="P287" s="5"/>
      <c r="Q287" s="5"/>
      <c r="R287" s="5"/>
      <c r="S287" s="5"/>
      <c r="T287" s="5"/>
    </row>
    <row r="288" spans="1:20" ht="15" customHeight="1" x14ac:dyDescent="0.25">
      <c r="A288" s="31">
        <f t="shared" si="40"/>
        <v>276</v>
      </c>
      <c r="B288" s="41">
        <f t="shared" si="41"/>
        <v>1181.8191436054269</v>
      </c>
      <c r="C288" s="41">
        <f t="shared" si="42"/>
        <v>1181.82</v>
      </c>
      <c r="D288" s="50"/>
      <c r="E288" s="49">
        <f t="shared" si="43"/>
        <v>3.7999999999999992E-2</v>
      </c>
      <c r="F288" s="32">
        <f t="shared" si="44"/>
        <v>278.51</v>
      </c>
      <c r="G288" s="46">
        <f t="shared" si="45"/>
        <v>903.31</v>
      </c>
      <c r="H288" s="40">
        <v>0</v>
      </c>
      <c r="I288" s="41">
        <f t="shared" si="46"/>
        <v>87046.130000000165</v>
      </c>
      <c r="J288" s="32">
        <f t="shared" si="47"/>
        <v>150119.88999999998</v>
      </c>
      <c r="K288" s="32">
        <f t="shared" si="39"/>
        <v>87292.760701666833</v>
      </c>
      <c r="L288" s="33"/>
      <c r="M288" s="24"/>
      <c r="N288" s="24"/>
      <c r="O288" s="24"/>
      <c r="P288" s="5"/>
      <c r="Q288" s="5"/>
      <c r="R288" s="5"/>
      <c r="S288" s="5"/>
      <c r="T288" s="5"/>
    </row>
    <row r="289" spans="1:20" ht="15" customHeight="1" x14ac:dyDescent="0.25">
      <c r="A289" s="31">
        <f t="shared" si="40"/>
        <v>277</v>
      </c>
      <c r="B289" s="41">
        <f t="shared" si="41"/>
        <v>1165.9261510110725</v>
      </c>
      <c r="C289" s="41">
        <f t="shared" si="42"/>
        <v>1165.93</v>
      </c>
      <c r="D289" s="50">
        <f>IF(E$3="טרפז",D277-F$3,D277+E$3)</f>
        <v>3.3999999999999989E-2</v>
      </c>
      <c r="E289" s="49">
        <f t="shared" si="43"/>
        <v>3.3999999999999989E-2</v>
      </c>
      <c r="F289" s="32">
        <f t="shared" si="44"/>
        <v>246.64</v>
      </c>
      <c r="G289" s="46">
        <f t="shared" si="45"/>
        <v>919.29000000000008</v>
      </c>
      <c r="H289" s="40">
        <v>0</v>
      </c>
      <c r="I289" s="41">
        <f t="shared" si="46"/>
        <v>86126.840000000171</v>
      </c>
      <c r="J289" s="32">
        <f t="shared" si="47"/>
        <v>150366.53</v>
      </c>
      <c r="K289" s="32">
        <f t="shared" si="39"/>
        <v>86370.866046666837</v>
      </c>
      <c r="L289" s="33"/>
      <c r="M289" s="24"/>
      <c r="N289" s="24"/>
      <c r="O289" s="24"/>
      <c r="P289" s="5"/>
      <c r="Q289" s="5"/>
      <c r="R289" s="5"/>
      <c r="S289" s="5"/>
      <c r="T289" s="5"/>
    </row>
    <row r="290" spans="1:20" ht="15" customHeight="1" x14ac:dyDescent="0.25">
      <c r="A290" s="31">
        <f t="shared" si="40"/>
        <v>278</v>
      </c>
      <c r="B290" s="41">
        <f t="shared" si="41"/>
        <v>1165.9261510110725</v>
      </c>
      <c r="C290" s="41">
        <f t="shared" si="42"/>
        <v>1165.93</v>
      </c>
      <c r="D290" s="50"/>
      <c r="E290" s="49">
        <f t="shared" si="43"/>
        <v>3.3999999999999989E-2</v>
      </c>
      <c r="F290" s="32">
        <f t="shared" si="44"/>
        <v>244.03</v>
      </c>
      <c r="G290" s="46">
        <f t="shared" si="45"/>
        <v>921.90000000000009</v>
      </c>
      <c r="H290" s="40">
        <v>0</v>
      </c>
      <c r="I290" s="41">
        <f t="shared" si="46"/>
        <v>85204.940000000177</v>
      </c>
      <c r="J290" s="32">
        <f t="shared" si="47"/>
        <v>150610.56</v>
      </c>
      <c r="K290" s="32">
        <f t="shared" si="39"/>
        <v>85446.353996666847</v>
      </c>
      <c r="L290" s="33"/>
      <c r="M290" s="24"/>
      <c r="N290" s="24"/>
      <c r="O290" s="24"/>
      <c r="P290" s="5"/>
      <c r="Q290" s="5"/>
      <c r="R290" s="5"/>
      <c r="S290" s="5"/>
      <c r="T290" s="5"/>
    </row>
    <row r="291" spans="1:20" ht="15" customHeight="1" x14ac:dyDescent="0.25">
      <c r="A291" s="31">
        <f t="shared" si="40"/>
        <v>279</v>
      </c>
      <c r="B291" s="41">
        <f t="shared" si="41"/>
        <v>1165.9261510110725</v>
      </c>
      <c r="C291" s="41">
        <f t="shared" si="42"/>
        <v>1165.93</v>
      </c>
      <c r="D291" s="50"/>
      <c r="E291" s="49">
        <f t="shared" si="43"/>
        <v>3.3999999999999989E-2</v>
      </c>
      <c r="F291" s="32">
        <f t="shared" si="44"/>
        <v>241.42</v>
      </c>
      <c r="G291" s="46">
        <f t="shared" si="45"/>
        <v>924.5100000000001</v>
      </c>
      <c r="H291" s="40">
        <v>0</v>
      </c>
      <c r="I291" s="41">
        <f t="shared" si="46"/>
        <v>84280.430000000182</v>
      </c>
      <c r="J291" s="32">
        <f t="shared" si="47"/>
        <v>150851.98000000001</v>
      </c>
      <c r="K291" s="32">
        <f t="shared" si="39"/>
        <v>84519.224551666848</v>
      </c>
      <c r="L291" s="33"/>
      <c r="M291" s="24"/>
      <c r="N291" s="24"/>
      <c r="O291" s="24"/>
      <c r="P291" s="5"/>
      <c r="Q291" s="5"/>
      <c r="R291" s="5"/>
      <c r="S291" s="5"/>
      <c r="T291" s="5"/>
    </row>
    <row r="292" spans="1:20" ht="15" customHeight="1" x14ac:dyDescent="0.25">
      <c r="A292" s="31">
        <f t="shared" si="40"/>
        <v>280</v>
      </c>
      <c r="B292" s="41">
        <f t="shared" si="41"/>
        <v>1165.9261510110725</v>
      </c>
      <c r="C292" s="41">
        <f t="shared" si="42"/>
        <v>1165.93</v>
      </c>
      <c r="D292" s="50"/>
      <c r="E292" s="49">
        <f t="shared" si="43"/>
        <v>3.3999999999999989E-2</v>
      </c>
      <c r="F292" s="32">
        <f t="shared" si="44"/>
        <v>238.79999999999998</v>
      </c>
      <c r="G292" s="46">
        <f t="shared" si="45"/>
        <v>927.13000000000011</v>
      </c>
      <c r="H292" s="40">
        <v>0</v>
      </c>
      <c r="I292" s="41">
        <f t="shared" si="46"/>
        <v>83353.300000000178</v>
      </c>
      <c r="J292" s="32">
        <f t="shared" si="47"/>
        <v>151090.78</v>
      </c>
      <c r="K292" s="32">
        <f t="shared" si="39"/>
        <v>83589.467683333511</v>
      </c>
      <c r="L292" s="33"/>
      <c r="M292" s="24"/>
      <c r="N292" s="24"/>
      <c r="O292" s="24"/>
      <c r="P292" s="5"/>
      <c r="Q292" s="5"/>
      <c r="R292" s="5"/>
      <c r="S292" s="5"/>
      <c r="T292" s="5"/>
    </row>
    <row r="293" spans="1:20" ht="15" customHeight="1" x14ac:dyDescent="0.25">
      <c r="A293" s="31">
        <f t="shared" si="40"/>
        <v>281</v>
      </c>
      <c r="B293" s="41">
        <f t="shared" si="41"/>
        <v>1165.9261510110725</v>
      </c>
      <c r="C293" s="41">
        <f t="shared" si="42"/>
        <v>1165.93</v>
      </c>
      <c r="D293" s="50"/>
      <c r="E293" s="49">
        <f t="shared" si="43"/>
        <v>3.3999999999999989E-2</v>
      </c>
      <c r="F293" s="32">
        <f t="shared" si="44"/>
        <v>236.17</v>
      </c>
      <c r="G293" s="46">
        <f t="shared" si="45"/>
        <v>929.7600000000001</v>
      </c>
      <c r="H293" s="40">
        <v>0</v>
      </c>
      <c r="I293" s="41">
        <f t="shared" si="46"/>
        <v>82423.540000000183</v>
      </c>
      <c r="J293" s="32">
        <f t="shared" si="47"/>
        <v>151326.95000000001</v>
      </c>
      <c r="K293" s="32">
        <f t="shared" si="39"/>
        <v>82657.073363333519</v>
      </c>
      <c r="L293" s="33"/>
      <c r="M293" s="24"/>
      <c r="N293" s="24"/>
      <c r="O293" s="24"/>
      <c r="P293" s="5"/>
      <c r="Q293" s="5"/>
      <c r="R293" s="5"/>
      <c r="S293" s="5"/>
      <c r="T293" s="5"/>
    </row>
    <row r="294" spans="1:20" ht="15" customHeight="1" x14ac:dyDescent="0.25">
      <c r="A294" s="31">
        <f t="shared" si="40"/>
        <v>282</v>
      </c>
      <c r="B294" s="41">
        <f t="shared" si="41"/>
        <v>1165.9261510110725</v>
      </c>
      <c r="C294" s="41">
        <f t="shared" si="42"/>
        <v>1165.93</v>
      </c>
      <c r="D294" s="50"/>
      <c r="E294" s="49">
        <f t="shared" si="43"/>
        <v>3.3999999999999989E-2</v>
      </c>
      <c r="F294" s="32">
        <f t="shared" si="44"/>
        <v>233.54</v>
      </c>
      <c r="G294" s="46">
        <f t="shared" si="45"/>
        <v>932.3900000000001</v>
      </c>
      <c r="H294" s="40">
        <v>0</v>
      </c>
      <c r="I294" s="41">
        <f t="shared" si="46"/>
        <v>81491.150000000183</v>
      </c>
      <c r="J294" s="32">
        <f t="shared" si="47"/>
        <v>151560.49000000002</v>
      </c>
      <c r="K294" s="32">
        <f t="shared" si="39"/>
        <v>81722.041591666857</v>
      </c>
      <c r="L294" s="33"/>
      <c r="M294" s="24"/>
      <c r="N294" s="24"/>
      <c r="O294" s="24"/>
      <c r="P294" s="5"/>
      <c r="Q294" s="5"/>
      <c r="R294" s="5"/>
      <c r="S294" s="5"/>
      <c r="T294" s="5"/>
    </row>
    <row r="295" spans="1:20" ht="15" customHeight="1" x14ac:dyDescent="0.25">
      <c r="A295" s="31">
        <f t="shared" si="40"/>
        <v>283</v>
      </c>
      <c r="B295" s="41">
        <f t="shared" si="41"/>
        <v>1165.9261510110725</v>
      </c>
      <c r="C295" s="41">
        <f t="shared" si="42"/>
        <v>1165.93</v>
      </c>
      <c r="D295" s="50"/>
      <c r="E295" s="49">
        <f t="shared" si="43"/>
        <v>3.3999999999999989E-2</v>
      </c>
      <c r="F295" s="32">
        <f t="shared" si="44"/>
        <v>230.89999999999998</v>
      </c>
      <c r="G295" s="46">
        <f t="shared" si="45"/>
        <v>935.03000000000009</v>
      </c>
      <c r="H295" s="40">
        <v>0</v>
      </c>
      <c r="I295" s="41">
        <f t="shared" si="46"/>
        <v>80556.120000000185</v>
      </c>
      <c r="J295" s="32">
        <f t="shared" si="47"/>
        <v>151791.39000000001</v>
      </c>
      <c r="K295" s="32">
        <f t="shared" si="39"/>
        <v>80784.362340000182</v>
      </c>
      <c r="L295" s="33"/>
      <c r="M295" s="24"/>
      <c r="N295" s="24"/>
      <c r="O295" s="24"/>
      <c r="P295" s="5"/>
      <c r="Q295" s="5"/>
      <c r="R295" s="5"/>
      <c r="S295" s="5"/>
      <c r="T295" s="5"/>
    </row>
    <row r="296" spans="1:20" ht="15" customHeight="1" x14ac:dyDescent="0.25">
      <c r="A296" s="31">
        <f t="shared" si="40"/>
        <v>284</v>
      </c>
      <c r="B296" s="41">
        <f t="shared" si="41"/>
        <v>1165.9261510110725</v>
      </c>
      <c r="C296" s="41">
        <f t="shared" si="42"/>
        <v>1165.93</v>
      </c>
      <c r="D296" s="50"/>
      <c r="E296" s="49">
        <f t="shared" si="43"/>
        <v>3.3999999999999989E-2</v>
      </c>
      <c r="F296" s="32">
        <f t="shared" si="44"/>
        <v>228.25</v>
      </c>
      <c r="G296" s="46">
        <f t="shared" si="45"/>
        <v>937.68000000000006</v>
      </c>
      <c r="H296" s="40">
        <v>0</v>
      </c>
      <c r="I296" s="41">
        <f t="shared" si="46"/>
        <v>79618.440000000192</v>
      </c>
      <c r="J296" s="32">
        <f t="shared" si="47"/>
        <v>152019.64000000001</v>
      </c>
      <c r="K296" s="32">
        <f t="shared" si="39"/>
        <v>79844.025580000191</v>
      </c>
      <c r="L296" s="33"/>
      <c r="M296" s="24"/>
      <c r="N296" s="24"/>
      <c r="O296" s="24"/>
      <c r="P296" s="5"/>
      <c r="Q296" s="5"/>
      <c r="R296" s="5"/>
      <c r="S296" s="5"/>
      <c r="T296" s="5"/>
    </row>
    <row r="297" spans="1:20" ht="15" customHeight="1" x14ac:dyDescent="0.25">
      <c r="A297" s="31">
        <f t="shared" si="40"/>
        <v>285</v>
      </c>
      <c r="B297" s="41">
        <f t="shared" si="41"/>
        <v>1165.9261510110725</v>
      </c>
      <c r="C297" s="41">
        <f t="shared" si="42"/>
        <v>1165.93</v>
      </c>
      <c r="D297" s="50"/>
      <c r="E297" s="49">
        <f t="shared" si="43"/>
        <v>3.3999999999999989E-2</v>
      </c>
      <c r="F297" s="32">
        <f t="shared" si="44"/>
        <v>225.59</v>
      </c>
      <c r="G297" s="46">
        <f t="shared" si="45"/>
        <v>940.34</v>
      </c>
      <c r="H297" s="40">
        <v>0</v>
      </c>
      <c r="I297" s="41">
        <f t="shared" si="46"/>
        <v>78678.100000000195</v>
      </c>
      <c r="J297" s="32">
        <f t="shared" si="47"/>
        <v>152245.23000000001</v>
      </c>
      <c r="K297" s="32">
        <f t="shared" si="39"/>
        <v>78901.021283333524</v>
      </c>
      <c r="L297" s="33"/>
      <c r="M297" s="24"/>
      <c r="N297" s="24"/>
      <c r="O297" s="24"/>
      <c r="P297" s="5"/>
      <c r="Q297" s="5"/>
      <c r="R297" s="5"/>
      <c r="S297" s="5"/>
      <c r="T297" s="5"/>
    </row>
    <row r="298" spans="1:20" ht="15" customHeight="1" x14ac:dyDescent="0.25">
      <c r="A298" s="31">
        <f t="shared" si="40"/>
        <v>286</v>
      </c>
      <c r="B298" s="41">
        <f t="shared" si="41"/>
        <v>1165.9261510110725</v>
      </c>
      <c r="C298" s="41">
        <f t="shared" si="42"/>
        <v>1165.93</v>
      </c>
      <c r="D298" s="50"/>
      <c r="E298" s="49">
        <f t="shared" si="43"/>
        <v>3.3999999999999989E-2</v>
      </c>
      <c r="F298" s="32">
        <f t="shared" si="44"/>
        <v>222.92999999999998</v>
      </c>
      <c r="G298" s="46">
        <f t="shared" si="45"/>
        <v>943.00000000000011</v>
      </c>
      <c r="H298" s="40">
        <v>0</v>
      </c>
      <c r="I298" s="41">
        <f t="shared" si="46"/>
        <v>77735.100000000195</v>
      </c>
      <c r="J298" s="32">
        <f t="shared" si="47"/>
        <v>152468.16</v>
      </c>
      <c r="K298" s="32">
        <f t="shared" si="39"/>
        <v>77955.349450000198</v>
      </c>
      <c r="L298" s="33"/>
      <c r="M298" s="24"/>
      <c r="N298" s="24"/>
      <c r="O298" s="24"/>
      <c r="P298" s="5"/>
      <c r="Q298" s="5"/>
      <c r="R298" s="5"/>
      <c r="S298" s="5"/>
      <c r="T298" s="5"/>
    </row>
    <row r="299" spans="1:20" ht="15" customHeight="1" x14ac:dyDescent="0.25">
      <c r="A299" s="31">
        <f t="shared" si="40"/>
        <v>287</v>
      </c>
      <c r="B299" s="41">
        <f t="shared" si="41"/>
        <v>1165.9261510110725</v>
      </c>
      <c r="C299" s="41">
        <f>IF(A299="","",IF(B299&gt;K298,K298,ROUNDUP(B299,2)))</f>
        <v>1165.93</v>
      </c>
      <c r="D299" s="50"/>
      <c r="E299" s="49">
        <f t="shared" si="43"/>
        <v>3.3999999999999989E-2</v>
      </c>
      <c r="F299" s="32">
        <f t="shared" si="44"/>
        <v>220.25</v>
      </c>
      <c r="G299" s="46">
        <f t="shared" si="45"/>
        <v>945.68000000000006</v>
      </c>
      <c r="H299" s="40">
        <v>0</v>
      </c>
      <c r="I299" s="41">
        <f t="shared" si="46"/>
        <v>76789.420000000202</v>
      </c>
      <c r="J299" s="32">
        <f>IF(A299="","",J298+F299)</f>
        <v>152688.41</v>
      </c>
      <c r="K299" s="32">
        <f t="shared" si="39"/>
        <v>77006.990023333536</v>
      </c>
      <c r="L299" s="33"/>
      <c r="M299" s="24"/>
      <c r="N299" s="24"/>
      <c r="O299" s="24"/>
      <c r="P299" s="5"/>
      <c r="Q299" s="5"/>
      <c r="R299" s="5"/>
      <c r="S299" s="5"/>
      <c r="T299" s="5"/>
    </row>
    <row r="300" spans="1:20" ht="15" customHeight="1" x14ac:dyDescent="0.25">
      <c r="A300" s="31">
        <f t="shared" si="40"/>
        <v>288</v>
      </c>
      <c r="B300" s="41">
        <f t="shared" si="41"/>
        <v>1165.9261510110725</v>
      </c>
      <c r="C300" s="41">
        <f t="shared" ref="C300:C363" si="48">IF(A300="","",IF(B300&gt;K299,K299,ROUNDUP(B300,2)))</f>
        <v>1165.93</v>
      </c>
      <c r="D300" s="50"/>
      <c r="E300" s="49">
        <f t="shared" si="43"/>
        <v>3.3999999999999989E-2</v>
      </c>
      <c r="F300" s="32">
        <f t="shared" si="44"/>
        <v>217.57999999999998</v>
      </c>
      <c r="G300" s="46">
        <f t="shared" si="45"/>
        <v>948.35000000000014</v>
      </c>
      <c r="H300" s="40">
        <v>0</v>
      </c>
      <c r="I300" s="41">
        <f t="shared" si="46"/>
        <v>75841.070000000196</v>
      </c>
      <c r="J300" s="32">
        <f t="shared" ref="J300:J363" si="49">IF(A300="","",J299+F300)</f>
        <v>152905.99</v>
      </c>
      <c r="K300" s="32">
        <f t="shared" si="39"/>
        <v>76030.672675000198</v>
      </c>
      <c r="L300" s="33"/>
      <c r="M300" s="24"/>
      <c r="N300" s="24"/>
      <c r="O300" s="24"/>
      <c r="P300" s="5"/>
      <c r="Q300" s="5"/>
      <c r="R300" s="5"/>
      <c r="S300" s="5"/>
      <c r="T300" s="5"/>
    </row>
    <row r="301" spans="1:20" ht="15" customHeight="1" x14ac:dyDescent="0.25">
      <c r="A301" s="31">
        <f t="shared" si="40"/>
        <v>289</v>
      </c>
      <c r="B301" s="41">
        <f t="shared" si="41"/>
        <v>1152.3046313793636</v>
      </c>
      <c r="C301" s="41">
        <f t="shared" si="48"/>
        <v>1152.31</v>
      </c>
      <c r="D301" s="50">
        <f>IF(E$3="טרפז",D289-F$3,D289+E$3)</f>
        <v>2.9999999999999988E-2</v>
      </c>
      <c r="E301" s="49">
        <f t="shared" si="43"/>
        <v>2.9999999999999988E-2</v>
      </c>
      <c r="F301" s="32">
        <f t="shared" si="44"/>
        <v>189.60999999999999</v>
      </c>
      <c r="G301" s="46">
        <f t="shared" si="45"/>
        <v>962.69999999999993</v>
      </c>
      <c r="H301" s="40">
        <v>0</v>
      </c>
      <c r="I301" s="41">
        <f t="shared" si="46"/>
        <v>74878.370000000199</v>
      </c>
      <c r="J301" s="32">
        <f t="shared" si="49"/>
        <v>153095.59999999998</v>
      </c>
      <c r="K301" s="32">
        <f t="shared" si="39"/>
        <v>75065.565925000206</v>
      </c>
      <c r="L301" s="33"/>
      <c r="M301" s="24"/>
      <c r="N301" s="24"/>
      <c r="O301" s="24"/>
      <c r="P301" s="5"/>
      <c r="Q301" s="5"/>
      <c r="R301" s="5"/>
      <c r="S301" s="5"/>
      <c r="T301" s="5"/>
    </row>
    <row r="302" spans="1:20" ht="15" customHeight="1" x14ac:dyDescent="0.25">
      <c r="A302" s="31">
        <f t="shared" si="40"/>
        <v>290</v>
      </c>
      <c r="B302" s="41">
        <f t="shared" si="41"/>
        <v>1152.3046313793636</v>
      </c>
      <c r="C302" s="41">
        <f t="shared" si="48"/>
        <v>1152.31</v>
      </c>
      <c r="D302" s="50"/>
      <c r="E302" s="49">
        <f t="shared" si="43"/>
        <v>2.9999999999999988E-2</v>
      </c>
      <c r="F302" s="32">
        <f t="shared" si="44"/>
        <v>187.2</v>
      </c>
      <c r="G302" s="46">
        <f t="shared" si="45"/>
        <v>965.1099999999999</v>
      </c>
      <c r="H302" s="40">
        <v>0</v>
      </c>
      <c r="I302" s="41">
        <f t="shared" si="46"/>
        <v>73913.260000000198</v>
      </c>
      <c r="J302" s="32">
        <f t="shared" si="49"/>
        <v>153282.79999999999</v>
      </c>
      <c r="K302" s="32">
        <f t="shared" si="39"/>
        <v>74098.043150000201</v>
      </c>
      <c r="L302" s="33"/>
      <c r="M302" s="24"/>
      <c r="N302" s="24"/>
      <c r="O302" s="24"/>
      <c r="P302" s="5"/>
      <c r="Q302" s="5"/>
      <c r="R302" s="5"/>
      <c r="S302" s="5"/>
      <c r="T302" s="5"/>
    </row>
    <row r="303" spans="1:20" ht="15" customHeight="1" x14ac:dyDescent="0.25">
      <c r="A303" s="31">
        <f t="shared" si="40"/>
        <v>291</v>
      </c>
      <c r="B303" s="41">
        <f t="shared" si="41"/>
        <v>1152.3046313793636</v>
      </c>
      <c r="C303" s="41">
        <f t="shared" si="48"/>
        <v>1152.31</v>
      </c>
      <c r="D303" s="50"/>
      <c r="E303" s="49">
        <f t="shared" si="43"/>
        <v>2.9999999999999988E-2</v>
      </c>
      <c r="F303" s="32">
        <f t="shared" si="44"/>
        <v>184.79</v>
      </c>
      <c r="G303" s="46">
        <f t="shared" si="45"/>
        <v>967.52</v>
      </c>
      <c r="H303" s="40">
        <v>0</v>
      </c>
      <c r="I303" s="41">
        <f t="shared" si="46"/>
        <v>72945.740000000194</v>
      </c>
      <c r="J303" s="32">
        <f t="shared" si="49"/>
        <v>153467.59</v>
      </c>
      <c r="K303" s="32">
        <f t="shared" si="39"/>
        <v>73128.104350000198</v>
      </c>
      <c r="L303" s="33"/>
      <c r="M303" s="24"/>
      <c r="N303" s="24"/>
      <c r="O303" s="24"/>
      <c r="P303" s="5"/>
      <c r="Q303" s="5"/>
      <c r="R303" s="5"/>
      <c r="S303" s="5"/>
      <c r="T303" s="5"/>
    </row>
    <row r="304" spans="1:20" ht="15" customHeight="1" x14ac:dyDescent="0.25">
      <c r="A304" s="31">
        <f t="shared" si="40"/>
        <v>292</v>
      </c>
      <c r="B304" s="41">
        <f t="shared" si="41"/>
        <v>1152.3046313793636</v>
      </c>
      <c r="C304" s="41">
        <f t="shared" si="48"/>
        <v>1152.31</v>
      </c>
      <c r="D304" s="50"/>
      <c r="E304" s="49">
        <f t="shared" si="43"/>
        <v>2.9999999999999988E-2</v>
      </c>
      <c r="F304" s="32">
        <f t="shared" si="44"/>
        <v>182.37</v>
      </c>
      <c r="G304" s="46">
        <f t="shared" si="45"/>
        <v>969.93999999999994</v>
      </c>
      <c r="H304" s="40">
        <v>0</v>
      </c>
      <c r="I304" s="41">
        <f t="shared" si="46"/>
        <v>71975.800000000192</v>
      </c>
      <c r="J304" s="32">
        <f t="shared" si="49"/>
        <v>153649.96</v>
      </c>
      <c r="K304" s="32">
        <f t="shared" si="39"/>
        <v>72155.7395000002</v>
      </c>
      <c r="L304" s="33"/>
      <c r="M304" s="24"/>
      <c r="N304" s="24"/>
      <c r="O304" s="24"/>
      <c r="P304" s="5"/>
      <c r="Q304" s="5"/>
      <c r="R304" s="5"/>
      <c r="S304" s="5"/>
      <c r="T304" s="5"/>
    </row>
    <row r="305" spans="1:20" ht="15" customHeight="1" x14ac:dyDescent="0.25">
      <c r="A305" s="31">
        <f t="shared" si="40"/>
        <v>293</v>
      </c>
      <c r="B305" s="41">
        <f t="shared" si="41"/>
        <v>1152.3046313793636</v>
      </c>
      <c r="C305" s="41">
        <f t="shared" si="48"/>
        <v>1152.31</v>
      </c>
      <c r="D305" s="50"/>
      <c r="E305" s="49">
        <f t="shared" si="43"/>
        <v>2.9999999999999988E-2</v>
      </c>
      <c r="F305" s="32">
        <f t="shared" si="44"/>
        <v>179.94</v>
      </c>
      <c r="G305" s="46">
        <f t="shared" si="45"/>
        <v>972.36999999999989</v>
      </c>
      <c r="H305" s="40">
        <v>0</v>
      </c>
      <c r="I305" s="41">
        <f t="shared" si="46"/>
        <v>71003.430000000197</v>
      </c>
      <c r="J305" s="32">
        <f t="shared" si="49"/>
        <v>153829.9</v>
      </c>
      <c r="K305" s="32">
        <f t="shared" si="39"/>
        <v>71180.938575000197</v>
      </c>
      <c r="L305" s="33"/>
      <c r="M305" s="24"/>
      <c r="N305" s="24"/>
      <c r="O305" s="24"/>
      <c r="P305" s="5"/>
      <c r="Q305" s="5"/>
      <c r="R305" s="5"/>
      <c r="S305" s="5"/>
      <c r="T305" s="5"/>
    </row>
    <row r="306" spans="1:20" ht="15" customHeight="1" x14ac:dyDescent="0.25">
      <c r="A306" s="31">
        <f t="shared" si="40"/>
        <v>294</v>
      </c>
      <c r="B306" s="41">
        <f t="shared" si="41"/>
        <v>1152.3046313793636</v>
      </c>
      <c r="C306" s="41">
        <f t="shared" si="48"/>
        <v>1152.31</v>
      </c>
      <c r="D306" s="50"/>
      <c r="E306" s="49">
        <f t="shared" si="43"/>
        <v>2.9999999999999988E-2</v>
      </c>
      <c r="F306" s="32">
        <f t="shared" si="44"/>
        <v>177.51</v>
      </c>
      <c r="G306" s="46">
        <f t="shared" si="45"/>
        <v>974.8</v>
      </c>
      <c r="H306" s="40">
        <v>0</v>
      </c>
      <c r="I306" s="41">
        <f t="shared" si="46"/>
        <v>70028.630000000194</v>
      </c>
      <c r="J306" s="32">
        <f t="shared" si="49"/>
        <v>154007.41</v>
      </c>
      <c r="K306" s="32">
        <f t="shared" si="39"/>
        <v>70203.701575000188</v>
      </c>
      <c r="L306" s="33"/>
      <c r="M306" s="24"/>
      <c r="N306" s="24"/>
      <c r="O306" s="24"/>
      <c r="P306" s="5"/>
      <c r="Q306" s="5"/>
      <c r="R306" s="5"/>
      <c r="S306" s="5"/>
      <c r="T306" s="5"/>
    </row>
    <row r="307" spans="1:20" ht="15" customHeight="1" x14ac:dyDescent="0.25">
      <c r="A307" s="31">
        <f t="shared" si="40"/>
        <v>295</v>
      </c>
      <c r="B307" s="41">
        <f t="shared" si="41"/>
        <v>1152.3046313793636</v>
      </c>
      <c r="C307" s="41">
        <f t="shared" si="48"/>
        <v>1152.31</v>
      </c>
      <c r="D307" s="50"/>
      <c r="E307" s="49">
        <f t="shared" si="43"/>
        <v>2.9999999999999988E-2</v>
      </c>
      <c r="F307" s="32">
        <f t="shared" si="44"/>
        <v>175.07999999999998</v>
      </c>
      <c r="G307" s="46">
        <f t="shared" si="45"/>
        <v>977.23</v>
      </c>
      <c r="H307" s="40">
        <v>0</v>
      </c>
      <c r="I307" s="41">
        <f t="shared" si="46"/>
        <v>69051.400000000198</v>
      </c>
      <c r="J307" s="32">
        <f t="shared" si="49"/>
        <v>154182.49</v>
      </c>
      <c r="K307" s="32">
        <f t="shared" si="39"/>
        <v>69224.028500000204</v>
      </c>
      <c r="L307" s="33"/>
      <c r="M307" s="24"/>
      <c r="N307" s="24"/>
      <c r="O307" s="24"/>
      <c r="P307" s="5"/>
      <c r="Q307" s="5"/>
      <c r="R307" s="5"/>
      <c r="S307" s="5"/>
      <c r="T307" s="5"/>
    </row>
    <row r="308" spans="1:20" ht="15" customHeight="1" x14ac:dyDescent="0.25">
      <c r="A308" s="31">
        <f t="shared" si="40"/>
        <v>296</v>
      </c>
      <c r="B308" s="41">
        <f t="shared" si="41"/>
        <v>1152.3046313793636</v>
      </c>
      <c r="C308" s="41">
        <f t="shared" si="48"/>
        <v>1152.31</v>
      </c>
      <c r="D308" s="50"/>
      <c r="E308" s="49">
        <f t="shared" si="43"/>
        <v>2.9999999999999988E-2</v>
      </c>
      <c r="F308" s="32">
        <f t="shared" si="44"/>
        <v>172.63</v>
      </c>
      <c r="G308" s="46">
        <f t="shared" si="45"/>
        <v>979.68</v>
      </c>
      <c r="H308" s="40">
        <v>0</v>
      </c>
      <c r="I308" s="41">
        <f t="shared" si="46"/>
        <v>68071.720000000205</v>
      </c>
      <c r="J308" s="32">
        <f t="shared" si="49"/>
        <v>154355.12</v>
      </c>
      <c r="K308" s="32">
        <f t="shared" si="39"/>
        <v>68241.899300000208</v>
      </c>
      <c r="L308" s="33"/>
      <c r="M308" s="24"/>
      <c r="N308" s="24"/>
      <c r="O308" s="24"/>
      <c r="P308" s="5"/>
      <c r="Q308" s="5"/>
      <c r="R308" s="5"/>
      <c r="S308" s="5"/>
      <c r="T308" s="5"/>
    </row>
    <row r="309" spans="1:20" ht="15" customHeight="1" x14ac:dyDescent="0.25">
      <c r="A309" s="31">
        <f t="shared" si="40"/>
        <v>297</v>
      </c>
      <c r="B309" s="41">
        <f t="shared" si="41"/>
        <v>1152.3046313793636</v>
      </c>
      <c r="C309" s="41">
        <f t="shared" si="48"/>
        <v>1152.31</v>
      </c>
      <c r="D309" s="50"/>
      <c r="E309" s="49">
        <f t="shared" si="43"/>
        <v>2.9999999999999988E-2</v>
      </c>
      <c r="F309" s="32">
        <f t="shared" si="44"/>
        <v>170.17999999999998</v>
      </c>
      <c r="G309" s="46">
        <f t="shared" si="45"/>
        <v>982.13</v>
      </c>
      <c r="H309" s="40">
        <v>0</v>
      </c>
      <c r="I309" s="41">
        <f t="shared" si="46"/>
        <v>67089.5900000002</v>
      </c>
      <c r="J309" s="32">
        <f t="shared" si="49"/>
        <v>154525.29999999999</v>
      </c>
      <c r="K309" s="32">
        <f t="shared" si="39"/>
        <v>67257.313975000201</v>
      </c>
      <c r="L309" s="33"/>
      <c r="M309" s="24"/>
      <c r="N309" s="24"/>
      <c r="O309" s="24"/>
      <c r="P309" s="5"/>
      <c r="Q309" s="5"/>
      <c r="R309" s="5"/>
      <c r="S309" s="5"/>
      <c r="T309" s="5"/>
    </row>
    <row r="310" spans="1:20" ht="15" customHeight="1" x14ac:dyDescent="0.25">
      <c r="A310" s="31">
        <f t="shared" si="40"/>
        <v>298</v>
      </c>
      <c r="B310" s="41">
        <f t="shared" si="41"/>
        <v>1152.3046313793636</v>
      </c>
      <c r="C310" s="41">
        <f t="shared" si="48"/>
        <v>1152.31</v>
      </c>
      <c r="D310" s="50"/>
      <c r="E310" s="49">
        <f t="shared" si="43"/>
        <v>2.9999999999999988E-2</v>
      </c>
      <c r="F310" s="32">
        <f t="shared" si="44"/>
        <v>167.73</v>
      </c>
      <c r="G310" s="46">
        <f t="shared" si="45"/>
        <v>984.57999999999993</v>
      </c>
      <c r="H310" s="40">
        <v>0</v>
      </c>
      <c r="I310" s="41">
        <f t="shared" si="46"/>
        <v>66105.010000000198</v>
      </c>
      <c r="J310" s="32">
        <f t="shared" si="49"/>
        <v>154693.03</v>
      </c>
      <c r="K310" s="32">
        <f t="shared" si="39"/>
        <v>66270.272525000197</v>
      </c>
      <c r="L310" s="33"/>
      <c r="M310" s="24"/>
      <c r="N310" s="24"/>
      <c r="O310" s="24"/>
      <c r="P310" s="5"/>
      <c r="Q310" s="5"/>
      <c r="R310" s="5"/>
      <c r="S310" s="5"/>
      <c r="T310" s="5"/>
    </row>
    <row r="311" spans="1:20" ht="15" customHeight="1" x14ac:dyDescent="0.25">
      <c r="A311" s="31">
        <f t="shared" si="40"/>
        <v>299</v>
      </c>
      <c r="B311" s="41">
        <f t="shared" si="41"/>
        <v>1152.3046313793636</v>
      </c>
      <c r="C311" s="41">
        <f t="shared" si="48"/>
        <v>1152.31</v>
      </c>
      <c r="D311" s="50"/>
      <c r="E311" s="49">
        <f t="shared" si="43"/>
        <v>2.9999999999999988E-2</v>
      </c>
      <c r="F311" s="32">
        <f t="shared" si="44"/>
        <v>165.26999999999998</v>
      </c>
      <c r="G311" s="46">
        <f t="shared" si="45"/>
        <v>987.04</v>
      </c>
      <c r="H311" s="40">
        <v>0</v>
      </c>
      <c r="I311" s="41">
        <f t="shared" si="46"/>
        <v>65117.970000000198</v>
      </c>
      <c r="J311" s="32">
        <f t="shared" si="49"/>
        <v>154858.29999999999</v>
      </c>
      <c r="K311" s="32">
        <f t="shared" si="39"/>
        <v>65280.7649250002</v>
      </c>
      <c r="L311" s="33"/>
      <c r="M311" s="24"/>
      <c r="N311" s="24"/>
      <c r="O311" s="24"/>
      <c r="P311" s="5"/>
      <c r="Q311" s="5"/>
      <c r="R311" s="5"/>
      <c r="S311" s="5"/>
      <c r="T311" s="5"/>
    </row>
    <row r="312" spans="1:20" ht="15" customHeight="1" x14ac:dyDescent="0.25">
      <c r="A312" s="31">
        <f t="shared" si="40"/>
        <v>300</v>
      </c>
      <c r="B312" s="41">
        <f t="shared" si="41"/>
        <v>1152.3046313793636</v>
      </c>
      <c r="C312" s="41">
        <f t="shared" si="48"/>
        <v>1152.31</v>
      </c>
      <c r="D312" s="50"/>
      <c r="E312" s="49">
        <f t="shared" si="43"/>
        <v>2.9999999999999988E-2</v>
      </c>
      <c r="F312" s="32">
        <f t="shared" si="44"/>
        <v>162.79999999999998</v>
      </c>
      <c r="G312" s="46">
        <f t="shared" si="45"/>
        <v>989.51</v>
      </c>
      <c r="H312" s="40">
        <v>0</v>
      </c>
      <c r="I312" s="41">
        <f t="shared" si="46"/>
        <v>64128.460000000196</v>
      </c>
      <c r="J312" s="32">
        <f t="shared" si="49"/>
        <v>155021.09999999998</v>
      </c>
      <c r="K312" s="32">
        <f t="shared" si="39"/>
        <v>64267.404996666861</v>
      </c>
      <c r="L312" s="33"/>
      <c r="M312" s="24"/>
      <c r="N312" s="24"/>
      <c r="O312" s="24"/>
      <c r="P312" s="5"/>
      <c r="Q312" s="5"/>
      <c r="R312" s="5"/>
      <c r="S312" s="5"/>
      <c r="T312" s="5"/>
    </row>
    <row r="313" spans="1:20" ht="15" customHeight="1" x14ac:dyDescent="0.25">
      <c r="A313" s="31">
        <f t="shared" si="40"/>
        <v>301</v>
      </c>
      <c r="B313" s="41">
        <f t="shared" si="41"/>
        <v>1140.9408090134516</v>
      </c>
      <c r="C313" s="41">
        <f t="shared" si="48"/>
        <v>1140.95</v>
      </c>
      <c r="D313" s="50">
        <f>IF(E$3="טרפז",D301-F$3,D301+E$3)</f>
        <v>2.5999999999999988E-2</v>
      </c>
      <c r="E313" s="49">
        <f t="shared" si="43"/>
        <v>2.5999999999999988E-2</v>
      </c>
      <c r="F313" s="32">
        <f t="shared" si="44"/>
        <v>138.94999999999999</v>
      </c>
      <c r="G313" s="46">
        <f t="shared" si="45"/>
        <v>1002</v>
      </c>
      <c r="H313" s="40">
        <v>0</v>
      </c>
      <c r="I313" s="41">
        <f t="shared" si="46"/>
        <v>63126.460000000196</v>
      </c>
      <c r="J313" s="32">
        <f t="shared" si="49"/>
        <v>155160.04999999999</v>
      </c>
      <c r="K313" s="32">
        <f t="shared" si="39"/>
        <v>63263.233996666866</v>
      </c>
      <c r="L313" s="33"/>
      <c r="M313" s="24"/>
      <c r="N313" s="24"/>
      <c r="O313" s="24"/>
      <c r="P313" s="5"/>
      <c r="Q313" s="5"/>
      <c r="R313" s="5"/>
      <c r="S313" s="5"/>
      <c r="T313" s="5"/>
    </row>
    <row r="314" spans="1:20" ht="15" customHeight="1" x14ac:dyDescent="0.25">
      <c r="A314" s="31">
        <f t="shared" si="40"/>
        <v>302</v>
      </c>
      <c r="B314" s="41">
        <f t="shared" si="41"/>
        <v>1140.9408090134516</v>
      </c>
      <c r="C314" s="41">
        <f t="shared" si="48"/>
        <v>1140.95</v>
      </c>
      <c r="D314" s="50"/>
      <c r="E314" s="49">
        <f t="shared" si="43"/>
        <v>2.5999999999999988E-2</v>
      </c>
      <c r="F314" s="32">
        <f t="shared" si="44"/>
        <v>136.78</v>
      </c>
      <c r="G314" s="46">
        <f t="shared" si="45"/>
        <v>1004.1700000000001</v>
      </c>
      <c r="H314" s="40">
        <v>0</v>
      </c>
      <c r="I314" s="41">
        <f t="shared" si="46"/>
        <v>62122.290000000197</v>
      </c>
      <c r="J314" s="32">
        <f t="shared" si="49"/>
        <v>155296.82999999999</v>
      </c>
      <c r="K314" s="32">
        <f t="shared" si="39"/>
        <v>62256.888295000201</v>
      </c>
      <c r="L314" s="33"/>
      <c r="M314" s="24"/>
      <c r="N314" s="24"/>
      <c r="O314" s="24"/>
      <c r="P314" s="5"/>
      <c r="Q314" s="5"/>
      <c r="R314" s="5"/>
      <c r="S314" s="5"/>
      <c r="T314" s="5"/>
    </row>
    <row r="315" spans="1:20" ht="15" customHeight="1" x14ac:dyDescent="0.25">
      <c r="A315" s="31">
        <f t="shared" si="40"/>
        <v>303</v>
      </c>
      <c r="B315" s="41">
        <f t="shared" si="41"/>
        <v>1140.9408090134516</v>
      </c>
      <c r="C315" s="41">
        <f t="shared" si="48"/>
        <v>1140.95</v>
      </c>
      <c r="D315" s="50"/>
      <c r="E315" s="49">
        <f t="shared" si="43"/>
        <v>2.5999999999999988E-2</v>
      </c>
      <c r="F315" s="32">
        <f t="shared" si="44"/>
        <v>134.6</v>
      </c>
      <c r="G315" s="46">
        <f t="shared" si="45"/>
        <v>1006.35</v>
      </c>
      <c r="H315" s="40">
        <v>0</v>
      </c>
      <c r="I315" s="41">
        <f t="shared" si="46"/>
        <v>61115.940000000199</v>
      </c>
      <c r="J315" s="32">
        <f t="shared" si="49"/>
        <v>155431.43</v>
      </c>
      <c r="K315" s="32">
        <f t="shared" si="39"/>
        <v>61248.357870000196</v>
      </c>
      <c r="L315" s="33"/>
      <c r="M315" s="24"/>
      <c r="N315" s="24"/>
      <c r="O315" s="24"/>
      <c r="P315" s="5"/>
      <c r="Q315" s="5"/>
      <c r="R315" s="5"/>
      <c r="S315" s="5"/>
      <c r="T315" s="5"/>
    </row>
    <row r="316" spans="1:20" ht="15" customHeight="1" x14ac:dyDescent="0.25">
      <c r="A316" s="31">
        <f t="shared" si="40"/>
        <v>304</v>
      </c>
      <c r="B316" s="41">
        <f t="shared" si="41"/>
        <v>1140.9408090134516</v>
      </c>
      <c r="C316" s="41">
        <f t="shared" si="48"/>
        <v>1140.95</v>
      </c>
      <c r="D316" s="50"/>
      <c r="E316" s="49">
        <f t="shared" si="43"/>
        <v>2.5999999999999988E-2</v>
      </c>
      <c r="F316" s="32">
        <f t="shared" si="44"/>
        <v>132.41999999999999</v>
      </c>
      <c r="G316" s="46">
        <f t="shared" si="45"/>
        <v>1008.5300000000001</v>
      </c>
      <c r="H316" s="40">
        <v>0</v>
      </c>
      <c r="I316" s="41">
        <f t="shared" si="46"/>
        <v>60107.4100000002</v>
      </c>
      <c r="J316" s="32">
        <f t="shared" si="49"/>
        <v>155563.85</v>
      </c>
      <c r="K316" s="32">
        <f t="shared" si="39"/>
        <v>60237.642721666867</v>
      </c>
      <c r="L316" s="33"/>
      <c r="M316" s="24"/>
      <c r="N316" s="24"/>
      <c r="O316" s="24"/>
      <c r="P316" s="5"/>
      <c r="Q316" s="5"/>
      <c r="R316" s="5"/>
      <c r="S316" s="5"/>
      <c r="T316" s="5"/>
    </row>
    <row r="317" spans="1:20" ht="15" customHeight="1" x14ac:dyDescent="0.25">
      <c r="A317" s="31">
        <f t="shared" si="40"/>
        <v>305</v>
      </c>
      <c r="B317" s="41">
        <f t="shared" si="41"/>
        <v>1140.9408090134516</v>
      </c>
      <c r="C317" s="41">
        <f t="shared" si="48"/>
        <v>1140.95</v>
      </c>
      <c r="D317" s="50"/>
      <c r="E317" s="49">
        <f t="shared" si="43"/>
        <v>2.5999999999999988E-2</v>
      </c>
      <c r="F317" s="32">
        <f t="shared" si="44"/>
        <v>130.23999999999998</v>
      </c>
      <c r="G317" s="46">
        <f t="shared" si="45"/>
        <v>1010.71</v>
      </c>
      <c r="H317" s="40">
        <v>0</v>
      </c>
      <c r="I317" s="41">
        <f t="shared" si="46"/>
        <v>59096.700000000201</v>
      </c>
      <c r="J317" s="32">
        <f t="shared" si="49"/>
        <v>155694.09</v>
      </c>
      <c r="K317" s="32">
        <f t="shared" si="39"/>
        <v>59224.742850000199</v>
      </c>
      <c r="L317" s="33"/>
      <c r="M317" s="24"/>
      <c r="N317" s="24"/>
      <c r="O317" s="24"/>
      <c r="P317" s="5"/>
      <c r="Q317" s="5"/>
      <c r="R317" s="5"/>
      <c r="S317" s="5"/>
      <c r="T317" s="5"/>
    </row>
    <row r="318" spans="1:20" ht="15" customHeight="1" x14ac:dyDescent="0.25">
      <c r="A318" s="31">
        <f t="shared" si="40"/>
        <v>306</v>
      </c>
      <c r="B318" s="41">
        <f t="shared" si="41"/>
        <v>1140.9408090134516</v>
      </c>
      <c r="C318" s="41">
        <f t="shared" si="48"/>
        <v>1140.95</v>
      </c>
      <c r="D318" s="50"/>
      <c r="E318" s="49">
        <f t="shared" si="43"/>
        <v>2.5999999999999988E-2</v>
      </c>
      <c r="F318" s="32">
        <f t="shared" si="44"/>
        <v>128.04999999999998</v>
      </c>
      <c r="G318" s="46">
        <f t="shared" si="45"/>
        <v>1012.9000000000001</v>
      </c>
      <c r="H318" s="40">
        <v>0</v>
      </c>
      <c r="I318" s="41">
        <f t="shared" si="46"/>
        <v>58083.800000000199</v>
      </c>
      <c r="J318" s="32">
        <f t="shared" si="49"/>
        <v>155822.13999999998</v>
      </c>
      <c r="K318" s="32">
        <f t="shared" si="39"/>
        <v>58209.64823333353</v>
      </c>
      <c r="L318" s="33"/>
      <c r="M318" s="24"/>
      <c r="N318" s="24"/>
      <c r="O318" s="24"/>
      <c r="P318" s="5"/>
      <c r="Q318" s="5"/>
      <c r="R318" s="5"/>
      <c r="S318" s="5"/>
      <c r="T318" s="5"/>
    </row>
    <row r="319" spans="1:20" ht="15" customHeight="1" x14ac:dyDescent="0.25">
      <c r="A319" s="31">
        <f t="shared" si="40"/>
        <v>307</v>
      </c>
      <c r="B319" s="41">
        <f t="shared" si="41"/>
        <v>1140.9408090134516</v>
      </c>
      <c r="C319" s="41">
        <f t="shared" si="48"/>
        <v>1140.95</v>
      </c>
      <c r="D319" s="50"/>
      <c r="E319" s="49">
        <f t="shared" si="43"/>
        <v>2.5999999999999988E-2</v>
      </c>
      <c r="F319" s="32">
        <f t="shared" si="44"/>
        <v>125.85000000000001</v>
      </c>
      <c r="G319" s="46">
        <f t="shared" si="45"/>
        <v>1015.1</v>
      </c>
      <c r="H319" s="40">
        <v>0</v>
      </c>
      <c r="I319" s="41">
        <f t="shared" si="46"/>
        <v>57068.700000000201</v>
      </c>
      <c r="J319" s="32">
        <f t="shared" si="49"/>
        <v>155947.99</v>
      </c>
      <c r="K319" s="32">
        <f t="shared" si="39"/>
        <v>57192.348850000199</v>
      </c>
      <c r="L319" s="33"/>
      <c r="M319" s="24"/>
      <c r="N319" s="24"/>
      <c r="O319" s="24"/>
      <c r="P319" s="5"/>
      <c r="Q319" s="5"/>
      <c r="R319" s="5"/>
      <c r="S319" s="5"/>
      <c r="T319" s="5"/>
    </row>
    <row r="320" spans="1:20" ht="15" customHeight="1" x14ac:dyDescent="0.25">
      <c r="A320" s="31">
        <f t="shared" si="40"/>
        <v>308</v>
      </c>
      <c r="B320" s="41">
        <f t="shared" si="41"/>
        <v>1140.9408090134516</v>
      </c>
      <c r="C320" s="41">
        <f t="shared" si="48"/>
        <v>1140.95</v>
      </c>
      <c r="D320" s="50"/>
      <c r="E320" s="49">
        <f t="shared" si="43"/>
        <v>2.5999999999999988E-2</v>
      </c>
      <c r="F320" s="32">
        <f t="shared" si="44"/>
        <v>123.65</v>
      </c>
      <c r="G320" s="46">
        <f t="shared" si="45"/>
        <v>1017.3000000000001</v>
      </c>
      <c r="H320" s="40">
        <v>0</v>
      </c>
      <c r="I320" s="41">
        <f t="shared" si="46"/>
        <v>56051.400000000198</v>
      </c>
      <c r="J320" s="32">
        <f t="shared" si="49"/>
        <v>156071.63999999998</v>
      </c>
      <c r="K320" s="32">
        <f t="shared" si="39"/>
        <v>56172.844700000198</v>
      </c>
      <c r="L320" s="33"/>
      <c r="M320" s="24"/>
      <c r="N320" s="24"/>
      <c r="O320" s="24"/>
      <c r="P320" s="5"/>
      <c r="Q320" s="5"/>
      <c r="R320" s="5"/>
      <c r="S320" s="5"/>
      <c r="T320" s="5"/>
    </row>
    <row r="321" spans="1:20" ht="15" customHeight="1" x14ac:dyDescent="0.25">
      <c r="A321" s="31">
        <f t="shared" si="40"/>
        <v>309</v>
      </c>
      <c r="B321" s="41">
        <f t="shared" si="41"/>
        <v>1140.9408090134516</v>
      </c>
      <c r="C321" s="41">
        <f t="shared" si="48"/>
        <v>1140.95</v>
      </c>
      <c r="D321" s="50"/>
      <c r="E321" s="49">
        <f t="shared" si="43"/>
        <v>2.5999999999999988E-2</v>
      </c>
      <c r="F321" s="32">
        <f t="shared" si="44"/>
        <v>121.45</v>
      </c>
      <c r="G321" s="46">
        <f t="shared" si="45"/>
        <v>1019.5</v>
      </c>
      <c r="H321" s="40">
        <v>0</v>
      </c>
      <c r="I321" s="41">
        <f t="shared" si="46"/>
        <v>55031.900000000198</v>
      </c>
      <c r="J321" s="32">
        <f t="shared" si="49"/>
        <v>156193.09</v>
      </c>
      <c r="K321" s="32">
        <f t="shared" si="39"/>
        <v>55151.135783333535</v>
      </c>
      <c r="L321" s="33"/>
      <c r="M321" s="24"/>
      <c r="N321" s="24"/>
      <c r="O321" s="24"/>
      <c r="P321" s="5"/>
      <c r="Q321" s="5"/>
      <c r="R321" s="5"/>
      <c r="S321" s="5"/>
      <c r="T321" s="5"/>
    </row>
    <row r="322" spans="1:20" ht="15" customHeight="1" x14ac:dyDescent="0.25">
      <c r="A322" s="31">
        <f t="shared" si="40"/>
        <v>310</v>
      </c>
      <c r="B322" s="41">
        <f t="shared" si="41"/>
        <v>1140.9408090134516</v>
      </c>
      <c r="C322" s="41">
        <f t="shared" si="48"/>
        <v>1140.95</v>
      </c>
      <c r="D322" s="50"/>
      <c r="E322" s="49">
        <f t="shared" si="43"/>
        <v>2.5999999999999988E-2</v>
      </c>
      <c r="F322" s="32">
        <f t="shared" si="44"/>
        <v>119.24000000000001</v>
      </c>
      <c r="G322" s="46">
        <f t="shared" si="45"/>
        <v>1021.71</v>
      </c>
      <c r="H322" s="40">
        <v>0</v>
      </c>
      <c r="I322" s="41">
        <f t="shared" si="46"/>
        <v>54010.190000000199</v>
      </c>
      <c r="J322" s="32">
        <f t="shared" si="49"/>
        <v>156312.32999999999</v>
      </c>
      <c r="K322" s="32">
        <f t="shared" si="39"/>
        <v>54127.212078333534</v>
      </c>
      <c r="L322" s="33"/>
      <c r="M322" s="24"/>
      <c r="N322" s="24"/>
      <c r="O322" s="24"/>
      <c r="P322" s="5"/>
      <c r="Q322" s="5"/>
      <c r="R322" s="5"/>
      <c r="S322" s="5"/>
      <c r="T322" s="5"/>
    </row>
    <row r="323" spans="1:20" ht="15" customHeight="1" x14ac:dyDescent="0.25">
      <c r="A323" s="31">
        <f t="shared" si="40"/>
        <v>311</v>
      </c>
      <c r="B323" s="41">
        <f t="shared" si="41"/>
        <v>1140.9408090134516</v>
      </c>
      <c r="C323" s="41">
        <f t="shared" si="48"/>
        <v>1140.95</v>
      </c>
      <c r="D323" s="50"/>
      <c r="E323" s="49">
        <f t="shared" si="43"/>
        <v>2.5999999999999988E-2</v>
      </c>
      <c r="F323" s="32">
        <f t="shared" si="44"/>
        <v>117.03</v>
      </c>
      <c r="G323" s="46">
        <f t="shared" si="45"/>
        <v>1023.9200000000001</v>
      </c>
      <c r="H323" s="40">
        <v>0</v>
      </c>
      <c r="I323" s="41">
        <f t="shared" si="46"/>
        <v>52986.270000000201</v>
      </c>
      <c r="J323" s="32">
        <f t="shared" si="49"/>
        <v>156429.35999999999</v>
      </c>
      <c r="K323" s="32">
        <f t="shared" si="39"/>
        <v>53101.073585000202</v>
      </c>
      <c r="L323" s="33"/>
      <c r="M323" s="24"/>
      <c r="N323" s="24"/>
      <c r="O323" s="24"/>
      <c r="P323" s="5"/>
      <c r="Q323" s="5"/>
      <c r="R323" s="5"/>
      <c r="S323" s="5"/>
      <c r="T323" s="5"/>
    </row>
    <row r="324" spans="1:20" ht="15" customHeight="1" x14ac:dyDescent="0.25">
      <c r="A324" s="31">
        <f t="shared" si="40"/>
        <v>312</v>
      </c>
      <c r="B324" s="41">
        <f t="shared" si="41"/>
        <v>1140.9408090134516</v>
      </c>
      <c r="C324" s="41">
        <f t="shared" si="48"/>
        <v>1140.95</v>
      </c>
      <c r="D324" s="50"/>
      <c r="E324" s="49">
        <f t="shared" si="43"/>
        <v>2.5999999999999988E-2</v>
      </c>
      <c r="F324" s="32">
        <f t="shared" si="44"/>
        <v>114.81</v>
      </c>
      <c r="G324" s="46">
        <f t="shared" si="45"/>
        <v>1026.1400000000001</v>
      </c>
      <c r="H324" s="40">
        <v>0</v>
      </c>
      <c r="I324" s="41">
        <f t="shared" si="46"/>
        <v>51960.130000000201</v>
      </c>
      <c r="J324" s="32">
        <f t="shared" si="49"/>
        <v>156544.16999999998</v>
      </c>
      <c r="K324" s="32">
        <f t="shared" si="39"/>
        <v>52055.390238333537</v>
      </c>
      <c r="L324" s="33"/>
      <c r="M324" s="24"/>
      <c r="N324" s="24"/>
      <c r="O324" s="24"/>
      <c r="P324" s="5"/>
      <c r="Q324" s="5"/>
      <c r="R324" s="5"/>
      <c r="S324" s="5"/>
      <c r="T324" s="5"/>
    </row>
    <row r="325" spans="1:20" ht="15" customHeight="1" x14ac:dyDescent="0.25">
      <c r="A325" s="31">
        <f t="shared" si="40"/>
        <v>313</v>
      </c>
      <c r="B325" s="41">
        <f t="shared" si="41"/>
        <v>1131.8226643293467</v>
      </c>
      <c r="C325" s="41">
        <f t="shared" si="48"/>
        <v>1131.83</v>
      </c>
      <c r="D325" s="50">
        <f>IF(E$3="טרפז",D313-F$3,D313+E$3)</f>
        <v>2.1999999999999988E-2</v>
      </c>
      <c r="E325" s="49">
        <f t="shared" si="43"/>
        <v>2.1999999999999988E-2</v>
      </c>
      <c r="F325" s="32">
        <f t="shared" si="44"/>
        <v>95.27000000000001</v>
      </c>
      <c r="G325" s="46">
        <f t="shared" si="45"/>
        <v>1036.56</v>
      </c>
      <c r="H325" s="40">
        <v>0</v>
      </c>
      <c r="I325" s="41">
        <f t="shared" si="46"/>
        <v>50923.570000000203</v>
      </c>
      <c r="J325" s="32">
        <f t="shared" si="49"/>
        <v>156639.43999999997</v>
      </c>
      <c r="K325" s="32">
        <f t="shared" si="39"/>
        <v>51016.92987833354</v>
      </c>
      <c r="L325" s="33"/>
      <c r="M325" s="24"/>
      <c r="N325" s="24"/>
      <c r="O325" s="24"/>
      <c r="P325" s="5"/>
      <c r="Q325" s="5"/>
      <c r="R325" s="5"/>
      <c r="S325" s="5"/>
      <c r="T325" s="5"/>
    </row>
    <row r="326" spans="1:20" ht="15" customHeight="1" x14ac:dyDescent="0.25">
      <c r="A326" s="31">
        <f t="shared" si="40"/>
        <v>314</v>
      </c>
      <c r="B326" s="41">
        <f t="shared" si="41"/>
        <v>1131.8226643293467</v>
      </c>
      <c r="C326" s="41">
        <f t="shared" si="48"/>
        <v>1131.83</v>
      </c>
      <c r="D326" s="50"/>
      <c r="E326" s="49">
        <f t="shared" si="43"/>
        <v>2.1999999999999988E-2</v>
      </c>
      <c r="F326" s="32">
        <f t="shared" si="44"/>
        <v>93.36</v>
      </c>
      <c r="G326" s="46">
        <f t="shared" si="45"/>
        <v>1038.47</v>
      </c>
      <c r="H326" s="40">
        <v>0</v>
      </c>
      <c r="I326" s="41">
        <f t="shared" si="46"/>
        <v>49885.100000000202</v>
      </c>
      <c r="J326" s="32">
        <f t="shared" si="49"/>
        <v>156732.79999999996</v>
      </c>
      <c r="K326" s="32">
        <f t="shared" si="39"/>
        <v>49976.556016666873</v>
      </c>
      <c r="L326" s="33"/>
      <c r="M326" s="24"/>
      <c r="N326" s="24"/>
      <c r="O326" s="24"/>
      <c r="P326" s="5"/>
      <c r="Q326" s="5"/>
      <c r="R326" s="5"/>
      <c r="S326" s="5"/>
      <c r="T326" s="5"/>
    </row>
    <row r="327" spans="1:20" ht="15" customHeight="1" x14ac:dyDescent="0.25">
      <c r="A327" s="31">
        <f t="shared" si="40"/>
        <v>315</v>
      </c>
      <c r="B327" s="41">
        <f t="shared" si="41"/>
        <v>1131.8226643293467</v>
      </c>
      <c r="C327" s="41">
        <f t="shared" si="48"/>
        <v>1131.83</v>
      </c>
      <c r="D327" s="50"/>
      <c r="E327" s="49">
        <f t="shared" si="43"/>
        <v>2.1999999999999988E-2</v>
      </c>
      <c r="F327" s="32">
        <f t="shared" si="44"/>
        <v>91.460000000000008</v>
      </c>
      <c r="G327" s="46">
        <f t="shared" si="45"/>
        <v>1040.3699999999999</v>
      </c>
      <c r="H327" s="40">
        <v>0</v>
      </c>
      <c r="I327" s="41">
        <f t="shared" si="46"/>
        <v>48844.7300000002</v>
      </c>
      <c r="J327" s="32">
        <f t="shared" si="49"/>
        <v>156824.25999999995</v>
      </c>
      <c r="K327" s="32">
        <f t="shared" si="39"/>
        <v>48934.278671666863</v>
      </c>
      <c r="L327" s="33"/>
      <c r="M327" s="24"/>
      <c r="N327" s="24"/>
      <c r="O327" s="24"/>
      <c r="P327" s="5"/>
      <c r="Q327" s="5"/>
      <c r="R327" s="5"/>
      <c r="S327" s="5"/>
      <c r="T327" s="5"/>
    </row>
    <row r="328" spans="1:20" ht="15" customHeight="1" x14ac:dyDescent="0.25">
      <c r="A328" s="31">
        <f t="shared" si="40"/>
        <v>316</v>
      </c>
      <c r="B328" s="41">
        <f t="shared" si="41"/>
        <v>1131.8226643293467</v>
      </c>
      <c r="C328" s="41">
        <f t="shared" si="48"/>
        <v>1131.83</v>
      </c>
      <c r="D328" s="50"/>
      <c r="E328" s="49">
        <f t="shared" si="43"/>
        <v>2.1999999999999988E-2</v>
      </c>
      <c r="F328" s="32">
        <f t="shared" si="44"/>
        <v>89.550000000000011</v>
      </c>
      <c r="G328" s="46">
        <f t="shared" si="45"/>
        <v>1042.28</v>
      </c>
      <c r="H328" s="40">
        <v>0</v>
      </c>
      <c r="I328" s="41">
        <f t="shared" si="46"/>
        <v>47802.450000000201</v>
      </c>
      <c r="J328" s="32">
        <f t="shared" si="49"/>
        <v>156913.80999999994</v>
      </c>
      <c r="K328" s="32">
        <f t="shared" si="39"/>
        <v>47890.087825000199</v>
      </c>
      <c r="L328" s="33"/>
      <c r="M328" s="24"/>
      <c r="N328" s="24"/>
      <c r="O328" s="24"/>
      <c r="P328" s="5"/>
      <c r="Q328" s="5"/>
      <c r="R328" s="5"/>
      <c r="S328" s="5"/>
      <c r="T328" s="5"/>
    </row>
    <row r="329" spans="1:20" ht="15" customHeight="1" x14ac:dyDescent="0.25">
      <c r="A329" s="31">
        <f t="shared" si="40"/>
        <v>317</v>
      </c>
      <c r="B329" s="41">
        <f t="shared" si="41"/>
        <v>1131.8226643293467</v>
      </c>
      <c r="C329" s="41">
        <f t="shared" si="48"/>
        <v>1131.83</v>
      </c>
      <c r="D329" s="50"/>
      <c r="E329" s="49">
        <f t="shared" si="43"/>
        <v>2.1999999999999988E-2</v>
      </c>
      <c r="F329" s="32">
        <f t="shared" si="44"/>
        <v>87.64</v>
      </c>
      <c r="G329" s="46">
        <f t="shared" si="45"/>
        <v>1044.1899999999998</v>
      </c>
      <c r="H329" s="40">
        <v>0</v>
      </c>
      <c r="I329" s="41">
        <f t="shared" si="46"/>
        <v>46758.260000000198</v>
      </c>
      <c r="J329" s="32">
        <f t="shared" si="49"/>
        <v>157001.44999999995</v>
      </c>
      <c r="K329" s="32">
        <f t="shared" si="39"/>
        <v>46843.983476666865</v>
      </c>
      <c r="L329" s="33"/>
      <c r="M329" s="24"/>
      <c r="N329" s="24"/>
      <c r="O329" s="24"/>
      <c r="P329" s="5"/>
      <c r="Q329" s="5"/>
      <c r="R329" s="5"/>
      <c r="S329" s="5"/>
      <c r="T329" s="5"/>
    </row>
    <row r="330" spans="1:20" ht="15" customHeight="1" x14ac:dyDescent="0.25">
      <c r="A330" s="31">
        <f t="shared" si="40"/>
        <v>318</v>
      </c>
      <c r="B330" s="41">
        <f t="shared" si="41"/>
        <v>1131.8226643293467</v>
      </c>
      <c r="C330" s="41">
        <f t="shared" si="48"/>
        <v>1131.83</v>
      </c>
      <c r="D330" s="50"/>
      <c r="E330" s="49">
        <f t="shared" si="43"/>
        <v>2.1999999999999988E-2</v>
      </c>
      <c r="F330" s="32">
        <f t="shared" si="44"/>
        <v>85.73</v>
      </c>
      <c r="G330" s="46">
        <f t="shared" si="45"/>
        <v>1046.0999999999999</v>
      </c>
      <c r="H330" s="40">
        <v>0</v>
      </c>
      <c r="I330" s="41">
        <f t="shared" si="46"/>
        <v>45712.1600000002</v>
      </c>
      <c r="J330" s="32">
        <f t="shared" si="49"/>
        <v>157087.17999999996</v>
      </c>
      <c r="K330" s="32">
        <f t="shared" si="39"/>
        <v>45795.965626666868</v>
      </c>
      <c r="L330" s="33"/>
      <c r="M330" s="24"/>
      <c r="N330" s="24"/>
      <c r="O330" s="24"/>
      <c r="P330" s="5"/>
      <c r="Q330" s="5"/>
      <c r="R330" s="5"/>
      <c r="S330" s="5"/>
      <c r="T330" s="5"/>
    </row>
    <row r="331" spans="1:20" ht="15" customHeight="1" x14ac:dyDescent="0.25">
      <c r="A331" s="31">
        <f t="shared" si="40"/>
        <v>319</v>
      </c>
      <c r="B331" s="41">
        <f t="shared" si="41"/>
        <v>1131.8226643293467</v>
      </c>
      <c r="C331" s="41">
        <f t="shared" si="48"/>
        <v>1131.83</v>
      </c>
      <c r="D331" s="50"/>
      <c r="E331" s="49">
        <f t="shared" si="43"/>
        <v>2.1999999999999988E-2</v>
      </c>
      <c r="F331" s="32">
        <f t="shared" si="44"/>
        <v>83.81</v>
      </c>
      <c r="G331" s="46">
        <f t="shared" si="45"/>
        <v>1048.02</v>
      </c>
      <c r="H331" s="40">
        <v>0</v>
      </c>
      <c r="I331" s="41">
        <f t="shared" si="46"/>
        <v>44664.140000000203</v>
      </c>
      <c r="J331" s="32">
        <f t="shared" si="49"/>
        <v>157170.98999999996</v>
      </c>
      <c r="K331" s="32">
        <f t="shared" si="39"/>
        <v>44746.024256666868</v>
      </c>
      <c r="L331" s="33"/>
      <c r="M331" s="24"/>
      <c r="N331" s="24"/>
      <c r="O331" s="24"/>
      <c r="P331" s="5"/>
      <c r="Q331" s="5"/>
      <c r="R331" s="5"/>
      <c r="S331" s="5"/>
      <c r="T331" s="5"/>
    </row>
    <row r="332" spans="1:20" ht="15" customHeight="1" x14ac:dyDescent="0.25">
      <c r="A332" s="31">
        <f t="shared" si="40"/>
        <v>320</v>
      </c>
      <c r="B332" s="41">
        <f t="shared" si="41"/>
        <v>1131.8226643293467</v>
      </c>
      <c r="C332" s="41">
        <f t="shared" si="48"/>
        <v>1131.83</v>
      </c>
      <c r="D332" s="50"/>
      <c r="E332" s="49">
        <f t="shared" si="43"/>
        <v>2.1999999999999988E-2</v>
      </c>
      <c r="F332" s="32">
        <f t="shared" si="44"/>
        <v>81.89</v>
      </c>
      <c r="G332" s="46">
        <f t="shared" si="45"/>
        <v>1049.9399999999998</v>
      </c>
      <c r="H332" s="40">
        <v>0</v>
      </c>
      <c r="I332" s="41">
        <f t="shared" si="46"/>
        <v>43614.200000000201</v>
      </c>
      <c r="J332" s="32">
        <f t="shared" si="49"/>
        <v>157252.87999999998</v>
      </c>
      <c r="K332" s="32">
        <f t="shared" si="39"/>
        <v>43694.15936666687</v>
      </c>
      <c r="L332" s="33"/>
      <c r="M332" s="24"/>
      <c r="N332" s="24"/>
      <c r="O332" s="24"/>
      <c r="P332" s="5"/>
      <c r="Q332" s="5"/>
      <c r="R332" s="5"/>
      <c r="S332" s="5"/>
      <c r="T332" s="5"/>
    </row>
    <row r="333" spans="1:20" ht="15" customHeight="1" x14ac:dyDescent="0.25">
      <c r="A333" s="31">
        <f t="shared" si="40"/>
        <v>321</v>
      </c>
      <c r="B333" s="41">
        <f t="shared" si="41"/>
        <v>1131.8226643293467</v>
      </c>
      <c r="C333" s="41">
        <f t="shared" si="48"/>
        <v>1131.83</v>
      </c>
      <c r="D333" s="50"/>
      <c r="E333" s="49">
        <f t="shared" si="43"/>
        <v>2.1999999999999988E-2</v>
      </c>
      <c r="F333" s="32">
        <f t="shared" si="44"/>
        <v>79.960000000000008</v>
      </c>
      <c r="G333" s="46">
        <f t="shared" si="45"/>
        <v>1051.8699999999999</v>
      </c>
      <c r="H333" s="40">
        <v>0</v>
      </c>
      <c r="I333" s="41">
        <f t="shared" si="46"/>
        <v>42562.330000000198</v>
      </c>
      <c r="J333" s="32">
        <f t="shared" si="49"/>
        <v>157332.83999999997</v>
      </c>
      <c r="K333" s="32">
        <f t="shared" si="39"/>
        <v>42640.360938333535</v>
      </c>
      <c r="L333" s="33"/>
      <c r="M333" s="24"/>
      <c r="N333" s="24"/>
      <c r="O333" s="24"/>
      <c r="P333" s="5"/>
      <c r="Q333" s="5"/>
      <c r="R333" s="5"/>
      <c r="S333" s="5"/>
      <c r="T333" s="5"/>
    </row>
    <row r="334" spans="1:20" ht="15" customHeight="1" x14ac:dyDescent="0.25">
      <c r="A334" s="31">
        <f t="shared" si="40"/>
        <v>322</v>
      </c>
      <c r="B334" s="41">
        <f t="shared" si="41"/>
        <v>1131.8226643293467</v>
      </c>
      <c r="C334" s="41">
        <f t="shared" si="48"/>
        <v>1131.83</v>
      </c>
      <c r="D334" s="50"/>
      <c r="E334" s="49">
        <f t="shared" si="43"/>
        <v>2.1999999999999988E-2</v>
      </c>
      <c r="F334" s="32">
        <f t="shared" si="44"/>
        <v>78.040000000000006</v>
      </c>
      <c r="G334" s="46">
        <f t="shared" si="45"/>
        <v>1053.79</v>
      </c>
      <c r="H334" s="40">
        <v>0</v>
      </c>
      <c r="I334" s="41">
        <f t="shared" si="46"/>
        <v>41508.540000000197</v>
      </c>
      <c r="J334" s="32">
        <f t="shared" si="49"/>
        <v>157410.87999999998</v>
      </c>
      <c r="K334" s="32">
        <f t="shared" ref="K334:K371" si="50">I334+(I334*E335/12)</f>
        <v>41584.638990000196</v>
      </c>
      <c r="L334" s="33"/>
      <c r="M334" s="24"/>
      <c r="N334" s="24"/>
      <c r="O334" s="24"/>
      <c r="P334" s="5"/>
      <c r="Q334" s="5"/>
      <c r="R334" s="5"/>
      <c r="S334" s="5"/>
      <c r="T334" s="5"/>
    </row>
    <row r="335" spans="1:20" ht="15" customHeight="1" x14ac:dyDescent="0.25">
      <c r="A335" s="31">
        <f t="shared" ref="A335:A347" si="51">IF(I334&lt;0.02,"",A334+1)</f>
        <v>323</v>
      </c>
      <c r="B335" s="41">
        <f t="shared" ref="B335:B372" si="52">IF(A335="","",IF(E335&lt;&gt;E334,PMT(E335/12,$C$4-A334,-I334),B334))</f>
        <v>1131.8226643293467</v>
      </c>
      <c r="C335" s="41">
        <f t="shared" si="48"/>
        <v>1131.83</v>
      </c>
      <c r="D335" s="50"/>
      <c r="E335" s="49">
        <f t="shared" ref="E335:E347" si="53">IF(A335="","",IF(D335&lt;&gt;"",D335,E334))</f>
        <v>2.1999999999999988E-2</v>
      </c>
      <c r="F335" s="32">
        <f t="shared" ref="F335:F347" si="54">IF(A335="","",ROUNDUP(I334*E335/12,2))</f>
        <v>76.100000000000009</v>
      </c>
      <c r="G335" s="46">
        <f t="shared" ref="G335:G347" si="55">IF(A335="","",C335-F335)</f>
        <v>1055.73</v>
      </c>
      <c r="H335" s="40">
        <v>0</v>
      </c>
      <c r="I335" s="41">
        <f t="shared" ref="I335:I347" si="56">IF(I334&lt;0.02,0,I334-G335-H335)</f>
        <v>40452.810000000194</v>
      </c>
      <c r="J335" s="32">
        <f t="shared" si="49"/>
        <v>157486.97999999998</v>
      </c>
      <c r="K335" s="32">
        <f t="shared" si="50"/>
        <v>40526.973485000191</v>
      </c>
      <c r="L335" s="33"/>
      <c r="M335" s="24"/>
      <c r="N335" s="24"/>
      <c r="O335" s="24"/>
      <c r="P335" s="5"/>
      <c r="Q335" s="5"/>
      <c r="R335" s="5"/>
      <c r="S335" s="5"/>
      <c r="T335" s="5"/>
    </row>
    <row r="336" spans="1:20" ht="15" customHeight="1" x14ac:dyDescent="0.25">
      <c r="A336" s="31">
        <f t="shared" si="51"/>
        <v>324</v>
      </c>
      <c r="B336" s="41">
        <f t="shared" si="52"/>
        <v>1131.8226643293467</v>
      </c>
      <c r="C336" s="41">
        <f t="shared" si="48"/>
        <v>1131.83</v>
      </c>
      <c r="D336" s="50"/>
      <c r="E336" s="49">
        <f t="shared" si="53"/>
        <v>2.1999999999999988E-2</v>
      </c>
      <c r="F336" s="32">
        <f t="shared" si="54"/>
        <v>74.17</v>
      </c>
      <c r="G336" s="46">
        <f t="shared" si="55"/>
        <v>1057.6599999999999</v>
      </c>
      <c r="H336" s="40">
        <v>0</v>
      </c>
      <c r="I336" s="41">
        <f t="shared" si="56"/>
        <v>39395.150000000198</v>
      </c>
      <c r="J336" s="32">
        <f t="shared" si="49"/>
        <v>157561.15</v>
      </c>
      <c r="K336" s="32">
        <f t="shared" si="50"/>
        <v>39454.2427250002</v>
      </c>
      <c r="L336" s="33"/>
      <c r="M336" s="24"/>
      <c r="N336" s="24"/>
      <c r="O336" s="24"/>
      <c r="P336" s="5"/>
      <c r="Q336" s="5"/>
      <c r="R336" s="5"/>
      <c r="S336" s="5"/>
      <c r="T336" s="5"/>
    </row>
    <row r="337" spans="1:20" ht="15" customHeight="1" x14ac:dyDescent="0.25">
      <c r="A337" s="31">
        <f t="shared" si="51"/>
        <v>325</v>
      </c>
      <c r="B337" s="41">
        <f t="shared" si="52"/>
        <v>1124.9423171146721</v>
      </c>
      <c r="C337" s="41">
        <f t="shared" si="48"/>
        <v>1124.95</v>
      </c>
      <c r="D337" s="50">
        <f>IF(E$3="טרפז",D325-F$3,D325+E$3)</f>
        <v>1.7999999999999988E-2</v>
      </c>
      <c r="E337" s="49">
        <f t="shared" si="53"/>
        <v>1.7999999999999988E-2</v>
      </c>
      <c r="F337" s="32">
        <f t="shared" si="54"/>
        <v>59.1</v>
      </c>
      <c r="G337" s="46">
        <f t="shared" si="55"/>
        <v>1065.8500000000001</v>
      </c>
      <c r="H337" s="40">
        <v>0</v>
      </c>
      <c r="I337" s="41">
        <f t="shared" si="56"/>
        <v>38329.300000000199</v>
      </c>
      <c r="J337" s="32">
        <f t="shared" si="49"/>
        <v>157620.25</v>
      </c>
      <c r="K337" s="32">
        <f t="shared" si="50"/>
        <v>38386.793950000203</v>
      </c>
      <c r="L337" s="33"/>
      <c r="M337" s="24"/>
      <c r="N337" s="24"/>
      <c r="O337" s="24"/>
      <c r="P337" s="5"/>
      <c r="Q337" s="5"/>
      <c r="R337" s="5"/>
      <c r="S337" s="5"/>
      <c r="T337" s="5"/>
    </row>
    <row r="338" spans="1:20" ht="15" customHeight="1" x14ac:dyDescent="0.25">
      <c r="A338" s="31">
        <f t="shared" si="51"/>
        <v>326</v>
      </c>
      <c r="B338" s="41">
        <f t="shared" si="52"/>
        <v>1124.9423171146721</v>
      </c>
      <c r="C338" s="41">
        <f t="shared" si="48"/>
        <v>1124.95</v>
      </c>
      <c r="D338" s="50"/>
      <c r="E338" s="49">
        <f t="shared" si="53"/>
        <v>1.7999999999999988E-2</v>
      </c>
      <c r="F338" s="32">
        <f t="shared" si="54"/>
        <v>57.5</v>
      </c>
      <c r="G338" s="46">
        <f t="shared" si="55"/>
        <v>1067.45</v>
      </c>
      <c r="H338" s="40">
        <v>0</v>
      </c>
      <c r="I338" s="41">
        <f t="shared" si="56"/>
        <v>37261.850000000202</v>
      </c>
      <c r="J338" s="32">
        <f t="shared" si="49"/>
        <v>157677.75</v>
      </c>
      <c r="K338" s="32">
        <f t="shared" si="50"/>
        <v>37317.742775000203</v>
      </c>
      <c r="L338" s="33"/>
      <c r="M338" s="24"/>
      <c r="N338" s="24"/>
      <c r="O338" s="24"/>
      <c r="P338" s="5"/>
      <c r="Q338" s="5"/>
      <c r="R338" s="5"/>
      <c r="S338" s="5"/>
      <c r="T338" s="5"/>
    </row>
    <row r="339" spans="1:20" ht="15" customHeight="1" x14ac:dyDescent="0.25">
      <c r="A339" s="31">
        <f t="shared" si="51"/>
        <v>327</v>
      </c>
      <c r="B339" s="41">
        <f t="shared" si="52"/>
        <v>1124.9423171146721</v>
      </c>
      <c r="C339" s="41">
        <f t="shared" si="48"/>
        <v>1124.95</v>
      </c>
      <c r="D339" s="50"/>
      <c r="E339" s="49">
        <f t="shared" si="53"/>
        <v>1.7999999999999988E-2</v>
      </c>
      <c r="F339" s="32">
        <f t="shared" si="54"/>
        <v>55.9</v>
      </c>
      <c r="G339" s="46">
        <f t="shared" si="55"/>
        <v>1069.05</v>
      </c>
      <c r="H339" s="40">
        <v>0</v>
      </c>
      <c r="I339" s="41">
        <f t="shared" si="56"/>
        <v>36192.800000000199</v>
      </c>
      <c r="J339" s="32">
        <f t="shared" si="49"/>
        <v>157733.65</v>
      </c>
      <c r="K339" s="32">
        <f t="shared" si="50"/>
        <v>36247.089200000199</v>
      </c>
      <c r="L339" s="33"/>
      <c r="M339" s="24"/>
      <c r="N339" s="24"/>
      <c r="O339" s="24"/>
      <c r="P339" s="5"/>
      <c r="Q339" s="5"/>
      <c r="R339" s="5"/>
      <c r="S339" s="5"/>
      <c r="T339" s="5"/>
    </row>
    <row r="340" spans="1:20" ht="15" customHeight="1" x14ac:dyDescent="0.25">
      <c r="A340" s="31">
        <f t="shared" si="51"/>
        <v>328</v>
      </c>
      <c r="B340" s="41">
        <f t="shared" si="52"/>
        <v>1124.9423171146721</v>
      </c>
      <c r="C340" s="41">
        <f t="shared" si="48"/>
        <v>1124.95</v>
      </c>
      <c r="D340" s="50"/>
      <c r="E340" s="49">
        <f t="shared" si="53"/>
        <v>1.7999999999999988E-2</v>
      </c>
      <c r="F340" s="32">
        <f t="shared" si="54"/>
        <v>54.29</v>
      </c>
      <c r="G340" s="46">
        <f t="shared" si="55"/>
        <v>1070.6600000000001</v>
      </c>
      <c r="H340" s="40">
        <v>0</v>
      </c>
      <c r="I340" s="41">
        <f t="shared" si="56"/>
        <v>35122.140000000196</v>
      </c>
      <c r="J340" s="32">
        <f t="shared" si="49"/>
        <v>157787.94</v>
      </c>
      <c r="K340" s="32">
        <f t="shared" si="50"/>
        <v>35174.823210000199</v>
      </c>
      <c r="L340" s="33"/>
      <c r="M340" s="24"/>
      <c r="N340" s="24"/>
      <c r="O340" s="24"/>
      <c r="P340" s="5"/>
      <c r="Q340" s="5"/>
      <c r="R340" s="5"/>
      <c r="S340" s="5"/>
      <c r="T340" s="5"/>
    </row>
    <row r="341" spans="1:20" ht="15" customHeight="1" x14ac:dyDescent="0.25">
      <c r="A341" s="31">
        <f t="shared" si="51"/>
        <v>329</v>
      </c>
      <c r="B341" s="41">
        <f t="shared" si="52"/>
        <v>1124.9423171146721</v>
      </c>
      <c r="C341" s="41">
        <f t="shared" si="48"/>
        <v>1124.95</v>
      </c>
      <c r="D341" s="50"/>
      <c r="E341" s="49">
        <f t="shared" si="53"/>
        <v>1.7999999999999988E-2</v>
      </c>
      <c r="F341" s="32">
        <f t="shared" si="54"/>
        <v>52.69</v>
      </c>
      <c r="G341" s="46">
        <f t="shared" si="55"/>
        <v>1072.26</v>
      </c>
      <c r="H341" s="40">
        <v>0</v>
      </c>
      <c r="I341" s="41">
        <f t="shared" si="56"/>
        <v>34049.880000000194</v>
      </c>
      <c r="J341" s="32">
        <f t="shared" si="49"/>
        <v>157840.63</v>
      </c>
      <c r="K341" s="32">
        <f t="shared" si="50"/>
        <v>34100.954820000195</v>
      </c>
      <c r="L341" s="33"/>
      <c r="M341" s="24"/>
      <c r="N341" s="24"/>
      <c r="O341" s="24"/>
      <c r="P341" s="5"/>
      <c r="Q341" s="5"/>
      <c r="R341" s="5"/>
      <c r="S341" s="5"/>
      <c r="T341" s="5"/>
    </row>
    <row r="342" spans="1:20" ht="15" customHeight="1" x14ac:dyDescent="0.25">
      <c r="A342" s="31">
        <f t="shared" si="51"/>
        <v>330</v>
      </c>
      <c r="B342" s="41">
        <f t="shared" si="52"/>
        <v>1124.9423171146721</v>
      </c>
      <c r="C342" s="41">
        <f t="shared" si="48"/>
        <v>1124.95</v>
      </c>
      <c r="D342" s="50"/>
      <c r="E342" s="49">
        <f t="shared" si="53"/>
        <v>1.7999999999999988E-2</v>
      </c>
      <c r="F342" s="32">
        <f t="shared" si="54"/>
        <v>51.08</v>
      </c>
      <c r="G342" s="46">
        <f t="shared" si="55"/>
        <v>1073.8700000000001</v>
      </c>
      <c r="H342" s="40">
        <v>0</v>
      </c>
      <c r="I342" s="41">
        <f t="shared" si="56"/>
        <v>32976.010000000191</v>
      </c>
      <c r="J342" s="32">
        <f t="shared" si="49"/>
        <v>157891.71</v>
      </c>
      <c r="K342" s="32">
        <f t="shared" si="50"/>
        <v>33025.474015000189</v>
      </c>
      <c r="L342" s="33"/>
      <c r="M342" s="24"/>
      <c r="N342" s="24"/>
      <c r="O342" s="24"/>
      <c r="P342" s="5"/>
      <c r="Q342" s="5"/>
      <c r="R342" s="5"/>
      <c r="S342" s="5"/>
      <c r="T342" s="5"/>
    </row>
    <row r="343" spans="1:20" ht="15" customHeight="1" x14ac:dyDescent="0.25">
      <c r="A343" s="31">
        <f t="shared" si="51"/>
        <v>331</v>
      </c>
      <c r="B343" s="41">
        <f t="shared" si="52"/>
        <v>1124.9423171146721</v>
      </c>
      <c r="C343" s="41">
        <f t="shared" si="48"/>
        <v>1124.95</v>
      </c>
      <c r="D343" s="50"/>
      <c r="E343" s="49">
        <f t="shared" si="53"/>
        <v>1.7999999999999988E-2</v>
      </c>
      <c r="F343" s="32">
        <f t="shared" si="54"/>
        <v>49.47</v>
      </c>
      <c r="G343" s="46">
        <f t="shared" si="55"/>
        <v>1075.48</v>
      </c>
      <c r="H343" s="40">
        <v>0</v>
      </c>
      <c r="I343" s="41">
        <f t="shared" si="56"/>
        <v>31900.530000000192</v>
      </c>
      <c r="J343" s="32">
        <f t="shared" si="49"/>
        <v>157941.18</v>
      </c>
      <c r="K343" s="32">
        <f t="shared" si="50"/>
        <v>31948.38079500019</v>
      </c>
      <c r="L343" s="33"/>
      <c r="M343" s="24"/>
      <c r="N343" s="24"/>
      <c r="O343" s="24"/>
      <c r="P343" s="5"/>
      <c r="Q343" s="5"/>
      <c r="R343" s="5"/>
      <c r="S343" s="5"/>
      <c r="T343" s="5"/>
    </row>
    <row r="344" spans="1:20" ht="15" customHeight="1" x14ac:dyDescent="0.25">
      <c r="A344" s="31">
        <f t="shared" si="51"/>
        <v>332</v>
      </c>
      <c r="B344" s="41">
        <f t="shared" si="52"/>
        <v>1124.9423171146721</v>
      </c>
      <c r="C344" s="41">
        <f t="shared" si="48"/>
        <v>1124.95</v>
      </c>
      <c r="D344" s="50"/>
      <c r="E344" s="49">
        <f t="shared" si="53"/>
        <v>1.7999999999999988E-2</v>
      </c>
      <c r="F344" s="32">
        <f t="shared" si="54"/>
        <v>47.86</v>
      </c>
      <c r="G344" s="46">
        <f t="shared" si="55"/>
        <v>1077.0900000000001</v>
      </c>
      <c r="H344" s="40">
        <v>0</v>
      </c>
      <c r="I344" s="41">
        <f t="shared" si="56"/>
        <v>30823.440000000192</v>
      </c>
      <c r="J344" s="32">
        <f t="shared" si="49"/>
        <v>157989.03999999998</v>
      </c>
      <c r="K344" s="32">
        <f t="shared" si="50"/>
        <v>30869.675160000192</v>
      </c>
      <c r="L344" s="33"/>
      <c r="M344" s="24"/>
      <c r="N344" s="24"/>
      <c r="O344" s="24"/>
      <c r="P344" s="5"/>
      <c r="Q344" s="5"/>
      <c r="R344" s="5"/>
      <c r="S344" s="5"/>
      <c r="T344" s="5"/>
    </row>
    <row r="345" spans="1:20" ht="15" customHeight="1" x14ac:dyDescent="0.25">
      <c r="A345" s="31">
        <f t="shared" si="51"/>
        <v>333</v>
      </c>
      <c r="B345" s="41">
        <f t="shared" si="52"/>
        <v>1124.9423171146721</v>
      </c>
      <c r="C345" s="41">
        <f t="shared" si="48"/>
        <v>1124.95</v>
      </c>
      <c r="D345" s="50"/>
      <c r="E345" s="49">
        <f t="shared" si="53"/>
        <v>1.7999999999999988E-2</v>
      </c>
      <c r="F345" s="32">
        <f t="shared" si="54"/>
        <v>46.239999999999995</v>
      </c>
      <c r="G345" s="46">
        <f t="shared" si="55"/>
        <v>1078.71</v>
      </c>
      <c r="H345" s="40">
        <v>0</v>
      </c>
      <c r="I345" s="41">
        <f t="shared" si="56"/>
        <v>29744.730000000192</v>
      </c>
      <c r="J345" s="32">
        <f t="shared" si="49"/>
        <v>158035.27999999997</v>
      </c>
      <c r="K345" s="32">
        <f t="shared" si="50"/>
        <v>29789.347095000194</v>
      </c>
      <c r="L345" s="33"/>
      <c r="M345" s="24"/>
      <c r="N345" s="24"/>
      <c r="O345" s="24"/>
      <c r="P345" s="5"/>
      <c r="Q345" s="5"/>
      <c r="R345" s="5"/>
      <c r="S345" s="5"/>
      <c r="T345" s="5"/>
    </row>
    <row r="346" spans="1:20" ht="15" customHeight="1" x14ac:dyDescent="0.25">
      <c r="A346" s="31">
        <f t="shared" si="51"/>
        <v>334</v>
      </c>
      <c r="B346" s="41">
        <f t="shared" si="52"/>
        <v>1124.9423171146721</v>
      </c>
      <c r="C346" s="41">
        <f t="shared" si="48"/>
        <v>1124.95</v>
      </c>
      <c r="D346" s="50"/>
      <c r="E346" s="49">
        <f t="shared" si="53"/>
        <v>1.7999999999999988E-2</v>
      </c>
      <c r="F346" s="32">
        <f t="shared" si="54"/>
        <v>44.62</v>
      </c>
      <c r="G346" s="46">
        <f t="shared" si="55"/>
        <v>1080.3300000000002</v>
      </c>
      <c r="H346" s="40">
        <v>0</v>
      </c>
      <c r="I346" s="41">
        <f t="shared" si="56"/>
        <v>28664.400000000191</v>
      </c>
      <c r="J346" s="32">
        <f t="shared" si="49"/>
        <v>158079.89999999997</v>
      </c>
      <c r="K346" s="32">
        <f t="shared" si="50"/>
        <v>28707.396600000189</v>
      </c>
      <c r="L346" s="33"/>
      <c r="M346" s="24"/>
      <c r="N346" s="24"/>
      <c r="O346" s="24"/>
      <c r="P346" s="5"/>
      <c r="Q346" s="5"/>
      <c r="R346" s="5"/>
      <c r="S346" s="5"/>
      <c r="T346" s="5"/>
    </row>
    <row r="347" spans="1:20" ht="15" customHeight="1" x14ac:dyDescent="0.25">
      <c r="A347" s="31">
        <f t="shared" si="51"/>
        <v>335</v>
      </c>
      <c r="B347" s="41">
        <f t="shared" si="52"/>
        <v>1124.9423171146721</v>
      </c>
      <c r="C347" s="41">
        <f t="shared" si="48"/>
        <v>1124.95</v>
      </c>
      <c r="D347" s="50"/>
      <c r="E347" s="49">
        <f t="shared" si="53"/>
        <v>1.7999999999999988E-2</v>
      </c>
      <c r="F347" s="32">
        <f t="shared" si="54"/>
        <v>43</v>
      </c>
      <c r="G347" s="46">
        <f t="shared" si="55"/>
        <v>1081.95</v>
      </c>
      <c r="H347" s="40">
        <v>0</v>
      </c>
      <c r="I347" s="41">
        <f t="shared" si="56"/>
        <v>27582.45000000019</v>
      </c>
      <c r="J347" s="32">
        <f t="shared" si="49"/>
        <v>158122.89999999997</v>
      </c>
      <c r="K347" s="32">
        <f t="shared" si="50"/>
        <v>27623.823675000189</v>
      </c>
      <c r="L347" s="33"/>
      <c r="M347" s="24"/>
      <c r="N347" s="24"/>
      <c r="O347" s="24"/>
      <c r="P347" s="5"/>
      <c r="Q347" s="5"/>
      <c r="R347" s="5"/>
      <c r="S347" s="5"/>
      <c r="T347" s="5"/>
    </row>
    <row r="348" spans="1:20" ht="15" customHeight="1" x14ac:dyDescent="0.25">
      <c r="A348" s="31">
        <f>IF(I347&lt;0.02,"",A347+1)</f>
        <v>336</v>
      </c>
      <c r="B348" s="41">
        <f t="shared" si="52"/>
        <v>1124.9423171146721</v>
      </c>
      <c r="C348" s="41">
        <f t="shared" si="48"/>
        <v>1124.95</v>
      </c>
      <c r="D348" s="50"/>
      <c r="E348" s="49">
        <f>IF(A348="","",IF(D348&lt;&gt;"",D348,E347))</f>
        <v>1.7999999999999988E-2</v>
      </c>
      <c r="F348" s="32">
        <f>IF(A348="","",ROUNDUP(I347*E348/12,2))</f>
        <v>41.379999999999995</v>
      </c>
      <c r="G348" s="46">
        <f>IF(A348="","",C348-F348)</f>
        <v>1083.5700000000002</v>
      </c>
      <c r="H348" s="40">
        <v>0</v>
      </c>
      <c r="I348" s="41">
        <f>IF(I347&lt;0.02,0,I347-G348-H348)</f>
        <v>26498.88000000019</v>
      </c>
      <c r="J348" s="32">
        <f t="shared" si="49"/>
        <v>158164.27999999997</v>
      </c>
      <c r="K348" s="32">
        <f t="shared" si="50"/>
        <v>26529.795360000189</v>
      </c>
      <c r="L348" s="33"/>
      <c r="M348" s="24"/>
      <c r="N348" s="24"/>
      <c r="O348" s="24"/>
      <c r="P348" s="5"/>
      <c r="Q348" s="5"/>
      <c r="R348" s="5"/>
      <c r="S348" s="5"/>
      <c r="T348" s="5"/>
    </row>
    <row r="349" spans="1:20" ht="15" customHeight="1" x14ac:dyDescent="0.25">
      <c r="A349" s="31">
        <f t="shared" ref="A349:A372" si="57">IF(I348&lt;0.02,"",A348+1)</f>
        <v>337</v>
      </c>
      <c r="B349" s="41">
        <f t="shared" si="52"/>
        <v>1120.2937176897244</v>
      </c>
      <c r="C349" s="41">
        <f t="shared" si="48"/>
        <v>1120.3</v>
      </c>
      <c r="D349" s="50">
        <f>IF(E$3="טרפז",D337-F$3,D337+E$3)</f>
        <v>1.3999999999999988E-2</v>
      </c>
      <c r="E349" s="49">
        <f t="shared" ref="E349:E372" si="58">IF(A349="","",IF(D349&lt;&gt;"",D349,E348))</f>
        <v>1.3999999999999988E-2</v>
      </c>
      <c r="F349" s="32">
        <f t="shared" ref="F349:F372" si="59">IF(A349="","",ROUNDUP(I348*E349/12,2))</f>
        <v>30.92</v>
      </c>
      <c r="G349" s="46">
        <f t="shared" ref="G349:G372" si="60">IF(A349="","",C349-F349)</f>
        <v>1089.3799999999999</v>
      </c>
      <c r="H349" s="40">
        <v>0</v>
      </c>
      <c r="I349" s="41">
        <f t="shared" ref="I349:I372" si="61">IF(I348&lt;0.02,0,I348-G349-H349)</f>
        <v>25409.500000000189</v>
      </c>
      <c r="J349" s="32">
        <f t="shared" si="49"/>
        <v>158195.19999999998</v>
      </c>
      <c r="K349" s="32">
        <f t="shared" si="50"/>
        <v>25439.144416666855</v>
      </c>
      <c r="L349" s="33"/>
      <c r="M349" s="24"/>
      <c r="N349" s="24"/>
      <c r="O349" s="24"/>
      <c r="P349" s="5"/>
      <c r="Q349" s="5"/>
      <c r="R349" s="5"/>
      <c r="S349" s="5"/>
      <c r="T349" s="5"/>
    </row>
    <row r="350" spans="1:20" ht="15" customHeight="1" x14ac:dyDescent="0.25">
      <c r="A350" s="31">
        <f t="shared" si="57"/>
        <v>338</v>
      </c>
      <c r="B350" s="41">
        <f t="shared" si="52"/>
        <v>1120.2937176897244</v>
      </c>
      <c r="C350" s="41">
        <f t="shared" si="48"/>
        <v>1120.3</v>
      </c>
      <c r="D350" s="50"/>
      <c r="E350" s="49">
        <f t="shared" si="58"/>
        <v>1.3999999999999988E-2</v>
      </c>
      <c r="F350" s="32">
        <f t="shared" si="59"/>
        <v>29.650000000000002</v>
      </c>
      <c r="G350" s="46">
        <f t="shared" si="60"/>
        <v>1090.6499999999999</v>
      </c>
      <c r="H350" s="40">
        <v>0</v>
      </c>
      <c r="I350" s="41">
        <f t="shared" si="61"/>
        <v>24318.850000000188</v>
      </c>
      <c r="J350" s="32">
        <f t="shared" si="49"/>
        <v>158224.84999999998</v>
      </c>
      <c r="K350" s="32">
        <f t="shared" si="50"/>
        <v>24347.221991666855</v>
      </c>
      <c r="L350" s="33"/>
      <c r="M350" s="24"/>
      <c r="N350" s="24"/>
      <c r="O350" s="24"/>
      <c r="P350" s="5"/>
      <c r="Q350" s="5"/>
      <c r="R350" s="5"/>
      <c r="S350" s="5"/>
      <c r="T350" s="5"/>
    </row>
    <row r="351" spans="1:20" ht="15" customHeight="1" x14ac:dyDescent="0.25">
      <c r="A351" s="31">
        <f t="shared" si="57"/>
        <v>339</v>
      </c>
      <c r="B351" s="41">
        <f t="shared" si="52"/>
        <v>1120.2937176897244</v>
      </c>
      <c r="C351" s="41">
        <f t="shared" si="48"/>
        <v>1120.3</v>
      </c>
      <c r="D351" s="50"/>
      <c r="E351" s="49">
        <f t="shared" si="58"/>
        <v>1.3999999999999988E-2</v>
      </c>
      <c r="F351" s="32">
        <f t="shared" si="59"/>
        <v>28.380000000000003</v>
      </c>
      <c r="G351" s="46">
        <f t="shared" si="60"/>
        <v>1091.9199999999998</v>
      </c>
      <c r="H351" s="40">
        <v>0</v>
      </c>
      <c r="I351" s="41">
        <f t="shared" si="61"/>
        <v>23226.930000000189</v>
      </c>
      <c r="J351" s="32">
        <f t="shared" si="49"/>
        <v>158253.22999999998</v>
      </c>
      <c r="K351" s="32">
        <f t="shared" si="50"/>
        <v>23254.028085000191</v>
      </c>
      <c r="L351" s="33"/>
      <c r="M351" s="24"/>
      <c r="N351" s="24"/>
      <c r="O351" s="24"/>
      <c r="P351" s="5"/>
      <c r="Q351" s="5"/>
      <c r="R351" s="5"/>
      <c r="S351" s="5"/>
      <c r="T351" s="5"/>
    </row>
    <row r="352" spans="1:20" ht="15" customHeight="1" x14ac:dyDescent="0.25">
      <c r="A352" s="31">
        <f t="shared" si="57"/>
        <v>340</v>
      </c>
      <c r="B352" s="41">
        <f t="shared" si="52"/>
        <v>1120.2937176897244</v>
      </c>
      <c r="C352" s="41">
        <f t="shared" si="48"/>
        <v>1120.3</v>
      </c>
      <c r="D352" s="50"/>
      <c r="E352" s="49">
        <f t="shared" si="58"/>
        <v>1.3999999999999988E-2</v>
      </c>
      <c r="F352" s="32">
        <f t="shared" si="59"/>
        <v>27.1</v>
      </c>
      <c r="G352" s="46">
        <f t="shared" si="60"/>
        <v>1093.2</v>
      </c>
      <c r="H352" s="40">
        <v>0</v>
      </c>
      <c r="I352" s="41">
        <f t="shared" si="61"/>
        <v>22133.730000000189</v>
      </c>
      <c r="J352" s="32">
        <f t="shared" si="49"/>
        <v>158280.32999999999</v>
      </c>
      <c r="K352" s="32">
        <f t="shared" si="50"/>
        <v>22159.552685000188</v>
      </c>
      <c r="L352" s="33"/>
      <c r="M352" s="24"/>
      <c r="N352" s="24"/>
      <c r="O352" s="24"/>
      <c r="P352" s="5"/>
      <c r="Q352" s="5"/>
      <c r="R352" s="5"/>
      <c r="S352" s="5"/>
      <c r="T352" s="5"/>
    </row>
    <row r="353" spans="1:20" ht="15" customHeight="1" x14ac:dyDescent="0.25">
      <c r="A353" s="31">
        <f t="shared" si="57"/>
        <v>341</v>
      </c>
      <c r="B353" s="41">
        <f t="shared" si="52"/>
        <v>1120.2937176897244</v>
      </c>
      <c r="C353" s="41">
        <f t="shared" si="48"/>
        <v>1120.3</v>
      </c>
      <c r="D353" s="50"/>
      <c r="E353" s="49">
        <f t="shared" si="58"/>
        <v>1.3999999999999988E-2</v>
      </c>
      <c r="F353" s="32">
        <f t="shared" si="59"/>
        <v>25.830000000000002</v>
      </c>
      <c r="G353" s="46">
        <f t="shared" si="60"/>
        <v>1094.47</v>
      </c>
      <c r="H353" s="40">
        <v>0</v>
      </c>
      <c r="I353" s="41">
        <f t="shared" si="61"/>
        <v>21039.260000000188</v>
      </c>
      <c r="J353" s="32">
        <f t="shared" si="49"/>
        <v>158306.15999999997</v>
      </c>
      <c r="K353" s="32">
        <f t="shared" si="50"/>
        <v>21063.805803333522</v>
      </c>
      <c r="L353" s="33"/>
      <c r="M353" s="24"/>
      <c r="N353" s="24"/>
      <c r="O353" s="24"/>
      <c r="P353" s="5"/>
      <c r="Q353" s="5"/>
      <c r="R353" s="5"/>
      <c r="S353" s="5"/>
      <c r="T353" s="5"/>
    </row>
    <row r="354" spans="1:20" ht="15" customHeight="1" x14ac:dyDescent="0.25">
      <c r="A354" s="31">
        <f t="shared" si="57"/>
        <v>342</v>
      </c>
      <c r="B354" s="41">
        <f t="shared" si="52"/>
        <v>1120.2937176897244</v>
      </c>
      <c r="C354" s="41">
        <f t="shared" si="48"/>
        <v>1120.3</v>
      </c>
      <c r="D354" s="50"/>
      <c r="E354" s="49">
        <f t="shared" si="58"/>
        <v>1.3999999999999988E-2</v>
      </c>
      <c r="F354" s="32">
        <f t="shared" si="59"/>
        <v>24.55</v>
      </c>
      <c r="G354" s="46">
        <f t="shared" si="60"/>
        <v>1095.75</v>
      </c>
      <c r="H354" s="40">
        <v>0</v>
      </c>
      <c r="I354" s="41">
        <f t="shared" si="61"/>
        <v>19943.510000000188</v>
      </c>
      <c r="J354" s="32">
        <f t="shared" si="49"/>
        <v>158330.70999999996</v>
      </c>
      <c r="K354" s="32">
        <f t="shared" si="50"/>
        <v>19966.77742833352</v>
      </c>
      <c r="L354" s="33"/>
      <c r="M354" s="24"/>
      <c r="N354" s="24"/>
      <c r="O354" s="24"/>
      <c r="P354" s="5"/>
      <c r="Q354" s="5"/>
      <c r="R354" s="5"/>
      <c r="S354" s="5"/>
      <c r="T354" s="5"/>
    </row>
    <row r="355" spans="1:20" ht="15" customHeight="1" x14ac:dyDescent="0.25">
      <c r="A355" s="31">
        <f t="shared" si="57"/>
        <v>343</v>
      </c>
      <c r="B355" s="41">
        <f t="shared" si="52"/>
        <v>1120.2937176897244</v>
      </c>
      <c r="C355" s="41">
        <f t="shared" si="48"/>
        <v>1120.3</v>
      </c>
      <c r="D355" s="50"/>
      <c r="E355" s="49">
        <f t="shared" si="58"/>
        <v>1.3999999999999988E-2</v>
      </c>
      <c r="F355" s="32">
        <f t="shared" si="59"/>
        <v>23.270000000000003</v>
      </c>
      <c r="G355" s="46">
        <f t="shared" si="60"/>
        <v>1097.03</v>
      </c>
      <c r="H355" s="40">
        <v>0</v>
      </c>
      <c r="I355" s="41">
        <f t="shared" si="61"/>
        <v>18846.480000000189</v>
      </c>
      <c r="J355" s="32">
        <f t="shared" si="49"/>
        <v>158353.97999999995</v>
      </c>
      <c r="K355" s="32">
        <f t="shared" si="50"/>
        <v>18868.46756000019</v>
      </c>
      <c r="L355" s="33"/>
      <c r="M355" s="24"/>
      <c r="N355" s="24"/>
      <c r="O355" s="24"/>
      <c r="P355" s="5"/>
      <c r="Q355" s="5"/>
      <c r="R355" s="5"/>
      <c r="S355" s="5"/>
      <c r="T355" s="5"/>
    </row>
    <row r="356" spans="1:20" ht="15" customHeight="1" x14ac:dyDescent="0.25">
      <c r="A356" s="31">
        <f t="shared" si="57"/>
        <v>344</v>
      </c>
      <c r="B356" s="41">
        <f t="shared" si="52"/>
        <v>1120.2937176897244</v>
      </c>
      <c r="C356" s="41">
        <f t="shared" si="48"/>
        <v>1120.3</v>
      </c>
      <c r="D356" s="50"/>
      <c r="E356" s="49">
        <f t="shared" si="58"/>
        <v>1.3999999999999988E-2</v>
      </c>
      <c r="F356" s="32">
        <f t="shared" si="59"/>
        <v>21.990000000000002</v>
      </c>
      <c r="G356" s="46">
        <f t="shared" si="60"/>
        <v>1098.31</v>
      </c>
      <c r="H356" s="40">
        <v>0</v>
      </c>
      <c r="I356" s="41">
        <f t="shared" si="61"/>
        <v>17748.170000000187</v>
      </c>
      <c r="J356" s="32">
        <f t="shared" si="49"/>
        <v>158375.96999999994</v>
      </c>
      <c r="K356" s="32">
        <f t="shared" si="50"/>
        <v>17768.876198333521</v>
      </c>
      <c r="L356" s="33"/>
      <c r="M356" s="24"/>
      <c r="N356" s="24"/>
      <c r="O356" s="24"/>
      <c r="P356" s="5"/>
      <c r="Q356" s="5"/>
      <c r="R356" s="5"/>
      <c r="S356" s="5"/>
      <c r="T356" s="5"/>
    </row>
    <row r="357" spans="1:20" ht="15" customHeight="1" x14ac:dyDescent="0.25">
      <c r="A357" s="31">
        <f t="shared" si="57"/>
        <v>345</v>
      </c>
      <c r="B357" s="41">
        <f t="shared" si="52"/>
        <v>1120.2937176897244</v>
      </c>
      <c r="C357" s="41">
        <f t="shared" si="48"/>
        <v>1120.3</v>
      </c>
      <c r="D357" s="50"/>
      <c r="E357" s="49">
        <f t="shared" si="58"/>
        <v>1.3999999999999988E-2</v>
      </c>
      <c r="F357" s="32">
        <f t="shared" si="59"/>
        <v>20.71</v>
      </c>
      <c r="G357" s="46">
        <f t="shared" si="60"/>
        <v>1099.5899999999999</v>
      </c>
      <c r="H357" s="40">
        <v>0</v>
      </c>
      <c r="I357" s="41">
        <f t="shared" si="61"/>
        <v>16648.580000000187</v>
      </c>
      <c r="J357" s="32">
        <f t="shared" si="49"/>
        <v>158396.67999999993</v>
      </c>
      <c r="K357" s="32">
        <f t="shared" si="50"/>
        <v>16668.003343333519</v>
      </c>
      <c r="L357" s="33"/>
      <c r="M357" s="24"/>
      <c r="N357" s="24"/>
      <c r="O357" s="24"/>
      <c r="P357" s="5"/>
      <c r="Q357" s="5"/>
      <c r="R357" s="5"/>
      <c r="S357" s="5"/>
      <c r="T357" s="5"/>
    </row>
    <row r="358" spans="1:20" ht="15" customHeight="1" x14ac:dyDescent="0.25">
      <c r="A358" s="31">
        <f t="shared" si="57"/>
        <v>346</v>
      </c>
      <c r="B358" s="41">
        <f t="shared" si="52"/>
        <v>1120.2937176897244</v>
      </c>
      <c r="C358" s="41">
        <f t="shared" si="48"/>
        <v>1120.3</v>
      </c>
      <c r="D358" s="50"/>
      <c r="E358" s="49">
        <f t="shared" si="58"/>
        <v>1.3999999999999988E-2</v>
      </c>
      <c r="F358" s="32">
        <f t="shared" si="59"/>
        <v>19.430000000000003</v>
      </c>
      <c r="G358" s="46">
        <f t="shared" si="60"/>
        <v>1100.8699999999999</v>
      </c>
      <c r="H358" s="40">
        <v>0</v>
      </c>
      <c r="I358" s="41">
        <f t="shared" si="61"/>
        <v>15547.710000000188</v>
      </c>
      <c r="J358" s="32">
        <f t="shared" si="49"/>
        <v>158416.10999999993</v>
      </c>
      <c r="K358" s="32">
        <f t="shared" si="50"/>
        <v>15565.848995000188</v>
      </c>
      <c r="L358" s="33"/>
      <c r="M358" s="24"/>
      <c r="N358" s="24"/>
      <c r="O358" s="24"/>
      <c r="P358" s="5"/>
      <c r="Q358" s="5"/>
      <c r="R358" s="5"/>
      <c r="S358" s="5"/>
      <c r="T358" s="5"/>
    </row>
    <row r="359" spans="1:20" ht="15" customHeight="1" x14ac:dyDescent="0.25">
      <c r="A359" s="31">
        <f t="shared" si="57"/>
        <v>347</v>
      </c>
      <c r="B359" s="41">
        <f t="shared" si="52"/>
        <v>1120.2937176897244</v>
      </c>
      <c r="C359" s="41">
        <f t="shared" si="48"/>
        <v>1120.3</v>
      </c>
      <c r="D359" s="50"/>
      <c r="E359" s="49">
        <f t="shared" si="58"/>
        <v>1.3999999999999988E-2</v>
      </c>
      <c r="F359" s="32">
        <f t="shared" si="59"/>
        <v>18.14</v>
      </c>
      <c r="G359" s="46">
        <f t="shared" si="60"/>
        <v>1102.1599999999999</v>
      </c>
      <c r="H359" s="40">
        <v>0</v>
      </c>
      <c r="I359" s="41">
        <f t="shared" si="61"/>
        <v>14445.550000000188</v>
      </c>
      <c r="J359" s="32">
        <f t="shared" si="49"/>
        <v>158434.24999999994</v>
      </c>
      <c r="K359" s="32">
        <f t="shared" si="50"/>
        <v>14462.403141666855</v>
      </c>
      <c r="L359" s="33"/>
      <c r="M359" s="24"/>
      <c r="N359" s="24"/>
      <c r="O359" s="24"/>
      <c r="P359" s="5"/>
      <c r="Q359" s="5"/>
      <c r="R359" s="5"/>
      <c r="S359" s="5"/>
      <c r="T359" s="5"/>
    </row>
    <row r="360" spans="1:20" ht="15" customHeight="1" x14ac:dyDescent="0.25">
      <c r="A360" s="31">
        <f t="shared" si="57"/>
        <v>348</v>
      </c>
      <c r="B360" s="41">
        <f t="shared" si="52"/>
        <v>1120.2937176897244</v>
      </c>
      <c r="C360" s="41">
        <f t="shared" si="48"/>
        <v>1120.3</v>
      </c>
      <c r="D360" s="50"/>
      <c r="E360" s="49">
        <f t="shared" si="58"/>
        <v>1.3999999999999988E-2</v>
      </c>
      <c r="F360" s="32">
        <f t="shared" si="59"/>
        <v>16.860000000000003</v>
      </c>
      <c r="G360" s="46">
        <f t="shared" si="60"/>
        <v>1103.44</v>
      </c>
      <c r="H360" s="40">
        <v>0</v>
      </c>
      <c r="I360" s="41">
        <f t="shared" si="61"/>
        <v>13342.110000000188</v>
      </c>
      <c r="J360" s="32">
        <f t="shared" si="49"/>
        <v>158451.10999999993</v>
      </c>
      <c r="K360" s="32">
        <f t="shared" si="50"/>
        <v>13353.228425000189</v>
      </c>
      <c r="L360" s="33"/>
      <c r="M360" s="24"/>
      <c r="N360" s="24"/>
      <c r="O360" s="24"/>
      <c r="P360" s="5"/>
      <c r="Q360" s="5"/>
      <c r="R360" s="5"/>
      <c r="S360" s="5"/>
      <c r="T360" s="5"/>
    </row>
    <row r="361" spans="1:20" ht="15" customHeight="1" x14ac:dyDescent="0.25">
      <c r="A361" s="31">
        <f t="shared" si="57"/>
        <v>349</v>
      </c>
      <c r="B361" s="41">
        <f t="shared" si="52"/>
        <v>1117.8741773727304</v>
      </c>
      <c r="C361" s="41">
        <f t="shared" si="48"/>
        <v>1117.8799999999999</v>
      </c>
      <c r="D361" s="50">
        <f>IF(E$3="טרפז",D349-F$3,D349+E$3)</f>
        <v>9.9999999999999881E-3</v>
      </c>
      <c r="E361" s="49">
        <f t="shared" si="58"/>
        <v>9.9999999999999881E-3</v>
      </c>
      <c r="F361" s="32">
        <f t="shared" si="59"/>
        <v>11.12</v>
      </c>
      <c r="G361" s="46">
        <f t="shared" si="60"/>
        <v>1106.76</v>
      </c>
      <c r="H361" s="40">
        <v>0</v>
      </c>
      <c r="I361" s="41">
        <f t="shared" si="61"/>
        <v>12235.350000000188</v>
      </c>
      <c r="J361" s="32">
        <f t="shared" si="49"/>
        <v>158462.22999999992</v>
      </c>
      <c r="K361" s="32">
        <f t="shared" si="50"/>
        <v>12245.546125000188</v>
      </c>
      <c r="L361" s="33"/>
      <c r="M361" s="24"/>
      <c r="N361" s="24"/>
      <c r="O361" s="24"/>
      <c r="P361" s="5"/>
      <c r="Q361" s="5"/>
      <c r="R361" s="5"/>
      <c r="S361" s="5"/>
      <c r="T361" s="5"/>
    </row>
    <row r="362" spans="1:20" ht="15" customHeight="1" x14ac:dyDescent="0.25">
      <c r="A362" s="31">
        <f t="shared" si="57"/>
        <v>350</v>
      </c>
      <c r="B362" s="41">
        <f t="shared" si="52"/>
        <v>1117.8741773727304</v>
      </c>
      <c r="C362" s="41">
        <f t="shared" si="48"/>
        <v>1117.8799999999999</v>
      </c>
      <c r="D362" s="50"/>
      <c r="E362" s="49">
        <f t="shared" si="58"/>
        <v>9.9999999999999881E-3</v>
      </c>
      <c r="F362" s="32">
        <f t="shared" si="59"/>
        <v>10.199999999999999</v>
      </c>
      <c r="G362" s="46">
        <f t="shared" si="60"/>
        <v>1107.6799999999998</v>
      </c>
      <c r="H362" s="40">
        <v>0</v>
      </c>
      <c r="I362" s="41">
        <f t="shared" si="61"/>
        <v>11127.670000000187</v>
      </c>
      <c r="J362" s="32">
        <f t="shared" si="49"/>
        <v>158472.42999999993</v>
      </c>
      <c r="K362" s="32">
        <f t="shared" si="50"/>
        <v>11136.943058333522</v>
      </c>
      <c r="L362" s="33"/>
      <c r="M362" s="24"/>
      <c r="N362" s="24"/>
      <c r="O362" s="24"/>
      <c r="P362" s="5"/>
      <c r="Q362" s="5"/>
      <c r="R362" s="5"/>
      <c r="S362" s="5"/>
      <c r="T362" s="5"/>
    </row>
    <row r="363" spans="1:20" ht="15" customHeight="1" x14ac:dyDescent="0.25">
      <c r="A363" s="31">
        <f t="shared" si="57"/>
        <v>351</v>
      </c>
      <c r="B363" s="41">
        <f t="shared" si="52"/>
        <v>1117.8741773727304</v>
      </c>
      <c r="C363" s="41">
        <f t="shared" si="48"/>
        <v>1117.8799999999999</v>
      </c>
      <c r="D363" s="50"/>
      <c r="E363" s="49">
        <f t="shared" si="58"/>
        <v>9.9999999999999881E-3</v>
      </c>
      <c r="F363" s="32">
        <f t="shared" si="59"/>
        <v>9.2799999999999994</v>
      </c>
      <c r="G363" s="46">
        <f t="shared" si="60"/>
        <v>1108.5999999999999</v>
      </c>
      <c r="H363" s="40">
        <v>0</v>
      </c>
      <c r="I363" s="41">
        <f t="shared" si="61"/>
        <v>10019.070000000187</v>
      </c>
      <c r="J363" s="32">
        <f t="shared" si="49"/>
        <v>158481.70999999993</v>
      </c>
      <c r="K363" s="32">
        <f t="shared" si="50"/>
        <v>10027.419225000187</v>
      </c>
      <c r="L363" s="33"/>
      <c r="M363" s="24"/>
      <c r="N363" s="24"/>
      <c r="O363" s="24"/>
      <c r="P363" s="5"/>
      <c r="Q363" s="5"/>
      <c r="R363" s="5"/>
      <c r="S363" s="5"/>
      <c r="T363" s="5"/>
    </row>
    <row r="364" spans="1:20" ht="15" customHeight="1" x14ac:dyDescent="0.25">
      <c r="A364" s="31">
        <f t="shared" si="57"/>
        <v>352</v>
      </c>
      <c r="B364" s="41">
        <f t="shared" si="52"/>
        <v>1117.8741773727304</v>
      </c>
      <c r="C364" s="41">
        <f t="shared" ref="C364:C372" si="62">IF(A364="","",IF(B364&gt;K363,K363,ROUNDUP(B364,2)))</f>
        <v>1117.8799999999999</v>
      </c>
      <c r="D364" s="50"/>
      <c r="E364" s="49">
        <f t="shared" si="58"/>
        <v>9.9999999999999881E-3</v>
      </c>
      <c r="F364" s="32">
        <f t="shared" si="59"/>
        <v>8.35</v>
      </c>
      <c r="G364" s="46">
        <f t="shared" si="60"/>
        <v>1109.53</v>
      </c>
      <c r="H364" s="40">
        <v>0</v>
      </c>
      <c r="I364" s="41">
        <f t="shared" si="61"/>
        <v>8909.5400000001864</v>
      </c>
      <c r="J364" s="32">
        <f t="shared" ref="J364:J372" si="63">IF(A364="","",J363+F364)</f>
        <v>158490.05999999994</v>
      </c>
      <c r="K364" s="32">
        <f t="shared" si="50"/>
        <v>8916.9646166668535</v>
      </c>
      <c r="L364" s="33"/>
      <c r="M364" s="24"/>
      <c r="N364" s="24"/>
      <c r="O364" s="24"/>
      <c r="P364" s="5"/>
      <c r="Q364" s="5"/>
      <c r="R364" s="5"/>
      <c r="S364" s="5"/>
      <c r="T364" s="5"/>
    </row>
    <row r="365" spans="1:20" ht="15" customHeight="1" x14ac:dyDescent="0.25">
      <c r="A365" s="31">
        <f t="shared" si="57"/>
        <v>353</v>
      </c>
      <c r="B365" s="41">
        <f t="shared" si="52"/>
        <v>1117.8741773727304</v>
      </c>
      <c r="C365" s="41">
        <f t="shared" si="62"/>
        <v>1117.8799999999999</v>
      </c>
      <c r="D365" s="50"/>
      <c r="E365" s="49">
        <f t="shared" si="58"/>
        <v>9.9999999999999881E-3</v>
      </c>
      <c r="F365" s="32">
        <f t="shared" si="59"/>
        <v>7.43</v>
      </c>
      <c r="G365" s="46">
        <f t="shared" si="60"/>
        <v>1110.4499999999998</v>
      </c>
      <c r="H365" s="40">
        <v>0</v>
      </c>
      <c r="I365" s="41">
        <f t="shared" si="61"/>
        <v>7799.0900000001866</v>
      </c>
      <c r="J365" s="32">
        <f t="shared" si="63"/>
        <v>158497.48999999993</v>
      </c>
      <c r="K365" s="32">
        <f t="shared" si="50"/>
        <v>7805.589241666853</v>
      </c>
      <c r="L365" s="33"/>
      <c r="M365" s="24"/>
      <c r="N365" s="24"/>
      <c r="O365" s="24"/>
      <c r="P365" s="5"/>
      <c r="Q365" s="5"/>
      <c r="R365" s="5"/>
      <c r="S365" s="5"/>
      <c r="T365" s="5"/>
    </row>
    <row r="366" spans="1:20" ht="15" customHeight="1" x14ac:dyDescent="0.25">
      <c r="A366" s="31">
        <f t="shared" si="57"/>
        <v>354</v>
      </c>
      <c r="B366" s="41">
        <f t="shared" si="52"/>
        <v>1117.8741773727304</v>
      </c>
      <c r="C366" s="41">
        <f t="shared" si="62"/>
        <v>1117.8799999999999</v>
      </c>
      <c r="D366" s="50"/>
      <c r="E366" s="49">
        <f t="shared" si="58"/>
        <v>9.9999999999999881E-3</v>
      </c>
      <c r="F366" s="32">
        <f t="shared" si="59"/>
        <v>6.5</v>
      </c>
      <c r="G366" s="46">
        <f t="shared" si="60"/>
        <v>1111.3799999999999</v>
      </c>
      <c r="H366" s="40">
        <v>0</v>
      </c>
      <c r="I366" s="41">
        <f t="shared" si="61"/>
        <v>6687.7100000001865</v>
      </c>
      <c r="J366" s="32">
        <f t="shared" si="63"/>
        <v>158503.98999999993</v>
      </c>
      <c r="K366" s="32">
        <f t="shared" si="50"/>
        <v>6693.2830916668536</v>
      </c>
      <c r="L366" s="33"/>
      <c r="M366" s="24"/>
      <c r="N366" s="24"/>
      <c r="O366" s="24"/>
      <c r="P366" s="5"/>
      <c r="Q366" s="5"/>
      <c r="R366" s="5"/>
      <c r="S366" s="5"/>
      <c r="T366" s="5"/>
    </row>
    <row r="367" spans="1:20" ht="15" customHeight="1" x14ac:dyDescent="0.25">
      <c r="A367" s="31">
        <f t="shared" si="57"/>
        <v>355</v>
      </c>
      <c r="B367" s="41">
        <f t="shared" si="52"/>
        <v>1117.8741773727304</v>
      </c>
      <c r="C367" s="41">
        <f t="shared" si="62"/>
        <v>1117.8799999999999</v>
      </c>
      <c r="D367" s="50"/>
      <c r="E367" s="49">
        <f t="shared" si="58"/>
        <v>9.9999999999999881E-3</v>
      </c>
      <c r="F367" s="32">
        <f t="shared" si="59"/>
        <v>5.58</v>
      </c>
      <c r="G367" s="46">
        <f t="shared" si="60"/>
        <v>1112.3</v>
      </c>
      <c r="H367" s="40">
        <v>0</v>
      </c>
      <c r="I367" s="41">
        <f t="shared" si="61"/>
        <v>5575.4100000001863</v>
      </c>
      <c r="J367" s="32">
        <f t="shared" si="63"/>
        <v>158509.56999999992</v>
      </c>
      <c r="K367" s="32">
        <f t="shared" si="50"/>
        <v>5580.0561750001862</v>
      </c>
      <c r="L367" s="33"/>
      <c r="M367" s="24"/>
      <c r="N367" s="24"/>
      <c r="O367" s="24"/>
      <c r="P367" s="5"/>
      <c r="Q367" s="5"/>
      <c r="R367" s="5"/>
      <c r="S367" s="5"/>
      <c r="T367" s="5"/>
    </row>
    <row r="368" spans="1:20" ht="15" customHeight="1" x14ac:dyDescent="0.25">
      <c r="A368" s="31">
        <f t="shared" si="57"/>
        <v>356</v>
      </c>
      <c r="B368" s="41">
        <f t="shared" si="52"/>
        <v>1117.8741773727304</v>
      </c>
      <c r="C368" s="41">
        <f t="shared" si="62"/>
        <v>1117.8799999999999</v>
      </c>
      <c r="D368" s="50"/>
      <c r="E368" s="49">
        <f t="shared" si="58"/>
        <v>9.9999999999999881E-3</v>
      </c>
      <c r="F368" s="32">
        <f t="shared" si="59"/>
        <v>4.6499999999999995</v>
      </c>
      <c r="G368" s="46">
        <f t="shared" si="60"/>
        <v>1113.2299999999998</v>
      </c>
      <c r="H368" s="40">
        <v>0</v>
      </c>
      <c r="I368" s="41">
        <f t="shared" si="61"/>
        <v>4462.1800000001867</v>
      </c>
      <c r="J368" s="32">
        <f t="shared" si="63"/>
        <v>158514.21999999991</v>
      </c>
      <c r="K368" s="32">
        <f t="shared" si="50"/>
        <v>4465.8984833335198</v>
      </c>
      <c r="L368" s="33"/>
      <c r="M368" s="24"/>
      <c r="N368" s="24"/>
      <c r="O368" s="24"/>
      <c r="P368" s="5"/>
      <c r="Q368" s="5"/>
      <c r="R368" s="5"/>
      <c r="S368" s="5"/>
      <c r="T368" s="5"/>
    </row>
    <row r="369" spans="1:20" ht="15" customHeight="1" x14ac:dyDescent="0.25">
      <c r="A369" s="31">
        <f t="shared" si="57"/>
        <v>357</v>
      </c>
      <c r="B369" s="41">
        <f t="shared" si="52"/>
        <v>1117.8741773727304</v>
      </c>
      <c r="C369" s="41">
        <f t="shared" si="62"/>
        <v>1117.8799999999999</v>
      </c>
      <c r="D369" s="50"/>
      <c r="E369" s="49">
        <f t="shared" si="58"/>
        <v>9.9999999999999881E-3</v>
      </c>
      <c r="F369" s="32">
        <f t="shared" si="59"/>
        <v>3.7199999999999998</v>
      </c>
      <c r="G369" s="46">
        <f t="shared" si="60"/>
        <v>1114.1599999999999</v>
      </c>
      <c r="H369" s="40">
        <v>0</v>
      </c>
      <c r="I369" s="41">
        <f t="shared" si="61"/>
        <v>3348.0200000001869</v>
      </c>
      <c r="J369" s="32">
        <f t="shared" si="63"/>
        <v>158517.93999999992</v>
      </c>
      <c r="K369" s="32">
        <f t="shared" si="50"/>
        <v>3350.8100166668537</v>
      </c>
      <c r="L369" s="33"/>
      <c r="M369" s="24"/>
      <c r="N369" s="24"/>
      <c r="O369" s="24"/>
      <c r="P369" s="5"/>
      <c r="Q369" s="5"/>
      <c r="R369" s="5"/>
      <c r="S369" s="5"/>
      <c r="T369" s="5"/>
    </row>
    <row r="370" spans="1:20" ht="15" customHeight="1" x14ac:dyDescent="0.25">
      <c r="A370" s="31">
        <f t="shared" si="57"/>
        <v>358</v>
      </c>
      <c r="B370" s="41">
        <f t="shared" si="52"/>
        <v>1117.8741773727304</v>
      </c>
      <c r="C370" s="41">
        <f t="shared" si="62"/>
        <v>1117.8799999999999</v>
      </c>
      <c r="D370" s="50"/>
      <c r="E370" s="49">
        <f t="shared" si="58"/>
        <v>9.9999999999999881E-3</v>
      </c>
      <c r="F370" s="32">
        <f t="shared" si="59"/>
        <v>2.8</v>
      </c>
      <c r="G370" s="46">
        <f t="shared" si="60"/>
        <v>1115.08</v>
      </c>
      <c r="H370" s="40">
        <v>0</v>
      </c>
      <c r="I370" s="41">
        <f t="shared" si="61"/>
        <v>2232.940000000187</v>
      </c>
      <c r="J370" s="32">
        <f t="shared" si="63"/>
        <v>158520.7399999999</v>
      </c>
      <c r="K370" s="32">
        <f t="shared" si="50"/>
        <v>2234.8007833335205</v>
      </c>
      <c r="L370" s="33"/>
      <c r="M370" s="24"/>
      <c r="N370" s="24"/>
      <c r="O370" s="24"/>
      <c r="P370" s="5"/>
      <c r="Q370" s="5"/>
      <c r="R370" s="5"/>
      <c r="S370" s="5"/>
      <c r="T370" s="5"/>
    </row>
    <row r="371" spans="1:20" ht="15" customHeight="1" x14ac:dyDescent="0.25">
      <c r="A371" s="31">
        <f t="shared" si="57"/>
        <v>359</v>
      </c>
      <c r="B371" s="41">
        <f t="shared" si="52"/>
        <v>1117.8741773727304</v>
      </c>
      <c r="C371" s="41">
        <f t="shared" si="62"/>
        <v>1117.8799999999999</v>
      </c>
      <c r="D371" s="50"/>
      <c r="E371" s="49">
        <f t="shared" si="58"/>
        <v>9.9999999999999881E-3</v>
      </c>
      <c r="F371" s="32">
        <f t="shared" si="59"/>
        <v>1.87</v>
      </c>
      <c r="G371" s="46">
        <f t="shared" si="60"/>
        <v>1116.01</v>
      </c>
      <c r="H371" s="40">
        <v>0</v>
      </c>
      <c r="I371" s="41">
        <f t="shared" si="61"/>
        <v>1116.930000000187</v>
      </c>
      <c r="J371" s="32">
        <f t="shared" si="63"/>
        <v>158522.6099999999</v>
      </c>
      <c r="K371" s="32">
        <f t="shared" si="50"/>
        <v>1117.8607750001872</v>
      </c>
      <c r="L371" s="33"/>
      <c r="M371" s="24"/>
      <c r="N371" s="24"/>
      <c r="O371" s="24"/>
      <c r="P371" s="5"/>
      <c r="Q371" s="5"/>
      <c r="R371" s="5"/>
      <c r="S371" s="5"/>
      <c r="T371" s="5"/>
    </row>
    <row r="372" spans="1:20" ht="15" customHeight="1" x14ac:dyDescent="0.25">
      <c r="A372" s="31">
        <f t="shared" si="57"/>
        <v>360</v>
      </c>
      <c r="B372" s="41">
        <f t="shared" si="52"/>
        <v>1117.8741773727304</v>
      </c>
      <c r="C372" s="41">
        <f t="shared" si="62"/>
        <v>1117.8607750001872</v>
      </c>
      <c r="D372" s="50"/>
      <c r="E372" s="49">
        <f t="shared" si="58"/>
        <v>9.9999999999999881E-3</v>
      </c>
      <c r="F372" s="32">
        <f t="shared" si="59"/>
        <v>0.94000000000000006</v>
      </c>
      <c r="G372" s="46">
        <f t="shared" si="60"/>
        <v>1116.9207750001872</v>
      </c>
      <c r="H372" s="40">
        <v>0</v>
      </c>
      <c r="I372" s="41">
        <f t="shared" si="61"/>
        <v>9.224999999787542E-3</v>
      </c>
      <c r="J372" s="32">
        <f t="shared" si="63"/>
        <v>158523.5499999999</v>
      </c>
      <c r="K372" s="32">
        <f>I372+(I372*E373/12)</f>
        <v>9.224999999787542E-3</v>
      </c>
      <c r="L372" s="33"/>
      <c r="M372" s="24"/>
      <c r="N372" s="24"/>
      <c r="O372" s="24"/>
      <c r="P372" s="5"/>
      <c r="Q372" s="5"/>
      <c r="R372" s="5"/>
      <c r="S372" s="5"/>
      <c r="T372" s="5"/>
    </row>
    <row r="373" spans="1:20" ht="15.75" x14ac:dyDescent="0.25">
      <c r="A373" s="5"/>
      <c r="B373" s="51"/>
      <c r="C373" s="51"/>
      <c r="D373" s="45"/>
      <c r="E373" s="51"/>
      <c r="F373" s="34"/>
      <c r="G373" s="52"/>
      <c r="H373" s="42"/>
      <c r="I373" s="39"/>
      <c r="J373" s="24"/>
      <c r="K373" s="24"/>
      <c r="L373" s="33"/>
      <c r="M373" s="24"/>
      <c r="N373" s="24"/>
      <c r="O373" s="24"/>
      <c r="P373" s="5"/>
      <c r="Q373" s="5"/>
      <c r="R373" s="5"/>
      <c r="S373" s="5"/>
      <c r="T373" s="5"/>
    </row>
    <row r="374" spans="1:20" ht="15.75" x14ac:dyDescent="0.25">
      <c r="A374" s="5"/>
      <c r="B374" s="52"/>
      <c r="C374" s="52"/>
      <c r="D374" s="53"/>
      <c r="E374" s="52"/>
      <c r="F374" s="34"/>
      <c r="G374" s="52"/>
      <c r="H374" s="42"/>
      <c r="I374" s="39"/>
      <c r="J374" s="24"/>
      <c r="K374" s="24"/>
      <c r="L374" s="33"/>
      <c r="M374" s="24"/>
      <c r="N374" s="24"/>
      <c r="O374" s="24"/>
      <c r="P374" s="5"/>
      <c r="Q374" s="5"/>
      <c r="R374" s="5"/>
      <c r="S374" s="5"/>
      <c r="T374" s="5"/>
    </row>
    <row r="375" spans="1:20" ht="15.75" x14ac:dyDescent="0.25">
      <c r="A375" s="5"/>
      <c r="B375" s="52"/>
      <c r="C375" s="52"/>
      <c r="D375" s="53"/>
      <c r="E375" s="52"/>
      <c r="F375" s="34"/>
      <c r="G375" s="52"/>
      <c r="H375" s="42"/>
      <c r="I375" s="39"/>
      <c r="J375" s="24"/>
      <c r="K375" s="24"/>
      <c r="L375" s="33"/>
      <c r="M375" s="24"/>
      <c r="N375" s="24"/>
      <c r="O375" s="24"/>
      <c r="P375" s="5"/>
      <c r="Q375" s="5"/>
      <c r="R375" s="5"/>
      <c r="S375" s="5"/>
      <c r="T375" s="5"/>
    </row>
    <row r="376" spans="1:20" ht="15.75" x14ac:dyDescent="0.25">
      <c r="A376" s="5"/>
      <c r="B376" s="52"/>
      <c r="C376" s="52"/>
      <c r="D376" s="53"/>
      <c r="E376" s="52"/>
      <c r="F376" s="34"/>
      <c r="G376" s="52"/>
      <c r="H376" s="42"/>
      <c r="I376" s="39"/>
      <c r="J376" s="24"/>
      <c r="K376" s="24"/>
      <c r="L376" s="33"/>
      <c r="M376" s="24"/>
      <c r="N376" s="24"/>
      <c r="O376" s="24"/>
      <c r="P376" s="5"/>
      <c r="Q376" s="5"/>
      <c r="R376" s="5"/>
      <c r="S376" s="5"/>
      <c r="T376" s="5"/>
    </row>
    <row r="377" spans="1:20" ht="15.75" x14ac:dyDescent="0.25">
      <c r="A377" s="5"/>
      <c r="B377" s="52"/>
      <c r="C377" s="52"/>
      <c r="D377" s="53"/>
      <c r="E377" s="52"/>
      <c r="F377" s="34"/>
      <c r="G377" s="52"/>
      <c r="H377" s="42"/>
      <c r="I377" s="39"/>
      <c r="J377" s="24"/>
      <c r="K377" s="24"/>
      <c r="L377" s="33"/>
      <c r="M377" s="24"/>
      <c r="N377" s="24"/>
      <c r="O377" s="24"/>
      <c r="P377" s="5"/>
      <c r="Q377" s="5"/>
      <c r="R377" s="5"/>
      <c r="S377" s="5"/>
      <c r="T377" s="5"/>
    </row>
    <row r="378" spans="1:20" ht="15.75" x14ac:dyDescent="0.25">
      <c r="A378" s="5"/>
      <c r="B378" s="52"/>
      <c r="C378" s="52"/>
      <c r="D378" s="53"/>
      <c r="E378" s="52"/>
      <c r="F378" s="34"/>
      <c r="G378" s="52"/>
      <c r="H378" s="42"/>
      <c r="I378" s="39"/>
      <c r="J378" s="24"/>
      <c r="K378" s="24"/>
      <c r="L378" s="33"/>
      <c r="M378" s="24"/>
      <c r="N378" s="24"/>
      <c r="O378" s="24"/>
      <c r="P378" s="5"/>
      <c r="Q378" s="5"/>
      <c r="R378" s="5"/>
      <c r="S378" s="5"/>
      <c r="T378" s="5"/>
    </row>
    <row r="379" spans="1:20" ht="15.75" x14ac:dyDescent="0.25">
      <c r="A379" s="5"/>
      <c r="B379" s="52"/>
      <c r="C379" s="52"/>
      <c r="D379" s="53"/>
      <c r="E379" s="52"/>
      <c r="F379" s="34"/>
      <c r="G379" s="52"/>
      <c r="H379" s="42"/>
      <c r="I379" s="39"/>
      <c r="J379" s="24"/>
      <c r="K379" s="24"/>
      <c r="L379" s="33"/>
      <c r="M379" s="24"/>
      <c r="N379" s="24"/>
      <c r="O379" s="24"/>
      <c r="P379" s="5"/>
      <c r="Q379" s="5"/>
      <c r="R379" s="5"/>
      <c r="S379" s="5"/>
      <c r="T379" s="5"/>
    </row>
    <row r="380" spans="1:20" ht="15.75" x14ac:dyDescent="0.25">
      <c r="A380" s="5"/>
      <c r="B380" s="52"/>
      <c r="C380" s="52"/>
      <c r="D380" s="53"/>
      <c r="E380" s="52"/>
      <c r="F380" s="34"/>
      <c r="G380" s="52"/>
      <c r="H380" s="42"/>
      <c r="I380" s="39"/>
      <c r="J380" s="24"/>
      <c r="K380" s="24"/>
      <c r="L380" s="33"/>
      <c r="M380" s="24"/>
      <c r="N380" s="24"/>
      <c r="O380" s="24"/>
      <c r="P380" s="5"/>
      <c r="Q380" s="5"/>
      <c r="R380" s="5"/>
      <c r="S380" s="5"/>
      <c r="T380" s="5"/>
    </row>
    <row r="381" spans="1:20" ht="15.75" x14ac:dyDescent="0.25">
      <c r="A381" s="5"/>
      <c r="B381" s="52"/>
      <c r="C381" s="52"/>
      <c r="D381" s="53"/>
      <c r="E381" s="52"/>
      <c r="F381" s="34"/>
      <c r="G381" s="52"/>
      <c r="H381" s="42"/>
      <c r="I381" s="39"/>
      <c r="J381" s="24"/>
      <c r="K381" s="24"/>
      <c r="L381" s="33"/>
      <c r="M381" s="24"/>
      <c r="N381" s="24"/>
      <c r="O381" s="24"/>
      <c r="P381" s="5"/>
      <c r="Q381" s="5"/>
      <c r="R381" s="5"/>
      <c r="S381" s="5"/>
      <c r="T381" s="5"/>
    </row>
    <row r="382" spans="1:20" ht="15.75" x14ac:dyDescent="0.25">
      <c r="A382" s="5"/>
      <c r="B382" s="52"/>
      <c r="C382" s="52"/>
      <c r="D382" s="53"/>
      <c r="E382" s="52"/>
      <c r="F382" s="34"/>
      <c r="G382" s="52"/>
      <c r="H382" s="42"/>
      <c r="I382" s="39"/>
      <c r="J382" s="24"/>
      <c r="K382" s="24"/>
      <c r="L382" s="33"/>
      <c r="M382" s="24"/>
      <c r="N382" s="24"/>
      <c r="O382" s="24"/>
      <c r="P382" s="5"/>
      <c r="Q382" s="5"/>
      <c r="R382" s="5"/>
      <c r="S382" s="5"/>
      <c r="T382" s="5"/>
    </row>
    <row r="383" spans="1:20" ht="15.75" x14ac:dyDescent="0.25">
      <c r="A383" s="5"/>
      <c r="B383" s="52"/>
      <c r="C383" s="52"/>
      <c r="D383" s="53"/>
      <c r="E383" s="52"/>
      <c r="F383" s="34"/>
      <c r="G383" s="52"/>
      <c r="H383" s="42"/>
      <c r="I383" s="39"/>
      <c r="J383" s="24"/>
      <c r="K383" s="24"/>
      <c r="L383" s="33"/>
      <c r="M383" s="24"/>
      <c r="N383" s="24"/>
      <c r="O383" s="24"/>
      <c r="P383" s="5"/>
      <c r="Q383" s="5"/>
      <c r="R383" s="5"/>
      <c r="S383" s="5"/>
      <c r="T383" s="5"/>
    </row>
    <row r="384" spans="1:20" ht="15.75" x14ac:dyDescent="0.25">
      <c r="A384" s="5"/>
      <c r="B384" s="52"/>
      <c r="C384" s="52"/>
      <c r="D384" s="53"/>
      <c r="E384" s="52"/>
      <c r="F384" s="34"/>
      <c r="G384" s="52"/>
      <c r="H384" s="42"/>
      <c r="I384" s="39"/>
      <c r="J384" s="24"/>
      <c r="K384" s="24"/>
      <c r="L384" s="33"/>
      <c r="M384" s="24"/>
      <c r="N384" s="24"/>
      <c r="O384" s="24"/>
      <c r="P384" s="5"/>
      <c r="Q384" s="5"/>
      <c r="R384" s="5"/>
      <c r="S384" s="5"/>
      <c r="T384" s="5"/>
    </row>
    <row r="385" spans="1:20" ht="15.75" x14ac:dyDescent="0.25">
      <c r="A385" s="5"/>
      <c r="B385" s="52"/>
      <c r="C385" s="52"/>
      <c r="D385" s="53"/>
      <c r="E385" s="52"/>
      <c r="F385" s="34"/>
      <c r="G385" s="52"/>
      <c r="H385" s="42"/>
      <c r="I385" s="39"/>
      <c r="J385" s="24"/>
      <c r="K385" s="24"/>
      <c r="L385" s="33"/>
      <c r="M385" s="24"/>
      <c r="N385" s="24"/>
      <c r="O385" s="24"/>
      <c r="P385" s="5"/>
      <c r="Q385" s="5"/>
      <c r="R385" s="5"/>
      <c r="S385" s="5"/>
      <c r="T385" s="5"/>
    </row>
    <row r="386" spans="1:20" ht="15.75" x14ac:dyDescent="0.25">
      <c r="A386" s="5"/>
      <c r="B386" s="52"/>
      <c r="C386" s="52"/>
      <c r="D386" s="53"/>
      <c r="E386" s="52"/>
      <c r="F386" s="34"/>
      <c r="G386" s="52"/>
      <c r="H386" s="42"/>
      <c r="I386" s="39"/>
      <c r="J386" s="24"/>
      <c r="K386" s="24"/>
      <c r="L386" s="33"/>
      <c r="M386" s="24"/>
      <c r="N386" s="24"/>
      <c r="O386" s="24"/>
      <c r="P386" s="5"/>
      <c r="Q386" s="5"/>
      <c r="R386" s="5"/>
      <c r="S386" s="5"/>
      <c r="T386" s="5"/>
    </row>
    <row r="387" spans="1:20" ht="15.75" x14ac:dyDescent="0.25">
      <c r="A387" s="5"/>
      <c r="B387" s="52"/>
      <c r="C387" s="52"/>
      <c r="D387" s="53"/>
      <c r="E387" s="52"/>
      <c r="F387" s="34"/>
      <c r="G387" s="52"/>
      <c r="H387" s="42"/>
      <c r="I387" s="39"/>
      <c r="J387" s="24"/>
      <c r="K387" s="24"/>
      <c r="L387" s="33"/>
      <c r="M387" s="24"/>
      <c r="N387" s="24"/>
      <c r="O387" s="24"/>
      <c r="P387" s="5"/>
      <c r="Q387" s="5"/>
      <c r="R387" s="5"/>
      <c r="S387" s="5"/>
      <c r="T387" s="5"/>
    </row>
    <row r="388" spans="1:20" ht="15.75" x14ac:dyDescent="0.25">
      <c r="A388" s="5"/>
      <c r="B388" s="52"/>
      <c r="C388" s="52"/>
      <c r="D388" s="53"/>
      <c r="E388" s="52"/>
      <c r="F388" s="34"/>
      <c r="G388" s="52"/>
      <c r="H388" s="42"/>
      <c r="I388" s="39"/>
      <c r="J388" s="24"/>
      <c r="K388" s="24"/>
      <c r="L388" s="33"/>
      <c r="M388" s="24"/>
      <c r="N388" s="24"/>
      <c r="O388" s="24"/>
      <c r="P388" s="5"/>
      <c r="Q388" s="5"/>
      <c r="R388" s="5"/>
      <c r="S388" s="5"/>
      <c r="T388" s="5"/>
    </row>
    <row r="389" spans="1:20" ht="15.75" x14ac:dyDescent="0.25">
      <c r="A389" s="5"/>
      <c r="B389" s="52"/>
      <c r="C389" s="52"/>
      <c r="D389" s="53"/>
      <c r="E389" s="52"/>
      <c r="F389" s="34"/>
      <c r="G389" s="52"/>
      <c r="H389" s="42"/>
      <c r="I389" s="39"/>
      <c r="J389" s="24"/>
      <c r="K389" s="24"/>
      <c r="L389" s="33"/>
      <c r="M389" s="24"/>
      <c r="N389" s="24"/>
      <c r="O389" s="24"/>
      <c r="P389" s="5"/>
      <c r="Q389" s="5"/>
      <c r="R389" s="5"/>
      <c r="S389" s="5"/>
      <c r="T389" s="5"/>
    </row>
    <row r="390" spans="1:20" ht="15.75" x14ac:dyDescent="0.25">
      <c r="A390" s="5"/>
      <c r="B390" s="52"/>
      <c r="C390" s="52"/>
      <c r="D390" s="53"/>
      <c r="E390" s="52"/>
      <c r="F390" s="34"/>
      <c r="G390" s="52"/>
      <c r="H390" s="42"/>
      <c r="I390" s="39"/>
      <c r="J390" s="24"/>
      <c r="K390" s="24"/>
      <c r="L390" s="33"/>
      <c r="M390" s="24"/>
      <c r="N390" s="24"/>
      <c r="O390" s="24"/>
      <c r="P390" s="5"/>
      <c r="Q390" s="5"/>
      <c r="R390" s="5"/>
      <c r="S390" s="5"/>
      <c r="T390" s="5"/>
    </row>
    <row r="391" spans="1:20" ht="15.75" x14ac:dyDescent="0.25">
      <c r="A391" s="5"/>
      <c r="B391" s="52"/>
      <c r="C391" s="52"/>
      <c r="D391" s="53"/>
      <c r="E391" s="52"/>
      <c r="F391" s="34"/>
      <c r="G391" s="52"/>
      <c r="H391" s="42"/>
      <c r="I391" s="39"/>
      <c r="J391" s="24"/>
      <c r="K391" s="24"/>
      <c r="L391" s="33"/>
      <c r="M391" s="24"/>
      <c r="N391" s="24"/>
      <c r="O391" s="24"/>
      <c r="P391" s="5"/>
      <c r="Q391" s="5"/>
      <c r="R391" s="5"/>
      <c r="S391" s="5"/>
      <c r="T391" s="5"/>
    </row>
    <row r="392" spans="1:20" ht="15.75" x14ac:dyDescent="0.25">
      <c r="A392" s="5"/>
      <c r="B392" s="52"/>
      <c r="C392" s="52"/>
      <c r="D392" s="53"/>
      <c r="E392" s="52"/>
      <c r="F392" s="34"/>
      <c r="G392" s="52"/>
      <c r="H392" s="42"/>
      <c r="I392" s="39"/>
      <c r="J392" s="24"/>
      <c r="K392" s="24"/>
      <c r="L392" s="33"/>
      <c r="M392" s="24"/>
      <c r="N392" s="24"/>
      <c r="O392" s="24"/>
      <c r="P392" s="5"/>
      <c r="Q392" s="5"/>
      <c r="R392" s="5"/>
      <c r="S392" s="5"/>
      <c r="T392" s="5"/>
    </row>
    <row r="393" spans="1:20" ht="15.75" x14ac:dyDescent="0.25">
      <c r="A393" s="5"/>
      <c r="B393" s="52"/>
      <c r="C393" s="52"/>
      <c r="D393" s="53"/>
      <c r="E393" s="52"/>
      <c r="F393" s="34"/>
      <c r="G393" s="52"/>
      <c r="H393" s="42"/>
      <c r="I393" s="39"/>
      <c r="J393" s="24"/>
      <c r="K393" s="24"/>
      <c r="L393" s="33"/>
      <c r="M393" s="24"/>
      <c r="N393" s="24"/>
      <c r="O393" s="24"/>
      <c r="P393" s="5"/>
      <c r="Q393" s="5"/>
      <c r="R393" s="5"/>
      <c r="S393" s="5"/>
      <c r="T393" s="5"/>
    </row>
    <row r="394" spans="1:20" ht="15.75" x14ac:dyDescent="0.25">
      <c r="A394" s="5"/>
      <c r="B394" s="52"/>
      <c r="C394" s="52"/>
      <c r="D394" s="53"/>
      <c r="E394" s="52"/>
      <c r="F394" s="34"/>
      <c r="G394" s="52"/>
      <c r="H394" s="42"/>
      <c r="I394" s="39"/>
      <c r="J394" s="24"/>
      <c r="K394" s="24"/>
      <c r="L394" s="33"/>
      <c r="M394" s="24"/>
      <c r="N394" s="24"/>
      <c r="O394" s="24"/>
      <c r="P394" s="5"/>
      <c r="Q394" s="5"/>
      <c r="R394" s="5"/>
      <c r="S394" s="5"/>
      <c r="T394" s="5"/>
    </row>
    <row r="395" spans="1:20" ht="15.75" x14ac:dyDescent="0.25">
      <c r="A395" s="5"/>
      <c r="B395" s="52"/>
      <c r="C395" s="52"/>
      <c r="D395" s="53"/>
      <c r="E395" s="52"/>
      <c r="F395" s="34"/>
      <c r="G395" s="52"/>
      <c r="H395" s="42"/>
      <c r="I395" s="39"/>
      <c r="J395" s="24"/>
      <c r="K395" s="24"/>
      <c r="L395" s="33"/>
      <c r="M395" s="24"/>
      <c r="N395" s="24"/>
      <c r="O395" s="24"/>
      <c r="P395" s="5"/>
      <c r="Q395" s="5"/>
      <c r="R395" s="5"/>
      <c r="S395" s="5"/>
      <c r="T395" s="5"/>
    </row>
    <row r="396" spans="1:20" ht="15.75" x14ac:dyDescent="0.25">
      <c r="A396" s="5"/>
      <c r="B396" s="52"/>
      <c r="C396" s="52"/>
      <c r="D396" s="53"/>
      <c r="E396" s="52"/>
      <c r="F396" s="34"/>
      <c r="G396" s="52"/>
      <c r="H396" s="42"/>
      <c r="I396" s="39"/>
      <c r="J396" s="24"/>
      <c r="K396" s="24"/>
      <c r="L396" s="5"/>
      <c r="M396" s="24"/>
      <c r="N396" s="24"/>
      <c r="O396" s="24"/>
      <c r="P396" s="5"/>
      <c r="Q396" s="5"/>
      <c r="R396" s="5"/>
      <c r="S396" s="5"/>
      <c r="T396" s="5"/>
    </row>
    <row r="397" spans="1:20" ht="15.75" x14ac:dyDescent="0.25">
      <c r="A397" s="5"/>
      <c r="B397" s="52"/>
      <c r="C397" s="52"/>
      <c r="D397" s="53"/>
      <c r="E397" s="52"/>
      <c r="F397" s="34"/>
      <c r="G397" s="52"/>
      <c r="H397" s="42"/>
      <c r="I397" s="39"/>
      <c r="J397" s="24"/>
      <c r="K397" s="24"/>
      <c r="L397" s="5"/>
      <c r="M397" s="24"/>
      <c r="N397" s="24"/>
      <c r="O397" s="24"/>
      <c r="P397" s="5"/>
      <c r="Q397" s="5"/>
      <c r="R397" s="5"/>
      <c r="S397" s="5"/>
      <c r="T397" s="5"/>
    </row>
    <row r="398" spans="1:20" ht="15.75" x14ac:dyDescent="0.25">
      <c r="A398" s="5"/>
      <c r="B398" s="52"/>
      <c r="C398" s="52"/>
      <c r="D398" s="53"/>
      <c r="E398" s="52"/>
      <c r="F398" s="34"/>
      <c r="G398" s="52"/>
      <c r="H398" s="42"/>
      <c r="I398" s="39"/>
      <c r="J398" s="24"/>
      <c r="K398" s="24"/>
      <c r="L398" s="5"/>
      <c r="M398" s="24"/>
      <c r="N398" s="24"/>
      <c r="O398" s="24"/>
      <c r="P398" s="5"/>
      <c r="Q398" s="5"/>
      <c r="R398" s="5"/>
      <c r="S398" s="5"/>
      <c r="T398" s="5"/>
    </row>
    <row r="399" spans="1:20" ht="15.75" x14ac:dyDescent="0.25">
      <c r="A399" s="5"/>
      <c r="B399" s="52"/>
      <c r="C399" s="52"/>
      <c r="D399" s="53"/>
      <c r="E399" s="52"/>
      <c r="F399" s="34"/>
      <c r="G399" s="52"/>
      <c r="H399" s="42"/>
      <c r="I399" s="39"/>
      <c r="J399" s="24"/>
      <c r="K399" s="24"/>
      <c r="L399" s="5"/>
      <c r="M399" s="24"/>
      <c r="N399" s="24"/>
      <c r="O399" s="24"/>
      <c r="P399" s="5"/>
      <c r="Q399" s="5"/>
      <c r="R399" s="5"/>
      <c r="S399" s="5"/>
      <c r="T399" s="5"/>
    </row>
    <row r="400" spans="1:20" ht="15.75" x14ac:dyDescent="0.25">
      <c r="A400" s="5"/>
      <c r="B400" s="52"/>
      <c r="C400" s="52"/>
      <c r="D400" s="53"/>
      <c r="E400" s="52"/>
      <c r="F400" s="34"/>
      <c r="G400" s="52"/>
      <c r="H400" s="42"/>
      <c r="I400" s="39"/>
      <c r="J400" s="24"/>
      <c r="K400" s="24"/>
      <c r="L400" s="5"/>
      <c r="M400" s="24"/>
      <c r="N400" s="24"/>
      <c r="O400" s="24"/>
      <c r="P400" s="5"/>
      <c r="Q400" s="5"/>
      <c r="R400" s="5"/>
      <c r="S400" s="5"/>
      <c r="T400" s="5"/>
    </row>
    <row r="401" spans="1:20" ht="15.75" x14ac:dyDescent="0.25">
      <c r="A401" s="5"/>
      <c r="B401" s="52"/>
      <c r="C401" s="52"/>
      <c r="D401" s="53"/>
      <c r="E401" s="52"/>
      <c r="F401" s="34"/>
      <c r="G401" s="52"/>
      <c r="H401" s="42"/>
      <c r="I401" s="39"/>
      <c r="J401" s="24"/>
      <c r="K401" s="24"/>
      <c r="L401" s="5"/>
      <c r="M401" s="24"/>
      <c r="N401" s="24"/>
      <c r="O401" s="24"/>
      <c r="P401" s="5"/>
      <c r="Q401" s="5"/>
      <c r="R401" s="5"/>
      <c r="S401" s="5"/>
      <c r="T401" s="5"/>
    </row>
    <row r="402" spans="1:20" ht="15.75" x14ac:dyDescent="0.25">
      <c r="A402" s="5"/>
      <c r="B402" s="52"/>
      <c r="C402" s="52"/>
      <c r="D402" s="53"/>
      <c r="E402" s="52"/>
      <c r="F402" s="34"/>
      <c r="G402" s="52"/>
      <c r="H402" s="42"/>
      <c r="I402" s="39"/>
      <c r="J402" s="24"/>
      <c r="K402" s="24"/>
      <c r="L402" s="5"/>
      <c r="M402" s="24"/>
      <c r="N402" s="24"/>
      <c r="O402" s="24"/>
      <c r="P402" s="5"/>
      <c r="Q402" s="5"/>
      <c r="R402" s="5"/>
      <c r="S402" s="5"/>
      <c r="T402" s="5"/>
    </row>
    <row r="403" spans="1:20" ht="15.75" x14ac:dyDescent="0.25">
      <c r="A403" s="5"/>
      <c r="B403" s="52"/>
      <c r="C403" s="52"/>
      <c r="D403" s="53"/>
      <c r="E403" s="52"/>
      <c r="F403" s="34"/>
      <c r="G403" s="52"/>
      <c r="H403" s="42"/>
      <c r="I403" s="39"/>
      <c r="J403" s="24"/>
      <c r="K403" s="24"/>
      <c r="L403" s="5"/>
      <c r="M403" s="24"/>
      <c r="N403" s="24"/>
      <c r="O403" s="24"/>
      <c r="P403" s="5"/>
      <c r="Q403" s="5"/>
      <c r="R403" s="5"/>
      <c r="S403" s="5"/>
      <c r="T403" s="5"/>
    </row>
    <row r="404" spans="1:20" ht="15.75" x14ac:dyDescent="0.25">
      <c r="A404" s="5"/>
      <c r="B404" s="52"/>
      <c r="C404" s="52"/>
      <c r="D404" s="53"/>
      <c r="E404" s="52"/>
      <c r="F404" s="34"/>
      <c r="G404" s="52"/>
      <c r="H404" s="42"/>
      <c r="I404" s="39"/>
      <c r="J404" s="24"/>
      <c r="K404" s="24"/>
      <c r="L404" s="5"/>
      <c r="M404" s="24"/>
      <c r="N404" s="24"/>
      <c r="O404" s="24"/>
      <c r="P404" s="5"/>
      <c r="Q404" s="5"/>
      <c r="R404" s="5"/>
      <c r="S404" s="5"/>
      <c r="T404" s="5"/>
    </row>
    <row r="405" spans="1:20" ht="15.75" x14ac:dyDescent="0.25">
      <c r="A405" s="5"/>
      <c r="B405" s="52"/>
      <c r="C405" s="52"/>
      <c r="D405" s="53"/>
      <c r="E405" s="52"/>
      <c r="F405" s="34"/>
      <c r="G405" s="52"/>
      <c r="H405" s="42"/>
      <c r="I405" s="39"/>
      <c r="J405" s="24"/>
      <c r="K405" s="24"/>
      <c r="L405" s="5"/>
      <c r="M405" s="24"/>
      <c r="N405" s="24"/>
      <c r="O405" s="24"/>
      <c r="P405" s="5"/>
      <c r="Q405" s="5"/>
      <c r="R405" s="5"/>
      <c r="S405" s="5"/>
      <c r="T405" s="5"/>
    </row>
    <row r="406" spans="1:20" ht="15.75" x14ac:dyDescent="0.25">
      <c r="A406" s="5"/>
      <c r="B406" s="52"/>
      <c r="C406" s="52"/>
      <c r="D406" s="53"/>
      <c r="E406" s="52"/>
      <c r="F406" s="34"/>
      <c r="G406" s="52"/>
      <c r="H406" s="42"/>
      <c r="I406" s="39"/>
      <c r="J406" s="24"/>
      <c r="K406" s="24"/>
      <c r="L406" s="5"/>
      <c r="M406" s="24"/>
      <c r="N406" s="24"/>
      <c r="O406" s="24"/>
      <c r="P406" s="5"/>
      <c r="Q406" s="5"/>
      <c r="R406" s="5"/>
      <c r="S406" s="5"/>
      <c r="T406" s="5"/>
    </row>
    <row r="407" spans="1:20" ht="15.75" x14ac:dyDescent="0.25">
      <c r="A407" s="5"/>
      <c r="B407" s="52"/>
      <c r="C407" s="52"/>
      <c r="D407" s="53"/>
      <c r="E407" s="52"/>
      <c r="F407" s="34"/>
      <c r="G407" s="52"/>
      <c r="H407" s="42"/>
      <c r="I407" s="39"/>
      <c r="J407" s="24"/>
      <c r="K407" s="24"/>
      <c r="L407" s="5"/>
      <c r="M407" s="24"/>
      <c r="N407" s="24"/>
      <c r="O407" s="24"/>
      <c r="P407" s="5"/>
      <c r="Q407" s="5"/>
      <c r="R407" s="5"/>
      <c r="S407" s="5"/>
      <c r="T407" s="5"/>
    </row>
    <row r="408" spans="1:20" ht="15.75" x14ac:dyDescent="0.25">
      <c r="A408" s="5"/>
      <c r="B408" s="52"/>
      <c r="C408" s="52"/>
      <c r="D408" s="53"/>
      <c r="E408" s="52"/>
      <c r="F408" s="34"/>
      <c r="G408" s="52"/>
      <c r="H408" s="42"/>
      <c r="I408" s="39"/>
      <c r="J408" s="24"/>
      <c r="K408" s="24"/>
      <c r="L408" s="5"/>
      <c r="M408" s="24"/>
      <c r="N408" s="24"/>
      <c r="O408" s="24"/>
      <c r="P408" s="5"/>
      <c r="Q408" s="5"/>
      <c r="R408" s="5"/>
      <c r="S408" s="5"/>
      <c r="T408" s="5"/>
    </row>
    <row r="409" spans="1:20" ht="15.75" x14ac:dyDescent="0.25">
      <c r="A409" s="5"/>
      <c r="B409" s="52"/>
      <c r="C409" s="52"/>
      <c r="D409" s="53"/>
      <c r="E409" s="52"/>
      <c r="F409" s="34"/>
      <c r="G409" s="52"/>
      <c r="H409" s="42"/>
      <c r="I409" s="39"/>
      <c r="J409" s="24"/>
      <c r="K409" s="24"/>
      <c r="L409" s="5"/>
      <c r="M409" s="24"/>
      <c r="N409" s="24"/>
      <c r="O409" s="24"/>
      <c r="P409" s="5"/>
      <c r="Q409" s="5"/>
      <c r="R409" s="5"/>
      <c r="S409" s="5"/>
      <c r="T409" s="5"/>
    </row>
    <row r="410" spans="1:20" ht="15.75" x14ac:dyDescent="0.25">
      <c r="A410" s="5"/>
      <c r="B410" s="52"/>
      <c r="C410" s="52"/>
      <c r="D410" s="53"/>
      <c r="E410" s="52"/>
      <c r="F410" s="34"/>
      <c r="G410" s="52"/>
      <c r="H410" s="42"/>
      <c r="I410" s="39"/>
      <c r="J410" s="24"/>
      <c r="K410" s="24"/>
      <c r="L410" s="5"/>
      <c r="M410" s="24"/>
      <c r="N410" s="24"/>
      <c r="O410" s="24"/>
      <c r="P410" s="5"/>
      <c r="Q410" s="5"/>
      <c r="R410" s="5"/>
      <c r="S410" s="5"/>
      <c r="T410" s="5"/>
    </row>
    <row r="411" spans="1:20" ht="15.75" x14ac:dyDescent="0.25">
      <c r="A411" s="5"/>
      <c r="B411" s="52"/>
      <c r="C411" s="52"/>
      <c r="D411" s="53"/>
      <c r="E411" s="52"/>
      <c r="F411" s="34"/>
      <c r="G411" s="52"/>
      <c r="H411" s="42"/>
      <c r="I411" s="39"/>
      <c r="J411" s="24"/>
      <c r="K411" s="24"/>
      <c r="L411" s="5"/>
      <c r="M411" s="24"/>
      <c r="N411" s="24"/>
      <c r="O411" s="24"/>
      <c r="P411" s="5"/>
      <c r="Q411" s="5"/>
      <c r="R411" s="5"/>
      <c r="S411" s="5"/>
      <c r="T411" s="5"/>
    </row>
    <row r="412" spans="1:20" ht="15.75" x14ac:dyDescent="0.25">
      <c r="A412" s="5"/>
      <c r="B412" s="52"/>
      <c r="C412" s="52"/>
      <c r="D412" s="53"/>
      <c r="E412" s="52"/>
      <c r="F412" s="34"/>
      <c r="G412" s="52"/>
      <c r="H412" s="42"/>
      <c r="I412" s="39"/>
      <c r="J412" s="24"/>
      <c r="K412" s="24"/>
      <c r="L412" s="5"/>
      <c r="M412" s="24"/>
      <c r="N412" s="24"/>
      <c r="O412" s="24"/>
      <c r="P412" s="5"/>
      <c r="Q412" s="5"/>
      <c r="R412" s="5"/>
      <c r="S412" s="5"/>
      <c r="T412" s="5"/>
    </row>
    <row r="413" spans="1:20" ht="15.75" x14ac:dyDescent="0.25">
      <c r="A413" s="5"/>
      <c r="B413" s="52"/>
      <c r="C413" s="52"/>
      <c r="D413" s="53"/>
      <c r="E413" s="52"/>
      <c r="F413" s="34"/>
      <c r="G413" s="52"/>
      <c r="H413" s="42"/>
      <c r="I413" s="39"/>
      <c r="J413" s="24"/>
      <c r="K413" s="24"/>
      <c r="L413" s="5"/>
      <c r="M413" s="24"/>
      <c r="N413" s="24"/>
      <c r="O413" s="24"/>
      <c r="P413" s="5"/>
      <c r="Q413" s="5"/>
      <c r="R413" s="5"/>
      <c r="S413" s="5"/>
      <c r="T413" s="5"/>
    </row>
    <row r="414" spans="1:20" ht="15.75" x14ac:dyDescent="0.25">
      <c r="A414" s="5"/>
      <c r="B414" s="52"/>
      <c r="C414" s="52"/>
      <c r="D414" s="53"/>
      <c r="E414" s="52"/>
      <c r="F414" s="34"/>
      <c r="G414" s="52"/>
      <c r="H414" s="42"/>
      <c r="I414" s="39"/>
      <c r="J414" s="24"/>
      <c r="K414" s="24"/>
      <c r="L414" s="5"/>
      <c r="M414" s="24"/>
      <c r="N414" s="24"/>
      <c r="O414" s="24"/>
      <c r="P414" s="5"/>
      <c r="Q414" s="5"/>
      <c r="R414" s="5"/>
      <c r="S414" s="5"/>
      <c r="T414" s="5"/>
    </row>
    <row r="415" spans="1:20" ht="15.75" x14ac:dyDescent="0.25">
      <c r="A415" s="5"/>
      <c r="B415" s="52"/>
      <c r="C415" s="52"/>
      <c r="D415" s="53"/>
      <c r="E415" s="52"/>
      <c r="F415" s="34"/>
      <c r="G415" s="52"/>
      <c r="H415" s="42"/>
      <c r="I415" s="39"/>
      <c r="J415" s="24"/>
      <c r="K415" s="24"/>
      <c r="L415" s="5"/>
      <c r="M415" s="24"/>
      <c r="N415" s="24"/>
      <c r="O415" s="24"/>
      <c r="P415" s="5"/>
      <c r="Q415" s="5"/>
      <c r="R415" s="5"/>
      <c r="S415" s="5"/>
      <c r="T415" s="5"/>
    </row>
    <row r="416" spans="1:20" ht="15.75" x14ac:dyDescent="0.25">
      <c r="A416" s="5"/>
      <c r="B416" s="52"/>
      <c r="C416" s="52"/>
      <c r="D416" s="53"/>
      <c r="E416" s="52"/>
      <c r="F416" s="34"/>
      <c r="G416" s="52"/>
      <c r="H416" s="42"/>
      <c r="I416" s="39"/>
      <c r="J416" s="24"/>
      <c r="K416" s="24"/>
      <c r="L416" s="5"/>
      <c r="M416" s="24"/>
      <c r="N416" s="24"/>
      <c r="O416" s="24"/>
      <c r="P416" s="5"/>
      <c r="Q416" s="5"/>
      <c r="R416" s="5"/>
      <c r="S416" s="5"/>
      <c r="T416" s="5"/>
    </row>
    <row r="417" spans="1:20" ht="15.75" x14ac:dyDescent="0.25">
      <c r="A417" s="5"/>
      <c r="B417" s="52"/>
      <c r="C417" s="52"/>
      <c r="D417" s="53"/>
      <c r="E417" s="52"/>
      <c r="F417" s="34"/>
      <c r="G417" s="52"/>
      <c r="H417" s="42"/>
      <c r="I417" s="39"/>
      <c r="J417" s="24"/>
      <c r="K417" s="24"/>
      <c r="L417" s="5"/>
      <c r="M417" s="24"/>
      <c r="N417" s="24"/>
      <c r="O417" s="24"/>
      <c r="P417" s="5"/>
      <c r="Q417" s="5"/>
      <c r="R417" s="5"/>
      <c r="S417" s="5"/>
      <c r="T417" s="5"/>
    </row>
    <row r="418" spans="1:20" ht="15.75" x14ac:dyDescent="0.25">
      <c r="A418" s="5"/>
      <c r="B418" s="52"/>
      <c r="C418" s="52"/>
      <c r="D418" s="53"/>
      <c r="E418" s="52"/>
      <c r="F418" s="34"/>
      <c r="G418" s="52"/>
      <c r="H418" s="42"/>
      <c r="I418" s="39"/>
      <c r="J418" s="24"/>
      <c r="K418" s="24"/>
      <c r="L418" s="5"/>
      <c r="M418" s="24"/>
      <c r="N418" s="24"/>
      <c r="O418" s="24"/>
      <c r="P418" s="5"/>
      <c r="Q418" s="5"/>
      <c r="R418" s="5"/>
      <c r="S418" s="5"/>
      <c r="T418" s="5"/>
    </row>
    <row r="419" spans="1:20" ht="15.75" x14ac:dyDescent="0.25">
      <c r="A419" s="5"/>
      <c r="B419" s="52"/>
      <c r="C419" s="52"/>
      <c r="D419" s="53"/>
      <c r="E419" s="52"/>
      <c r="F419" s="34"/>
      <c r="G419" s="52"/>
      <c r="H419" s="42"/>
      <c r="I419" s="39"/>
      <c r="J419" s="24"/>
      <c r="K419" s="24"/>
      <c r="L419" s="5"/>
      <c r="M419" s="24"/>
      <c r="N419" s="24"/>
      <c r="O419" s="24"/>
      <c r="P419" s="5"/>
      <c r="Q419" s="5"/>
      <c r="R419" s="5"/>
      <c r="S419" s="5"/>
      <c r="T419" s="5"/>
    </row>
    <row r="420" spans="1:20" ht="15.75" x14ac:dyDescent="0.25">
      <c r="A420" s="5"/>
      <c r="B420" s="52"/>
      <c r="C420" s="52"/>
      <c r="D420" s="53"/>
      <c r="E420" s="52"/>
      <c r="F420" s="34"/>
      <c r="G420" s="52"/>
      <c r="H420" s="42"/>
      <c r="I420" s="39"/>
      <c r="J420" s="24"/>
      <c r="K420" s="24"/>
      <c r="L420" s="5"/>
      <c r="M420" s="24"/>
      <c r="N420" s="24"/>
      <c r="O420" s="24"/>
      <c r="P420" s="5"/>
      <c r="Q420" s="5"/>
      <c r="R420" s="5"/>
      <c r="S420" s="5"/>
      <c r="T420" s="5"/>
    </row>
    <row r="421" spans="1:20" ht="15.75" x14ac:dyDescent="0.25">
      <c r="A421" s="5"/>
      <c r="B421" s="52"/>
      <c r="C421" s="52"/>
      <c r="D421" s="53"/>
      <c r="E421" s="52"/>
      <c r="F421" s="34"/>
      <c r="G421" s="52"/>
      <c r="H421" s="42"/>
      <c r="I421" s="39"/>
      <c r="J421" s="24"/>
      <c r="K421" s="24"/>
      <c r="L421" s="5"/>
      <c r="M421" s="24"/>
      <c r="N421" s="24"/>
      <c r="O421" s="24"/>
      <c r="P421" s="5"/>
      <c r="Q421" s="5"/>
      <c r="R421" s="5"/>
      <c r="S421" s="5"/>
      <c r="T421" s="5"/>
    </row>
    <row r="422" spans="1:20" ht="15.75" x14ac:dyDescent="0.25">
      <c r="A422" s="5"/>
      <c r="B422" s="52"/>
      <c r="C422" s="52"/>
      <c r="D422" s="53"/>
      <c r="E422" s="52"/>
      <c r="F422" s="34"/>
      <c r="G422" s="52"/>
      <c r="H422" s="42"/>
      <c r="I422" s="39"/>
      <c r="J422" s="24"/>
      <c r="K422" s="24"/>
      <c r="L422" s="5"/>
      <c r="M422" s="24"/>
      <c r="N422" s="24"/>
      <c r="O422" s="24"/>
      <c r="P422" s="5"/>
      <c r="Q422" s="5"/>
      <c r="R422" s="5"/>
      <c r="S422" s="5"/>
      <c r="T422" s="5"/>
    </row>
    <row r="423" spans="1:20" ht="15.75" x14ac:dyDescent="0.25">
      <c r="A423" s="5"/>
      <c r="B423" s="52"/>
      <c r="C423" s="52"/>
      <c r="D423" s="53"/>
      <c r="E423" s="52"/>
      <c r="F423" s="34"/>
      <c r="G423" s="52"/>
      <c r="H423" s="42"/>
      <c r="I423" s="39"/>
      <c r="J423" s="24"/>
      <c r="K423" s="24"/>
      <c r="L423" s="5"/>
      <c r="M423" s="24"/>
      <c r="N423" s="24"/>
      <c r="O423" s="24"/>
      <c r="P423" s="5"/>
      <c r="Q423" s="5"/>
      <c r="R423" s="5"/>
      <c r="S423" s="5"/>
      <c r="T423" s="5"/>
    </row>
    <row r="424" spans="1:20" ht="15.75" x14ac:dyDescent="0.25">
      <c r="A424" s="5"/>
      <c r="B424" s="52"/>
      <c r="C424" s="52"/>
      <c r="D424" s="53"/>
      <c r="E424" s="52"/>
      <c r="F424" s="34"/>
      <c r="G424" s="52"/>
      <c r="H424" s="42"/>
      <c r="I424" s="39"/>
      <c r="J424" s="24"/>
      <c r="K424" s="24"/>
      <c r="L424" s="5"/>
      <c r="M424" s="24"/>
      <c r="N424" s="24"/>
      <c r="O424" s="24"/>
      <c r="P424" s="5"/>
      <c r="Q424" s="5"/>
      <c r="R424" s="5"/>
      <c r="S424" s="5"/>
      <c r="T424" s="5"/>
    </row>
    <row r="425" spans="1:20" ht="15.75" x14ac:dyDescent="0.25">
      <c r="A425" s="5"/>
      <c r="B425" s="52"/>
      <c r="C425" s="52"/>
      <c r="D425" s="53"/>
      <c r="E425" s="52"/>
      <c r="F425" s="34"/>
      <c r="G425" s="52"/>
      <c r="H425" s="42"/>
      <c r="I425" s="39"/>
      <c r="J425" s="24"/>
      <c r="K425" s="24"/>
      <c r="L425" s="5"/>
      <c r="M425" s="24"/>
      <c r="N425" s="24"/>
      <c r="O425" s="24"/>
      <c r="P425" s="5"/>
      <c r="Q425" s="5"/>
      <c r="R425" s="5"/>
      <c r="S425" s="5"/>
      <c r="T425" s="5"/>
    </row>
    <row r="426" spans="1:20" ht="15.75" x14ac:dyDescent="0.25">
      <c r="A426" s="5"/>
      <c r="B426" s="52"/>
      <c r="C426" s="52"/>
      <c r="D426" s="53"/>
      <c r="E426" s="52"/>
      <c r="F426" s="34"/>
      <c r="G426" s="52"/>
      <c r="H426" s="42"/>
      <c r="I426" s="39"/>
      <c r="J426" s="24"/>
      <c r="K426" s="24"/>
      <c r="L426" s="5"/>
      <c r="M426" s="24"/>
      <c r="N426" s="24"/>
      <c r="O426" s="24"/>
      <c r="P426" s="5"/>
      <c r="Q426" s="5"/>
      <c r="R426" s="5"/>
      <c r="S426" s="5"/>
      <c r="T426" s="5"/>
    </row>
    <row r="427" spans="1:20" ht="15.75" x14ac:dyDescent="0.25">
      <c r="A427" s="5"/>
      <c r="B427" s="52"/>
      <c r="C427" s="52"/>
      <c r="D427" s="53"/>
      <c r="E427" s="52"/>
      <c r="F427" s="34"/>
      <c r="G427" s="52"/>
      <c r="H427" s="42"/>
      <c r="I427" s="39"/>
      <c r="J427" s="24"/>
      <c r="K427" s="24"/>
      <c r="L427" s="5"/>
      <c r="M427" s="24"/>
      <c r="N427" s="24"/>
      <c r="O427" s="24"/>
      <c r="P427" s="5"/>
      <c r="Q427" s="5"/>
      <c r="R427" s="5"/>
      <c r="S427" s="5"/>
      <c r="T427" s="5"/>
    </row>
    <row r="428" spans="1:20" ht="15.75" x14ac:dyDescent="0.25">
      <c r="A428" s="5"/>
      <c r="B428" s="52"/>
      <c r="C428" s="52"/>
      <c r="D428" s="53"/>
      <c r="E428" s="52"/>
      <c r="F428" s="34"/>
      <c r="G428" s="52"/>
      <c r="H428" s="42"/>
      <c r="I428" s="39"/>
      <c r="J428" s="24"/>
      <c r="K428" s="24"/>
      <c r="L428" s="5"/>
      <c r="M428" s="24"/>
      <c r="N428" s="24"/>
      <c r="O428" s="24"/>
      <c r="P428" s="5"/>
      <c r="Q428" s="5"/>
      <c r="R428" s="5"/>
      <c r="S428" s="5"/>
      <c r="T428" s="5"/>
    </row>
    <row r="429" spans="1:20" ht="15.75" x14ac:dyDescent="0.25">
      <c r="A429" s="5"/>
      <c r="B429" s="52"/>
      <c r="C429" s="52"/>
      <c r="D429" s="53"/>
      <c r="E429" s="52"/>
      <c r="F429" s="34"/>
      <c r="G429" s="52"/>
      <c r="H429" s="42"/>
      <c r="I429" s="39"/>
      <c r="J429" s="24"/>
      <c r="K429" s="24"/>
      <c r="L429" s="5"/>
      <c r="M429" s="24"/>
      <c r="N429" s="24"/>
      <c r="O429" s="24"/>
      <c r="P429" s="5"/>
      <c r="Q429" s="5"/>
      <c r="R429" s="5"/>
      <c r="S429" s="5"/>
      <c r="T429" s="5"/>
    </row>
    <row r="430" spans="1:20" ht="15.75" x14ac:dyDescent="0.25">
      <c r="A430" s="5"/>
      <c r="B430" s="52"/>
      <c r="C430" s="52"/>
      <c r="D430" s="53"/>
      <c r="E430" s="52"/>
      <c r="F430" s="34"/>
      <c r="G430" s="52"/>
      <c r="H430" s="42"/>
      <c r="I430" s="39"/>
      <c r="J430" s="24"/>
      <c r="K430" s="24"/>
      <c r="L430" s="5"/>
      <c r="M430" s="24"/>
      <c r="N430" s="24"/>
      <c r="O430" s="24"/>
      <c r="P430" s="5"/>
      <c r="Q430" s="5"/>
      <c r="R430" s="5"/>
      <c r="S430" s="5"/>
      <c r="T430" s="5"/>
    </row>
    <row r="431" spans="1:20" ht="15.75" x14ac:dyDescent="0.25">
      <c r="A431" s="5"/>
      <c r="B431" s="52"/>
      <c r="C431" s="52"/>
      <c r="D431" s="53"/>
      <c r="E431" s="52"/>
      <c r="F431" s="34"/>
      <c r="G431" s="52"/>
      <c r="H431" s="42"/>
      <c r="I431" s="39"/>
      <c r="J431" s="24"/>
      <c r="K431" s="24"/>
      <c r="L431" s="5"/>
      <c r="M431" s="24"/>
      <c r="N431" s="24"/>
      <c r="O431" s="24"/>
      <c r="P431" s="5"/>
      <c r="Q431" s="5"/>
      <c r="R431" s="5"/>
      <c r="S431" s="5"/>
      <c r="T431" s="5"/>
    </row>
    <row r="432" spans="1:20" ht="15.75" x14ac:dyDescent="0.25">
      <c r="A432" s="5"/>
      <c r="B432" s="52"/>
      <c r="C432" s="52"/>
      <c r="D432" s="53"/>
      <c r="E432" s="52"/>
      <c r="F432" s="34"/>
      <c r="G432" s="52"/>
      <c r="H432" s="42"/>
      <c r="I432" s="39"/>
      <c r="J432" s="24"/>
      <c r="K432" s="24"/>
      <c r="L432" s="5"/>
      <c r="M432" s="24"/>
      <c r="N432" s="24"/>
      <c r="O432" s="24"/>
      <c r="P432" s="5"/>
      <c r="Q432" s="5"/>
      <c r="R432" s="5"/>
      <c r="S432" s="5"/>
      <c r="T432" s="5"/>
    </row>
    <row r="433" spans="18:20" ht="15.75" x14ac:dyDescent="0.25">
      <c r="R433" s="5"/>
      <c r="S433" s="5"/>
      <c r="T433" s="5"/>
    </row>
  </sheetData>
  <autoFilter ref="A12:WVS372" xr:uid="{00000000-0009-0000-0000-000004000000}"/>
  <mergeCells count="1">
    <mergeCell ref="A1:D1"/>
  </mergeCells>
  <pageMargins left="0.7" right="0.7" top="0.75" bottom="0.75" header="0.3" footer="0.3"/>
  <pageSetup paperSize="9" orientation="portrait" verticalDpi="300" r:id="rId1"/>
  <ignoredErrors>
    <ignoredError sqref="C4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33"/>
  <sheetViews>
    <sheetView rightToLeft="1" zoomScale="70" zoomScaleNormal="70" workbookViewId="0">
      <selection activeCell="M3" sqref="M3"/>
    </sheetView>
  </sheetViews>
  <sheetFormatPr defaultRowHeight="15" x14ac:dyDescent="0.25"/>
  <cols>
    <col min="1" max="1" width="11.28515625" customWidth="1"/>
    <col min="2" max="2" width="21.7109375" style="54" bestFit="1" customWidth="1"/>
    <col min="3" max="3" width="16.7109375" style="54" customWidth="1"/>
    <col min="4" max="4" width="17.42578125" style="55" customWidth="1"/>
    <col min="5" max="5" width="12" style="54" customWidth="1"/>
    <col min="6" max="6" width="13.85546875" customWidth="1"/>
    <col min="7" max="7" width="15.7109375" style="54" bestFit="1" customWidth="1"/>
    <col min="8" max="8" width="14.7109375" style="37" hidden="1" customWidth="1"/>
    <col min="9" max="9" width="18.28515625" style="37" bestFit="1" customWidth="1"/>
    <col min="10" max="10" width="18.85546875" style="3" customWidth="1"/>
    <col min="11" max="11" width="15.28515625" style="3" hidden="1" customWidth="1"/>
    <col min="13" max="13" width="10.7109375" style="3" customWidth="1"/>
    <col min="14" max="14" width="6.5703125" style="3" customWidth="1"/>
    <col min="15" max="15" width="14.140625" style="3" customWidth="1"/>
    <col min="257" max="257" width="11.28515625" customWidth="1"/>
    <col min="258" max="258" width="12" bestFit="1" customWidth="1"/>
    <col min="259" max="259" width="14.140625" customWidth="1"/>
    <col min="260" max="260" width="13.42578125" customWidth="1"/>
    <col min="261" max="261" width="12" customWidth="1"/>
    <col min="262" max="262" width="13.85546875" customWidth="1"/>
    <col min="263" max="263" width="11.7109375" customWidth="1"/>
    <col min="264" max="264" width="12.5703125" customWidth="1"/>
    <col min="265" max="265" width="14.7109375" customWidth="1"/>
    <col min="266" max="266" width="18.85546875" customWidth="1"/>
    <col min="267" max="267" width="0" hidden="1" customWidth="1"/>
    <col min="269" max="269" width="10.7109375" customWidth="1"/>
    <col min="270" max="270" width="6.5703125" customWidth="1"/>
    <col min="271" max="271" width="14.140625" customWidth="1"/>
    <col min="513" max="513" width="11.28515625" customWidth="1"/>
    <col min="514" max="514" width="12" bestFit="1" customWidth="1"/>
    <col min="515" max="515" width="14.140625" customWidth="1"/>
    <col min="516" max="516" width="13.42578125" customWidth="1"/>
    <col min="517" max="517" width="12" customWidth="1"/>
    <col min="518" max="518" width="13.85546875" customWidth="1"/>
    <col min="519" max="519" width="11.7109375" customWidth="1"/>
    <col min="520" max="520" width="12.5703125" customWidth="1"/>
    <col min="521" max="521" width="14.7109375" customWidth="1"/>
    <col min="522" max="522" width="18.85546875" customWidth="1"/>
    <col min="523" max="523" width="0" hidden="1" customWidth="1"/>
    <col min="525" max="525" width="10.7109375" customWidth="1"/>
    <col min="526" max="526" width="6.5703125" customWidth="1"/>
    <col min="527" max="527" width="14.140625" customWidth="1"/>
    <col min="769" max="769" width="11.28515625" customWidth="1"/>
    <col min="770" max="770" width="12" bestFit="1" customWidth="1"/>
    <col min="771" max="771" width="14.140625" customWidth="1"/>
    <col min="772" max="772" width="13.42578125" customWidth="1"/>
    <col min="773" max="773" width="12" customWidth="1"/>
    <col min="774" max="774" width="13.85546875" customWidth="1"/>
    <col min="775" max="775" width="11.7109375" customWidth="1"/>
    <col min="776" max="776" width="12.5703125" customWidth="1"/>
    <col min="777" max="777" width="14.7109375" customWidth="1"/>
    <col min="778" max="778" width="18.85546875" customWidth="1"/>
    <col min="779" max="779" width="0" hidden="1" customWidth="1"/>
    <col min="781" max="781" width="10.7109375" customWidth="1"/>
    <col min="782" max="782" width="6.5703125" customWidth="1"/>
    <col min="783" max="783" width="14.140625" customWidth="1"/>
    <col min="1025" max="1025" width="11.28515625" customWidth="1"/>
    <col min="1026" max="1026" width="12" bestFit="1" customWidth="1"/>
    <col min="1027" max="1027" width="14.140625" customWidth="1"/>
    <col min="1028" max="1028" width="13.42578125" customWidth="1"/>
    <col min="1029" max="1029" width="12" customWidth="1"/>
    <col min="1030" max="1030" width="13.85546875" customWidth="1"/>
    <col min="1031" max="1031" width="11.7109375" customWidth="1"/>
    <col min="1032" max="1032" width="12.5703125" customWidth="1"/>
    <col min="1033" max="1033" width="14.7109375" customWidth="1"/>
    <col min="1034" max="1034" width="18.85546875" customWidth="1"/>
    <col min="1035" max="1035" width="0" hidden="1" customWidth="1"/>
    <col min="1037" max="1037" width="10.7109375" customWidth="1"/>
    <col min="1038" max="1038" width="6.5703125" customWidth="1"/>
    <col min="1039" max="1039" width="14.140625" customWidth="1"/>
    <col min="1281" max="1281" width="11.28515625" customWidth="1"/>
    <col min="1282" max="1282" width="12" bestFit="1" customWidth="1"/>
    <col min="1283" max="1283" width="14.140625" customWidth="1"/>
    <col min="1284" max="1284" width="13.42578125" customWidth="1"/>
    <col min="1285" max="1285" width="12" customWidth="1"/>
    <col min="1286" max="1286" width="13.85546875" customWidth="1"/>
    <col min="1287" max="1287" width="11.7109375" customWidth="1"/>
    <col min="1288" max="1288" width="12.5703125" customWidth="1"/>
    <col min="1289" max="1289" width="14.7109375" customWidth="1"/>
    <col min="1290" max="1290" width="18.85546875" customWidth="1"/>
    <col min="1291" max="1291" width="0" hidden="1" customWidth="1"/>
    <col min="1293" max="1293" width="10.7109375" customWidth="1"/>
    <col min="1294" max="1294" width="6.5703125" customWidth="1"/>
    <col min="1295" max="1295" width="14.140625" customWidth="1"/>
    <col min="1537" max="1537" width="11.28515625" customWidth="1"/>
    <col min="1538" max="1538" width="12" bestFit="1" customWidth="1"/>
    <col min="1539" max="1539" width="14.140625" customWidth="1"/>
    <col min="1540" max="1540" width="13.42578125" customWidth="1"/>
    <col min="1541" max="1541" width="12" customWidth="1"/>
    <col min="1542" max="1542" width="13.85546875" customWidth="1"/>
    <col min="1543" max="1543" width="11.7109375" customWidth="1"/>
    <col min="1544" max="1544" width="12.5703125" customWidth="1"/>
    <col min="1545" max="1545" width="14.7109375" customWidth="1"/>
    <col min="1546" max="1546" width="18.85546875" customWidth="1"/>
    <col min="1547" max="1547" width="0" hidden="1" customWidth="1"/>
    <col min="1549" max="1549" width="10.7109375" customWidth="1"/>
    <col min="1550" max="1550" width="6.5703125" customWidth="1"/>
    <col min="1551" max="1551" width="14.140625" customWidth="1"/>
    <col min="1793" max="1793" width="11.28515625" customWidth="1"/>
    <col min="1794" max="1794" width="12" bestFit="1" customWidth="1"/>
    <col min="1795" max="1795" width="14.140625" customWidth="1"/>
    <col min="1796" max="1796" width="13.42578125" customWidth="1"/>
    <col min="1797" max="1797" width="12" customWidth="1"/>
    <col min="1798" max="1798" width="13.85546875" customWidth="1"/>
    <col min="1799" max="1799" width="11.7109375" customWidth="1"/>
    <col min="1800" max="1800" width="12.5703125" customWidth="1"/>
    <col min="1801" max="1801" width="14.7109375" customWidth="1"/>
    <col min="1802" max="1802" width="18.85546875" customWidth="1"/>
    <col min="1803" max="1803" width="0" hidden="1" customWidth="1"/>
    <col min="1805" max="1805" width="10.7109375" customWidth="1"/>
    <col min="1806" max="1806" width="6.5703125" customWidth="1"/>
    <col min="1807" max="1807" width="14.140625" customWidth="1"/>
    <col min="2049" max="2049" width="11.28515625" customWidth="1"/>
    <col min="2050" max="2050" width="12" bestFit="1" customWidth="1"/>
    <col min="2051" max="2051" width="14.140625" customWidth="1"/>
    <col min="2052" max="2052" width="13.42578125" customWidth="1"/>
    <col min="2053" max="2053" width="12" customWidth="1"/>
    <col min="2054" max="2054" width="13.85546875" customWidth="1"/>
    <col min="2055" max="2055" width="11.7109375" customWidth="1"/>
    <col min="2056" max="2056" width="12.5703125" customWidth="1"/>
    <col min="2057" max="2057" width="14.7109375" customWidth="1"/>
    <col min="2058" max="2058" width="18.85546875" customWidth="1"/>
    <col min="2059" max="2059" width="0" hidden="1" customWidth="1"/>
    <col min="2061" max="2061" width="10.7109375" customWidth="1"/>
    <col min="2062" max="2062" width="6.5703125" customWidth="1"/>
    <col min="2063" max="2063" width="14.140625" customWidth="1"/>
    <col min="2305" max="2305" width="11.28515625" customWidth="1"/>
    <col min="2306" max="2306" width="12" bestFit="1" customWidth="1"/>
    <col min="2307" max="2307" width="14.140625" customWidth="1"/>
    <col min="2308" max="2308" width="13.42578125" customWidth="1"/>
    <col min="2309" max="2309" width="12" customWidth="1"/>
    <col min="2310" max="2310" width="13.85546875" customWidth="1"/>
    <col min="2311" max="2311" width="11.7109375" customWidth="1"/>
    <col min="2312" max="2312" width="12.5703125" customWidth="1"/>
    <col min="2313" max="2313" width="14.7109375" customWidth="1"/>
    <col min="2314" max="2314" width="18.85546875" customWidth="1"/>
    <col min="2315" max="2315" width="0" hidden="1" customWidth="1"/>
    <col min="2317" max="2317" width="10.7109375" customWidth="1"/>
    <col min="2318" max="2318" width="6.5703125" customWidth="1"/>
    <col min="2319" max="2319" width="14.140625" customWidth="1"/>
    <col min="2561" max="2561" width="11.28515625" customWidth="1"/>
    <col min="2562" max="2562" width="12" bestFit="1" customWidth="1"/>
    <col min="2563" max="2563" width="14.140625" customWidth="1"/>
    <col min="2564" max="2564" width="13.42578125" customWidth="1"/>
    <col min="2565" max="2565" width="12" customWidth="1"/>
    <col min="2566" max="2566" width="13.85546875" customWidth="1"/>
    <col min="2567" max="2567" width="11.7109375" customWidth="1"/>
    <col min="2568" max="2568" width="12.5703125" customWidth="1"/>
    <col min="2569" max="2569" width="14.7109375" customWidth="1"/>
    <col min="2570" max="2570" width="18.85546875" customWidth="1"/>
    <col min="2571" max="2571" width="0" hidden="1" customWidth="1"/>
    <col min="2573" max="2573" width="10.7109375" customWidth="1"/>
    <col min="2574" max="2574" width="6.5703125" customWidth="1"/>
    <col min="2575" max="2575" width="14.140625" customWidth="1"/>
    <col min="2817" max="2817" width="11.28515625" customWidth="1"/>
    <col min="2818" max="2818" width="12" bestFit="1" customWidth="1"/>
    <col min="2819" max="2819" width="14.140625" customWidth="1"/>
    <col min="2820" max="2820" width="13.42578125" customWidth="1"/>
    <col min="2821" max="2821" width="12" customWidth="1"/>
    <col min="2822" max="2822" width="13.85546875" customWidth="1"/>
    <col min="2823" max="2823" width="11.7109375" customWidth="1"/>
    <col min="2824" max="2824" width="12.5703125" customWidth="1"/>
    <col min="2825" max="2825" width="14.7109375" customWidth="1"/>
    <col min="2826" max="2826" width="18.85546875" customWidth="1"/>
    <col min="2827" max="2827" width="0" hidden="1" customWidth="1"/>
    <col min="2829" max="2829" width="10.7109375" customWidth="1"/>
    <col min="2830" max="2830" width="6.5703125" customWidth="1"/>
    <col min="2831" max="2831" width="14.140625" customWidth="1"/>
    <col min="3073" max="3073" width="11.28515625" customWidth="1"/>
    <col min="3074" max="3074" width="12" bestFit="1" customWidth="1"/>
    <col min="3075" max="3075" width="14.140625" customWidth="1"/>
    <col min="3076" max="3076" width="13.42578125" customWidth="1"/>
    <col min="3077" max="3077" width="12" customWidth="1"/>
    <col min="3078" max="3078" width="13.85546875" customWidth="1"/>
    <col min="3079" max="3079" width="11.7109375" customWidth="1"/>
    <col min="3080" max="3080" width="12.5703125" customWidth="1"/>
    <col min="3081" max="3081" width="14.7109375" customWidth="1"/>
    <col min="3082" max="3082" width="18.85546875" customWidth="1"/>
    <col min="3083" max="3083" width="0" hidden="1" customWidth="1"/>
    <col min="3085" max="3085" width="10.7109375" customWidth="1"/>
    <col min="3086" max="3086" width="6.5703125" customWidth="1"/>
    <col min="3087" max="3087" width="14.140625" customWidth="1"/>
    <col min="3329" max="3329" width="11.28515625" customWidth="1"/>
    <col min="3330" max="3330" width="12" bestFit="1" customWidth="1"/>
    <col min="3331" max="3331" width="14.140625" customWidth="1"/>
    <col min="3332" max="3332" width="13.42578125" customWidth="1"/>
    <col min="3333" max="3333" width="12" customWidth="1"/>
    <col min="3334" max="3334" width="13.85546875" customWidth="1"/>
    <col min="3335" max="3335" width="11.7109375" customWidth="1"/>
    <col min="3336" max="3336" width="12.5703125" customWidth="1"/>
    <col min="3337" max="3337" width="14.7109375" customWidth="1"/>
    <col min="3338" max="3338" width="18.85546875" customWidth="1"/>
    <col min="3339" max="3339" width="0" hidden="1" customWidth="1"/>
    <col min="3341" max="3341" width="10.7109375" customWidth="1"/>
    <col min="3342" max="3342" width="6.5703125" customWidth="1"/>
    <col min="3343" max="3343" width="14.140625" customWidth="1"/>
    <col min="3585" max="3585" width="11.28515625" customWidth="1"/>
    <col min="3586" max="3586" width="12" bestFit="1" customWidth="1"/>
    <col min="3587" max="3587" width="14.140625" customWidth="1"/>
    <col min="3588" max="3588" width="13.42578125" customWidth="1"/>
    <col min="3589" max="3589" width="12" customWidth="1"/>
    <col min="3590" max="3590" width="13.85546875" customWidth="1"/>
    <col min="3591" max="3591" width="11.7109375" customWidth="1"/>
    <col min="3592" max="3592" width="12.5703125" customWidth="1"/>
    <col min="3593" max="3593" width="14.7109375" customWidth="1"/>
    <col min="3594" max="3594" width="18.85546875" customWidth="1"/>
    <col min="3595" max="3595" width="0" hidden="1" customWidth="1"/>
    <col min="3597" max="3597" width="10.7109375" customWidth="1"/>
    <col min="3598" max="3598" width="6.5703125" customWidth="1"/>
    <col min="3599" max="3599" width="14.140625" customWidth="1"/>
    <col min="3841" max="3841" width="11.28515625" customWidth="1"/>
    <col min="3842" max="3842" width="12" bestFit="1" customWidth="1"/>
    <col min="3843" max="3843" width="14.140625" customWidth="1"/>
    <col min="3844" max="3844" width="13.42578125" customWidth="1"/>
    <col min="3845" max="3845" width="12" customWidth="1"/>
    <col min="3846" max="3846" width="13.85546875" customWidth="1"/>
    <col min="3847" max="3847" width="11.7109375" customWidth="1"/>
    <col min="3848" max="3848" width="12.5703125" customWidth="1"/>
    <col min="3849" max="3849" width="14.7109375" customWidth="1"/>
    <col min="3850" max="3850" width="18.85546875" customWidth="1"/>
    <col min="3851" max="3851" width="0" hidden="1" customWidth="1"/>
    <col min="3853" max="3853" width="10.7109375" customWidth="1"/>
    <col min="3854" max="3854" width="6.5703125" customWidth="1"/>
    <col min="3855" max="3855" width="14.140625" customWidth="1"/>
    <col min="4097" max="4097" width="11.28515625" customWidth="1"/>
    <col min="4098" max="4098" width="12" bestFit="1" customWidth="1"/>
    <col min="4099" max="4099" width="14.140625" customWidth="1"/>
    <col min="4100" max="4100" width="13.42578125" customWidth="1"/>
    <col min="4101" max="4101" width="12" customWidth="1"/>
    <col min="4102" max="4102" width="13.85546875" customWidth="1"/>
    <col min="4103" max="4103" width="11.7109375" customWidth="1"/>
    <col min="4104" max="4104" width="12.5703125" customWidth="1"/>
    <col min="4105" max="4105" width="14.7109375" customWidth="1"/>
    <col min="4106" max="4106" width="18.85546875" customWidth="1"/>
    <col min="4107" max="4107" width="0" hidden="1" customWidth="1"/>
    <col min="4109" max="4109" width="10.7109375" customWidth="1"/>
    <col min="4110" max="4110" width="6.5703125" customWidth="1"/>
    <col min="4111" max="4111" width="14.140625" customWidth="1"/>
    <col min="4353" max="4353" width="11.28515625" customWidth="1"/>
    <col min="4354" max="4354" width="12" bestFit="1" customWidth="1"/>
    <col min="4355" max="4355" width="14.140625" customWidth="1"/>
    <col min="4356" max="4356" width="13.42578125" customWidth="1"/>
    <col min="4357" max="4357" width="12" customWidth="1"/>
    <col min="4358" max="4358" width="13.85546875" customWidth="1"/>
    <col min="4359" max="4359" width="11.7109375" customWidth="1"/>
    <col min="4360" max="4360" width="12.5703125" customWidth="1"/>
    <col min="4361" max="4361" width="14.7109375" customWidth="1"/>
    <col min="4362" max="4362" width="18.85546875" customWidth="1"/>
    <col min="4363" max="4363" width="0" hidden="1" customWidth="1"/>
    <col min="4365" max="4365" width="10.7109375" customWidth="1"/>
    <col min="4366" max="4366" width="6.5703125" customWidth="1"/>
    <col min="4367" max="4367" width="14.140625" customWidth="1"/>
    <col min="4609" max="4609" width="11.28515625" customWidth="1"/>
    <col min="4610" max="4610" width="12" bestFit="1" customWidth="1"/>
    <col min="4611" max="4611" width="14.140625" customWidth="1"/>
    <col min="4612" max="4612" width="13.42578125" customWidth="1"/>
    <col min="4613" max="4613" width="12" customWidth="1"/>
    <col min="4614" max="4614" width="13.85546875" customWidth="1"/>
    <col min="4615" max="4615" width="11.7109375" customWidth="1"/>
    <col min="4616" max="4616" width="12.5703125" customWidth="1"/>
    <col min="4617" max="4617" width="14.7109375" customWidth="1"/>
    <col min="4618" max="4618" width="18.85546875" customWidth="1"/>
    <col min="4619" max="4619" width="0" hidden="1" customWidth="1"/>
    <col min="4621" max="4621" width="10.7109375" customWidth="1"/>
    <col min="4622" max="4622" width="6.5703125" customWidth="1"/>
    <col min="4623" max="4623" width="14.140625" customWidth="1"/>
    <col min="4865" max="4865" width="11.28515625" customWidth="1"/>
    <col min="4866" max="4866" width="12" bestFit="1" customWidth="1"/>
    <col min="4867" max="4867" width="14.140625" customWidth="1"/>
    <col min="4868" max="4868" width="13.42578125" customWidth="1"/>
    <col min="4869" max="4869" width="12" customWidth="1"/>
    <col min="4870" max="4870" width="13.85546875" customWidth="1"/>
    <col min="4871" max="4871" width="11.7109375" customWidth="1"/>
    <col min="4872" max="4872" width="12.5703125" customWidth="1"/>
    <col min="4873" max="4873" width="14.7109375" customWidth="1"/>
    <col min="4874" max="4874" width="18.85546875" customWidth="1"/>
    <col min="4875" max="4875" width="0" hidden="1" customWidth="1"/>
    <col min="4877" max="4877" width="10.7109375" customWidth="1"/>
    <col min="4878" max="4878" width="6.5703125" customWidth="1"/>
    <col min="4879" max="4879" width="14.140625" customWidth="1"/>
    <col min="5121" max="5121" width="11.28515625" customWidth="1"/>
    <col min="5122" max="5122" width="12" bestFit="1" customWidth="1"/>
    <col min="5123" max="5123" width="14.140625" customWidth="1"/>
    <col min="5124" max="5124" width="13.42578125" customWidth="1"/>
    <col min="5125" max="5125" width="12" customWidth="1"/>
    <col min="5126" max="5126" width="13.85546875" customWidth="1"/>
    <col min="5127" max="5127" width="11.7109375" customWidth="1"/>
    <col min="5128" max="5128" width="12.5703125" customWidth="1"/>
    <col min="5129" max="5129" width="14.7109375" customWidth="1"/>
    <col min="5130" max="5130" width="18.85546875" customWidth="1"/>
    <col min="5131" max="5131" width="0" hidden="1" customWidth="1"/>
    <col min="5133" max="5133" width="10.7109375" customWidth="1"/>
    <col min="5134" max="5134" width="6.5703125" customWidth="1"/>
    <col min="5135" max="5135" width="14.140625" customWidth="1"/>
    <col min="5377" max="5377" width="11.28515625" customWidth="1"/>
    <col min="5378" max="5378" width="12" bestFit="1" customWidth="1"/>
    <col min="5379" max="5379" width="14.140625" customWidth="1"/>
    <col min="5380" max="5380" width="13.42578125" customWidth="1"/>
    <col min="5381" max="5381" width="12" customWidth="1"/>
    <col min="5382" max="5382" width="13.85546875" customWidth="1"/>
    <col min="5383" max="5383" width="11.7109375" customWidth="1"/>
    <col min="5384" max="5384" width="12.5703125" customWidth="1"/>
    <col min="5385" max="5385" width="14.7109375" customWidth="1"/>
    <col min="5386" max="5386" width="18.85546875" customWidth="1"/>
    <col min="5387" max="5387" width="0" hidden="1" customWidth="1"/>
    <col min="5389" max="5389" width="10.7109375" customWidth="1"/>
    <col min="5390" max="5390" width="6.5703125" customWidth="1"/>
    <col min="5391" max="5391" width="14.140625" customWidth="1"/>
    <col min="5633" max="5633" width="11.28515625" customWidth="1"/>
    <col min="5634" max="5634" width="12" bestFit="1" customWidth="1"/>
    <col min="5635" max="5635" width="14.140625" customWidth="1"/>
    <col min="5636" max="5636" width="13.42578125" customWidth="1"/>
    <col min="5637" max="5637" width="12" customWidth="1"/>
    <col min="5638" max="5638" width="13.85546875" customWidth="1"/>
    <col min="5639" max="5639" width="11.7109375" customWidth="1"/>
    <col min="5640" max="5640" width="12.5703125" customWidth="1"/>
    <col min="5641" max="5641" width="14.7109375" customWidth="1"/>
    <col min="5642" max="5642" width="18.85546875" customWidth="1"/>
    <col min="5643" max="5643" width="0" hidden="1" customWidth="1"/>
    <col min="5645" max="5645" width="10.7109375" customWidth="1"/>
    <col min="5646" max="5646" width="6.5703125" customWidth="1"/>
    <col min="5647" max="5647" width="14.140625" customWidth="1"/>
    <col min="5889" max="5889" width="11.28515625" customWidth="1"/>
    <col min="5890" max="5890" width="12" bestFit="1" customWidth="1"/>
    <col min="5891" max="5891" width="14.140625" customWidth="1"/>
    <col min="5892" max="5892" width="13.42578125" customWidth="1"/>
    <col min="5893" max="5893" width="12" customWidth="1"/>
    <col min="5894" max="5894" width="13.85546875" customWidth="1"/>
    <col min="5895" max="5895" width="11.7109375" customWidth="1"/>
    <col min="5896" max="5896" width="12.5703125" customWidth="1"/>
    <col min="5897" max="5897" width="14.7109375" customWidth="1"/>
    <col min="5898" max="5898" width="18.85546875" customWidth="1"/>
    <col min="5899" max="5899" width="0" hidden="1" customWidth="1"/>
    <col min="5901" max="5901" width="10.7109375" customWidth="1"/>
    <col min="5902" max="5902" width="6.5703125" customWidth="1"/>
    <col min="5903" max="5903" width="14.140625" customWidth="1"/>
    <col min="6145" max="6145" width="11.28515625" customWidth="1"/>
    <col min="6146" max="6146" width="12" bestFit="1" customWidth="1"/>
    <col min="6147" max="6147" width="14.140625" customWidth="1"/>
    <col min="6148" max="6148" width="13.42578125" customWidth="1"/>
    <col min="6149" max="6149" width="12" customWidth="1"/>
    <col min="6150" max="6150" width="13.85546875" customWidth="1"/>
    <col min="6151" max="6151" width="11.7109375" customWidth="1"/>
    <col min="6152" max="6152" width="12.5703125" customWidth="1"/>
    <col min="6153" max="6153" width="14.7109375" customWidth="1"/>
    <col min="6154" max="6154" width="18.85546875" customWidth="1"/>
    <col min="6155" max="6155" width="0" hidden="1" customWidth="1"/>
    <col min="6157" max="6157" width="10.7109375" customWidth="1"/>
    <col min="6158" max="6158" width="6.5703125" customWidth="1"/>
    <col min="6159" max="6159" width="14.140625" customWidth="1"/>
    <col min="6401" max="6401" width="11.28515625" customWidth="1"/>
    <col min="6402" max="6402" width="12" bestFit="1" customWidth="1"/>
    <col min="6403" max="6403" width="14.140625" customWidth="1"/>
    <col min="6404" max="6404" width="13.42578125" customWidth="1"/>
    <col min="6405" max="6405" width="12" customWidth="1"/>
    <col min="6406" max="6406" width="13.85546875" customWidth="1"/>
    <col min="6407" max="6407" width="11.7109375" customWidth="1"/>
    <col min="6408" max="6408" width="12.5703125" customWidth="1"/>
    <col min="6409" max="6409" width="14.7109375" customWidth="1"/>
    <col min="6410" max="6410" width="18.85546875" customWidth="1"/>
    <col min="6411" max="6411" width="0" hidden="1" customWidth="1"/>
    <col min="6413" max="6413" width="10.7109375" customWidth="1"/>
    <col min="6414" max="6414" width="6.5703125" customWidth="1"/>
    <col min="6415" max="6415" width="14.140625" customWidth="1"/>
    <col min="6657" max="6657" width="11.28515625" customWidth="1"/>
    <col min="6658" max="6658" width="12" bestFit="1" customWidth="1"/>
    <col min="6659" max="6659" width="14.140625" customWidth="1"/>
    <col min="6660" max="6660" width="13.42578125" customWidth="1"/>
    <col min="6661" max="6661" width="12" customWidth="1"/>
    <col min="6662" max="6662" width="13.85546875" customWidth="1"/>
    <col min="6663" max="6663" width="11.7109375" customWidth="1"/>
    <col min="6664" max="6664" width="12.5703125" customWidth="1"/>
    <col min="6665" max="6665" width="14.7109375" customWidth="1"/>
    <col min="6666" max="6666" width="18.85546875" customWidth="1"/>
    <col min="6667" max="6667" width="0" hidden="1" customWidth="1"/>
    <col min="6669" max="6669" width="10.7109375" customWidth="1"/>
    <col min="6670" max="6670" width="6.5703125" customWidth="1"/>
    <col min="6671" max="6671" width="14.140625" customWidth="1"/>
    <col min="6913" max="6913" width="11.28515625" customWidth="1"/>
    <col min="6914" max="6914" width="12" bestFit="1" customWidth="1"/>
    <col min="6915" max="6915" width="14.140625" customWidth="1"/>
    <col min="6916" max="6916" width="13.42578125" customWidth="1"/>
    <col min="6917" max="6917" width="12" customWidth="1"/>
    <col min="6918" max="6918" width="13.85546875" customWidth="1"/>
    <col min="6919" max="6919" width="11.7109375" customWidth="1"/>
    <col min="6920" max="6920" width="12.5703125" customWidth="1"/>
    <col min="6921" max="6921" width="14.7109375" customWidth="1"/>
    <col min="6922" max="6922" width="18.85546875" customWidth="1"/>
    <col min="6923" max="6923" width="0" hidden="1" customWidth="1"/>
    <col min="6925" max="6925" width="10.7109375" customWidth="1"/>
    <col min="6926" max="6926" width="6.5703125" customWidth="1"/>
    <col min="6927" max="6927" width="14.140625" customWidth="1"/>
    <col min="7169" max="7169" width="11.28515625" customWidth="1"/>
    <col min="7170" max="7170" width="12" bestFit="1" customWidth="1"/>
    <col min="7171" max="7171" width="14.140625" customWidth="1"/>
    <col min="7172" max="7172" width="13.42578125" customWidth="1"/>
    <col min="7173" max="7173" width="12" customWidth="1"/>
    <col min="7174" max="7174" width="13.85546875" customWidth="1"/>
    <col min="7175" max="7175" width="11.7109375" customWidth="1"/>
    <col min="7176" max="7176" width="12.5703125" customWidth="1"/>
    <col min="7177" max="7177" width="14.7109375" customWidth="1"/>
    <col min="7178" max="7178" width="18.85546875" customWidth="1"/>
    <col min="7179" max="7179" width="0" hidden="1" customWidth="1"/>
    <col min="7181" max="7181" width="10.7109375" customWidth="1"/>
    <col min="7182" max="7182" width="6.5703125" customWidth="1"/>
    <col min="7183" max="7183" width="14.140625" customWidth="1"/>
    <col min="7425" max="7425" width="11.28515625" customWidth="1"/>
    <col min="7426" max="7426" width="12" bestFit="1" customWidth="1"/>
    <col min="7427" max="7427" width="14.140625" customWidth="1"/>
    <col min="7428" max="7428" width="13.42578125" customWidth="1"/>
    <col min="7429" max="7429" width="12" customWidth="1"/>
    <col min="7430" max="7430" width="13.85546875" customWidth="1"/>
    <col min="7431" max="7431" width="11.7109375" customWidth="1"/>
    <col min="7432" max="7432" width="12.5703125" customWidth="1"/>
    <col min="7433" max="7433" width="14.7109375" customWidth="1"/>
    <col min="7434" max="7434" width="18.85546875" customWidth="1"/>
    <col min="7435" max="7435" width="0" hidden="1" customWidth="1"/>
    <col min="7437" max="7437" width="10.7109375" customWidth="1"/>
    <col min="7438" max="7438" width="6.5703125" customWidth="1"/>
    <col min="7439" max="7439" width="14.140625" customWidth="1"/>
    <col min="7681" max="7681" width="11.28515625" customWidth="1"/>
    <col min="7682" max="7682" width="12" bestFit="1" customWidth="1"/>
    <col min="7683" max="7683" width="14.140625" customWidth="1"/>
    <col min="7684" max="7684" width="13.42578125" customWidth="1"/>
    <col min="7685" max="7685" width="12" customWidth="1"/>
    <col min="7686" max="7686" width="13.85546875" customWidth="1"/>
    <col min="7687" max="7687" width="11.7109375" customWidth="1"/>
    <col min="7688" max="7688" width="12.5703125" customWidth="1"/>
    <col min="7689" max="7689" width="14.7109375" customWidth="1"/>
    <col min="7690" max="7690" width="18.85546875" customWidth="1"/>
    <col min="7691" max="7691" width="0" hidden="1" customWidth="1"/>
    <col min="7693" max="7693" width="10.7109375" customWidth="1"/>
    <col min="7694" max="7694" width="6.5703125" customWidth="1"/>
    <col min="7695" max="7695" width="14.140625" customWidth="1"/>
    <col min="7937" max="7937" width="11.28515625" customWidth="1"/>
    <col min="7938" max="7938" width="12" bestFit="1" customWidth="1"/>
    <col min="7939" max="7939" width="14.140625" customWidth="1"/>
    <col min="7940" max="7940" width="13.42578125" customWidth="1"/>
    <col min="7941" max="7941" width="12" customWidth="1"/>
    <col min="7942" max="7942" width="13.85546875" customWidth="1"/>
    <col min="7943" max="7943" width="11.7109375" customWidth="1"/>
    <col min="7944" max="7944" width="12.5703125" customWidth="1"/>
    <col min="7945" max="7945" width="14.7109375" customWidth="1"/>
    <col min="7946" max="7946" width="18.85546875" customWidth="1"/>
    <col min="7947" max="7947" width="0" hidden="1" customWidth="1"/>
    <col min="7949" max="7949" width="10.7109375" customWidth="1"/>
    <col min="7950" max="7950" width="6.5703125" customWidth="1"/>
    <col min="7951" max="7951" width="14.140625" customWidth="1"/>
    <col min="8193" max="8193" width="11.28515625" customWidth="1"/>
    <col min="8194" max="8194" width="12" bestFit="1" customWidth="1"/>
    <col min="8195" max="8195" width="14.140625" customWidth="1"/>
    <col min="8196" max="8196" width="13.42578125" customWidth="1"/>
    <col min="8197" max="8197" width="12" customWidth="1"/>
    <col min="8198" max="8198" width="13.85546875" customWidth="1"/>
    <col min="8199" max="8199" width="11.7109375" customWidth="1"/>
    <col min="8200" max="8200" width="12.5703125" customWidth="1"/>
    <col min="8201" max="8201" width="14.7109375" customWidth="1"/>
    <col min="8202" max="8202" width="18.85546875" customWidth="1"/>
    <col min="8203" max="8203" width="0" hidden="1" customWidth="1"/>
    <col min="8205" max="8205" width="10.7109375" customWidth="1"/>
    <col min="8206" max="8206" width="6.5703125" customWidth="1"/>
    <col min="8207" max="8207" width="14.140625" customWidth="1"/>
    <col min="8449" max="8449" width="11.28515625" customWidth="1"/>
    <col min="8450" max="8450" width="12" bestFit="1" customWidth="1"/>
    <col min="8451" max="8451" width="14.140625" customWidth="1"/>
    <col min="8452" max="8452" width="13.42578125" customWidth="1"/>
    <col min="8453" max="8453" width="12" customWidth="1"/>
    <col min="8454" max="8454" width="13.85546875" customWidth="1"/>
    <col min="8455" max="8455" width="11.7109375" customWidth="1"/>
    <col min="8456" max="8456" width="12.5703125" customWidth="1"/>
    <col min="8457" max="8457" width="14.7109375" customWidth="1"/>
    <col min="8458" max="8458" width="18.85546875" customWidth="1"/>
    <col min="8459" max="8459" width="0" hidden="1" customWidth="1"/>
    <col min="8461" max="8461" width="10.7109375" customWidth="1"/>
    <col min="8462" max="8462" width="6.5703125" customWidth="1"/>
    <col min="8463" max="8463" width="14.140625" customWidth="1"/>
    <col min="8705" max="8705" width="11.28515625" customWidth="1"/>
    <col min="8706" max="8706" width="12" bestFit="1" customWidth="1"/>
    <col min="8707" max="8707" width="14.140625" customWidth="1"/>
    <col min="8708" max="8708" width="13.42578125" customWidth="1"/>
    <col min="8709" max="8709" width="12" customWidth="1"/>
    <col min="8710" max="8710" width="13.85546875" customWidth="1"/>
    <col min="8711" max="8711" width="11.7109375" customWidth="1"/>
    <col min="8712" max="8712" width="12.5703125" customWidth="1"/>
    <col min="8713" max="8713" width="14.7109375" customWidth="1"/>
    <col min="8714" max="8714" width="18.85546875" customWidth="1"/>
    <col min="8715" max="8715" width="0" hidden="1" customWidth="1"/>
    <col min="8717" max="8717" width="10.7109375" customWidth="1"/>
    <col min="8718" max="8718" width="6.5703125" customWidth="1"/>
    <col min="8719" max="8719" width="14.140625" customWidth="1"/>
    <col min="8961" max="8961" width="11.28515625" customWidth="1"/>
    <col min="8962" max="8962" width="12" bestFit="1" customWidth="1"/>
    <col min="8963" max="8963" width="14.140625" customWidth="1"/>
    <col min="8964" max="8964" width="13.42578125" customWidth="1"/>
    <col min="8965" max="8965" width="12" customWidth="1"/>
    <col min="8966" max="8966" width="13.85546875" customWidth="1"/>
    <col min="8967" max="8967" width="11.7109375" customWidth="1"/>
    <col min="8968" max="8968" width="12.5703125" customWidth="1"/>
    <col min="8969" max="8969" width="14.7109375" customWidth="1"/>
    <col min="8970" max="8970" width="18.85546875" customWidth="1"/>
    <col min="8971" max="8971" width="0" hidden="1" customWidth="1"/>
    <col min="8973" max="8973" width="10.7109375" customWidth="1"/>
    <col min="8974" max="8974" width="6.5703125" customWidth="1"/>
    <col min="8975" max="8975" width="14.140625" customWidth="1"/>
    <col min="9217" max="9217" width="11.28515625" customWidth="1"/>
    <col min="9218" max="9218" width="12" bestFit="1" customWidth="1"/>
    <col min="9219" max="9219" width="14.140625" customWidth="1"/>
    <col min="9220" max="9220" width="13.42578125" customWidth="1"/>
    <col min="9221" max="9221" width="12" customWidth="1"/>
    <col min="9222" max="9222" width="13.85546875" customWidth="1"/>
    <col min="9223" max="9223" width="11.7109375" customWidth="1"/>
    <col min="9224" max="9224" width="12.5703125" customWidth="1"/>
    <col min="9225" max="9225" width="14.7109375" customWidth="1"/>
    <col min="9226" max="9226" width="18.85546875" customWidth="1"/>
    <col min="9227" max="9227" width="0" hidden="1" customWidth="1"/>
    <col min="9229" max="9229" width="10.7109375" customWidth="1"/>
    <col min="9230" max="9230" width="6.5703125" customWidth="1"/>
    <col min="9231" max="9231" width="14.140625" customWidth="1"/>
    <col min="9473" max="9473" width="11.28515625" customWidth="1"/>
    <col min="9474" max="9474" width="12" bestFit="1" customWidth="1"/>
    <col min="9475" max="9475" width="14.140625" customWidth="1"/>
    <col min="9476" max="9476" width="13.42578125" customWidth="1"/>
    <col min="9477" max="9477" width="12" customWidth="1"/>
    <col min="9478" max="9478" width="13.85546875" customWidth="1"/>
    <col min="9479" max="9479" width="11.7109375" customWidth="1"/>
    <col min="9480" max="9480" width="12.5703125" customWidth="1"/>
    <col min="9481" max="9481" width="14.7109375" customWidth="1"/>
    <col min="9482" max="9482" width="18.85546875" customWidth="1"/>
    <col min="9483" max="9483" width="0" hidden="1" customWidth="1"/>
    <col min="9485" max="9485" width="10.7109375" customWidth="1"/>
    <col min="9486" max="9486" width="6.5703125" customWidth="1"/>
    <col min="9487" max="9487" width="14.140625" customWidth="1"/>
    <col min="9729" max="9729" width="11.28515625" customWidth="1"/>
    <col min="9730" max="9730" width="12" bestFit="1" customWidth="1"/>
    <col min="9731" max="9731" width="14.140625" customWidth="1"/>
    <col min="9732" max="9732" width="13.42578125" customWidth="1"/>
    <col min="9733" max="9733" width="12" customWidth="1"/>
    <col min="9734" max="9734" width="13.85546875" customWidth="1"/>
    <col min="9735" max="9735" width="11.7109375" customWidth="1"/>
    <col min="9736" max="9736" width="12.5703125" customWidth="1"/>
    <col min="9737" max="9737" width="14.7109375" customWidth="1"/>
    <col min="9738" max="9738" width="18.85546875" customWidth="1"/>
    <col min="9739" max="9739" width="0" hidden="1" customWidth="1"/>
    <col min="9741" max="9741" width="10.7109375" customWidth="1"/>
    <col min="9742" max="9742" width="6.5703125" customWidth="1"/>
    <col min="9743" max="9743" width="14.140625" customWidth="1"/>
    <col min="9985" max="9985" width="11.28515625" customWidth="1"/>
    <col min="9986" max="9986" width="12" bestFit="1" customWidth="1"/>
    <col min="9987" max="9987" width="14.140625" customWidth="1"/>
    <col min="9988" max="9988" width="13.42578125" customWidth="1"/>
    <col min="9989" max="9989" width="12" customWidth="1"/>
    <col min="9990" max="9990" width="13.85546875" customWidth="1"/>
    <col min="9991" max="9991" width="11.7109375" customWidth="1"/>
    <col min="9992" max="9992" width="12.5703125" customWidth="1"/>
    <col min="9993" max="9993" width="14.7109375" customWidth="1"/>
    <col min="9994" max="9994" width="18.85546875" customWidth="1"/>
    <col min="9995" max="9995" width="0" hidden="1" customWidth="1"/>
    <col min="9997" max="9997" width="10.7109375" customWidth="1"/>
    <col min="9998" max="9998" width="6.5703125" customWidth="1"/>
    <col min="9999" max="9999" width="14.140625" customWidth="1"/>
    <col min="10241" max="10241" width="11.28515625" customWidth="1"/>
    <col min="10242" max="10242" width="12" bestFit="1" customWidth="1"/>
    <col min="10243" max="10243" width="14.140625" customWidth="1"/>
    <col min="10244" max="10244" width="13.42578125" customWidth="1"/>
    <col min="10245" max="10245" width="12" customWidth="1"/>
    <col min="10246" max="10246" width="13.85546875" customWidth="1"/>
    <col min="10247" max="10247" width="11.7109375" customWidth="1"/>
    <col min="10248" max="10248" width="12.5703125" customWidth="1"/>
    <col min="10249" max="10249" width="14.7109375" customWidth="1"/>
    <col min="10250" max="10250" width="18.85546875" customWidth="1"/>
    <col min="10251" max="10251" width="0" hidden="1" customWidth="1"/>
    <col min="10253" max="10253" width="10.7109375" customWidth="1"/>
    <col min="10254" max="10254" width="6.5703125" customWidth="1"/>
    <col min="10255" max="10255" width="14.140625" customWidth="1"/>
    <col min="10497" max="10497" width="11.28515625" customWidth="1"/>
    <col min="10498" max="10498" width="12" bestFit="1" customWidth="1"/>
    <col min="10499" max="10499" width="14.140625" customWidth="1"/>
    <col min="10500" max="10500" width="13.42578125" customWidth="1"/>
    <col min="10501" max="10501" width="12" customWidth="1"/>
    <col min="10502" max="10502" width="13.85546875" customWidth="1"/>
    <col min="10503" max="10503" width="11.7109375" customWidth="1"/>
    <col min="10504" max="10504" width="12.5703125" customWidth="1"/>
    <col min="10505" max="10505" width="14.7109375" customWidth="1"/>
    <col min="10506" max="10506" width="18.85546875" customWidth="1"/>
    <col min="10507" max="10507" width="0" hidden="1" customWidth="1"/>
    <col min="10509" max="10509" width="10.7109375" customWidth="1"/>
    <col min="10510" max="10510" width="6.5703125" customWidth="1"/>
    <col min="10511" max="10511" width="14.140625" customWidth="1"/>
    <col min="10753" max="10753" width="11.28515625" customWidth="1"/>
    <col min="10754" max="10754" width="12" bestFit="1" customWidth="1"/>
    <col min="10755" max="10755" width="14.140625" customWidth="1"/>
    <col min="10756" max="10756" width="13.42578125" customWidth="1"/>
    <col min="10757" max="10757" width="12" customWidth="1"/>
    <col min="10758" max="10758" width="13.85546875" customWidth="1"/>
    <col min="10759" max="10759" width="11.7109375" customWidth="1"/>
    <col min="10760" max="10760" width="12.5703125" customWidth="1"/>
    <col min="10761" max="10761" width="14.7109375" customWidth="1"/>
    <col min="10762" max="10762" width="18.85546875" customWidth="1"/>
    <col min="10763" max="10763" width="0" hidden="1" customWidth="1"/>
    <col min="10765" max="10765" width="10.7109375" customWidth="1"/>
    <col min="10766" max="10766" width="6.5703125" customWidth="1"/>
    <col min="10767" max="10767" width="14.140625" customWidth="1"/>
    <col min="11009" max="11009" width="11.28515625" customWidth="1"/>
    <col min="11010" max="11010" width="12" bestFit="1" customWidth="1"/>
    <col min="11011" max="11011" width="14.140625" customWidth="1"/>
    <col min="11012" max="11012" width="13.42578125" customWidth="1"/>
    <col min="11013" max="11013" width="12" customWidth="1"/>
    <col min="11014" max="11014" width="13.85546875" customWidth="1"/>
    <col min="11015" max="11015" width="11.7109375" customWidth="1"/>
    <col min="11016" max="11016" width="12.5703125" customWidth="1"/>
    <col min="11017" max="11017" width="14.7109375" customWidth="1"/>
    <col min="11018" max="11018" width="18.85546875" customWidth="1"/>
    <col min="11019" max="11019" width="0" hidden="1" customWidth="1"/>
    <col min="11021" max="11021" width="10.7109375" customWidth="1"/>
    <col min="11022" max="11022" width="6.5703125" customWidth="1"/>
    <col min="11023" max="11023" width="14.140625" customWidth="1"/>
    <col min="11265" max="11265" width="11.28515625" customWidth="1"/>
    <col min="11266" max="11266" width="12" bestFit="1" customWidth="1"/>
    <col min="11267" max="11267" width="14.140625" customWidth="1"/>
    <col min="11268" max="11268" width="13.42578125" customWidth="1"/>
    <col min="11269" max="11269" width="12" customWidth="1"/>
    <col min="11270" max="11270" width="13.85546875" customWidth="1"/>
    <col min="11271" max="11271" width="11.7109375" customWidth="1"/>
    <col min="11272" max="11272" width="12.5703125" customWidth="1"/>
    <col min="11273" max="11273" width="14.7109375" customWidth="1"/>
    <col min="11274" max="11274" width="18.85546875" customWidth="1"/>
    <col min="11275" max="11275" width="0" hidden="1" customWidth="1"/>
    <col min="11277" max="11277" width="10.7109375" customWidth="1"/>
    <col min="11278" max="11278" width="6.5703125" customWidth="1"/>
    <col min="11279" max="11279" width="14.140625" customWidth="1"/>
    <col min="11521" max="11521" width="11.28515625" customWidth="1"/>
    <col min="11522" max="11522" width="12" bestFit="1" customWidth="1"/>
    <col min="11523" max="11523" width="14.140625" customWidth="1"/>
    <col min="11524" max="11524" width="13.42578125" customWidth="1"/>
    <col min="11525" max="11525" width="12" customWidth="1"/>
    <col min="11526" max="11526" width="13.85546875" customWidth="1"/>
    <col min="11527" max="11527" width="11.7109375" customWidth="1"/>
    <col min="11528" max="11528" width="12.5703125" customWidth="1"/>
    <col min="11529" max="11529" width="14.7109375" customWidth="1"/>
    <col min="11530" max="11530" width="18.85546875" customWidth="1"/>
    <col min="11531" max="11531" width="0" hidden="1" customWidth="1"/>
    <col min="11533" max="11533" width="10.7109375" customWidth="1"/>
    <col min="11534" max="11534" width="6.5703125" customWidth="1"/>
    <col min="11535" max="11535" width="14.140625" customWidth="1"/>
    <col min="11777" max="11777" width="11.28515625" customWidth="1"/>
    <col min="11778" max="11778" width="12" bestFit="1" customWidth="1"/>
    <col min="11779" max="11779" width="14.140625" customWidth="1"/>
    <col min="11780" max="11780" width="13.42578125" customWidth="1"/>
    <col min="11781" max="11781" width="12" customWidth="1"/>
    <col min="11782" max="11782" width="13.85546875" customWidth="1"/>
    <col min="11783" max="11783" width="11.7109375" customWidth="1"/>
    <col min="11784" max="11784" width="12.5703125" customWidth="1"/>
    <col min="11785" max="11785" width="14.7109375" customWidth="1"/>
    <col min="11786" max="11786" width="18.85546875" customWidth="1"/>
    <col min="11787" max="11787" width="0" hidden="1" customWidth="1"/>
    <col min="11789" max="11789" width="10.7109375" customWidth="1"/>
    <col min="11790" max="11790" width="6.5703125" customWidth="1"/>
    <col min="11791" max="11791" width="14.140625" customWidth="1"/>
    <col min="12033" max="12033" width="11.28515625" customWidth="1"/>
    <col min="12034" max="12034" width="12" bestFit="1" customWidth="1"/>
    <col min="12035" max="12035" width="14.140625" customWidth="1"/>
    <col min="12036" max="12036" width="13.42578125" customWidth="1"/>
    <col min="12037" max="12037" width="12" customWidth="1"/>
    <col min="12038" max="12038" width="13.85546875" customWidth="1"/>
    <col min="12039" max="12039" width="11.7109375" customWidth="1"/>
    <col min="12040" max="12040" width="12.5703125" customWidth="1"/>
    <col min="12041" max="12041" width="14.7109375" customWidth="1"/>
    <col min="12042" max="12042" width="18.85546875" customWidth="1"/>
    <col min="12043" max="12043" width="0" hidden="1" customWidth="1"/>
    <col min="12045" max="12045" width="10.7109375" customWidth="1"/>
    <col min="12046" max="12046" width="6.5703125" customWidth="1"/>
    <col min="12047" max="12047" width="14.140625" customWidth="1"/>
    <col min="12289" max="12289" width="11.28515625" customWidth="1"/>
    <col min="12290" max="12290" width="12" bestFit="1" customWidth="1"/>
    <col min="12291" max="12291" width="14.140625" customWidth="1"/>
    <col min="12292" max="12292" width="13.42578125" customWidth="1"/>
    <col min="12293" max="12293" width="12" customWidth="1"/>
    <col min="12294" max="12294" width="13.85546875" customWidth="1"/>
    <col min="12295" max="12295" width="11.7109375" customWidth="1"/>
    <col min="12296" max="12296" width="12.5703125" customWidth="1"/>
    <col min="12297" max="12297" width="14.7109375" customWidth="1"/>
    <col min="12298" max="12298" width="18.85546875" customWidth="1"/>
    <col min="12299" max="12299" width="0" hidden="1" customWidth="1"/>
    <col min="12301" max="12301" width="10.7109375" customWidth="1"/>
    <col min="12302" max="12302" width="6.5703125" customWidth="1"/>
    <col min="12303" max="12303" width="14.140625" customWidth="1"/>
    <col min="12545" max="12545" width="11.28515625" customWidth="1"/>
    <col min="12546" max="12546" width="12" bestFit="1" customWidth="1"/>
    <col min="12547" max="12547" width="14.140625" customWidth="1"/>
    <col min="12548" max="12548" width="13.42578125" customWidth="1"/>
    <col min="12549" max="12549" width="12" customWidth="1"/>
    <col min="12550" max="12550" width="13.85546875" customWidth="1"/>
    <col min="12551" max="12551" width="11.7109375" customWidth="1"/>
    <col min="12552" max="12552" width="12.5703125" customWidth="1"/>
    <col min="12553" max="12553" width="14.7109375" customWidth="1"/>
    <col min="12554" max="12554" width="18.85546875" customWidth="1"/>
    <col min="12555" max="12555" width="0" hidden="1" customWidth="1"/>
    <col min="12557" max="12557" width="10.7109375" customWidth="1"/>
    <col min="12558" max="12558" width="6.5703125" customWidth="1"/>
    <col min="12559" max="12559" width="14.140625" customWidth="1"/>
    <col min="12801" max="12801" width="11.28515625" customWidth="1"/>
    <col min="12802" max="12802" width="12" bestFit="1" customWidth="1"/>
    <col min="12803" max="12803" width="14.140625" customWidth="1"/>
    <col min="12804" max="12804" width="13.42578125" customWidth="1"/>
    <col min="12805" max="12805" width="12" customWidth="1"/>
    <col min="12806" max="12806" width="13.85546875" customWidth="1"/>
    <col min="12807" max="12807" width="11.7109375" customWidth="1"/>
    <col min="12808" max="12808" width="12.5703125" customWidth="1"/>
    <col min="12809" max="12809" width="14.7109375" customWidth="1"/>
    <col min="12810" max="12810" width="18.85546875" customWidth="1"/>
    <col min="12811" max="12811" width="0" hidden="1" customWidth="1"/>
    <col min="12813" max="12813" width="10.7109375" customWidth="1"/>
    <col min="12814" max="12814" width="6.5703125" customWidth="1"/>
    <col min="12815" max="12815" width="14.140625" customWidth="1"/>
    <col min="13057" max="13057" width="11.28515625" customWidth="1"/>
    <col min="13058" max="13058" width="12" bestFit="1" customWidth="1"/>
    <col min="13059" max="13059" width="14.140625" customWidth="1"/>
    <col min="13060" max="13060" width="13.42578125" customWidth="1"/>
    <col min="13061" max="13061" width="12" customWidth="1"/>
    <col min="13062" max="13062" width="13.85546875" customWidth="1"/>
    <col min="13063" max="13063" width="11.7109375" customWidth="1"/>
    <col min="13064" max="13064" width="12.5703125" customWidth="1"/>
    <col min="13065" max="13065" width="14.7109375" customWidth="1"/>
    <col min="13066" max="13066" width="18.85546875" customWidth="1"/>
    <col min="13067" max="13067" width="0" hidden="1" customWidth="1"/>
    <col min="13069" max="13069" width="10.7109375" customWidth="1"/>
    <col min="13070" max="13070" width="6.5703125" customWidth="1"/>
    <col min="13071" max="13071" width="14.140625" customWidth="1"/>
    <col min="13313" max="13313" width="11.28515625" customWidth="1"/>
    <col min="13314" max="13314" width="12" bestFit="1" customWidth="1"/>
    <col min="13315" max="13315" width="14.140625" customWidth="1"/>
    <col min="13316" max="13316" width="13.42578125" customWidth="1"/>
    <col min="13317" max="13317" width="12" customWidth="1"/>
    <col min="13318" max="13318" width="13.85546875" customWidth="1"/>
    <col min="13319" max="13319" width="11.7109375" customWidth="1"/>
    <col min="13320" max="13320" width="12.5703125" customWidth="1"/>
    <col min="13321" max="13321" width="14.7109375" customWidth="1"/>
    <col min="13322" max="13322" width="18.85546875" customWidth="1"/>
    <col min="13323" max="13323" width="0" hidden="1" customWidth="1"/>
    <col min="13325" max="13325" width="10.7109375" customWidth="1"/>
    <col min="13326" max="13326" width="6.5703125" customWidth="1"/>
    <col min="13327" max="13327" width="14.140625" customWidth="1"/>
    <col min="13569" max="13569" width="11.28515625" customWidth="1"/>
    <col min="13570" max="13570" width="12" bestFit="1" customWidth="1"/>
    <col min="13571" max="13571" width="14.140625" customWidth="1"/>
    <col min="13572" max="13572" width="13.42578125" customWidth="1"/>
    <col min="13573" max="13573" width="12" customWidth="1"/>
    <col min="13574" max="13574" width="13.85546875" customWidth="1"/>
    <col min="13575" max="13575" width="11.7109375" customWidth="1"/>
    <col min="13576" max="13576" width="12.5703125" customWidth="1"/>
    <col min="13577" max="13577" width="14.7109375" customWidth="1"/>
    <col min="13578" max="13578" width="18.85546875" customWidth="1"/>
    <col min="13579" max="13579" width="0" hidden="1" customWidth="1"/>
    <col min="13581" max="13581" width="10.7109375" customWidth="1"/>
    <col min="13582" max="13582" width="6.5703125" customWidth="1"/>
    <col min="13583" max="13583" width="14.140625" customWidth="1"/>
    <col min="13825" max="13825" width="11.28515625" customWidth="1"/>
    <col min="13826" max="13826" width="12" bestFit="1" customWidth="1"/>
    <col min="13827" max="13827" width="14.140625" customWidth="1"/>
    <col min="13828" max="13828" width="13.42578125" customWidth="1"/>
    <col min="13829" max="13829" width="12" customWidth="1"/>
    <col min="13830" max="13830" width="13.85546875" customWidth="1"/>
    <col min="13831" max="13831" width="11.7109375" customWidth="1"/>
    <col min="13832" max="13832" width="12.5703125" customWidth="1"/>
    <col min="13833" max="13833" width="14.7109375" customWidth="1"/>
    <col min="13834" max="13834" width="18.85546875" customWidth="1"/>
    <col min="13835" max="13835" width="0" hidden="1" customWidth="1"/>
    <col min="13837" max="13837" width="10.7109375" customWidth="1"/>
    <col min="13838" max="13838" width="6.5703125" customWidth="1"/>
    <col min="13839" max="13839" width="14.140625" customWidth="1"/>
    <col min="14081" max="14081" width="11.28515625" customWidth="1"/>
    <col min="14082" max="14082" width="12" bestFit="1" customWidth="1"/>
    <col min="14083" max="14083" width="14.140625" customWidth="1"/>
    <col min="14084" max="14084" width="13.42578125" customWidth="1"/>
    <col min="14085" max="14085" width="12" customWidth="1"/>
    <col min="14086" max="14086" width="13.85546875" customWidth="1"/>
    <col min="14087" max="14087" width="11.7109375" customWidth="1"/>
    <col min="14088" max="14088" width="12.5703125" customWidth="1"/>
    <col min="14089" max="14089" width="14.7109375" customWidth="1"/>
    <col min="14090" max="14090" width="18.85546875" customWidth="1"/>
    <col min="14091" max="14091" width="0" hidden="1" customWidth="1"/>
    <col min="14093" max="14093" width="10.7109375" customWidth="1"/>
    <col min="14094" max="14094" width="6.5703125" customWidth="1"/>
    <col min="14095" max="14095" width="14.140625" customWidth="1"/>
    <col min="14337" max="14337" width="11.28515625" customWidth="1"/>
    <col min="14338" max="14338" width="12" bestFit="1" customWidth="1"/>
    <col min="14339" max="14339" width="14.140625" customWidth="1"/>
    <col min="14340" max="14340" width="13.42578125" customWidth="1"/>
    <col min="14341" max="14341" width="12" customWidth="1"/>
    <col min="14342" max="14342" width="13.85546875" customWidth="1"/>
    <col min="14343" max="14343" width="11.7109375" customWidth="1"/>
    <col min="14344" max="14344" width="12.5703125" customWidth="1"/>
    <col min="14345" max="14345" width="14.7109375" customWidth="1"/>
    <col min="14346" max="14346" width="18.85546875" customWidth="1"/>
    <col min="14347" max="14347" width="0" hidden="1" customWidth="1"/>
    <col min="14349" max="14349" width="10.7109375" customWidth="1"/>
    <col min="14350" max="14350" width="6.5703125" customWidth="1"/>
    <col min="14351" max="14351" width="14.140625" customWidth="1"/>
    <col min="14593" max="14593" width="11.28515625" customWidth="1"/>
    <col min="14594" max="14594" width="12" bestFit="1" customWidth="1"/>
    <col min="14595" max="14595" width="14.140625" customWidth="1"/>
    <col min="14596" max="14596" width="13.42578125" customWidth="1"/>
    <col min="14597" max="14597" width="12" customWidth="1"/>
    <col min="14598" max="14598" width="13.85546875" customWidth="1"/>
    <col min="14599" max="14599" width="11.7109375" customWidth="1"/>
    <col min="14600" max="14600" width="12.5703125" customWidth="1"/>
    <col min="14601" max="14601" width="14.7109375" customWidth="1"/>
    <col min="14602" max="14602" width="18.85546875" customWidth="1"/>
    <col min="14603" max="14603" width="0" hidden="1" customWidth="1"/>
    <col min="14605" max="14605" width="10.7109375" customWidth="1"/>
    <col min="14606" max="14606" width="6.5703125" customWidth="1"/>
    <col min="14607" max="14607" width="14.140625" customWidth="1"/>
    <col min="14849" max="14849" width="11.28515625" customWidth="1"/>
    <col min="14850" max="14850" width="12" bestFit="1" customWidth="1"/>
    <col min="14851" max="14851" width="14.140625" customWidth="1"/>
    <col min="14852" max="14852" width="13.42578125" customWidth="1"/>
    <col min="14853" max="14853" width="12" customWidth="1"/>
    <col min="14854" max="14854" width="13.85546875" customWidth="1"/>
    <col min="14855" max="14855" width="11.7109375" customWidth="1"/>
    <col min="14856" max="14856" width="12.5703125" customWidth="1"/>
    <col min="14857" max="14857" width="14.7109375" customWidth="1"/>
    <col min="14858" max="14858" width="18.85546875" customWidth="1"/>
    <col min="14859" max="14859" width="0" hidden="1" customWidth="1"/>
    <col min="14861" max="14861" width="10.7109375" customWidth="1"/>
    <col min="14862" max="14862" width="6.5703125" customWidth="1"/>
    <col min="14863" max="14863" width="14.140625" customWidth="1"/>
    <col min="15105" max="15105" width="11.28515625" customWidth="1"/>
    <col min="15106" max="15106" width="12" bestFit="1" customWidth="1"/>
    <col min="15107" max="15107" width="14.140625" customWidth="1"/>
    <col min="15108" max="15108" width="13.42578125" customWidth="1"/>
    <col min="15109" max="15109" width="12" customWidth="1"/>
    <col min="15110" max="15110" width="13.85546875" customWidth="1"/>
    <col min="15111" max="15111" width="11.7109375" customWidth="1"/>
    <col min="15112" max="15112" width="12.5703125" customWidth="1"/>
    <col min="15113" max="15113" width="14.7109375" customWidth="1"/>
    <col min="15114" max="15114" width="18.85546875" customWidth="1"/>
    <col min="15115" max="15115" width="0" hidden="1" customWidth="1"/>
    <col min="15117" max="15117" width="10.7109375" customWidth="1"/>
    <col min="15118" max="15118" width="6.5703125" customWidth="1"/>
    <col min="15119" max="15119" width="14.140625" customWidth="1"/>
    <col min="15361" max="15361" width="11.28515625" customWidth="1"/>
    <col min="15362" max="15362" width="12" bestFit="1" customWidth="1"/>
    <col min="15363" max="15363" width="14.140625" customWidth="1"/>
    <col min="15364" max="15364" width="13.42578125" customWidth="1"/>
    <col min="15365" max="15365" width="12" customWidth="1"/>
    <col min="15366" max="15366" width="13.85546875" customWidth="1"/>
    <col min="15367" max="15367" width="11.7109375" customWidth="1"/>
    <col min="15368" max="15368" width="12.5703125" customWidth="1"/>
    <col min="15369" max="15369" width="14.7109375" customWidth="1"/>
    <col min="15370" max="15370" width="18.85546875" customWidth="1"/>
    <col min="15371" max="15371" width="0" hidden="1" customWidth="1"/>
    <col min="15373" max="15373" width="10.7109375" customWidth="1"/>
    <col min="15374" max="15374" width="6.5703125" customWidth="1"/>
    <col min="15375" max="15375" width="14.140625" customWidth="1"/>
    <col min="15617" max="15617" width="11.28515625" customWidth="1"/>
    <col min="15618" max="15618" width="12" bestFit="1" customWidth="1"/>
    <col min="15619" max="15619" width="14.140625" customWidth="1"/>
    <col min="15620" max="15620" width="13.42578125" customWidth="1"/>
    <col min="15621" max="15621" width="12" customWidth="1"/>
    <col min="15622" max="15622" width="13.85546875" customWidth="1"/>
    <col min="15623" max="15623" width="11.7109375" customWidth="1"/>
    <col min="15624" max="15624" width="12.5703125" customWidth="1"/>
    <col min="15625" max="15625" width="14.7109375" customWidth="1"/>
    <col min="15626" max="15626" width="18.85546875" customWidth="1"/>
    <col min="15627" max="15627" width="0" hidden="1" customWidth="1"/>
    <col min="15629" max="15629" width="10.7109375" customWidth="1"/>
    <col min="15630" max="15630" width="6.5703125" customWidth="1"/>
    <col min="15631" max="15631" width="14.140625" customWidth="1"/>
    <col min="15873" max="15873" width="11.28515625" customWidth="1"/>
    <col min="15874" max="15874" width="12" bestFit="1" customWidth="1"/>
    <col min="15875" max="15875" width="14.140625" customWidth="1"/>
    <col min="15876" max="15876" width="13.42578125" customWidth="1"/>
    <col min="15877" max="15877" width="12" customWidth="1"/>
    <col min="15878" max="15878" width="13.85546875" customWidth="1"/>
    <col min="15879" max="15879" width="11.7109375" customWidth="1"/>
    <col min="15880" max="15880" width="12.5703125" customWidth="1"/>
    <col min="15881" max="15881" width="14.7109375" customWidth="1"/>
    <col min="15882" max="15882" width="18.85546875" customWidth="1"/>
    <col min="15883" max="15883" width="0" hidden="1" customWidth="1"/>
    <col min="15885" max="15885" width="10.7109375" customWidth="1"/>
    <col min="15886" max="15886" width="6.5703125" customWidth="1"/>
    <col min="15887" max="15887" width="14.140625" customWidth="1"/>
    <col min="16129" max="16129" width="11.28515625" customWidth="1"/>
    <col min="16130" max="16130" width="12" bestFit="1" customWidth="1"/>
    <col min="16131" max="16131" width="14.140625" customWidth="1"/>
    <col min="16132" max="16132" width="13.42578125" customWidth="1"/>
    <col min="16133" max="16133" width="12" customWidth="1"/>
    <col min="16134" max="16134" width="13.85546875" customWidth="1"/>
    <col min="16135" max="16135" width="11.7109375" customWidth="1"/>
    <col min="16136" max="16136" width="12.5703125" customWidth="1"/>
    <col min="16137" max="16137" width="14.7109375" customWidth="1"/>
    <col min="16138" max="16138" width="18.85546875" customWidth="1"/>
    <col min="16139" max="16139" width="0" hidden="1" customWidth="1"/>
    <col min="16141" max="16141" width="10.7109375" customWidth="1"/>
    <col min="16142" max="16142" width="6.5703125" customWidth="1"/>
    <col min="16143" max="16143" width="14.140625" customWidth="1"/>
  </cols>
  <sheetData>
    <row r="1" spans="1:23" ht="23.25" x14ac:dyDescent="0.35">
      <c r="A1" s="144" t="s">
        <v>20</v>
      </c>
      <c r="B1" s="144"/>
      <c r="C1" s="144"/>
      <c r="D1" s="144"/>
      <c r="E1" s="43"/>
      <c r="F1" s="2"/>
      <c r="G1" s="58"/>
      <c r="H1" s="36"/>
      <c r="I1" s="36"/>
      <c r="J1"/>
      <c r="K1"/>
      <c r="M1"/>
      <c r="O1" s="4"/>
      <c r="P1" s="5"/>
      <c r="Q1" s="5"/>
      <c r="R1" s="5"/>
      <c r="S1" s="5"/>
      <c r="T1" s="5"/>
    </row>
    <row r="2" spans="1:23" ht="18" x14ac:dyDescent="0.25">
      <c r="A2" s="2"/>
      <c r="B2" s="43"/>
      <c r="C2" s="43"/>
      <c r="D2" s="44"/>
      <c r="E2" s="43"/>
      <c r="F2" s="2"/>
      <c r="G2" s="56"/>
      <c r="H2" s="23"/>
      <c r="I2" s="35"/>
    </row>
    <row r="3" spans="1:23" s="8" customFormat="1" ht="18" x14ac:dyDescent="0.25">
      <c r="B3" s="59" t="s">
        <v>7</v>
      </c>
      <c r="C3" s="60">
        <f>'מחשבון משכנתא'!D7</f>
        <v>3.5000000000000003E-2</v>
      </c>
      <c r="D3" s="59" t="s">
        <v>5</v>
      </c>
      <c r="E3" s="60">
        <f>'מחשבון משכנתא'!B15</f>
        <v>3.0000000000000001E-3</v>
      </c>
      <c r="F3"/>
      <c r="G3" s="57"/>
      <c r="H3" s="37"/>
      <c r="I3" s="38"/>
      <c r="J3" s="4"/>
      <c r="K3" s="4"/>
      <c r="L3" s="6"/>
      <c r="M3" s="4"/>
      <c r="N3"/>
      <c r="O3"/>
      <c r="P3" s="7"/>
      <c r="Q3" s="7"/>
      <c r="R3" s="7"/>
      <c r="S3" s="7"/>
      <c r="T3" s="7"/>
    </row>
    <row r="4" spans="1:23" s="10" customFormat="1" ht="18.75" x14ac:dyDescent="0.25">
      <c r="B4" s="61" t="s">
        <v>8</v>
      </c>
      <c r="C4" s="62">
        <f>'מחשבון משכנתא'!C7*12</f>
        <v>240</v>
      </c>
      <c r="D4" s="63"/>
      <c r="E4" s="63"/>
      <c r="G4" s="56"/>
      <c r="I4" s="1"/>
      <c r="J4" s="9"/>
      <c r="K4" s="9"/>
      <c r="L4" s="7"/>
      <c r="M4" s="2"/>
      <c r="N4" s="5"/>
      <c r="O4"/>
      <c r="P4" s="5"/>
      <c r="Q4" s="5"/>
      <c r="R4" s="5"/>
      <c r="S4" s="5"/>
      <c r="T4" s="5"/>
      <c r="U4" s="2"/>
    </row>
    <row r="5" spans="1:23" s="10" customFormat="1" ht="18.75" x14ac:dyDescent="0.25">
      <c r="A5" s="5"/>
      <c r="B5" s="64" t="s">
        <v>9</v>
      </c>
      <c r="C5" s="65">
        <f>'מחשבון משכנתא'!B7</f>
        <v>100000</v>
      </c>
      <c r="D5" s="63"/>
      <c r="E5" s="61"/>
      <c r="G5" s="56"/>
      <c r="I5" s="1"/>
      <c r="J5" s="12"/>
      <c r="K5" s="12"/>
      <c r="L5" s="13"/>
      <c r="M5" s="12"/>
      <c r="N5" s="14"/>
      <c r="O5" s="14"/>
      <c r="P5" s="5"/>
      <c r="Q5" s="5"/>
      <c r="R5" s="11"/>
      <c r="S5" s="11"/>
    </row>
    <row r="6" spans="1:23" s="10" customFormat="1" ht="18.75" x14ac:dyDescent="0.25">
      <c r="A6" s="5"/>
      <c r="B6" s="64" t="s">
        <v>6</v>
      </c>
      <c r="C6" s="62">
        <v>12</v>
      </c>
      <c r="D6" s="63"/>
      <c r="E6" s="43"/>
      <c r="F6" s="59" t="s">
        <v>21</v>
      </c>
      <c r="G6" s="70">
        <f t="array" ref="G6">MAX(IF(ISERROR(B13:B372),0,B13:B372))</f>
        <v>711.7361121575542</v>
      </c>
      <c r="I6" s="1"/>
      <c r="J6" s="15"/>
      <c r="K6" s="15"/>
      <c r="L6" s="16"/>
      <c r="M6" s="17"/>
      <c r="N6" s="2"/>
      <c r="O6" s="2"/>
      <c r="P6" s="11"/>
    </row>
    <row r="7" spans="1:23" s="10" customFormat="1" ht="18" x14ac:dyDescent="0.25">
      <c r="A7" s="5"/>
      <c r="B7" s="43"/>
      <c r="C7" s="66"/>
      <c r="D7" s="64"/>
      <c r="E7" s="43"/>
      <c r="F7" s="59" t="s">
        <v>27</v>
      </c>
      <c r="G7" s="70">
        <f>IFERROR(AVERAGEIF(B13:B372,"&gt;0"),"")</f>
        <v>655.01184730643263</v>
      </c>
      <c r="I7" s="1"/>
      <c r="J7" s="15"/>
      <c r="K7" s="15"/>
      <c r="L7" s="13"/>
      <c r="M7" s="13"/>
      <c r="N7" s="13"/>
      <c r="O7" s="13"/>
      <c r="P7" s="13"/>
      <c r="Q7" s="13"/>
      <c r="R7" s="13"/>
      <c r="S7" s="13"/>
      <c r="T7" s="18"/>
      <c r="U7" s="18"/>
      <c r="V7" s="18"/>
      <c r="W7" s="18"/>
    </row>
    <row r="8" spans="1:23" s="10" customFormat="1" ht="18" x14ac:dyDescent="0.25">
      <c r="A8" s="5"/>
      <c r="B8" s="43"/>
      <c r="C8" s="64"/>
      <c r="D8" s="64"/>
      <c r="E8" s="43"/>
      <c r="F8" s="59" t="s">
        <v>34</v>
      </c>
      <c r="G8" s="70">
        <f>IF(C9="","",SUMIF(F13:F372,"&gt;0"))</f>
        <v>57203.690000000024</v>
      </c>
      <c r="I8" s="1"/>
      <c r="J8" s="15"/>
      <c r="K8" s="15"/>
      <c r="L8" s="19"/>
      <c r="M8" s="15"/>
      <c r="N8"/>
      <c r="O8"/>
      <c r="P8" s="5"/>
      <c r="Q8" s="5"/>
      <c r="R8" s="11"/>
      <c r="S8" s="11"/>
      <c r="T8" s="11"/>
    </row>
    <row r="9" spans="1:23" s="10" customFormat="1" ht="18.75" x14ac:dyDescent="0.3">
      <c r="A9" s="21"/>
      <c r="B9" s="43" t="s">
        <v>10</v>
      </c>
      <c r="C9" s="67">
        <f>IFERROR(-PMT($C$3/12,$C$4,$C$5,0,0),"")</f>
        <v>579.95971798309336</v>
      </c>
      <c r="D9" s="67">
        <f>ROUNDUP($C$9,2)</f>
        <v>579.96</v>
      </c>
      <c r="E9" s="43"/>
      <c r="G9" s="56"/>
      <c r="I9" s="1"/>
      <c r="J9" s="15"/>
      <c r="K9" s="15"/>
      <c r="L9" s="20"/>
      <c r="M9" s="15"/>
      <c r="N9"/>
      <c r="O9"/>
      <c r="P9" s="5"/>
      <c r="Q9" s="5"/>
      <c r="R9" s="11"/>
      <c r="S9" s="11"/>
      <c r="T9" s="11"/>
    </row>
    <row r="10" spans="1:23" s="10" customFormat="1" ht="18.75" x14ac:dyDescent="0.3">
      <c r="A10" s="21"/>
      <c r="B10" s="43" t="s">
        <v>1</v>
      </c>
      <c r="C10" s="67">
        <f>SUMIF(B13:B372,"&gt;0")</f>
        <v>157202.84335354384</v>
      </c>
      <c r="D10" s="68"/>
      <c r="E10" s="47"/>
      <c r="G10" s="56"/>
      <c r="J10" s="15"/>
      <c r="K10" s="15"/>
      <c r="L10" s="20"/>
      <c r="M10" s="15"/>
      <c r="N10"/>
      <c r="O10"/>
      <c r="P10" s="5"/>
      <c r="Q10" s="5"/>
      <c r="R10" s="11"/>
      <c r="S10" s="11"/>
      <c r="T10" s="11"/>
    </row>
    <row r="11" spans="1:23" ht="18" x14ac:dyDescent="0.25">
      <c r="A11" s="5"/>
      <c r="B11" s="31"/>
      <c r="C11" s="31"/>
      <c r="D11" s="44"/>
      <c r="E11" s="43"/>
      <c r="F11" s="25"/>
      <c r="G11" s="31"/>
      <c r="H11" s="23" t="s">
        <v>2</v>
      </c>
      <c r="I11" s="25"/>
      <c r="J11" s="24"/>
      <c r="K11" s="24"/>
    </row>
    <row r="12" spans="1:23" ht="54" customHeight="1" x14ac:dyDescent="0.25">
      <c r="A12" s="26" t="s">
        <v>16</v>
      </c>
      <c r="B12" s="27" t="s">
        <v>15</v>
      </c>
      <c r="C12" s="27" t="s">
        <v>17</v>
      </c>
      <c r="D12" s="48" t="s">
        <v>0</v>
      </c>
      <c r="E12" s="27" t="s">
        <v>0</v>
      </c>
      <c r="F12" s="26" t="s">
        <v>13</v>
      </c>
      <c r="G12" s="26" t="s">
        <v>14</v>
      </c>
      <c r="H12" s="28" t="s">
        <v>3</v>
      </c>
      <c r="I12" s="27" t="s">
        <v>12</v>
      </c>
      <c r="J12" s="29" t="s">
        <v>11</v>
      </c>
      <c r="K12" s="30" t="s">
        <v>4</v>
      </c>
    </row>
    <row r="13" spans="1:23" s="14" customFormat="1" ht="15" customHeight="1" x14ac:dyDescent="0.25">
      <c r="A13" s="31">
        <v>1</v>
      </c>
      <c r="B13" s="41">
        <f>$D$9</f>
        <v>579.96</v>
      </c>
      <c r="C13" s="41">
        <f>$B$13</f>
        <v>579.96</v>
      </c>
      <c r="D13" s="45">
        <f>IF(A13&lt;=$C$6,$C$3,0)</f>
        <v>3.5000000000000003E-2</v>
      </c>
      <c r="E13" s="49">
        <f>D13</f>
        <v>3.5000000000000003E-2</v>
      </c>
      <c r="F13" s="32">
        <f>ROUNDUP($C$5*$C$3/12,2)</f>
        <v>291.67</v>
      </c>
      <c r="G13" s="46">
        <f>C13-F13</f>
        <v>288.29000000000002</v>
      </c>
      <c r="H13" s="40">
        <v>0</v>
      </c>
      <c r="I13" s="41">
        <f>$C$5-G13-H13</f>
        <v>99711.71</v>
      </c>
      <c r="J13" s="32">
        <f>F13</f>
        <v>291.67</v>
      </c>
      <c r="K13" s="32"/>
    </row>
    <row r="14" spans="1:23" ht="15" customHeight="1" x14ac:dyDescent="0.25">
      <c r="A14" s="31">
        <f t="shared" ref="A14" si="0">+A13+1</f>
        <v>2</v>
      </c>
      <c r="B14" s="41">
        <f>IF(I13&lt;=0.01,"",IF(E14&lt;&gt;E13,PMT(E14/12,$C$4-A13,-I13),B13))</f>
        <v>579.96</v>
      </c>
      <c r="C14" s="41">
        <f>IF(I13&lt;=0.01,"",ROUNDUP(B14,2))</f>
        <v>579.96</v>
      </c>
      <c r="D14" s="50"/>
      <c r="E14" s="49">
        <f>IF(I13&lt;=0.01,"",IF(D14&lt;&gt;"",D14,E13))</f>
        <v>3.5000000000000003E-2</v>
      </c>
      <c r="F14" s="32">
        <f>IF(I13&lt;=0.01,"",ROUNDUP(I13*E14/12,2))</f>
        <v>290.83</v>
      </c>
      <c r="G14" s="46">
        <f>IF(I13&lt;=0.01,"",C14-F14)</f>
        <v>289.13000000000005</v>
      </c>
      <c r="H14" s="40">
        <v>0</v>
      </c>
      <c r="I14" s="41">
        <f>I13-G14-H14</f>
        <v>99422.58</v>
      </c>
      <c r="J14" s="32">
        <f>J13+F14</f>
        <v>582.5</v>
      </c>
      <c r="K14" s="32">
        <f t="shared" ref="K14:K77" si="1">I14+(I14*E15/12)</f>
        <v>99712.562525000001</v>
      </c>
    </row>
    <row r="15" spans="1:23" ht="15" customHeight="1" x14ac:dyDescent="0.25">
      <c r="A15" s="31">
        <f t="shared" ref="A15:A78" si="2">IF(I14&lt;0.02,"",A14+1)</f>
        <v>3</v>
      </c>
      <c r="B15" s="41">
        <f t="shared" ref="B15:B78" si="3">IF(A15="","",IF(E15&lt;&gt;E14,PMT(E15/12,$C$4-A14,-I14),B14))</f>
        <v>579.96</v>
      </c>
      <c r="C15" s="41">
        <f t="shared" ref="C15:C78" si="4">IF(A15="","",IF(B15&gt;K14,K14,ROUNDUP(B15,2)))</f>
        <v>579.96</v>
      </c>
      <c r="D15" s="50"/>
      <c r="E15" s="49">
        <f t="shared" ref="E15:E78" si="5">IF(A15="","",IF(D15&lt;&gt;"",D15,E14))</f>
        <v>3.5000000000000003E-2</v>
      </c>
      <c r="F15" s="32">
        <f t="shared" ref="F15:F78" si="6">IF(A15="","",ROUNDUP(I14*E15/12,2))</f>
        <v>289.99</v>
      </c>
      <c r="G15" s="46">
        <f t="shared" ref="G15:G78" si="7">IF(A15="","",C15-F15)</f>
        <v>289.97000000000003</v>
      </c>
      <c r="H15" s="40">
        <v>0</v>
      </c>
      <c r="I15" s="41">
        <f>IFERROR(IF(I14&lt;0.02,0,I14-G15-H15),"")</f>
        <v>99132.61</v>
      </c>
      <c r="J15" s="32">
        <f t="shared" ref="J15:J78" si="8">IF(A15="","",J14+F15)</f>
        <v>872.49</v>
      </c>
      <c r="K15" s="32">
        <f t="shared" si="1"/>
        <v>99421.746779166671</v>
      </c>
    </row>
    <row r="16" spans="1:23" ht="15" customHeight="1" x14ac:dyDescent="0.25">
      <c r="A16" s="31">
        <f t="shared" si="2"/>
        <v>4</v>
      </c>
      <c r="B16" s="41">
        <f t="shared" si="3"/>
        <v>579.96</v>
      </c>
      <c r="C16" s="41">
        <f t="shared" si="4"/>
        <v>579.96</v>
      </c>
      <c r="D16" s="50"/>
      <c r="E16" s="49">
        <f t="shared" si="5"/>
        <v>3.5000000000000003E-2</v>
      </c>
      <c r="F16" s="32">
        <f t="shared" si="6"/>
        <v>289.14</v>
      </c>
      <c r="G16" s="46">
        <f t="shared" si="7"/>
        <v>290.82000000000005</v>
      </c>
      <c r="H16" s="40">
        <v>0</v>
      </c>
      <c r="I16" s="41">
        <f t="shared" ref="I16:I79" si="9">IFERROR(IF(I15&lt;0.02,0,I15-G16-H16),"")</f>
        <v>98841.79</v>
      </c>
      <c r="J16" s="32">
        <f t="shared" si="8"/>
        <v>1161.6300000000001</v>
      </c>
      <c r="K16" s="32">
        <f t="shared" si="1"/>
        <v>99130.078554166656</v>
      </c>
    </row>
    <row r="17" spans="1:21" ht="15" customHeight="1" x14ac:dyDescent="0.3">
      <c r="A17" s="31">
        <f t="shared" si="2"/>
        <v>5</v>
      </c>
      <c r="B17" s="41">
        <f t="shared" si="3"/>
        <v>579.96</v>
      </c>
      <c r="C17" s="41">
        <f t="shared" si="4"/>
        <v>579.96</v>
      </c>
      <c r="D17" s="50"/>
      <c r="E17" s="49">
        <f t="shared" si="5"/>
        <v>3.5000000000000003E-2</v>
      </c>
      <c r="F17" s="32">
        <f t="shared" si="6"/>
        <v>288.28999999999996</v>
      </c>
      <c r="G17" s="46">
        <f t="shared" si="7"/>
        <v>291.67000000000007</v>
      </c>
      <c r="H17" s="40">
        <v>0</v>
      </c>
      <c r="I17" s="41">
        <f t="shared" si="9"/>
        <v>98550.12</v>
      </c>
      <c r="J17" s="32">
        <f t="shared" si="8"/>
        <v>1449.92</v>
      </c>
      <c r="K17" s="32">
        <f t="shared" si="1"/>
        <v>98837.557849999997</v>
      </c>
      <c r="L17" s="2"/>
      <c r="M17" s="2"/>
      <c r="N17" s="21"/>
      <c r="O17" s="21"/>
      <c r="P17" s="5"/>
      <c r="Q17" s="22"/>
      <c r="R17" s="6"/>
      <c r="S17" s="15"/>
      <c r="T17" s="20"/>
      <c r="U17" s="15"/>
    </row>
    <row r="18" spans="1:21" ht="15" customHeight="1" x14ac:dyDescent="0.25">
      <c r="A18" s="31">
        <f t="shared" si="2"/>
        <v>6</v>
      </c>
      <c r="B18" s="41">
        <f t="shared" si="3"/>
        <v>579.96</v>
      </c>
      <c r="C18" s="41">
        <f t="shared" si="4"/>
        <v>579.96</v>
      </c>
      <c r="D18" s="50"/>
      <c r="E18" s="49">
        <f t="shared" si="5"/>
        <v>3.5000000000000003E-2</v>
      </c>
      <c r="F18" s="32">
        <f t="shared" si="6"/>
        <v>287.44</v>
      </c>
      <c r="G18" s="46">
        <f t="shared" si="7"/>
        <v>292.52000000000004</v>
      </c>
      <c r="H18" s="40">
        <v>0</v>
      </c>
      <c r="I18" s="41">
        <f t="shared" si="9"/>
        <v>98257.599999999991</v>
      </c>
      <c r="J18" s="32">
        <f t="shared" si="8"/>
        <v>1737.3600000000001</v>
      </c>
      <c r="K18" s="32">
        <f t="shared" si="1"/>
        <v>98544.184666666653</v>
      </c>
      <c r="L18" s="33"/>
      <c r="M18" s="24"/>
      <c r="N18" s="24"/>
      <c r="O18" s="24"/>
      <c r="P18" s="5"/>
      <c r="Q18" s="5"/>
      <c r="R18" s="5"/>
      <c r="S18" s="5"/>
      <c r="T18" s="5"/>
    </row>
    <row r="19" spans="1:21" ht="15" customHeight="1" x14ac:dyDescent="0.25">
      <c r="A19" s="31">
        <f t="shared" si="2"/>
        <v>7</v>
      </c>
      <c r="B19" s="41">
        <f t="shared" si="3"/>
        <v>579.96</v>
      </c>
      <c r="C19" s="41">
        <f t="shared" si="4"/>
        <v>579.96</v>
      </c>
      <c r="D19" s="50"/>
      <c r="E19" s="49">
        <f t="shared" si="5"/>
        <v>3.5000000000000003E-2</v>
      </c>
      <c r="F19" s="32">
        <f t="shared" si="6"/>
        <v>286.58999999999997</v>
      </c>
      <c r="G19" s="46">
        <f t="shared" si="7"/>
        <v>293.37000000000006</v>
      </c>
      <c r="H19" s="40">
        <v>0</v>
      </c>
      <c r="I19" s="41">
        <f t="shared" si="9"/>
        <v>97964.23</v>
      </c>
      <c r="J19" s="32">
        <f t="shared" si="8"/>
        <v>2023.95</v>
      </c>
      <c r="K19" s="32">
        <f t="shared" si="1"/>
        <v>98249.959004166667</v>
      </c>
      <c r="L19" s="33"/>
      <c r="M19" s="24"/>
      <c r="N19" s="24"/>
      <c r="O19" s="24"/>
      <c r="P19" s="5"/>
      <c r="Q19" s="5"/>
      <c r="R19" s="5"/>
      <c r="S19" s="5"/>
      <c r="T19" s="5"/>
    </row>
    <row r="20" spans="1:21" ht="15" customHeight="1" x14ac:dyDescent="0.25">
      <c r="A20" s="31">
        <f t="shared" si="2"/>
        <v>8</v>
      </c>
      <c r="B20" s="41">
        <f t="shared" si="3"/>
        <v>579.96</v>
      </c>
      <c r="C20" s="41">
        <f t="shared" si="4"/>
        <v>579.96</v>
      </c>
      <c r="D20" s="50"/>
      <c r="E20" s="49">
        <f t="shared" si="5"/>
        <v>3.5000000000000003E-2</v>
      </c>
      <c r="F20" s="32">
        <f t="shared" si="6"/>
        <v>285.73</v>
      </c>
      <c r="G20" s="46">
        <f t="shared" si="7"/>
        <v>294.23</v>
      </c>
      <c r="H20" s="40">
        <v>0</v>
      </c>
      <c r="I20" s="41">
        <f t="shared" si="9"/>
        <v>97670</v>
      </c>
      <c r="J20" s="32">
        <f t="shared" si="8"/>
        <v>2309.6800000000003</v>
      </c>
      <c r="K20" s="32">
        <f t="shared" si="1"/>
        <v>97954.870833333334</v>
      </c>
      <c r="L20" s="33"/>
      <c r="M20" s="24"/>
      <c r="N20" s="24"/>
      <c r="O20" s="24"/>
      <c r="P20" s="5"/>
      <c r="Q20" s="5"/>
      <c r="R20" s="5"/>
      <c r="S20" s="5"/>
      <c r="T20" s="5"/>
    </row>
    <row r="21" spans="1:21" ht="15" customHeight="1" x14ac:dyDescent="0.25">
      <c r="A21" s="31">
        <f t="shared" si="2"/>
        <v>9</v>
      </c>
      <c r="B21" s="41">
        <f t="shared" si="3"/>
        <v>579.96</v>
      </c>
      <c r="C21" s="41">
        <f t="shared" si="4"/>
        <v>579.96</v>
      </c>
      <c r="D21" s="50"/>
      <c r="E21" s="49">
        <f t="shared" si="5"/>
        <v>3.5000000000000003E-2</v>
      </c>
      <c r="F21" s="32">
        <f t="shared" si="6"/>
        <v>284.88</v>
      </c>
      <c r="G21" s="46">
        <f t="shared" si="7"/>
        <v>295.08000000000004</v>
      </c>
      <c r="H21" s="40">
        <v>0</v>
      </c>
      <c r="I21" s="41">
        <f t="shared" si="9"/>
        <v>97374.92</v>
      </c>
      <c r="J21" s="32">
        <f t="shared" si="8"/>
        <v>2594.5600000000004</v>
      </c>
      <c r="K21" s="32">
        <f t="shared" si="1"/>
        <v>97658.93018333333</v>
      </c>
      <c r="L21" s="33"/>
      <c r="M21" s="24"/>
      <c r="N21" s="24"/>
      <c r="O21" s="24"/>
      <c r="P21" s="5"/>
      <c r="Q21" s="5"/>
      <c r="R21" s="5"/>
      <c r="S21" s="5"/>
      <c r="T21" s="5"/>
    </row>
    <row r="22" spans="1:21" ht="15" customHeight="1" x14ac:dyDescent="0.25">
      <c r="A22" s="31">
        <f t="shared" si="2"/>
        <v>10</v>
      </c>
      <c r="B22" s="41">
        <f t="shared" si="3"/>
        <v>579.96</v>
      </c>
      <c r="C22" s="41">
        <f t="shared" si="4"/>
        <v>579.96</v>
      </c>
      <c r="D22" s="50"/>
      <c r="E22" s="49">
        <f t="shared" si="5"/>
        <v>3.5000000000000003E-2</v>
      </c>
      <c r="F22" s="32">
        <f t="shared" si="6"/>
        <v>284.02</v>
      </c>
      <c r="G22" s="46">
        <f t="shared" si="7"/>
        <v>295.94000000000005</v>
      </c>
      <c r="H22" s="40">
        <v>0</v>
      </c>
      <c r="I22" s="41">
        <f t="shared" si="9"/>
        <v>97078.98</v>
      </c>
      <c r="J22" s="32">
        <f t="shared" si="8"/>
        <v>2878.5800000000004</v>
      </c>
      <c r="K22" s="32">
        <f t="shared" si="1"/>
        <v>97362.127024999994</v>
      </c>
      <c r="L22" s="33"/>
      <c r="M22" s="24"/>
      <c r="N22" s="24"/>
      <c r="O22" s="24"/>
      <c r="P22" s="5"/>
      <c r="Q22" s="5"/>
      <c r="R22" s="5"/>
      <c r="S22" s="5"/>
      <c r="T22" s="5"/>
    </row>
    <row r="23" spans="1:21" ht="15" customHeight="1" x14ac:dyDescent="0.25">
      <c r="A23" s="31">
        <f t="shared" si="2"/>
        <v>11</v>
      </c>
      <c r="B23" s="41">
        <f t="shared" si="3"/>
        <v>579.96</v>
      </c>
      <c r="C23" s="41">
        <f t="shared" si="4"/>
        <v>579.96</v>
      </c>
      <c r="D23" s="50"/>
      <c r="E23" s="49">
        <f t="shared" si="5"/>
        <v>3.5000000000000003E-2</v>
      </c>
      <c r="F23" s="32">
        <f t="shared" si="6"/>
        <v>283.14999999999998</v>
      </c>
      <c r="G23" s="46">
        <f t="shared" si="7"/>
        <v>296.81000000000006</v>
      </c>
      <c r="H23" s="40">
        <v>0</v>
      </c>
      <c r="I23" s="41">
        <f t="shared" si="9"/>
        <v>96782.17</v>
      </c>
      <c r="J23" s="32">
        <f t="shared" si="8"/>
        <v>3161.7300000000005</v>
      </c>
      <c r="K23" s="32">
        <f t="shared" si="1"/>
        <v>97064.451329166666</v>
      </c>
      <c r="L23" s="33"/>
      <c r="M23" s="24"/>
      <c r="N23" s="24"/>
      <c r="O23" s="24"/>
      <c r="P23" s="5"/>
      <c r="Q23" s="5"/>
      <c r="R23" s="5"/>
      <c r="S23" s="5"/>
      <c r="T23" s="5"/>
    </row>
    <row r="24" spans="1:21" ht="15" customHeight="1" x14ac:dyDescent="0.25">
      <c r="A24" s="31">
        <f t="shared" si="2"/>
        <v>12</v>
      </c>
      <c r="B24" s="41">
        <f t="shared" si="3"/>
        <v>579.96</v>
      </c>
      <c r="C24" s="41">
        <f t="shared" si="4"/>
        <v>579.96</v>
      </c>
      <c r="D24" s="50"/>
      <c r="E24" s="49">
        <f t="shared" si="5"/>
        <v>3.5000000000000003E-2</v>
      </c>
      <c r="F24" s="32">
        <f t="shared" si="6"/>
        <v>282.28999999999996</v>
      </c>
      <c r="G24" s="46">
        <f t="shared" si="7"/>
        <v>297.67000000000007</v>
      </c>
      <c r="H24" s="40">
        <v>0</v>
      </c>
      <c r="I24" s="41">
        <f t="shared" si="9"/>
        <v>96484.5</v>
      </c>
      <c r="J24" s="32">
        <f t="shared" si="8"/>
        <v>3444.0200000000004</v>
      </c>
      <c r="K24" s="32">
        <f t="shared" si="1"/>
        <v>96765.913125000006</v>
      </c>
      <c r="L24" s="33"/>
      <c r="M24" s="24"/>
      <c r="N24" s="24"/>
      <c r="O24" s="24"/>
      <c r="P24" s="5"/>
      <c r="Q24" s="5"/>
      <c r="R24" s="5"/>
      <c r="S24" s="5"/>
      <c r="T24" s="5"/>
    </row>
    <row r="25" spans="1:21" ht="15" customHeight="1" x14ac:dyDescent="0.25">
      <c r="A25" s="31">
        <f t="shared" si="2"/>
        <v>13</v>
      </c>
      <c r="B25" s="41">
        <f t="shared" si="3"/>
        <v>579.96</v>
      </c>
      <c r="C25" s="41">
        <f t="shared" si="4"/>
        <v>579.96</v>
      </c>
      <c r="D25" s="50"/>
      <c r="E25" s="49">
        <f t="shared" si="5"/>
        <v>3.5000000000000003E-2</v>
      </c>
      <c r="F25" s="32">
        <f t="shared" si="6"/>
        <v>281.42</v>
      </c>
      <c r="G25" s="46">
        <f t="shared" si="7"/>
        <v>298.54000000000002</v>
      </c>
      <c r="H25" s="40">
        <v>0</v>
      </c>
      <c r="I25" s="41">
        <f t="shared" si="9"/>
        <v>96185.96</v>
      </c>
      <c r="J25" s="32">
        <f t="shared" si="8"/>
        <v>3725.4400000000005</v>
      </c>
      <c r="K25" s="32">
        <f t="shared" si="1"/>
        <v>96466.50238333334</v>
      </c>
      <c r="L25" s="33"/>
      <c r="M25" s="24"/>
      <c r="N25" s="24"/>
      <c r="O25" s="24"/>
      <c r="P25" s="5"/>
      <c r="Q25" s="5"/>
      <c r="R25" s="5"/>
      <c r="S25" s="5"/>
      <c r="T25" s="5"/>
    </row>
    <row r="26" spans="1:21" ht="15" customHeight="1" x14ac:dyDescent="0.25">
      <c r="A26" s="31">
        <f t="shared" si="2"/>
        <v>14</v>
      </c>
      <c r="B26" s="41">
        <f t="shared" si="3"/>
        <v>579.96</v>
      </c>
      <c r="C26" s="41">
        <f t="shared" si="4"/>
        <v>579.96</v>
      </c>
      <c r="D26" s="50"/>
      <c r="E26" s="49">
        <f t="shared" si="5"/>
        <v>3.5000000000000003E-2</v>
      </c>
      <c r="F26" s="32">
        <f t="shared" si="6"/>
        <v>280.55</v>
      </c>
      <c r="G26" s="46">
        <f t="shared" si="7"/>
        <v>299.41000000000003</v>
      </c>
      <c r="H26" s="40">
        <v>0</v>
      </c>
      <c r="I26" s="41">
        <f t="shared" si="9"/>
        <v>95886.55</v>
      </c>
      <c r="J26" s="32">
        <f t="shared" si="8"/>
        <v>4005.9900000000007</v>
      </c>
      <c r="K26" s="32">
        <f t="shared" si="1"/>
        <v>96166.219104166667</v>
      </c>
      <c r="L26" s="33"/>
      <c r="M26" s="24"/>
      <c r="N26" s="24"/>
      <c r="O26" s="24"/>
      <c r="P26" s="5"/>
      <c r="Q26" s="5"/>
      <c r="R26" s="5"/>
      <c r="S26" s="5"/>
      <c r="T26" s="5"/>
    </row>
    <row r="27" spans="1:21" ht="15" customHeight="1" x14ac:dyDescent="0.25">
      <c r="A27" s="31">
        <f t="shared" si="2"/>
        <v>15</v>
      </c>
      <c r="B27" s="41">
        <f t="shared" si="3"/>
        <v>579.96</v>
      </c>
      <c r="C27" s="41">
        <f t="shared" si="4"/>
        <v>579.96</v>
      </c>
      <c r="D27" s="50"/>
      <c r="E27" s="49">
        <f t="shared" si="5"/>
        <v>3.5000000000000003E-2</v>
      </c>
      <c r="F27" s="32">
        <f t="shared" si="6"/>
        <v>279.67</v>
      </c>
      <c r="G27" s="46">
        <f t="shared" si="7"/>
        <v>300.29000000000002</v>
      </c>
      <c r="H27" s="40">
        <v>0</v>
      </c>
      <c r="I27" s="41">
        <f t="shared" si="9"/>
        <v>95586.260000000009</v>
      </c>
      <c r="J27" s="32">
        <f t="shared" si="8"/>
        <v>4285.6600000000008</v>
      </c>
      <c r="K27" s="32">
        <f t="shared" si="1"/>
        <v>95865.053258333341</v>
      </c>
      <c r="L27" s="33"/>
      <c r="M27" s="24"/>
      <c r="N27" s="24"/>
      <c r="O27" s="24"/>
      <c r="P27" s="5"/>
      <c r="Q27" s="5"/>
      <c r="R27" s="5"/>
      <c r="S27" s="5"/>
      <c r="T27" s="5"/>
    </row>
    <row r="28" spans="1:21" ht="15" customHeight="1" x14ac:dyDescent="0.25">
      <c r="A28" s="31">
        <f t="shared" si="2"/>
        <v>16</v>
      </c>
      <c r="B28" s="41">
        <f t="shared" si="3"/>
        <v>579.96</v>
      </c>
      <c r="C28" s="41">
        <f t="shared" si="4"/>
        <v>579.96</v>
      </c>
      <c r="D28" s="50"/>
      <c r="E28" s="49">
        <f t="shared" si="5"/>
        <v>3.5000000000000003E-2</v>
      </c>
      <c r="F28" s="32">
        <f t="shared" si="6"/>
        <v>278.8</v>
      </c>
      <c r="G28" s="46">
        <f t="shared" si="7"/>
        <v>301.16000000000003</v>
      </c>
      <c r="H28" s="40">
        <v>0</v>
      </c>
      <c r="I28" s="41">
        <f t="shared" si="9"/>
        <v>95285.1</v>
      </c>
      <c r="J28" s="32">
        <f t="shared" si="8"/>
        <v>4564.4600000000009</v>
      </c>
      <c r="K28" s="32">
        <f t="shared" si="1"/>
        <v>95563.014875000008</v>
      </c>
      <c r="L28" s="33"/>
      <c r="M28" s="24"/>
      <c r="N28" s="24"/>
      <c r="O28" s="24"/>
      <c r="P28" s="5"/>
      <c r="Q28" s="5"/>
      <c r="R28" s="5"/>
      <c r="S28" s="5"/>
      <c r="T28" s="5"/>
    </row>
    <row r="29" spans="1:21" ht="15" customHeight="1" x14ac:dyDescent="0.25">
      <c r="A29" s="31">
        <f t="shared" si="2"/>
        <v>17</v>
      </c>
      <c r="B29" s="41">
        <f t="shared" si="3"/>
        <v>579.96</v>
      </c>
      <c r="C29" s="41">
        <f t="shared" si="4"/>
        <v>579.96</v>
      </c>
      <c r="D29" s="50"/>
      <c r="E29" s="49">
        <f t="shared" si="5"/>
        <v>3.5000000000000003E-2</v>
      </c>
      <c r="F29" s="32">
        <f t="shared" si="6"/>
        <v>277.92</v>
      </c>
      <c r="G29" s="46">
        <f t="shared" si="7"/>
        <v>302.04000000000002</v>
      </c>
      <c r="H29" s="40">
        <v>0</v>
      </c>
      <c r="I29" s="41">
        <f t="shared" si="9"/>
        <v>94983.060000000012</v>
      </c>
      <c r="J29" s="32">
        <f t="shared" si="8"/>
        <v>4842.380000000001</v>
      </c>
      <c r="K29" s="32">
        <f t="shared" si="1"/>
        <v>95260.093925000008</v>
      </c>
      <c r="L29" s="33"/>
      <c r="M29" s="24"/>
      <c r="N29" s="24"/>
      <c r="O29" s="24"/>
      <c r="P29" s="5"/>
      <c r="Q29" s="5"/>
      <c r="R29" s="5"/>
      <c r="S29" s="5"/>
      <c r="T29" s="5"/>
    </row>
    <row r="30" spans="1:21" ht="15" customHeight="1" x14ac:dyDescent="0.25">
      <c r="A30" s="31">
        <f t="shared" si="2"/>
        <v>18</v>
      </c>
      <c r="B30" s="41">
        <f t="shared" si="3"/>
        <v>579.96</v>
      </c>
      <c r="C30" s="41">
        <f t="shared" si="4"/>
        <v>579.96</v>
      </c>
      <c r="D30" s="50"/>
      <c r="E30" s="49">
        <f t="shared" si="5"/>
        <v>3.5000000000000003E-2</v>
      </c>
      <c r="F30" s="32">
        <f t="shared" si="6"/>
        <v>277.03999999999996</v>
      </c>
      <c r="G30" s="46">
        <f t="shared" si="7"/>
        <v>302.92000000000007</v>
      </c>
      <c r="H30" s="40">
        <v>0</v>
      </c>
      <c r="I30" s="41">
        <f t="shared" si="9"/>
        <v>94680.140000000014</v>
      </c>
      <c r="J30" s="32">
        <f t="shared" si="8"/>
        <v>5119.420000000001</v>
      </c>
      <c r="K30" s="32">
        <f t="shared" si="1"/>
        <v>94956.290408333341</v>
      </c>
      <c r="L30" s="33"/>
      <c r="M30" s="24"/>
      <c r="N30" s="24"/>
      <c r="O30" s="24"/>
      <c r="P30" s="5"/>
      <c r="Q30" s="5"/>
      <c r="R30" s="5"/>
      <c r="S30" s="5"/>
      <c r="T30" s="5"/>
    </row>
    <row r="31" spans="1:21" ht="15" customHeight="1" x14ac:dyDescent="0.25">
      <c r="A31" s="31">
        <f t="shared" si="2"/>
        <v>19</v>
      </c>
      <c r="B31" s="41">
        <f t="shared" si="3"/>
        <v>579.96</v>
      </c>
      <c r="C31" s="41">
        <f t="shared" si="4"/>
        <v>579.96</v>
      </c>
      <c r="D31" s="50"/>
      <c r="E31" s="49">
        <f t="shared" si="5"/>
        <v>3.5000000000000003E-2</v>
      </c>
      <c r="F31" s="32">
        <f t="shared" si="6"/>
        <v>276.15999999999997</v>
      </c>
      <c r="G31" s="46">
        <f t="shared" si="7"/>
        <v>303.80000000000007</v>
      </c>
      <c r="H31" s="40">
        <v>0</v>
      </c>
      <c r="I31" s="41">
        <f t="shared" si="9"/>
        <v>94376.340000000011</v>
      </c>
      <c r="J31" s="32">
        <f t="shared" si="8"/>
        <v>5395.5800000000008</v>
      </c>
      <c r="K31" s="32">
        <f t="shared" si="1"/>
        <v>94651.604325000008</v>
      </c>
      <c r="L31" s="33"/>
      <c r="M31" s="24"/>
      <c r="N31" s="24"/>
      <c r="O31" s="24"/>
      <c r="P31" s="5"/>
      <c r="Q31" s="5"/>
      <c r="R31" s="5"/>
      <c r="S31" s="5"/>
      <c r="T31" s="5"/>
    </row>
    <row r="32" spans="1:21" ht="15" customHeight="1" x14ac:dyDescent="0.25">
      <c r="A32" s="31">
        <f t="shared" si="2"/>
        <v>20</v>
      </c>
      <c r="B32" s="41">
        <f t="shared" si="3"/>
        <v>579.96</v>
      </c>
      <c r="C32" s="41">
        <f t="shared" si="4"/>
        <v>579.96</v>
      </c>
      <c r="D32" s="50"/>
      <c r="E32" s="49">
        <f t="shared" si="5"/>
        <v>3.5000000000000003E-2</v>
      </c>
      <c r="F32" s="32">
        <f t="shared" si="6"/>
        <v>275.27</v>
      </c>
      <c r="G32" s="46">
        <f t="shared" si="7"/>
        <v>304.69000000000005</v>
      </c>
      <c r="H32" s="40">
        <v>0</v>
      </c>
      <c r="I32" s="41">
        <f t="shared" si="9"/>
        <v>94071.650000000009</v>
      </c>
      <c r="J32" s="32">
        <f t="shared" si="8"/>
        <v>5670.85</v>
      </c>
      <c r="K32" s="32">
        <f t="shared" si="1"/>
        <v>94346.025645833346</v>
      </c>
      <c r="L32" s="33"/>
      <c r="M32" s="24"/>
      <c r="N32" s="24"/>
      <c r="O32" s="24"/>
      <c r="P32" s="5"/>
      <c r="Q32" s="5"/>
      <c r="R32" s="5"/>
      <c r="S32" s="5"/>
      <c r="T32" s="5"/>
    </row>
    <row r="33" spans="1:20" ht="15" customHeight="1" x14ac:dyDescent="0.25">
      <c r="A33" s="31">
        <f t="shared" si="2"/>
        <v>21</v>
      </c>
      <c r="B33" s="41">
        <f t="shared" si="3"/>
        <v>579.96</v>
      </c>
      <c r="C33" s="41">
        <f t="shared" si="4"/>
        <v>579.96</v>
      </c>
      <c r="D33" s="50"/>
      <c r="E33" s="49">
        <f t="shared" si="5"/>
        <v>3.5000000000000003E-2</v>
      </c>
      <c r="F33" s="32">
        <f t="shared" si="6"/>
        <v>274.38</v>
      </c>
      <c r="G33" s="46">
        <f t="shared" si="7"/>
        <v>305.58000000000004</v>
      </c>
      <c r="H33" s="40">
        <v>0</v>
      </c>
      <c r="I33" s="41">
        <f t="shared" si="9"/>
        <v>93766.07</v>
      </c>
      <c r="J33" s="32">
        <f t="shared" si="8"/>
        <v>5945.2300000000005</v>
      </c>
      <c r="K33" s="32">
        <f t="shared" si="1"/>
        <v>94039.554370833343</v>
      </c>
      <c r="L33" s="33"/>
      <c r="M33" s="24"/>
      <c r="N33" s="24"/>
      <c r="O33" s="24"/>
      <c r="P33" s="5"/>
      <c r="Q33" s="5"/>
      <c r="R33" s="5"/>
      <c r="S33" s="5"/>
      <c r="T33" s="5"/>
    </row>
    <row r="34" spans="1:20" ht="15" customHeight="1" x14ac:dyDescent="0.25">
      <c r="A34" s="31">
        <f t="shared" si="2"/>
        <v>22</v>
      </c>
      <c r="B34" s="41">
        <f t="shared" si="3"/>
        <v>579.96</v>
      </c>
      <c r="C34" s="41">
        <f t="shared" si="4"/>
        <v>579.96</v>
      </c>
      <c r="D34" s="50"/>
      <c r="E34" s="49">
        <f t="shared" si="5"/>
        <v>3.5000000000000003E-2</v>
      </c>
      <c r="F34" s="32">
        <f t="shared" si="6"/>
        <v>273.49</v>
      </c>
      <c r="G34" s="46">
        <f t="shared" si="7"/>
        <v>306.47000000000003</v>
      </c>
      <c r="H34" s="40">
        <v>0</v>
      </c>
      <c r="I34" s="41">
        <f t="shared" si="9"/>
        <v>93459.6</v>
      </c>
      <c r="J34" s="32">
        <f t="shared" si="8"/>
        <v>6218.72</v>
      </c>
      <c r="K34" s="32">
        <f t="shared" si="1"/>
        <v>93732.190500000012</v>
      </c>
      <c r="L34" s="33"/>
      <c r="M34" s="24"/>
      <c r="N34" s="24"/>
      <c r="O34" s="24"/>
      <c r="P34" s="5"/>
      <c r="Q34" s="5"/>
      <c r="R34" s="5"/>
      <c r="S34" s="5"/>
      <c r="T34" s="5"/>
    </row>
    <row r="35" spans="1:20" ht="15" customHeight="1" x14ac:dyDescent="0.25">
      <c r="A35" s="31">
        <f t="shared" si="2"/>
        <v>23</v>
      </c>
      <c r="B35" s="41">
        <f t="shared" si="3"/>
        <v>579.96</v>
      </c>
      <c r="C35" s="41">
        <f t="shared" si="4"/>
        <v>579.96</v>
      </c>
      <c r="D35" s="50"/>
      <c r="E35" s="49">
        <f t="shared" si="5"/>
        <v>3.5000000000000003E-2</v>
      </c>
      <c r="F35" s="32">
        <f t="shared" si="6"/>
        <v>272.59999999999997</v>
      </c>
      <c r="G35" s="46">
        <f t="shared" si="7"/>
        <v>307.36000000000007</v>
      </c>
      <c r="H35" s="40">
        <v>0</v>
      </c>
      <c r="I35" s="41">
        <f t="shared" si="9"/>
        <v>93152.24</v>
      </c>
      <c r="J35" s="32">
        <f t="shared" si="8"/>
        <v>6491.3200000000006</v>
      </c>
      <c r="K35" s="32">
        <f t="shared" si="1"/>
        <v>93423.934033333338</v>
      </c>
      <c r="L35" s="33"/>
      <c r="M35" s="24"/>
      <c r="N35" s="24"/>
      <c r="O35" s="24"/>
      <c r="P35" s="5"/>
      <c r="Q35" s="5"/>
      <c r="R35" s="5"/>
      <c r="S35" s="5"/>
      <c r="T35" s="5"/>
    </row>
    <row r="36" spans="1:20" ht="15" customHeight="1" x14ac:dyDescent="0.25">
      <c r="A36" s="31">
        <f t="shared" si="2"/>
        <v>24</v>
      </c>
      <c r="B36" s="41">
        <f t="shared" si="3"/>
        <v>579.96</v>
      </c>
      <c r="C36" s="41">
        <f t="shared" si="4"/>
        <v>579.96</v>
      </c>
      <c r="D36" s="50"/>
      <c r="E36" s="49">
        <f t="shared" si="5"/>
        <v>3.5000000000000003E-2</v>
      </c>
      <c r="F36" s="32">
        <f t="shared" si="6"/>
        <v>271.7</v>
      </c>
      <c r="G36" s="46">
        <f t="shared" si="7"/>
        <v>308.26000000000005</v>
      </c>
      <c r="H36" s="40">
        <v>0</v>
      </c>
      <c r="I36" s="41">
        <f t="shared" si="9"/>
        <v>92843.98000000001</v>
      </c>
      <c r="J36" s="32">
        <f t="shared" si="8"/>
        <v>6763.02</v>
      </c>
      <c r="K36" s="32">
        <f t="shared" si="1"/>
        <v>93114.774941666677</v>
      </c>
      <c r="L36" s="33"/>
      <c r="M36" s="24"/>
      <c r="N36" s="24"/>
      <c r="O36" s="24"/>
      <c r="P36" s="5"/>
      <c r="Q36" s="5"/>
      <c r="R36" s="5"/>
      <c r="S36" s="5"/>
      <c r="T36" s="5"/>
    </row>
    <row r="37" spans="1:20" ht="15" customHeight="1" x14ac:dyDescent="0.25">
      <c r="A37" s="31">
        <f t="shared" si="2"/>
        <v>25</v>
      </c>
      <c r="B37" s="41">
        <f t="shared" si="3"/>
        <v>579.96</v>
      </c>
      <c r="C37" s="41">
        <f t="shared" si="4"/>
        <v>579.96</v>
      </c>
      <c r="D37" s="50"/>
      <c r="E37" s="49">
        <f t="shared" si="5"/>
        <v>3.5000000000000003E-2</v>
      </c>
      <c r="F37" s="32">
        <f t="shared" si="6"/>
        <v>270.8</v>
      </c>
      <c r="G37" s="46">
        <f t="shared" si="7"/>
        <v>309.16000000000003</v>
      </c>
      <c r="H37" s="40">
        <v>0</v>
      </c>
      <c r="I37" s="41">
        <f t="shared" si="9"/>
        <v>92534.82</v>
      </c>
      <c r="J37" s="32">
        <f t="shared" si="8"/>
        <v>7033.8200000000006</v>
      </c>
      <c r="K37" s="32">
        <f t="shared" si="1"/>
        <v>92804.713225000014</v>
      </c>
      <c r="L37" s="33"/>
      <c r="M37" s="24"/>
      <c r="N37" s="24"/>
      <c r="O37" s="24"/>
      <c r="P37" s="5"/>
      <c r="Q37" s="5"/>
      <c r="R37" s="5"/>
      <c r="S37" s="5"/>
      <c r="T37" s="5"/>
    </row>
    <row r="38" spans="1:20" ht="15" customHeight="1" x14ac:dyDescent="0.25">
      <c r="A38" s="31">
        <f t="shared" si="2"/>
        <v>26</v>
      </c>
      <c r="B38" s="41">
        <f t="shared" si="3"/>
        <v>579.96</v>
      </c>
      <c r="C38" s="41">
        <f t="shared" si="4"/>
        <v>579.96</v>
      </c>
      <c r="D38" s="50"/>
      <c r="E38" s="49">
        <f t="shared" si="5"/>
        <v>3.5000000000000003E-2</v>
      </c>
      <c r="F38" s="32">
        <f t="shared" si="6"/>
        <v>269.89999999999998</v>
      </c>
      <c r="G38" s="46">
        <f t="shared" si="7"/>
        <v>310.06000000000006</v>
      </c>
      <c r="H38" s="40">
        <v>0</v>
      </c>
      <c r="I38" s="41">
        <f t="shared" si="9"/>
        <v>92224.760000000009</v>
      </c>
      <c r="J38" s="32">
        <f t="shared" si="8"/>
        <v>7303.72</v>
      </c>
      <c r="K38" s="32">
        <f t="shared" si="1"/>
        <v>92493.748883333348</v>
      </c>
      <c r="L38" s="33"/>
      <c r="M38" s="24"/>
      <c r="N38" s="24"/>
      <c r="O38" s="24"/>
      <c r="P38" s="5"/>
      <c r="Q38" s="5"/>
      <c r="R38" s="5"/>
      <c r="S38" s="5"/>
      <c r="T38" s="5"/>
    </row>
    <row r="39" spans="1:20" ht="15" customHeight="1" x14ac:dyDescent="0.25">
      <c r="A39" s="31">
        <f t="shared" si="2"/>
        <v>27</v>
      </c>
      <c r="B39" s="41">
        <f t="shared" si="3"/>
        <v>579.96</v>
      </c>
      <c r="C39" s="41">
        <f t="shared" si="4"/>
        <v>579.96</v>
      </c>
      <c r="D39" s="50"/>
      <c r="E39" s="49">
        <f t="shared" si="5"/>
        <v>3.5000000000000003E-2</v>
      </c>
      <c r="F39" s="32">
        <f t="shared" si="6"/>
        <v>268.99</v>
      </c>
      <c r="G39" s="46">
        <f t="shared" si="7"/>
        <v>310.97000000000003</v>
      </c>
      <c r="H39" s="40">
        <v>0</v>
      </c>
      <c r="I39" s="41">
        <f t="shared" si="9"/>
        <v>91913.790000000008</v>
      </c>
      <c r="J39" s="32">
        <f t="shared" si="8"/>
        <v>7572.71</v>
      </c>
      <c r="K39" s="32">
        <f t="shared" si="1"/>
        <v>92181.871887500005</v>
      </c>
      <c r="L39" s="33"/>
      <c r="M39" s="24"/>
      <c r="N39" s="24"/>
      <c r="O39" s="24"/>
      <c r="P39" s="5"/>
      <c r="Q39" s="5"/>
      <c r="R39" s="5"/>
      <c r="S39" s="5"/>
      <c r="T39" s="5"/>
    </row>
    <row r="40" spans="1:20" ht="15" customHeight="1" x14ac:dyDescent="0.25">
      <c r="A40" s="31">
        <f t="shared" si="2"/>
        <v>28</v>
      </c>
      <c r="B40" s="41">
        <f t="shared" si="3"/>
        <v>579.96</v>
      </c>
      <c r="C40" s="41">
        <f t="shared" si="4"/>
        <v>579.96</v>
      </c>
      <c r="D40" s="50"/>
      <c r="E40" s="49">
        <f t="shared" si="5"/>
        <v>3.5000000000000003E-2</v>
      </c>
      <c r="F40" s="32">
        <f t="shared" si="6"/>
        <v>268.08999999999997</v>
      </c>
      <c r="G40" s="46">
        <f t="shared" si="7"/>
        <v>311.87000000000006</v>
      </c>
      <c r="H40" s="40">
        <v>0</v>
      </c>
      <c r="I40" s="41">
        <f t="shared" si="9"/>
        <v>91601.920000000013</v>
      </c>
      <c r="J40" s="32">
        <f t="shared" si="8"/>
        <v>7840.8</v>
      </c>
      <c r="K40" s="32">
        <f t="shared" si="1"/>
        <v>91869.092266666674</v>
      </c>
      <c r="L40" s="33"/>
      <c r="M40" s="24"/>
      <c r="N40" s="24"/>
      <c r="O40" s="24"/>
      <c r="P40" s="5"/>
      <c r="Q40" s="5"/>
      <c r="R40" s="5"/>
      <c r="S40" s="5"/>
      <c r="T40" s="5"/>
    </row>
    <row r="41" spans="1:20" ht="15" customHeight="1" x14ac:dyDescent="0.25">
      <c r="A41" s="31">
        <f t="shared" si="2"/>
        <v>29</v>
      </c>
      <c r="B41" s="41">
        <f t="shared" si="3"/>
        <v>579.96</v>
      </c>
      <c r="C41" s="41">
        <f t="shared" si="4"/>
        <v>579.96</v>
      </c>
      <c r="D41" s="50"/>
      <c r="E41" s="49">
        <f t="shared" si="5"/>
        <v>3.5000000000000003E-2</v>
      </c>
      <c r="F41" s="32">
        <f t="shared" si="6"/>
        <v>267.18</v>
      </c>
      <c r="G41" s="46">
        <f t="shared" si="7"/>
        <v>312.78000000000003</v>
      </c>
      <c r="H41" s="40">
        <v>0</v>
      </c>
      <c r="I41" s="41">
        <f t="shared" si="9"/>
        <v>91289.140000000014</v>
      </c>
      <c r="J41" s="32">
        <f t="shared" si="8"/>
        <v>8107.9800000000005</v>
      </c>
      <c r="K41" s="32">
        <f t="shared" si="1"/>
        <v>91555.39999166668</v>
      </c>
      <c r="L41" s="33"/>
      <c r="M41" s="24"/>
      <c r="N41" s="24"/>
      <c r="O41" s="24"/>
      <c r="P41" s="5"/>
      <c r="Q41" s="5"/>
      <c r="R41" s="5"/>
      <c r="S41" s="5"/>
      <c r="T41" s="5"/>
    </row>
    <row r="42" spans="1:20" ht="15" customHeight="1" x14ac:dyDescent="0.25">
      <c r="A42" s="31">
        <f t="shared" si="2"/>
        <v>30</v>
      </c>
      <c r="B42" s="41">
        <f t="shared" si="3"/>
        <v>579.96</v>
      </c>
      <c r="C42" s="41">
        <f t="shared" si="4"/>
        <v>579.96</v>
      </c>
      <c r="D42" s="50"/>
      <c r="E42" s="49">
        <f t="shared" si="5"/>
        <v>3.5000000000000003E-2</v>
      </c>
      <c r="F42" s="32">
        <f t="shared" si="6"/>
        <v>266.26</v>
      </c>
      <c r="G42" s="46">
        <f t="shared" si="7"/>
        <v>313.70000000000005</v>
      </c>
      <c r="H42" s="40">
        <v>0</v>
      </c>
      <c r="I42" s="41">
        <f t="shared" si="9"/>
        <v>90975.440000000017</v>
      </c>
      <c r="J42" s="32">
        <f t="shared" si="8"/>
        <v>8374.24</v>
      </c>
      <c r="K42" s="32">
        <f t="shared" si="1"/>
        <v>91240.785033333348</v>
      </c>
      <c r="L42" s="33"/>
      <c r="M42" s="24"/>
      <c r="N42" s="24"/>
      <c r="O42" s="24"/>
      <c r="P42" s="5"/>
      <c r="Q42" s="5"/>
      <c r="R42" s="5"/>
      <c r="S42" s="5"/>
      <c r="T42" s="5"/>
    </row>
    <row r="43" spans="1:20" ht="15" customHeight="1" x14ac:dyDescent="0.25">
      <c r="A43" s="31">
        <f t="shared" si="2"/>
        <v>31</v>
      </c>
      <c r="B43" s="41">
        <f t="shared" si="3"/>
        <v>579.96</v>
      </c>
      <c r="C43" s="41">
        <f t="shared" si="4"/>
        <v>579.96</v>
      </c>
      <c r="D43" s="50"/>
      <c r="E43" s="49">
        <f t="shared" si="5"/>
        <v>3.5000000000000003E-2</v>
      </c>
      <c r="F43" s="32">
        <f t="shared" si="6"/>
        <v>265.34999999999997</v>
      </c>
      <c r="G43" s="46">
        <f t="shared" si="7"/>
        <v>314.61000000000007</v>
      </c>
      <c r="H43" s="40">
        <v>0</v>
      </c>
      <c r="I43" s="41">
        <f t="shared" si="9"/>
        <v>90660.830000000016</v>
      </c>
      <c r="J43" s="32">
        <f t="shared" si="8"/>
        <v>8639.59</v>
      </c>
      <c r="K43" s="32">
        <f t="shared" si="1"/>
        <v>90925.257420833354</v>
      </c>
      <c r="L43" s="33"/>
      <c r="M43" s="24"/>
      <c r="N43" s="24"/>
      <c r="O43" s="24"/>
      <c r="P43" s="5"/>
      <c r="Q43" s="5"/>
      <c r="R43" s="5"/>
      <c r="S43" s="5"/>
      <c r="T43" s="5"/>
    </row>
    <row r="44" spans="1:20" ht="15" customHeight="1" x14ac:dyDescent="0.25">
      <c r="A44" s="31">
        <f t="shared" si="2"/>
        <v>32</v>
      </c>
      <c r="B44" s="41">
        <f t="shared" si="3"/>
        <v>579.96</v>
      </c>
      <c r="C44" s="41">
        <f t="shared" si="4"/>
        <v>579.96</v>
      </c>
      <c r="D44" s="50"/>
      <c r="E44" s="49">
        <f t="shared" si="5"/>
        <v>3.5000000000000003E-2</v>
      </c>
      <c r="F44" s="32">
        <f t="shared" si="6"/>
        <v>264.43</v>
      </c>
      <c r="G44" s="46">
        <f t="shared" si="7"/>
        <v>315.53000000000003</v>
      </c>
      <c r="H44" s="40">
        <v>0</v>
      </c>
      <c r="I44" s="41">
        <f t="shared" si="9"/>
        <v>90345.300000000017</v>
      </c>
      <c r="J44" s="32">
        <f t="shared" si="8"/>
        <v>8904.02</v>
      </c>
      <c r="K44" s="32">
        <f t="shared" si="1"/>
        <v>90608.807125000021</v>
      </c>
      <c r="L44" s="33"/>
      <c r="M44" s="24"/>
      <c r="N44" s="24"/>
      <c r="O44" s="24"/>
      <c r="P44" s="5"/>
      <c r="Q44" s="5"/>
      <c r="R44" s="5"/>
      <c r="S44" s="5"/>
      <c r="T44" s="5"/>
    </row>
    <row r="45" spans="1:20" ht="15" customHeight="1" x14ac:dyDescent="0.25">
      <c r="A45" s="31">
        <f t="shared" si="2"/>
        <v>33</v>
      </c>
      <c r="B45" s="41">
        <f t="shared" si="3"/>
        <v>579.96</v>
      </c>
      <c r="C45" s="41">
        <f t="shared" si="4"/>
        <v>579.96</v>
      </c>
      <c r="D45" s="50"/>
      <c r="E45" s="49">
        <f t="shared" si="5"/>
        <v>3.5000000000000003E-2</v>
      </c>
      <c r="F45" s="32">
        <f t="shared" si="6"/>
        <v>263.51</v>
      </c>
      <c r="G45" s="46">
        <f t="shared" si="7"/>
        <v>316.45000000000005</v>
      </c>
      <c r="H45" s="40">
        <v>0</v>
      </c>
      <c r="I45" s="41">
        <f t="shared" si="9"/>
        <v>90028.85000000002</v>
      </c>
      <c r="J45" s="32">
        <f t="shared" si="8"/>
        <v>9167.5300000000007</v>
      </c>
      <c r="K45" s="32">
        <f t="shared" si="1"/>
        <v>90291.434145833351</v>
      </c>
      <c r="L45" s="33"/>
      <c r="M45" s="24"/>
      <c r="N45" s="24"/>
      <c r="O45" s="24"/>
      <c r="P45" s="5"/>
      <c r="Q45" s="5"/>
      <c r="R45" s="5"/>
      <c r="S45" s="5"/>
      <c r="T45" s="5"/>
    </row>
    <row r="46" spans="1:20" ht="15" customHeight="1" x14ac:dyDescent="0.25">
      <c r="A46" s="31">
        <f t="shared" si="2"/>
        <v>34</v>
      </c>
      <c r="B46" s="41">
        <f t="shared" si="3"/>
        <v>579.96</v>
      </c>
      <c r="C46" s="41">
        <f t="shared" si="4"/>
        <v>579.96</v>
      </c>
      <c r="D46" s="50"/>
      <c r="E46" s="49">
        <f t="shared" si="5"/>
        <v>3.5000000000000003E-2</v>
      </c>
      <c r="F46" s="32">
        <f t="shared" si="6"/>
        <v>262.58999999999997</v>
      </c>
      <c r="G46" s="46">
        <f t="shared" si="7"/>
        <v>317.37000000000006</v>
      </c>
      <c r="H46" s="40">
        <v>0</v>
      </c>
      <c r="I46" s="41">
        <f t="shared" si="9"/>
        <v>89711.480000000025</v>
      </c>
      <c r="J46" s="32">
        <f t="shared" si="8"/>
        <v>9430.1200000000008</v>
      </c>
      <c r="K46" s="32">
        <f t="shared" si="1"/>
        <v>89973.138483333358</v>
      </c>
      <c r="L46" s="33"/>
      <c r="M46" s="24"/>
      <c r="N46" s="24"/>
      <c r="O46" s="24"/>
      <c r="P46" s="5"/>
      <c r="Q46" s="5"/>
      <c r="R46" s="5"/>
      <c r="S46" s="5"/>
      <c r="T46" s="5"/>
    </row>
    <row r="47" spans="1:20" ht="15" customHeight="1" x14ac:dyDescent="0.25">
      <c r="A47" s="31">
        <f t="shared" si="2"/>
        <v>35</v>
      </c>
      <c r="B47" s="41">
        <f t="shared" si="3"/>
        <v>579.96</v>
      </c>
      <c r="C47" s="41">
        <f t="shared" si="4"/>
        <v>579.96</v>
      </c>
      <c r="D47" s="50"/>
      <c r="E47" s="49">
        <f t="shared" si="5"/>
        <v>3.5000000000000003E-2</v>
      </c>
      <c r="F47" s="32">
        <f t="shared" si="6"/>
        <v>261.65999999999997</v>
      </c>
      <c r="G47" s="46">
        <f t="shared" si="7"/>
        <v>318.30000000000007</v>
      </c>
      <c r="H47" s="40">
        <v>0</v>
      </c>
      <c r="I47" s="41">
        <f t="shared" si="9"/>
        <v>89393.180000000022</v>
      </c>
      <c r="J47" s="32">
        <f t="shared" si="8"/>
        <v>9691.7800000000007</v>
      </c>
      <c r="K47" s="32">
        <f t="shared" si="1"/>
        <v>89653.910108333352</v>
      </c>
      <c r="L47" s="33"/>
      <c r="M47" s="24"/>
      <c r="N47" s="24"/>
      <c r="O47" s="24"/>
      <c r="P47" s="5"/>
      <c r="Q47" s="5"/>
      <c r="R47" s="5"/>
      <c r="S47" s="5"/>
      <c r="T47" s="5"/>
    </row>
    <row r="48" spans="1:20" ht="15" customHeight="1" x14ac:dyDescent="0.25">
      <c r="A48" s="31">
        <f t="shared" si="2"/>
        <v>36</v>
      </c>
      <c r="B48" s="41">
        <f t="shared" si="3"/>
        <v>579.96</v>
      </c>
      <c r="C48" s="41">
        <f t="shared" si="4"/>
        <v>579.96</v>
      </c>
      <c r="D48" s="50"/>
      <c r="E48" s="49">
        <f t="shared" si="5"/>
        <v>3.5000000000000003E-2</v>
      </c>
      <c r="F48" s="32">
        <f t="shared" si="6"/>
        <v>260.74</v>
      </c>
      <c r="G48" s="46">
        <f t="shared" si="7"/>
        <v>319.22000000000003</v>
      </c>
      <c r="H48" s="40">
        <v>0</v>
      </c>
      <c r="I48" s="41">
        <f t="shared" si="9"/>
        <v>89073.960000000021</v>
      </c>
      <c r="J48" s="32">
        <f t="shared" si="8"/>
        <v>9952.52</v>
      </c>
      <c r="K48" s="32">
        <f t="shared" si="1"/>
        <v>89333.759050000022</v>
      </c>
      <c r="L48" s="33"/>
      <c r="M48" s="24"/>
      <c r="N48" s="24"/>
      <c r="O48" s="24"/>
      <c r="P48" s="5"/>
      <c r="Q48" s="5"/>
      <c r="R48" s="5"/>
      <c r="S48" s="5"/>
      <c r="T48" s="5"/>
    </row>
    <row r="49" spans="1:20" ht="15" customHeight="1" x14ac:dyDescent="0.25">
      <c r="A49" s="31">
        <f t="shared" si="2"/>
        <v>37</v>
      </c>
      <c r="B49" s="41">
        <f t="shared" si="3"/>
        <v>579.96</v>
      </c>
      <c r="C49" s="41">
        <f t="shared" si="4"/>
        <v>579.96</v>
      </c>
      <c r="D49" s="50"/>
      <c r="E49" s="49">
        <f t="shared" si="5"/>
        <v>3.5000000000000003E-2</v>
      </c>
      <c r="F49" s="32">
        <f t="shared" si="6"/>
        <v>259.8</v>
      </c>
      <c r="G49" s="46">
        <f t="shared" si="7"/>
        <v>320.16000000000003</v>
      </c>
      <c r="H49" s="40">
        <v>0</v>
      </c>
      <c r="I49" s="41">
        <f t="shared" si="9"/>
        <v>88753.800000000017</v>
      </c>
      <c r="J49" s="32">
        <f t="shared" si="8"/>
        <v>10212.32</v>
      </c>
      <c r="K49" s="32">
        <f t="shared" si="1"/>
        <v>89012.66525000002</v>
      </c>
      <c r="L49" s="33"/>
      <c r="M49" s="24"/>
      <c r="N49" s="24"/>
      <c r="O49" s="24"/>
      <c r="P49" s="5"/>
      <c r="Q49" s="5"/>
      <c r="R49" s="5"/>
      <c r="S49" s="5"/>
      <c r="T49" s="5"/>
    </row>
    <row r="50" spans="1:20" ht="15" customHeight="1" x14ac:dyDescent="0.25">
      <c r="A50" s="31">
        <f t="shared" si="2"/>
        <v>38</v>
      </c>
      <c r="B50" s="41">
        <f t="shared" si="3"/>
        <v>579.96</v>
      </c>
      <c r="C50" s="41">
        <f t="shared" si="4"/>
        <v>579.96</v>
      </c>
      <c r="D50" s="50"/>
      <c r="E50" s="49">
        <f t="shared" si="5"/>
        <v>3.5000000000000003E-2</v>
      </c>
      <c r="F50" s="32">
        <f t="shared" si="6"/>
        <v>258.87</v>
      </c>
      <c r="G50" s="46">
        <f t="shared" si="7"/>
        <v>321.09000000000003</v>
      </c>
      <c r="H50" s="40">
        <v>0</v>
      </c>
      <c r="I50" s="41">
        <f t="shared" si="9"/>
        <v>88432.710000000021</v>
      </c>
      <c r="J50" s="32">
        <f t="shared" si="8"/>
        <v>10471.19</v>
      </c>
      <c r="K50" s="32">
        <f t="shared" si="1"/>
        <v>88690.638737500019</v>
      </c>
      <c r="L50" s="33"/>
      <c r="M50" s="24"/>
      <c r="N50" s="24"/>
      <c r="O50" s="24"/>
      <c r="P50" s="5"/>
      <c r="Q50" s="5"/>
      <c r="R50" s="5"/>
      <c r="S50" s="5"/>
      <c r="T50" s="5"/>
    </row>
    <row r="51" spans="1:20" ht="15" customHeight="1" x14ac:dyDescent="0.25">
      <c r="A51" s="31">
        <f t="shared" si="2"/>
        <v>39</v>
      </c>
      <c r="B51" s="41">
        <f t="shared" si="3"/>
        <v>579.96</v>
      </c>
      <c r="C51" s="41">
        <f t="shared" si="4"/>
        <v>579.96</v>
      </c>
      <c r="D51" s="50"/>
      <c r="E51" s="49">
        <f t="shared" si="5"/>
        <v>3.5000000000000003E-2</v>
      </c>
      <c r="F51" s="32">
        <f t="shared" si="6"/>
        <v>257.93</v>
      </c>
      <c r="G51" s="46">
        <f t="shared" si="7"/>
        <v>322.03000000000003</v>
      </c>
      <c r="H51" s="40">
        <v>0</v>
      </c>
      <c r="I51" s="41">
        <f t="shared" si="9"/>
        <v>88110.680000000022</v>
      </c>
      <c r="J51" s="32">
        <f t="shared" si="8"/>
        <v>10729.12</v>
      </c>
      <c r="K51" s="32">
        <f t="shared" si="1"/>
        <v>88367.66948333336</v>
      </c>
      <c r="L51" s="33"/>
      <c r="M51" s="24"/>
      <c r="N51" s="24"/>
      <c r="O51" s="24"/>
      <c r="P51" s="5"/>
      <c r="Q51" s="5"/>
      <c r="R51" s="5"/>
      <c r="S51" s="5"/>
      <c r="T51" s="5"/>
    </row>
    <row r="52" spans="1:20" ht="15" customHeight="1" x14ac:dyDescent="0.25">
      <c r="A52" s="31">
        <f t="shared" si="2"/>
        <v>40</v>
      </c>
      <c r="B52" s="41">
        <f t="shared" si="3"/>
        <v>579.96</v>
      </c>
      <c r="C52" s="41">
        <f t="shared" si="4"/>
        <v>579.96</v>
      </c>
      <c r="D52" s="50"/>
      <c r="E52" s="49">
        <f t="shared" si="5"/>
        <v>3.5000000000000003E-2</v>
      </c>
      <c r="F52" s="32">
        <f t="shared" si="6"/>
        <v>256.99</v>
      </c>
      <c r="G52" s="46">
        <f t="shared" si="7"/>
        <v>322.97000000000003</v>
      </c>
      <c r="H52" s="40">
        <v>0</v>
      </c>
      <c r="I52" s="41">
        <f t="shared" si="9"/>
        <v>87787.710000000021</v>
      </c>
      <c r="J52" s="32">
        <f t="shared" si="8"/>
        <v>10986.11</v>
      </c>
      <c r="K52" s="32">
        <f t="shared" si="1"/>
        <v>88043.757487500028</v>
      </c>
      <c r="L52" s="33"/>
      <c r="M52" s="24"/>
      <c r="N52" s="24"/>
      <c r="O52" s="24"/>
      <c r="P52" s="5"/>
      <c r="Q52" s="5"/>
      <c r="R52" s="5"/>
      <c r="S52" s="5"/>
      <c r="T52" s="5"/>
    </row>
    <row r="53" spans="1:20" ht="15" customHeight="1" x14ac:dyDescent="0.25">
      <c r="A53" s="31">
        <f t="shared" si="2"/>
        <v>41</v>
      </c>
      <c r="B53" s="41">
        <f t="shared" si="3"/>
        <v>579.96</v>
      </c>
      <c r="C53" s="41">
        <f t="shared" si="4"/>
        <v>579.96</v>
      </c>
      <c r="D53" s="50"/>
      <c r="E53" s="49">
        <f t="shared" si="5"/>
        <v>3.5000000000000003E-2</v>
      </c>
      <c r="F53" s="32">
        <f t="shared" si="6"/>
        <v>256.05</v>
      </c>
      <c r="G53" s="46">
        <f t="shared" si="7"/>
        <v>323.91000000000003</v>
      </c>
      <c r="H53" s="40">
        <v>0</v>
      </c>
      <c r="I53" s="41">
        <f t="shared" si="9"/>
        <v>87463.800000000017</v>
      </c>
      <c r="J53" s="32">
        <f t="shared" si="8"/>
        <v>11242.16</v>
      </c>
      <c r="K53" s="32">
        <f t="shared" si="1"/>
        <v>87718.902750000023</v>
      </c>
      <c r="L53" s="33"/>
      <c r="M53" s="24"/>
      <c r="N53" s="24"/>
      <c r="O53" s="24"/>
      <c r="P53" s="5"/>
      <c r="Q53" s="5"/>
      <c r="R53" s="5"/>
      <c r="S53" s="5"/>
      <c r="T53" s="5"/>
    </row>
    <row r="54" spans="1:20" ht="15" customHeight="1" x14ac:dyDescent="0.25">
      <c r="A54" s="31">
        <f t="shared" si="2"/>
        <v>42</v>
      </c>
      <c r="B54" s="41">
        <f t="shared" si="3"/>
        <v>579.96</v>
      </c>
      <c r="C54" s="41">
        <f t="shared" si="4"/>
        <v>579.96</v>
      </c>
      <c r="D54" s="50"/>
      <c r="E54" s="49">
        <f t="shared" si="5"/>
        <v>3.5000000000000003E-2</v>
      </c>
      <c r="F54" s="32">
        <f t="shared" si="6"/>
        <v>255.10999999999999</v>
      </c>
      <c r="G54" s="46">
        <f t="shared" si="7"/>
        <v>324.85000000000002</v>
      </c>
      <c r="H54" s="40">
        <v>0</v>
      </c>
      <c r="I54" s="41">
        <f t="shared" si="9"/>
        <v>87138.950000000012</v>
      </c>
      <c r="J54" s="32">
        <f t="shared" si="8"/>
        <v>11497.27</v>
      </c>
      <c r="K54" s="32">
        <f t="shared" si="1"/>
        <v>87393.105270833345</v>
      </c>
      <c r="L54" s="33"/>
      <c r="M54" s="24"/>
      <c r="N54" s="24"/>
      <c r="O54" s="24"/>
      <c r="P54" s="5"/>
      <c r="Q54" s="5"/>
      <c r="R54" s="5"/>
      <c r="S54" s="5"/>
      <c r="T54" s="5"/>
    </row>
    <row r="55" spans="1:20" ht="15" customHeight="1" x14ac:dyDescent="0.25">
      <c r="A55" s="31">
        <f t="shared" si="2"/>
        <v>43</v>
      </c>
      <c r="B55" s="41">
        <f t="shared" si="3"/>
        <v>579.96</v>
      </c>
      <c r="C55" s="41">
        <f t="shared" si="4"/>
        <v>579.96</v>
      </c>
      <c r="D55" s="50"/>
      <c r="E55" s="49">
        <f t="shared" si="5"/>
        <v>3.5000000000000003E-2</v>
      </c>
      <c r="F55" s="32">
        <f t="shared" si="6"/>
        <v>254.16</v>
      </c>
      <c r="G55" s="46">
        <f t="shared" si="7"/>
        <v>325.80000000000007</v>
      </c>
      <c r="H55" s="40">
        <v>0</v>
      </c>
      <c r="I55" s="41">
        <f t="shared" si="9"/>
        <v>86813.150000000009</v>
      </c>
      <c r="J55" s="32">
        <f t="shared" si="8"/>
        <v>11751.43</v>
      </c>
      <c r="K55" s="32">
        <f t="shared" si="1"/>
        <v>87066.355020833347</v>
      </c>
      <c r="L55" s="33"/>
      <c r="M55" s="24"/>
      <c r="N55" s="24"/>
      <c r="O55" s="24"/>
      <c r="P55" s="5"/>
      <c r="Q55" s="5"/>
      <c r="R55" s="5"/>
      <c r="S55" s="5"/>
      <c r="T55" s="5"/>
    </row>
    <row r="56" spans="1:20" ht="15" customHeight="1" x14ac:dyDescent="0.25">
      <c r="A56" s="31">
        <f t="shared" si="2"/>
        <v>44</v>
      </c>
      <c r="B56" s="41">
        <f t="shared" si="3"/>
        <v>579.96</v>
      </c>
      <c r="C56" s="41">
        <f t="shared" si="4"/>
        <v>579.96</v>
      </c>
      <c r="D56" s="50"/>
      <c r="E56" s="49">
        <f t="shared" si="5"/>
        <v>3.5000000000000003E-2</v>
      </c>
      <c r="F56" s="32">
        <f t="shared" si="6"/>
        <v>253.20999999999998</v>
      </c>
      <c r="G56" s="46">
        <f t="shared" si="7"/>
        <v>326.75000000000006</v>
      </c>
      <c r="H56" s="40">
        <v>0</v>
      </c>
      <c r="I56" s="41">
        <f t="shared" si="9"/>
        <v>86486.400000000009</v>
      </c>
      <c r="J56" s="32">
        <f t="shared" si="8"/>
        <v>12004.64</v>
      </c>
      <c r="K56" s="32">
        <f t="shared" si="1"/>
        <v>86738.652000000002</v>
      </c>
      <c r="L56" s="33"/>
      <c r="M56" s="24"/>
      <c r="N56" s="24"/>
      <c r="O56" s="24"/>
      <c r="P56" s="5"/>
      <c r="Q56" s="5"/>
      <c r="R56" s="5"/>
      <c r="S56" s="5"/>
      <c r="T56" s="5"/>
    </row>
    <row r="57" spans="1:20" ht="15" customHeight="1" x14ac:dyDescent="0.25">
      <c r="A57" s="31">
        <f t="shared" si="2"/>
        <v>45</v>
      </c>
      <c r="B57" s="41">
        <f t="shared" si="3"/>
        <v>579.96</v>
      </c>
      <c r="C57" s="41">
        <f t="shared" si="4"/>
        <v>579.96</v>
      </c>
      <c r="D57" s="50"/>
      <c r="E57" s="49">
        <f t="shared" si="5"/>
        <v>3.5000000000000003E-2</v>
      </c>
      <c r="F57" s="32">
        <f t="shared" si="6"/>
        <v>252.26</v>
      </c>
      <c r="G57" s="46">
        <f t="shared" si="7"/>
        <v>327.70000000000005</v>
      </c>
      <c r="H57" s="40">
        <v>0</v>
      </c>
      <c r="I57" s="41">
        <f t="shared" si="9"/>
        <v>86158.700000000012</v>
      </c>
      <c r="J57" s="32">
        <f t="shared" si="8"/>
        <v>12256.9</v>
      </c>
      <c r="K57" s="32">
        <f t="shared" si="1"/>
        <v>86409.996208333352</v>
      </c>
      <c r="L57" s="33"/>
      <c r="M57" s="24"/>
      <c r="N57" s="24"/>
      <c r="O57" s="24"/>
      <c r="P57" s="5"/>
      <c r="Q57" s="5"/>
      <c r="R57" s="5"/>
      <c r="S57" s="5"/>
      <c r="T57" s="5"/>
    </row>
    <row r="58" spans="1:20" ht="15" customHeight="1" x14ac:dyDescent="0.25">
      <c r="A58" s="31">
        <f t="shared" si="2"/>
        <v>46</v>
      </c>
      <c r="B58" s="41">
        <f t="shared" si="3"/>
        <v>579.96</v>
      </c>
      <c r="C58" s="41">
        <f t="shared" si="4"/>
        <v>579.96</v>
      </c>
      <c r="D58" s="50"/>
      <c r="E58" s="49">
        <f t="shared" si="5"/>
        <v>3.5000000000000003E-2</v>
      </c>
      <c r="F58" s="32">
        <f t="shared" si="6"/>
        <v>251.29999999999998</v>
      </c>
      <c r="G58" s="46">
        <f t="shared" si="7"/>
        <v>328.66000000000008</v>
      </c>
      <c r="H58" s="40">
        <v>0</v>
      </c>
      <c r="I58" s="41">
        <f t="shared" si="9"/>
        <v>85830.040000000008</v>
      </c>
      <c r="J58" s="32">
        <f t="shared" si="8"/>
        <v>12508.199999999999</v>
      </c>
      <c r="K58" s="32">
        <f t="shared" si="1"/>
        <v>86080.377616666679</v>
      </c>
      <c r="L58" s="33"/>
      <c r="M58" s="24"/>
      <c r="N58" s="24"/>
      <c r="O58" s="24"/>
      <c r="P58" s="5"/>
      <c r="Q58" s="5"/>
      <c r="R58" s="5"/>
      <c r="S58" s="5"/>
      <c r="T58" s="5"/>
    </row>
    <row r="59" spans="1:20" ht="15" customHeight="1" x14ac:dyDescent="0.25">
      <c r="A59" s="31">
        <f t="shared" si="2"/>
        <v>47</v>
      </c>
      <c r="B59" s="41">
        <f t="shared" si="3"/>
        <v>579.96</v>
      </c>
      <c r="C59" s="41">
        <f t="shared" si="4"/>
        <v>579.96</v>
      </c>
      <c r="D59" s="50"/>
      <c r="E59" s="49">
        <f t="shared" si="5"/>
        <v>3.5000000000000003E-2</v>
      </c>
      <c r="F59" s="32">
        <f t="shared" si="6"/>
        <v>250.34</v>
      </c>
      <c r="G59" s="46">
        <f t="shared" si="7"/>
        <v>329.62</v>
      </c>
      <c r="H59" s="40">
        <v>0</v>
      </c>
      <c r="I59" s="41">
        <f t="shared" si="9"/>
        <v>85500.420000000013</v>
      </c>
      <c r="J59" s="32">
        <f t="shared" si="8"/>
        <v>12758.539999999999</v>
      </c>
      <c r="K59" s="32">
        <f t="shared" si="1"/>
        <v>85749.796225000013</v>
      </c>
      <c r="L59" s="33"/>
      <c r="M59" s="24"/>
      <c r="N59" s="24"/>
      <c r="O59" s="24"/>
      <c r="P59" s="5"/>
      <c r="Q59" s="5"/>
      <c r="R59" s="5"/>
      <c r="S59" s="5"/>
      <c r="T59" s="5"/>
    </row>
    <row r="60" spans="1:20" ht="15" customHeight="1" x14ac:dyDescent="0.25">
      <c r="A60" s="31">
        <f t="shared" si="2"/>
        <v>48</v>
      </c>
      <c r="B60" s="41">
        <f t="shared" si="3"/>
        <v>579.96</v>
      </c>
      <c r="C60" s="41">
        <f t="shared" si="4"/>
        <v>579.96</v>
      </c>
      <c r="D60" s="50"/>
      <c r="E60" s="49">
        <f t="shared" si="5"/>
        <v>3.5000000000000003E-2</v>
      </c>
      <c r="F60" s="32">
        <f t="shared" si="6"/>
        <v>249.38</v>
      </c>
      <c r="G60" s="46">
        <f t="shared" si="7"/>
        <v>330.58000000000004</v>
      </c>
      <c r="H60" s="40">
        <v>0</v>
      </c>
      <c r="I60" s="41">
        <f t="shared" si="9"/>
        <v>85169.840000000011</v>
      </c>
      <c r="J60" s="32">
        <f t="shared" si="8"/>
        <v>13007.919999999998</v>
      </c>
      <c r="K60" s="32">
        <f t="shared" si="1"/>
        <v>85418.252033333338</v>
      </c>
      <c r="L60" s="33"/>
      <c r="M60" s="24"/>
      <c r="N60" s="24"/>
      <c r="O60" s="24"/>
      <c r="P60" s="5"/>
      <c r="Q60" s="5"/>
      <c r="R60" s="5"/>
      <c r="S60" s="5"/>
      <c r="T60" s="5"/>
    </row>
    <row r="61" spans="1:20" ht="15" customHeight="1" x14ac:dyDescent="0.25">
      <c r="A61" s="31">
        <f t="shared" si="2"/>
        <v>49</v>
      </c>
      <c r="B61" s="41">
        <f t="shared" si="3"/>
        <v>579.96</v>
      </c>
      <c r="C61" s="41">
        <f t="shared" si="4"/>
        <v>579.96</v>
      </c>
      <c r="D61" s="50"/>
      <c r="E61" s="49">
        <f t="shared" si="5"/>
        <v>3.5000000000000003E-2</v>
      </c>
      <c r="F61" s="32">
        <f t="shared" si="6"/>
        <v>248.42</v>
      </c>
      <c r="G61" s="46">
        <f t="shared" si="7"/>
        <v>331.54000000000008</v>
      </c>
      <c r="H61" s="40">
        <v>0</v>
      </c>
      <c r="I61" s="41">
        <f t="shared" si="9"/>
        <v>84838.300000000017</v>
      </c>
      <c r="J61" s="32">
        <f t="shared" si="8"/>
        <v>13256.339999999998</v>
      </c>
      <c r="K61" s="32">
        <f t="shared" si="1"/>
        <v>85085.745041666683</v>
      </c>
      <c r="L61" s="33"/>
      <c r="M61" s="24"/>
      <c r="N61" s="24"/>
      <c r="O61" s="24"/>
      <c r="P61" s="5"/>
      <c r="Q61" s="5"/>
      <c r="R61" s="5"/>
      <c r="S61" s="5"/>
      <c r="T61" s="5"/>
    </row>
    <row r="62" spans="1:20" ht="15" customHeight="1" x14ac:dyDescent="0.25">
      <c r="A62" s="31">
        <f t="shared" si="2"/>
        <v>50</v>
      </c>
      <c r="B62" s="41">
        <f t="shared" si="3"/>
        <v>579.96</v>
      </c>
      <c r="C62" s="41">
        <f t="shared" si="4"/>
        <v>579.96</v>
      </c>
      <c r="D62" s="50"/>
      <c r="E62" s="49">
        <f t="shared" si="5"/>
        <v>3.5000000000000003E-2</v>
      </c>
      <c r="F62" s="32">
        <f t="shared" si="6"/>
        <v>247.45</v>
      </c>
      <c r="G62" s="46">
        <f t="shared" si="7"/>
        <v>332.51000000000005</v>
      </c>
      <c r="H62" s="40">
        <v>0</v>
      </c>
      <c r="I62" s="41">
        <f t="shared" si="9"/>
        <v>84505.790000000023</v>
      </c>
      <c r="J62" s="32">
        <f t="shared" si="8"/>
        <v>13503.789999999999</v>
      </c>
      <c r="K62" s="32">
        <f t="shared" si="1"/>
        <v>84752.26522083336</v>
      </c>
      <c r="L62" s="33"/>
      <c r="M62" s="24"/>
      <c r="N62" s="24"/>
      <c r="O62" s="24"/>
      <c r="P62" s="5"/>
      <c r="Q62" s="5"/>
      <c r="R62" s="5"/>
      <c r="S62" s="5"/>
      <c r="T62" s="5"/>
    </row>
    <row r="63" spans="1:20" ht="15" customHeight="1" x14ac:dyDescent="0.25">
      <c r="A63" s="31">
        <f t="shared" si="2"/>
        <v>51</v>
      </c>
      <c r="B63" s="41">
        <f t="shared" si="3"/>
        <v>579.96</v>
      </c>
      <c r="C63" s="41">
        <f t="shared" si="4"/>
        <v>579.96</v>
      </c>
      <c r="D63" s="50"/>
      <c r="E63" s="49">
        <f t="shared" si="5"/>
        <v>3.5000000000000003E-2</v>
      </c>
      <c r="F63" s="32">
        <f t="shared" si="6"/>
        <v>246.48</v>
      </c>
      <c r="G63" s="46">
        <f t="shared" si="7"/>
        <v>333.48</v>
      </c>
      <c r="H63" s="40">
        <v>0</v>
      </c>
      <c r="I63" s="41">
        <f t="shared" si="9"/>
        <v>84172.310000000027</v>
      </c>
      <c r="J63" s="32">
        <f t="shared" si="8"/>
        <v>13750.269999999999</v>
      </c>
      <c r="K63" s="32">
        <f t="shared" si="1"/>
        <v>84417.812570833354</v>
      </c>
      <c r="L63" s="33"/>
      <c r="M63" s="24"/>
      <c r="N63" s="24"/>
      <c r="O63" s="24"/>
      <c r="P63" s="5"/>
      <c r="Q63" s="5"/>
      <c r="R63" s="5"/>
      <c r="S63" s="5"/>
      <c r="T63" s="5"/>
    </row>
    <row r="64" spans="1:20" ht="15" customHeight="1" x14ac:dyDescent="0.25">
      <c r="A64" s="31">
        <f t="shared" si="2"/>
        <v>52</v>
      </c>
      <c r="B64" s="41">
        <f t="shared" si="3"/>
        <v>579.96</v>
      </c>
      <c r="C64" s="41">
        <f t="shared" si="4"/>
        <v>579.96</v>
      </c>
      <c r="D64" s="50"/>
      <c r="E64" s="49">
        <f t="shared" si="5"/>
        <v>3.5000000000000003E-2</v>
      </c>
      <c r="F64" s="32">
        <f t="shared" si="6"/>
        <v>245.51</v>
      </c>
      <c r="G64" s="46">
        <f t="shared" si="7"/>
        <v>334.45000000000005</v>
      </c>
      <c r="H64" s="40">
        <v>0</v>
      </c>
      <c r="I64" s="41">
        <f t="shared" si="9"/>
        <v>83837.86000000003</v>
      </c>
      <c r="J64" s="32">
        <f t="shared" si="8"/>
        <v>13995.779999999999</v>
      </c>
      <c r="K64" s="32">
        <f t="shared" si="1"/>
        <v>84082.387091666693</v>
      </c>
      <c r="L64" s="33"/>
      <c r="M64" s="24"/>
      <c r="N64" s="24"/>
      <c r="O64" s="24"/>
      <c r="P64" s="5"/>
      <c r="Q64" s="5"/>
      <c r="R64" s="5"/>
      <c r="S64" s="5"/>
      <c r="T64" s="5"/>
    </row>
    <row r="65" spans="1:20" ht="15" customHeight="1" x14ac:dyDescent="0.25">
      <c r="A65" s="31">
        <f t="shared" si="2"/>
        <v>53</v>
      </c>
      <c r="B65" s="41">
        <f t="shared" si="3"/>
        <v>579.96</v>
      </c>
      <c r="C65" s="41">
        <f t="shared" si="4"/>
        <v>579.96</v>
      </c>
      <c r="D65" s="50"/>
      <c r="E65" s="49">
        <f t="shared" si="5"/>
        <v>3.5000000000000003E-2</v>
      </c>
      <c r="F65" s="32">
        <f t="shared" si="6"/>
        <v>244.53</v>
      </c>
      <c r="G65" s="46">
        <f t="shared" si="7"/>
        <v>335.43000000000006</v>
      </c>
      <c r="H65" s="40">
        <v>0</v>
      </c>
      <c r="I65" s="41">
        <f t="shared" si="9"/>
        <v>83502.430000000037</v>
      </c>
      <c r="J65" s="32">
        <f t="shared" si="8"/>
        <v>14240.31</v>
      </c>
      <c r="K65" s="32">
        <f t="shared" si="1"/>
        <v>83745.978754166703</v>
      </c>
      <c r="L65" s="33"/>
      <c r="M65" s="24"/>
      <c r="N65" s="24"/>
      <c r="O65" s="24"/>
      <c r="P65" s="5"/>
      <c r="Q65" s="5"/>
      <c r="R65" s="5"/>
      <c r="S65" s="5"/>
      <c r="T65" s="5"/>
    </row>
    <row r="66" spans="1:20" ht="15" customHeight="1" x14ac:dyDescent="0.25">
      <c r="A66" s="31">
        <f t="shared" si="2"/>
        <v>54</v>
      </c>
      <c r="B66" s="41">
        <f t="shared" si="3"/>
        <v>579.96</v>
      </c>
      <c r="C66" s="41">
        <f t="shared" si="4"/>
        <v>579.96</v>
      </c>
      <c r="D66" s="50"/>
      <c r="E66" s="49">
        <f t="shared" si="5"/>
        <v>3.5000000000000003E-2</v>
      </c>
      <c r="F66" s="32">
        <f t="shared" si="6"/>
        <v>243.54999999999998</v>
      </c>
      <c r="G66" s="46">
        <f t="shared" si="7"/>
        <v>336.41000000000008</v>
      </c>
      <c r="H66" s="40">
        <v>0</v>
      </c>
      <c r="I66" s="41">
        <f t="shared" si="9"/>
        <v>83166.020000000033</v>
      </c>
      <c r="J66" s="32">
        <f t="shared" si="8"/>
        <v>14483.859999999999</v>
      </c>
      <c r="K66" s="32">
        <f t="shared" si="1"/>
        <v>83408.587558333369</v>
      </c>
      <c r="L66" s="33"/>
      <c r="M66" s="24"/>
      <c r="N66" s="24"/>
      <c r="O66" s="24"/>
      <c r="P66" s="5"/>
      <c r="Q66" s="5"/>
      <c r="R66" s="5"/>
      <c r="S66" s="5"/>
      <c r="T66" s="5"/>
    </row>
    <row r="67" spans="1:20" ht="15" customHeight="1" x14ac:dyDescent="0.25">
      <c r="A67" s="31">
        <f t="shared" si="2"/>
        <v>55</v>
      </c>
      <c r="B67" s="41">
        <f t="shared" si="3"/>
        <v>579.96</v>
      </c>
      <c r="C67" s="41">
        <f t="shared" si="4"/>
        <v>579.96</v>
      </c>
      <c r="D67" s="50"/>
      <c r="E67" s="49">
        <f t="shared" si="5"/>
        <v>3.5000000000000003E-2</v>
      </c>
      <c r="F67" s="32">
        <f t="shared" si="6"/>
        <v>242.57</v>
      </c>
      <c r="G67" s="46">
        <f t="shared" si="7"/>
        <v>337.39000000000004</v>
      </c>
      <c r="H67" s="40">
        <v>0</v>
      </c>
      <c r="I67" s="41">
        <f t="shared" si="9"/>
        <v>82828.630000000034</v>
      </c>
      <c r="J67" s="32">
        <f t="shared" si="8"/>
        <v>14726.429999999998</v>
      </c>
      <c r="K67" s="32">
        <f t="shared" si="1"/>
        <v>83070.213504166706</v>
      </c>
      <c r="L67" s="33"/>
      <c r="M67" s="24"/>
      <c r="N67" s="24"/>
      <c r="O67" s="24"/>
      <c r="P67" s="5"/>
      <c r="Q67" s="5"/>
      <c r="R67" s="5"/>
      <c r="S67" s="5"/>
      <c r="T67" s="5"/>
    </row>
    <row r="68" spans="1:20" ht="15" customHeight="1" x14ac:dyDescent="0.25">
      <c r="A68" s="31">
        <f t="shared" si="2"/>
        <v>56</v>
      </c>
      <c r="B68" s="41">
        <f t="shared" si="3"/>
        <v>579.96</v>
      </c>
      <c r="C68" s="41">
        <f t="shared" si="4"/>
        <v>579.96</v>
      </c>
      <c r="D68" s="50"/>
      <c r="E68" s="49">
        <f t="shared" si="5"/>
        <v>3.5000000000000003E-2</v>
      </c>
      <c r="F68" s="32">
        <f t="shared" si="6"/>
        <v>241.59</v>
      </c>
      <c r="G68" s="46">
        <f t="shared" si="7"/>
        <v>338.37</v>
      </c>
      <c r="H68" s="40">
        <v>0</v>
      </c>
      <c r="I68" s="41">
        <f t="shared" si="9"/>
        <v>82490.260000000038</v>
      </c>
      <c r="J68" s="32">
        <f t="shared" si="8"/>
        <v>14968.019999999999</v>
      </c>
      <c r="K68" s="32">
        <f t="shared" si="1"/>
        <v>82730.856591666699</v>
      </c>
      <c r="L68" s="33"/>
      <c r="M68" s="24"/>
      <c r="N68" s="24"/>
      <c r="O68" s="24"/>
      <c r="P68" s="5"/>
      <c r="Q68" s="5"/>
      <c r="R68" s="5"/>
      <c r="S68" s="5"/>
      <c r="T68" s="5"/>
    </row>
    <row r="69" spans="1:20" ht="15" customHeight="1" x14ac:dyDescent="0.25">
      <c r="A69" s="31">
        <f t="shared" si="2"/>
        <v>57</v>
      </c>
      <c r="B69" s="41">
        <f t="shared" si="3"/>
        <v>579.96</v>
      </c>
      <c r="C69" s="41">
        <f t="shared" si="4"/>
        <v>579.96</v>
      </c>
      <c r="D69" s="50"/>
      <c r="E69" s="49">
        <f t="shared" si="5"/>
        <v>3.5000000000000003E-2</v>
      </c>
      <c r="F69" s="32">
        <f t="shared" si="6"/>
        <v>240.6</v>
      </c>
      <c r="G69" s="46">
        <f t="shared" si="7"/>
        <v>339.36</v>
      </c>
      <c r="H69" s="40">
        <v>0</v>
      </c>
      <c r="I69" s="41">
        <f t="shared" si="9"/>
        <v>82150.900000000038</v>
      </c>
      <c r="J69" s="32">
        <f t="shared" si="8"/>
        <v>15208.619999999999</v>
      </c>
      <c r="K69" s="32">
        <f t="shared" si="1"/>
        <v>82390.506791666703</v>
      </c>
      <c r="L69" s="33"/>
      <c r="M69" s="24"/>
      <c r="N69" s="24"/>
      <c r="O69" s="24"/>
      <c r="P69" s="5"/>
      <c r="Q69" s="5"/>
      <c r="R69" s="5"/>
      <c r="S69" s="5"/>
      <c r="T69" s="5"/>
    </row>
    <row r="70" spans="1:20" ht="15" customHeight="1" x14ac:dyDescent="0.25">
      <c r="A70" s="31">
        <f t="shared" si="2"/>
        <v>58</v>
      </c>
      <c r="B70" s="41">
        <f t="shared" si="3"/>
        <v>579.96</v>
      </c>
      <c r="C70" s="41">
        <f t="shared" si="4"/>
        <v>579.96</v>
      </c>
      <c r="D70" s="50"/>
      <c r="E70" s="49">
        <f t="shared" si="5"/>
        <v>3.5000000000000003E-2</v>
      </c>
      <c r="F70" s="32">
        <f t="shared" si="6"/>
        <v>239.60999999999999</v>
      </c>
      <c r="G70" s="46">
        <f t="shared" si="7"/>
        <v>340.35</v>
      </c>
      <c r="H70" s="40">
        <v>0</v>
      </c>
      <c r="I70" s="41">
        <f t="shared" si="9"/>
        <v>81810.550000000032</v>
      </c>
      <c r="J70" s="32">
        <f t="shared" si="8"/>
        <v>15448.23</v>
      </c>
      <c r="K70" s="32">
        <f t="shared" si="1"/>
        <v>82049.164104166703</v>
      </c>
      <c r="L70" s="33"/>
      <c r="M70" s="24"/>
      <c r="N70" s="24"/>
      <c r="O70" s="24"/>
      <c r="P70" s="5"/>
      <c r="Q70" s="5"/>
      <c r="R70" s="5"/>
      <c r="S70" s="5"/>
      <c r="T70" s="5"/>
    </row>
    <row r="71" spans="1:20" ht="15" customHeight="1" x14ac:dyDescent="0.25">
      <c r="A71" s="31">
        <f t="shared" si="2"/>
        <v>59</v>
      </c>
      <c r="B71" s="41">
        <f t="shared" si="3"/>
        <v>579.96</v>
      </c>
      <c r="C71" s="41">
        <f t="shared" si="4"/>
        <v>579.96</v>
      </c>
      <c r="D71" s="50"/>
      <c r="E71" s="49">
        <f t="shared" si="5"/>
        <v>3.5000000000000003E-2</v>
      </c>
      <c r="F71" s="32">
        <f t="shared" si="6"/>
        <v>238.62</v>
      </c>
      <c r="G71" s="46">
        <f t="shared" si="7"/>
        <v>341.34000000000003</v>
      </c>
      <c r="H71" s="40">
        <v>0</v>
      </c>
      <c r="I71" s="41">
        <f t="shared" si="9"/>
        <v>81469.210000000036</v>
      </c>
      <c r="J71" s="32">
        <f t="shared" si="8"/>
        <v>15686.85</v>
      </c>
      <c r="K71" s="32">
        <f t="shared" si="1"/>
        <v>81706.828529166698</v>
      </c>
      <c r="L71" s="33"/>
      <c r="M71" s="24"/>
      <c r="N71" s="24"/>
      <c r="O71" s="24"/>
      <c r="P71" s="5"/>
      <c r="Q71" s="5"/>
      <c r="R71" s="5"/>
      <c r="S71" s="5"/>
      <c r="T71" s="5"/>
    </row>
    <row r="72" spans="1:20" ht="15" customHeight="1" x14ac:dyDescent="0.25">
      <c r="A72" s="31">
        <f t="shared" si="2"/>
        <v>60</v>
      </c>
      <c r="B72" s="41">
        <f t="shared" si="3"/>
        <v>579.96</v>
      </c>
      <c r="C72" s="41">
        <f t="shared" si="4"/>
        <v>579.96</v>
      </c>
      <c r="D72" s="50"/>
      <c r="E72" s="49">
        <f t="shared" si="5"/>
        <v>3.5000000000000003E-2</v>
      </c>
      <c r="F72" s="32">
        <f t="shared" si="6"/>
        <v>237.62</v>
      </c>
      <c r="G72" s="46">
        <f t="shared" si="7"/>
        <v>342.34000000000003</v>
      </c>
      <c r="H72" s="40">
        <v>0</v>
      </c>
      <c r="I72" s="41">
        <f t="shared" si="9"/>
        <v>81126.870000000039</v>
      </c>
      <c r="J72" s="32">
        <f t="shared" si="8"/>
        <v>15924.470000000001</v>
      </c>
      <c r="K72" s="32">
        <f t="shared" si="1"/>
        <v>81464.898625000045</v>
      </c>
      <c r="L72" s="33"/>
      <c r="M72" s="24"/>
      <c r="N72" s="24"/>
      <c r="O72" s="24"/>
      <c r="P72" s="5"/>
      <c r="Q72" s="5"/>
      <c r="R72" s="5"/>
      <c r="S72" s="5"/>
      <c r="T72" s="5"/>
    </row>
    <row r="73" spans="1:20" ht="15" customHeight="1" x14ac:dyDescent="0.25">
      <c r="A73" s="31">
        <f t="shared" si="2"/>
        <v>61</v>
      </c>
      <c r="B73" s="41">
        <f t="shared" si="3"/>
        <v>641.54611753489849</v>
      </c>
      <c r="C73" s="41">
        <f t="shared" si="4"/>
        <v>641.54999999999995</v>
      </c>
      <c r="D73" s="50">
        <f>C3+(E3*5)</f>
        <v>0.05</v>
      </c>
      <c r="E73" s="49">
        <f t="shared" si="5"/>
        <v>0.05</v>
      </c>
      <c r="F73" s="32">
        <f t="shared" si="6"/>
        <v>338.03</v>
      </c>
      <c r="G73" s="46">
        <f t="shared" si="7"/>
        <v>303.52</v>
      </c>
      <c r="H73" s="40">
        <v>0</v>
      </c>
      <c r="I73" s="41">
        <f t="shared" si="9"/>
        <v>80823.350000000035</v>
      </c>
      <c r="J73" s="32">
        <f t="shared" si="8"/>
        <v>16262.500000000002</v>
      </c>
      <c r="K73" s="32">
        <f t="shared" si="1"/>
        <v>81160.113958333372</v>
      </c>
      <c r="L73" s="33"/>
      <c r="M73" s="24"/>
      <c r="N73" s="24"/>
      <c r="O73" s="24"/>
      <c r="P73" s="5"/>
      <c r="Q73" s="5"/>
      <c r="R73" s="5"/>
      <c r="S73" s="5"/>
      <c r="T73" s="5"/>
    </row>
    <row r="74" spans="1:20" ht="15" customHeight="1" x14ac:dyDescent="0.25">
      <c r="A74" s="31">
        <f t="shared" si="2"/>
        <v>62</v>
      </c>
      <c r="B74" s="41">
        <f t="shared" si="3"/>
        <v>641.54611753489849</v>
      </c>
      <c r="C74" s="41">
        <f t="shared" si="4"/>
        <v>641.54999999999995</v>
      </c>
      <c r="D74" s="50"/>
      <c r="E74" s="49">
        <f t="shared" si="5"/>
        <v>0.05</v>
      </c>
      <c r="F74" s="32">
        <f t="shared" si="6"/>
        <v>336.77</v>
      </c>
      <c r="G74" s="46">
        <f t="shared" si="7"/>
        <v>304.77999999999997</v>
      </c>
      <c r="H74" s="40">
        <v>0</v>
      </c>
      <c r="I74" s="41">
        <f t="shared" si="9"/>
        <v>80518.570000000036</v>
      </c>
      <c r="J74" s="32">
        <f t="shared" si="8"/>
        <v>16599.27</v>
      </c>
      <c r="K74" s="32">
        <f t="shared" si="1"/>
        <v>80854.064041666701</v>
      </c>
      <c r="L74" s="33"/>
      <c r="M74" s="24"/>
      <c r="N74" s="24"/>
      <c r="O74" s="24"/>
      <c r="P74" s="5"/>
      <c r="Q74" s="5"/>
      <c r="R74" s="5"/>
      <c r="S74" s="5"/>
      <c r="T74" s="5"/>
    </row>
    <row r="75" spans="1:20" ht="15" customHeight="1" x14ac:dyDescent="0.25">
      <c r="A75" s="31">
        <f t="shared" si="2"/>
        <v>63</v>
      </c>
      <c r="B75" s="41">
        <f t="shared" si="3"/>
        <v>641.54611753489849</v>
      </c>
      <c r="C75" s="41">
        <f t="shared" si="4"/>
        <v>641.54999999999995</v>
      </c>
      <c r="D75" s="50"/>
      <c r="E75" s="49">
        <f t="shared" si="5"/>
        <v>0.05</v>
      </c>
      <c r="F75" s="32">
        <f t="shared" si="6"/>
        <v>335.5</v>
      </c>
      <c r="G75" s="46">
        <f t="shared" si="7"/>
        <v>306.04999999999995</v>
      </c>
      <c r="H75" s="40">
        <v>0</v>
      </c>
      <c r="I75" s="41">
        <f t="shared" si="9"/>
        <v>80212.520000000033</v>
      </c>
      <c r="J75" s="32">
        <f t="shared" si="8"/>
        <v>16934.77</v>
      </c>
      <c r="K75" s="32">
        <f t="shared" si="1"/>
        <v>80546.738833333366</v>
      </c>
      <c r="L75" s="33"/>
      <c r="M75" s="24"/>
      <c r="N75" s="24"/>
      <c r="O75" s="24"/>
      <c r="P75" s="5"/>
      <c r="Q75" s="5"/>
      <c r="R75" s="5"/>
      <c r="S75" s="5"/>
      <c r="T75" s="5"/>
    </row>
    <row r="76" spans="1:20" ht="15" customHeight="1" x14ac:dyDescent="0.25">
      <c r="A76" s="31">
        <f t="shared" si="2"/>
        <v>64</v>
      </c>
      <c r="B76" s="41">
        <f t="shared" si="3"/>
        <v>641.54611753489849</v>
      </c>
      <c r="C76" s="41">
        <f t="shared" si="4"/>
        <v>641.54999999999995</v>
      </c>
      <c r="D76" s="50"/>
      <c r="E76" s="49">
        <f t="shared" si="5"/>
        <v>0.05</v>
      </c>
      <c r="F76" s="32">
        <f t="shared" si="6"/>
        <v>334.21999999999997</v>
      </c>
      <c r="G76" s="46">
        <f t="shared" si="7"/>
        <v>307.33</v>
      </c>
      <c r="H76" s="40">
        <v>0</v>
      </c>
      <c r="I76" s="41">
        <f t="shared" si="9"/>
        <v>79905.190000000031</v>
      </c>
      <c r="J76" s="32">
        <f t="shared" si="8"/>
        <v>17268.990000000002</v>
      </c>
      <c r="K76" s="32">
        <f t="shared" si="1"/>
        <v>80238.128291666697</v>
      </c>
      <c r="L76" s="33"/>
      <c r="M76" s="24"/>
      <c r="N76" s="24"/>
      <c r="O76" s="24"/>
      <c r="P76" s="5"/>
      <c r="Q76" s="5"/>
      <c r="R76" s="5"/>
      <c r="S76" s="5"/>
      <c r="T76" s="5"/>
    </row>
    <row r="77" spans="1:20" ht="15" customHeight="1" x14ac:dyDescent="0.25">
      <c r="A77" s="31">
        <f t="shared" si="2"/>
        <v>65</v>
      </c>
      <c r="B77" s="41">
        <f t="shared" si="3"/>
        <v>641.54611753489849</v>
      </c>
      <c r="C77" s="41">
        <f t="shared" si="4"/>
        <v>641.54999999999995</v>
      </c>
      <c r="D77" s="50"/>
      <c r="E77" s="49">
        <f t="shared" si="5"/>
        <v>0.05</v>
      </c>
      <c r="F77" s="32">
        <f t="shared" si="6"/>
        <v>332.94</v>
      </c>
      <c r="G77" s="46">
        <f t="shared" si="7"/>
        <v>308.60999999999996</v>
      </c>
      <c r="H77" s="40">
        <v>0</v>
      </c>
      <c r="I77" s="41">
        <f t="shared" si="9"/>
        <v>79596.580000000031</v>
      </c>
      <c r="J77" s="32">
        <f t="shared" si="8"/>
        <v>17601.93</v>
      </c>
      <c r="K77" s="32">
        <f t="shared" si="1"/>
        <v>79928.232416666695</v>
      </c>
      <c r="L77" s="33"/>
      <c r="M77" s="24"/>
      <c r="N77" s="24"/>
      <c r="O77" s="24"/>
      <c r="P77" s="5"/>
      <c r="Q77" s="5"/>
      <c r="R77" s="5"/>
      <c r="S77" s="5"/>
      <c r="T77" s="5"/>
    </row>
    <row r="78" spans="1:20" ht="15" customHeight="1" x14ac:dyDescent="0.25">
      <c r="A78" s="31">
        <f t="shared" si="2"/>
        <v>66</v>
      </c>
      <c r="B78" s="41">
        <f t="shared" si="3"/>
        <v>641.54611753489849</v>
      </c>
      <c r="C78" s="41">
        <f t="shared" si="4"/>
        <v>641.54999999999995</v>
      </c>
      <c r="D78" s="50"/>
      <c r="E78" s="49">
        <f t="shared" si="5"/>
        <v>0.05</v>
      </c>
      <c r="F78" s="32">
        <f t="shared" si="6"/>
        <v>331.65999999999997</v>
      </c>
      <c r="G78" s="46">
        <f t="shared" si="7"/>
        <v>309.89</v>
      </c>
      <c r="H78" s="40">
        <v>0</v>
      </c>
      <c r="I78" s="41">
        <f t="shared" si="9"/>
        <v>79286.690000000031</v>
      </c>
      <c r="J78" s="32">
        <f t="shared" si="8"/>
        <v>17933.59</v>
      </c>
      <c r="K78" s="32">
        <f t="shared" ref="K78:K141" si="10">I78+(I78*E79/12)</f>
        <v>79617.05120833336</v>
      </c>
      <c r="L78" s="33"/>
      <c r="M78" s="24"/>
      <c r="N78" s="24"/>
      <c r="O78" s="24"/>
      <c r="P78" s="5"/>
      <c r="Q78" s="5"/>
      <c r="R78" s="5"/>
      <c r="S78" s="5"/>
      <c r="T78" s="5"/>
    </row>
    <row r="79" spans="1:20" ht="15" customHeight="1" x14ac:dyDescent="0.25">
      <c r="A79" s="31">
        <f t="shared" ref="A79:A142" si="11">IF(I78&lt;0.02,"",A78+1)</f>
        <v>67</v>
      </c>
      <c r="B79" s="41">
        <f t="shared" ref="B79:B142" si="12">IF(A79="","",IF(E79&lt;&gt;E78,PMT(E79/12,$C$4-A78,-I78),B78))</f>
        <v>641.54611753489849</v>
      </c>
      <c r="C79" s="41">
        <f t="shared" ref="C79:C142" si="13">IF(A79="","",IF(B79&gt;K78,K78,ROUNDUP(B79,2)))</f>
        <v>641.54999999999995</v>
      </c>
      <c r="D79" s="50"/>
      <c r="E79" s="49">
        <f t="shared" ref="E79:E142" si="14">IF(A79="","",IF(D79&lt;&gt;"",D79,E78))</f>
        <v>0.05</v>
      </c>
      <c r="F79" s="32">
        <f t="shared" ref="F79:F142" si="15">IF(A79="","",ROUNDUP(I78*E79/12,2))</f>
        <v>330.37</v>
      </c>
      <c r="G79" s="46">
        <f t="shared" ref="G79:G142" si="16">IF(A79="","",C79-F79)</f>
        <v>311.17999999999995</v>
      </c>
      <c r="H79" s="40">
        <v>0</v>
      </c>
      <c r="I79" s="41">
        <f t="shared" si="9"/>
        <v>78975.510000000038</v>
      </c>
      <c r="J79" s="32">
        <f t="shared" ref="J79:J142" si="17">IF(A79="","",J78+F79)</f>
        <v>18263.96</v>
      </c>
      <c r="K79" s="32">
        <f t="shared" si="10"/>
        <v>79304.574625000037</v>
      </c>
      <c r="L79" s="33"/>
      <c r="M79" s="24"/>
      <c r="N79" s="24"/>
      <c r="O79" s="24"/>
      <c r="P79" s="5"/>
      <c r="Q79" s="5"/>
      <c r="R79" s="5"/>
      <c r="S79" s="5"/>
      <c r="T79" s="5"/>
    </row>
    <row r="80" spans="1:20" ht="15" customHeight="1" x14ac:dyDescent="0.25">
      <c r="A80" s="31">
        <f t="shared" si="11"/>
        <v>68</v>
      </c>
      <c r="B80" s="41">
        <f t="shared" si="12"/>
        <v>641.54611753489849</v>
      </c>
      <c r="C80" s="41">
        <f t="shared" si="13"/>
        <v>641.54999999999995</v>
      </c>
      <c r="D80" s="50"/>
      <c r="E80" s="49">
        <f t="shared" si="14"/>
        <v>0.05</v>
      </c>
      <c r="F80" s="32">
        <f t="shared" si="15"/>
        <v>329.07</v>
      </c>
      <c r="G80" s="46">
        <f t="shared" si="16"/>
        <v>312.47999999999996</v>
      </c>
      <c r="H80" s="40">
        <v>0</v>
      </c>
      <c r="I80" s="41">
        <f t="shared" ref="I80:I143" si="18">IFERROR(IF(I79&lt;0.02,0,I79-G80-H80),"")</f>
        <v>78663.030000000042</v>
      </c>
      <c r="J80" s="32">
        <f t="shared" si="17"/>
        <v>18593.03</v>
      </c>
      <c r="K80" s="32">
        <f t="shared" si="10"/>
        <v>78990.792625000046</v>
      </c>
      <c r="L80" s="33"/>
      <c r="M80" s="24"/>
      <c r="N80" s="24"/>
      <c r="O80" s="24"/>
      <c r="P80" s="5"/>
      <c r="Q80" s="5"/>
      <c r="R80" s="5"/>
      <c r="S80" s="5"/>
      <c r="T80" s="5"/>
    </row>
    <row r="81" spans="1:20" ht="15" customHeight="1" x14ac:dyDescent="0.25">
      <c r="A81" s="31">
        <f t="shared" si="11"/>
        <v>69</v>
      </c>
      <c r="B81" s="41">
        <f t="shared" si="12"/>
        <v>641.54611753489849</v>
      </c>
      <c r="C81" s="41">
        <f t="shared" si="13"/>
        <v>641.54999999999995</v>
      </c>
      <c r="D81" s="50"/>
      <c r="E81" s="49">
        <f t="shared" si="14"/>
        <v>0.05</v>
      </c>
      <c r="F81" s="32">
        <f t="shared" si="15"/>
        <v>327.77</v>
      </c>
      <c r="G81" s="46">
        <f t="shared" si="16"/>
        <v>313.77999999999997</v>
      </c>
      <c r="H81" s="40">
        <v>0</v>
      </c>
      <c r="I81" s="41">
        <f t="shared" si="18"/>
        <v>78349.250000000044</v>
      </c>
      <c r="J81" s="32">
        <f t="shared" si="17"/>
        <v>18920.8</v>
      </c>
      <c r="K81" s="32">
        <f t="shared" si="10"/>
        <v>78675.705208333384</v>
      </c>
      <c r="L81" s="33"/>
      <c r="M81" s="24"/>
      <c r="N81" s="24"/>
      <c r="O81" s="24"/>
      <c r="P81" s="5"/>
      <c r="Q81" s="5"/>
      <c r="R81" s="5"/>
      <c r="S81" s="5"/>
      <c r="T81" s="5"/>
    </row>
    <row r="82" spans="1:20" ht="15" customHeight="1" x14ac:dyDescent="0.25">
      <c r="A82" s="31">
        <f t="shared" si="11"/>
        <v>70</v>
      </c>
      <c r="B82" s="41">
        <f t="shared" si="12"/>
        <v>641.54611753489849</v>
      </c>
      <c r="C82" s="41">
        <f t="shared" si="13"/>
        <v>641.54999999999995</v>
      </c>
      <c r="D82" s="50"/>
      <c r="E82" s="49">
        <f t="shared" si="14"/>
        <v>0.05</v>
      </c>
      <c r="F82" s="32">
        <f t="shared" si="15"/>
        <v>326.45999999999998</v>
      </c>
      <c r="G82" s="46">
        <f t="shared" si="16"/>
        <v>315.08999999999997</v>
      </c>
      <c r="H82" s="40">
        <v>0</v>
      </c>
      <c r="I82" s="41">
        <f t="shared" si="18"/>
        <v>78034.160000000047</v>
      </c>
      <c r="J82" s="32">
        <f t="shared" si="17"/>
        <v>19247.259999999998</v>
      </c>
      <c r="K82" s="32">
        <f t="shared" si="10"/>
        <v>78359.302333333384</v>
      </c>
      <c r="L82" s="33"/>
      <c r="M82" s="24"/>
      <c r="N82" s="24"/>
      <c r="O82" s="24"/>
      <c r="P82" s="5"/>
      <c r="Q82" s="5"/>
      <c r="R82" s="5"/>
      <c r="S82" s="5"/>
      <c r="T82" s="5"/>
    </row>
    <row r="83" spans="1:20" ht="15" customHeight="1" x14ac:dyDescent="0.25">
      <c r="A83" s="31">
        <f t="shared" si="11"/>
        <v>71</v>
      </c>
      <c r="B83" s="41">
        <f t="shared" si="12"/>
        <v>641.54611753489849</v>
      </c>
      <c r="C83" s="41">
        <f t="shared" si="13"/>
        <v>641.54999999999995</v>
      </c>
      <c r="D83" s="50"/>
      <c r="E83" s="49">
        <f t="shared" si="14"/>
        <v>0.05</v>
      </c>
      <c r="F83" s="32">
        <f t="shared" si="15"/>
        <v>325.14999999999998</v>
      </c>
      <c r="G83" s="46">
        <f t="shared" si="16"/>
        <v>316.39999999999998</v>
      </c>
      <c r="H83" s="40">
        <v>0</v>
      </c>
      <c r="I83" s="41">
        <f t="shared" si="18"/>
        <v>77717.760000000053</v>
      </c>
      <c r="J83" s="32">
        <f t="shared" si="17"/>
        <v>19572.41</v>
      </c>
      <c r="K83" s="32">
        <f t="shared" si="10"/>
        <v>78041.584000000046</v>
      </c>
      <c r="L83" s="33"/>
      <c r="M83" s="24"/>
      <c r="N83" s="24"/>
      <c r="O83" s="24"/>
      <c r="P83" s="5"/>
      <c r="Q83" s="5"/>
      <c r="R83" s="5"/>
      <c r="S83" s="5"/>
      <c r="T83" s="5"/>
    </row>
    <row r="84" spans="1:20" ht="15" customHeight="1" x14ac:dyDescent="0.25">
      <c r="A84" s="31">
        <f t="shared" si="11"/>
        <v>72</v>
      </c>
      <c r="B84" s="41">
        <f t="shared" si="12"/>
        <v>641.54611753489849</v>
      </c>
      <c r="C84" s="41">
        <f t="shared" si="13"/>
        <v>641.54999999999995</v>
      </c>
      <c r="D84" s="50"/>
      <c r="E84" s="49">
        <f t="shared" si="14"/>
        <v>0.05</v>
      </c>
      <c r="F84" s="32">
        <f t="shared" si="15"/>
        <v>323.83</v>
      </c>
      <c r="G84" s="46">
        <f t="shared" si="16"/>
        <v>317.71999999999997</v>
      </c>
      <c r="H84" s="40">
        <v>0</v>
      </c>
      <c r="I84" s="41">
        <f t="shared" si="18"/>
        <v>77400.040000000052</v>
      </c>
      <c r="J84" s="32">
        <f t="shared" si="17"/>
        <v>19896.240000000002</v>
      </c>
      <c r="K84" s="32">
        <f t="shared" si="10"/>
        <v>77722.540166666717</v>
      </c>
      <c r="L84" s="33"/>
      <c r="M84" s="24"/>
      <c r="N84" s="24"/>
      <c r="O84" s="24"/>
      <c r="P84" s="5"/>
      <c r="Q84" s="5"/>
      <c r="R84" s="5"/>
      <c r="S84" s="5"/>
      <c r="T84" s="5"/>
    </row>
    <row r="85" spans="1:20" ht="15" customHeight="1" x14ac:dyDescent="0.25">
      <c r="A85" s="31">
        <f t="shared" si="11"/>
        <v>73</v>
      </c>
      <c r="B85" s="41">
        <f t="shared" si="12"/>
        <v>641.54611753489849</v>
      </c>
      <c r="C85" s="41">
        <f t="shared" si="13"/>
        <v>641.54999999999995</v>
      </c>
      <c r="D85" s="50"/>
      <c r="E85" s="49">
        <f t="shared" si="14"/>
        <v>0.05</v>
      </c>
      <c r="F85" s="32">
        <f t="shared" si="15"/>
        <v>322.51</v>
      </c>
      <c r="G85" s="46">
        <f t="shared" si="16"/>
        <v>319.03999999999996</v>
      </c>
      <c r="H85" s="40">
        <v>0</v>
      </c>
      <c r="I85" s="41">
        <f t="shared" si="18"/>
        <v>77081.000000000058</v>
      </c>
      <c r="J85" s="32">
        <f t="shared" si="17"/>
        <v>20218.75</v>
      </c>
      <c r="K85" s="32">
        <f t="shared" si="10"/>
        <v>77402.170833333395</v>
      </c>
      <c r="L85" s="33"/>
      <c r="M85" s="24"/>
      <c r="N85" s="24"/>
      <c r="O85" s="24"/>
      <c r="P85" s="5"/>
      <c r="Q85" s="5"/>
      <c r="R85" s="5"/>
      <c r="S85" s="5"/>
      <c r="T85" s="5"/>
    </row>
    <row r="86" spans="1:20" ht="15" customHeight="1" x14ac:dyDescent="0.25">
      <c r="A86" s="31">
        <f t="shared" si="11"/>
        <v>74</v>
      </c>
      <c r="B86" s="41">
        <f t="shared" si="12"/>
        <v>641.54611753489849</v>
      </c>
      <c r="C86" s="41">
        <f t="shared" si="13"/>
        <v>641.54999999999995</v>
      </c>
      <c r="D86" s="50"/>
      <c r="E86" s="49">
        <f t="shared" si="14"/>
        <v>0.05</v>
      </c>
      <c r="F86" s="32">
        <f t="shared" si="15"/>
        <v>321.18</v>
      </c>
      <c r="G86" s="46">
        <f t="shared" si="16"/>
        <v>320.36999999999995</v>
      </c>
      <c r="H86" s="40">
        <v>0</v>
      </c>
      <c r="I86" s="41">
        <f t="shared" si="18"/>
        <v>76760.630000000063</v>
      </c>
      <c r="J86" s="32">
        <f t="shared" si="17"/>
        <v>20539.93</v>
      </c>
      <c r="K86" s="32">
        <f t="shared" si="10"/>
        <v>77080.4659583334</v>
      </c>
      <c r="L86" s="33"/>
      <c r="M86" s="24"/>
      <c r="N86" s="24"/>
      <c r="O86" s="24"/>
      <c r="P86" s="5"/>
      <c r="Q86" s="5"/>
      <c r="R86" s="5"/>
      <c r="S86" s="5"/>
      <c r="T86" s="5"/>
    </row>
    <row r="87" spans="1:20" ht="15" customHeight="1" x14ac:dyDescent="0.25">
      <c r="A87" s="31">
        <f t="shared" si="11"/>
        <v>75</v>
      </c>
      <c r="B87" s="41">
        <f t="shared" si="12"/>
        <v>641.54611753489849</v>
      </c>
      <c r="C87" s="41">
        <f t="shared" si="13"/>
        <v>641.54999999999995</v>
      </c>
      <c r="D87" s="50"/>
      <c r="E87" s="49">
        <f t="shared" si="14"/>
        <v>0.05</v>
      </c>
      <c r="F87" s="32">
        <f t="shared" si="15"/>
        <v>319.83999999999997</v>
      </c>
      <c r="G87" s="46">
        <f t="shared" si="16"/>
        <v>321.70999999999998</v>
      </c>
      <c r="H87" s="40">
        <v>0</v>
      </c>
      <c r="I87" s="41">
        <f t="shared" si="18"/>
        <v>76438.920000000056</v>
      </c>
      <c r="J87" s="32">
        <f t="shared" si="17"/>
        <v>20859.77</v>
      </c>
      <c r="K87" s="32">
        <f t="shared" si="10"/>
        <v>76757.415500000061</v>
      </c>
      <c r="L87" s="33"/>
      <c r="M87" s="24"/>
      <c r="N87" s="24"/>
      <c r="O87" s="24"/>
      <c r="P87" s="5"/>
      <c r="Q87" s="5"/>
      <c r="R87" s="5"/>
      <c r="S87" s="5"/>
      <c r="T87" s="5"/>
    </row>
    <row r="88" spans="1:20" ht="15" customHeight="1" x14ac:dyDescent="0.25">
      <c r="A88" s="31">
        <f t="shared" si="11"/>
        <v>76</v>
      </c>
      <c r="B88" s="41">
        <f t="shared" si="12"/>
        <v>641.54611753489849</v>
      </c>
      <c r="C88" s="41">
        <f t="shared" si="13"/>
        <v>641.54999999999995</v>
      </c>
      <c r="D88" s="50"/>
      <c r="E88" s="49">
        <f t="shared" si="14"/>
        <v>0.05</v>
      </c>
      <c r="F88" s="32">
        <f t="shared" si="15"/>
        <v>318.5</v>
      </c>
      <c r="G88" s="46">
        <f t="shared" si="16"/>
        <v>323.04999999999995</v>
      </c>
      <c r="H88" s="40">
        <v>0</v>
      </c>
      <c r="I88" s="41">
        <f t="shared" si="18"/>
        <v>76115.870000000054</v>
      </c>
      <c r="J88" s="32">
        <f t="shared" si="17"/>
        <v>21178.27</v>
      </c>
      <c r="K88" s="32">
        <f t="shared" si="10"/>
        <v>76433.019458333394</v>
      </c>
      <c r="L88" s="33"/>
      <c r="M88" s="24"/>
      <c r="N88" s="24"/>
      <c r="O88" s="24"/>
      <c r="P88" s="5"/>
      <c r="Q88" s="5"/>
      <c r="R88" s="5"/>
      <c r="S88" s="5"/>
      <c r="T88" s="5"/>
    </row>
    <row r="89" spans="1:20" ht="15" customHeight="1" x14ac:dyDescent="0.25">
      <c r="A89" s="31">
        <f t="shared" si="11"/>
        <v>77</v>
      </c>
      <c r="B89" s="41">
        <f t="shared" si="12"/>
        <v>641.54611753489849</v>
      </c>
      <c r="C89" s="41">
        <f t="shared" si="13"/>
        <v>641.54999999999995</v>
      </c>
      <c r="D89" s="50"/>
      <c r="E89" s="49">
        <f t="shared" si="14"/>
        <v>0.05</v>
      </c>
      <c r="F89" s="32">
        <f t="shared" si="15"/>
        <v>317.14999999999998</v>
      </c>
      <c r="G89" s="46">
        <f t="shared" si="16"/>
        <v>324.39999999999998</v>
      </c>
      <c r="H89" s="40">
        <v>0</v>
      </c>
      <c r="I89" s="41">
        <f t="shared" si="18"/>
        <v>75791.470000000059</v>
      </c>
      <c r="J89" s="32">
        <f t="shared" si="17"/>
        <v>21495.420000000002</v>
      </c>
      <c r="K89" s="32">
        <f t="shared" si="10"/>
        <v>76107.267791666731</v>
      </c>
      <c r="L89" s="33"/>
      <c r="M89" s="24"/>
      <c r="N89" s="24"/>
      <c r="O89" s="24"/>
      <c r="P89" s="5"/>
      <c r="Q89" s="5"/>
      <c r="R89" s="5"/>
      <c r="S89" s="5"/>
      <c r="T89" s="5"/>
    </row>
    <row r="90" spans="1:20" ht="15" customHeight="1" x14ac:dyDescent="0.25">
      <c r="A90" s="31">
        <f t="shared" si="11"/>
        <v>78</v>
      </c>
      <c r="B90" s="41">
        <f t="shared" si="12"/>
        <v>641.54611753489849</v>
      </c>
      <c r="C90" s="41">
        <f t="shared" si="13"/>
        <v>641.54999999999995</v>
      </c>
      <c r="D90" s="50"/>
      <c r="E90" s="49">
        <f t="shared" si="14"/>
        <v>0.05</v>
      </c>
      <c r="F90" s="32">
        <f t="shared" si="15"/>
        <v>315.8</v>
      </c>
      <c r="G90" s="46">
        <f t="shared" si="16"/>
        <v>325.74999999999994</v>
      </c>
      <c r="H90" s="40">
        <v>0</v>
      </c>
      <c r="I90" s="41">
        <f t="shared" si="18"/>
        <v>75465.720000000059</v>
      </c>
      <c r="J90" s="32">
        <f t="shared" si="17"/>
        <v>21811.22</v>
      </c>
      <c r="K90" s="32">
        <f t="shared" si="10"/>
        <v>75780.160500000056</v>
      </c>
      <c r="L90" s="33"/>
      <c r="M90" s="24"/>
      <c r="N90" s="24"/>
      <c r="O90" s="24"/>
      <c r="P90" s="5"/>
      <c r="Q90" s="5"/>
      <c r="R90" s="5"/>
      <c r="S90" s="5"/>
      <c r="T90" s="5"/>
    </row>
    <row r="91" spans="1:20" ht="15" customHeight="1" x14ac:dyDescent="0.25">
      <c r="A91" s="31">
        <f t="shared" si="11"/>
        <v>79</v>
      </c>
      <c r="B91" s="41">
        <f t="shared" si="12"/>
        <v>641.54611753489849</v>
      </c>
      <c r="C91" s="41">
        <f t="shared" si="13"/>
        <v>641.54999999999995</v>
      </c>
      <c r="D91" s="50"/>
      <c r="E91" s="49">
        <f t="shared" si="14"/>
        <v>0.05</v>
      </c>
      <c r="F91" s="32">
        <f t="shared" si="15"/>
        <v>314.45</v>
      </c>
      <c r="G91" s="46">
        <f t="shared" si="16"/>
        <v>327.09999999999997</v>
      </c>
      <c r="H91" s="40">
        <v>0</v>
      </c>
      <c r="I91" s="41">
        <f t="shared" si="18"/>
        <v>75138.620000000054</v>
      </c>
      <c r="J91" s="32">
        <f t="shared" si="17"/>
        <v>22125.670000000002</v>
      </c>
      <c r="K91" s="32">
        <f t="shared" si="10"/>
        <v>75451.697583333385</v>
      </c>
      <c r="L91" s="33"/>
      <c r="M91" s="24"/>
      <c r="N91" s="24"/>
      <c r="O91" s="24"/>
      <c r="P91" s="5"/>
      <c r="Q91" s="5"/>
      <c r="R91" s="5"/>
      <c r="S91" s="5"/>
      <c r="T91" s="5"/>
    </row>
    <row r="92" spans="1:20" ht="15" customHeight="1" x14ac:dyDescent="0.25">
      <c r="A92" s="31">
        <f t="shared" si="11"/>
        <v>80</v>
      </c>
      <c r="B92" s="41">
        <f t="shared" si="12"/>
        <v>641.54611753489849</v>
      </c>
      <c r="C92" s="41">
        <f t="shared" si="13"/>
        <v>641.54999999999995</v>
      </c>
      <c r="D92" s="50"/>
      <c r="E92" s="49">
        <f t="shared" si="14"/>
        <v>0.05</v>
      </c>
      <c r="F92" s="32">
        <f t="shared" si="15"/>
        <v>313.08</v>
      </c>
      <c r="G92" s="46">
        <f t="shared" si="16"/>
        <v>328.46999999999997</v>
      </c>
      <c r="H92" s="40">
        <v>0</v>
      </c>
      <c r="I92" s="41">
        <f t="shared" si="18"/>
        <v>74810.150000000052</v>
      </c>
      <c r="J92" s="32">
        <f t="shared" si="17"/>
        <v>22438.750000000004</v>
      </c>
      <c r="K92" s="32">
        <f t="shared" si="10"/>
        <v>75121.858958333381</v>
      </c>
      <c r="L92" s="33"/>
      <c r="M92" s="24"/>
      <c r="N92" s="24"/>
      <c r="O92" s="24"/>
      <c r="P92" s="5"/>
      <c r="Q92" s="5"/>
      <c r="R92" s="5"/>
      <c r="S92" s="5"/>
      <c r="T92" s="5"/>
    </row>
    <row r="93" spans="1:20" ht="15" customHeight="1" x14ac:dyDescent="0.25">
      <c r="A93" s="31">
        <f t="shared" si="11"/>
        <v>81</v>
      </c>
      <c r="B93" s="41">
        <f t="shared" si="12"/>
        <v>641.54611753489849</v>
      </c>
      <c r="C93" s="41">
        <f t="shared" si="13"/>
        <v>641.54999999999995</v>
      </c>
      <c r="D93" s="50"/>
      <c r="E93" s="49">
        <f t="shared" si="14"/>
        <v>0.05</v>
      </c>
      <c r="F93" s="32">
        <f t="shared" si="15"/>
        <v>311.70999999999998</v>
      </c>
      <c r="G93" s="46">
        <f t="shared" si="16"/>
        <v>329.84</v>
      </c>
      <c r="H93" s="40">
        <v>0</v>
      </c>
      <c r="I93" s="41">
        <f t="shared" si="18"/>
        <v>74480.310000000056</v>
      </c>
      <c r="J93" s="32">
        <f t="shared" si="17"/>
        <v>22750.460000000003</v>
      </c>
      <c r="K93" s="32">
        <f t="shared" si="10"/>
        <v>74790.644625000059</v>
      </c>
      <c r="L93" s="33"/>
      <c r="M93" s="24"/>
      <c r="N93" s="24"/>
      <c r="O93" s="24"/>
      <c r="P93" s="5"/>
      <c r="Q93" s="5"/>
      <c r="R93" s="5"/>
      <c r="S93" s="5"/>
      <c r="T93" s="5"/>
    </row>
    <row r="94" spans="1:20" ht="15" customHeight="1" x14ac:dyDescent="0.25">
      <c r="A94" s="31">
        <f t="shared" si="11"/>
        <v>82</v>
      </c>
      <c r="B94" s="41">
        <f t="shared" si="12"/>
        <v>641.54611753489849</v>
      </c>
      <c r="C94" s="41">
        <f t="shared" si="13"/>
        <v>641.54999999999995</v>
      </c>
      <c r="D94" s="50"/>
      <c r="E94" s="49">
        <f t="shared" si="14"/>
        <v>0.05</v>
      </c>
      <c r="F94" s="32">
        <f t="shared" si="15"/>
        <v>310.33999999999997</v>
      </c>
      <c r="G94" s="46">
        <f t="shared" si="16"/>
        <v>331.21</v>
      </c>
      <c r="H94" s="40">
        <v>0</v>
      </c>
      <c r="I94" s="41">
        <f t="shared" si="18"/>
        <v>74149.100000000049</v>
      </c>
      <c r="J94" s="32">
        <f t="shared" si="17"/>
        <v>23060.800000000003</v>
      </c>
      <c r="K94" s="32">
        <f t="shared" si="10"/>
        <v>74458.054583333389</v>
      </c>
      <c r="L94" s="33"/>
      <c r="M94" s="24"/>
      <c r="N94" s="24"/>
      <c r="O94" s="24"/>
      <c r="P94" s="5"/>
      <c r="Q94" s="5"/>
      <c r="R94" s="5"/>
      <c r="S94" s="5"/>
      <c r="T94" s="5"/>
    </row>
    <row r="95" spans="1:20" ht="15" customHeight="1" x14ac:dyDescent="0.25">
      <c r="A95" s="31">
        <f t="shared" si="11"/>
        <v>83</v>
      </c>
      <c r="B95" s="41">
        <f t="shared" si="12"/>
        <v>641.54611753489849</v>
      </c>
      <c r="C95" s="41">
        <f t="shared" si="13"/>
        <v>641.54999999999995</v>
      </c>
      <c r="D95" s="50"/>
      <c r="E95" s="49">
        <f t="shared" si="14"/>
        <v>0.05</v>
      </c>
      <c r="F95" s="32">
        <f t="shared" si="15"/>
        <v>308.95999999999998</v>
      </c>
      <c r="G95" s="46">
        <f t="shared" si="16"/>
        <v>332.59</v>
      </c>
      <c r="H95" s="40">
        <v>0</v>
      </c>
      <c r="I95" s="41">
        <f t="shared" si="18"/>
        <v>73816.510000000053</v>
      </c>
      <c r="J95" s="32">
        <f t="shared" si="17"/>
        <v>23369.760000000002</v>
      </c>
      <c r="K95" s="32">
        <f t="shared" si="10"/>
        <v>74124.078791666718</v>
      </c>
      <c r="L95" s="33"/>
      <c r="M95" s="24"/>
      <c r="N95" s="24"/>
      <c r="O95" s="24"/>
      <c r="P95" s="5"/>
      <c r="Q95" s="5"/>
      <c r="R95" s="5"/>
      <c r="S95" s="5"/>
      <c r="T95" s="5"/>
    </row>
    <row r="96" spans="1:20" ht="15" customHeight="1" x14ac:dyDescent="0.25">
      <c r="A96" s="31">
        <f t="shared" si="11"/>
        <v>84</v>
      </c>
      <c r="B96" s="41">
        <f t="shared" si="12"/>
        <v>641.54611753489849</v>
      </c>
      <c r="C96" s="41">
        <f t="shared" si="13"/>
        <v>641.54999999999995</v>
      </c>
      <c r="D96" s="50"/>
      <c r="E96" s="49">
        <f t="shared" si="14"/>
        <v>0.05</v>
      </c>
      <c r="F96" s="32">
        <f t="shared" si="15"/>
        <v>307.57</v>
      </c>
      <c r="G96" s="46">
        <f t="shared" si="16"/>
        <v>333.97999999999996</v>
      </c>
      <c r="H96" s="40">
        <v>0</v>
      </c>
      <c r="I96" s="41">
        <f t="shared" si="18"/>
        <v>73482.530000000057</v>
      </c>
      <c r="J96" s="32">
        <f t="shared" si="17"/>
        <v>23677.33</v>
      </c>
      <c r="K96" s="32">
        <f t="shared" si="10"/>
        <v>73788.707208333391</v>
      </c>
      <c r="L96" s="33"/>
      <c r="M96" s="24"/>
      <c r="N96" s="24"/>
      <c r="O96" s="24"/>
      <c r="P96" s="5"/>
      <c r="Q96" s="5"/>
      <c r="R96" s="5"/>
      <c r="S96" s="5"/>
      <c r="T96" s="5"/>
    </row>
    <row r="97" spans="1:20" ht="15" customHeight="1" x14ac:dyDescent="0.25">
      <c r="A97" s="31">
        <f t="shared" si="11"/>
        <v>85</v>
      </c>
      <c r="B97" s="41">
        <f t="shared" si="12"/>
        <v>641.54611753489849</v>
      </c>
      <c r="C97" s="41">
        <f t="shared" si="13"/>
        <v>641.54999999999995</v>
      </c>
      <c r="D97" s="50"/>
      <c r="E97" s="49">
        <f t="shared" si="14"/>
        <v>0.05</v>
      </c>
      <c r="F97" s="32">
        <f t="shared" si="15"/>
        <v>306.18</v>
      </c>
      <c r="G97" s="46">
        <f t="shared" si="16"/>
        <v>335.36999999999995</v>
      </c>
      <c r="H97" s="40">
        <v>0</v>
      </c>
      <c r="I97" s="41">
        <f t="shared" si="18"/>
        <v>73147.160000000062</v>
      </c>
      <c r="J97" s="32">
        <f t="shared" si="17"/>
        <v>23983.510000000002</v>
      </c>
      <c r="K97" s="32">
        <f t="shared" si="10"/>
        <v>73451.939833333396</v>
      </c>
      <c r="L97" s="33"/>
      <c r="M97" s="24"/>
      <c r="N97" s="24"/>
      <c r="O97" s="24"/>
      <c r="P97" s="5"/>
      <c r="Q97" s="5"/>
      <c r="R97" s="5"/>
      <c r="S97" s="5"/>
      <c r="T97" s="5"/>
    </row>
    <row r="98" spans="1:20" ht="15" customHeight="1" x14ac:dyDescent="0.25">
      <c r="A98" s="31">
        <f t="shared" si="11"/>
        <v>86</v>
      </c>
      <c r="B98" s="41">
        <f t="shared" si="12"/>
        <v>641.54611753489849</v>
      </c>
      <c r="C98" s="41">
        <f t="shared" si="13"/>
        <v>641.54999999999995</v>
      </c>
      <c r="D98" s="50"/>
      <c r="E98" s="49">
        <f t="shared" si="14"/>
        <v>0.05</v>
      </c>
      <c r="F98" s="32">
        <f t="shared" si="15"/>
        <v>304.77999999999997</v>
      </c>
      <c r="G98" s="46">
        <f t="shared" si="16"/>
        <v>336.77</v>
      </c>
      <c r="H98" s="40">
        <v>0</v>
      </c>
      <c r="I98" s="41">
        <f t="shared" si="18"/>
        <v>72810.390000000058</v>
      </c>
      <c r="J98" s="32">
        <f t="shared" si="17"/>
        <v>24288.29</v>
      </c>
      <c r="K98" s="32">
        <f t="shared" si="10"/>
        <v>73113.766625000062</v>
      </c>
      <c r="L98" s="33"/>
      <c r="M98" s="24"/>
      <c r="N98" s="24"/>
      <c r="O98" s="24"/>
      <c r="P98" s="5"/>
      <c r="Q98" s="5"/>
      <c r="R98" s="5"/>
      <c r="S98" s="5"/>
      <c r="T98" s="5"/>
    </row>
    <row r="99" spans="1:20" ht="15" customHeight="1" x14ac:dyDescent="0.25">
      <c r="A99" s="31">
        <f t="shared" si="11"/>
        <v>87</v>
      </c>
      <c r="B99" s="41">
        <f t="shared" si="12"/>
        <v>641.54611753489849</v>
      </c>
      <c r="C99" s="41">
        <f t="shared" si="13"/>
        <v>641.54999999999995</v>
      </c>
      <c r="D99" s="50"/>
      <c r="E99" s="49">
        <f t="shared" si="14"/>
        <v>0.05</v>
      </c>
      <c r="F99" s="32">
        <f t="shared" si="15"/>
        <v>303.38</v>
      </c>
      <c r="G99" s="46">
        <f t="shared" si="16"/>
        <v>338.16999999999996</v>
      </c>
      <c r="H99" s="40">
        <v>0</v>
      </c>
      <c r="I99" s="41">
        <f t="shared" si="18"/>
        <v>72472.220000000059</v>
      </c>
      <c r="J99" s="32">
        <f t="shared" si="17"/>
        <v>24591.670000000002</v>
      </c>
      <c r="K99" s="32">
        <f t="shared" si="10"/>
        <v>72774.187583333391</v>
      </c>
      <c r="L99" s="33"/>
      <c r="M99" s="24"/>
      <c r="N99" s="24"/>
      <c r="O99" s="24"/>
      <c r="P99" s="5"/>
      <c r="Q99" s="5"/>
      <c r="R99" s="5"/>
      <c r="S99" s="5"/>
      <c r="T99" s="5"/>
    </row>
    <row r="100" spans="1:20" ht="15" customHeight="1" x14ac:dyDescent="0.25">
      <c r="A100" s="31">
        <f t="shared" si="11"/>
        <v>88</v>
      </c>
      <c r="B100" s="41">
        <f t="shared" si="12"/>
        <v>641.54611753489849</v>
      </c>
      <c r="C100" s="41">
        <f t="shared" si="13"/>
        <v>641.54999999999995</v>
      </c>
      <c r="D100" s="50"/>
      <c r="E100" s="49">
        <f t="shared" si="14"/>
        <v>0.05</v>
      </c>
      <c r="F100" s="32">
        <f t="shared" si="15"/>
        <v>301.96999999999997</v>
      </c>
      <c r="G100" s="46">
        <f t="shared" si="16"/>
        <v>339.58</v>
      </c>
      <c r="H100" s="40">
        <v>0</v>
      </c>
      <c r="I100" s="41">
        <f t="shared" si="18"/>
        <v>72132.640000000058</v>
      </c>
      <c r="J100" s="32">
        <f t="shared" si="17"/>
        <v>24893.640000000003</v>
      </c>
      <c r="K100" s="32">
        <f t="shared" si="10"/>
        <v>72433.192666666728</v>
      </c>
      <c r="L100" s="33"/>
      <c r="M100" s="24"/>
      <c r="N100" s="24"/>
      <c r="O100" s="24"/>
      <c r="P100" s="5"/>
      <c r="Q100" s="5"/>
      <c r="R100" s="5"/>
      <c r="S100" s="5"/>
      <c r="T100" s="5"/>
    </row>
    <row r="101" spans="1:20" ht="15" customHeight="1" x14ac:dyDescent="0.25">
      <c r="A101" s="31">
        <f t="shared" si="11"/>
        <v>89</v>
      </c>
      <c r="B101" s="41">
        <f t="shared" si="12"/>
        <v>641.54611753489849</v>
      </c>
      <c r="C101" s="41">
        <f t="shared" si="13"/>
        <v>641.54999999999995</v>
      </c>
      <c r="D101" s="50"/>
      <c r="E101" s="49">
        <f t="shared" si="14"/>
        <v>0.05</v>
      </c>
      <c r="F101" s="32">
        <f t="shared" si="15"/>
        <v>300.56</v>
      </c>
      <c r="G101" s="46">
        <f t="shared" si="16"/>
        <v>340.98999999999995</v>
      </c>
      <c r="H101" s="40">
        <v>0</v>
      </c>
      <c r="I101" s="41">
        <f t="shared" si="18"/>
        <v>71791.650000000052</v>
      </c>
      <c r="J101" s="32">
        <f t="shared" si="17"/>
        <v>25194.200000000004</v>
      </c>
      <c r="K101" s="32">
        <f t="shared" si="10"/>
        <v>72090.781875000059</v>
      </c>
      <c r="L101" s="33"/>
      <c r="M101" s="24"/>
      <c r="N101" s="24"/>
      <c r="O101" s="24"/>
      <c r="P101" s="5"/>
      <c r="Q101" s="5"/>
      <c r="R101" s="5"/>
      <c r="S101" s="5"/>
      <c r="T101" s="5"/>
    </row>
    <row r="102" spans="1:20" ht="15" customHeight="1" x14ac:dyDescent="0.25">
      <c r="A102" s="31">
        <f t="shared" si="11"/>
        <v>90</v>
      </c>
      <c r="B102" s="41">
        <f t="shared" si="12"/>
        <v>641.54611753489849</v>
      </c>
      <c r="C102" s="41">
        <f t="shared" si="13"/>
        <v>641.54999999999995</v>
      </c>
      <c r="D102" s="50"/>
      <c r="E102" s="49">
        <f t="shared" si="14"/>
        <v>0.05</v>
      </c>
      <c r="F102" s="32">
        <f t="shared" si="15"/>
        <v>299.14</v>
      </c>
      <c r="G102" s="46">
        <f t="shared" si="16"/>
        <v>342.40999999999997</v>
      </c>
      <c r="H102" s="40">
        <v>0</v>
      </c>
      <c r="I102" s="41">
        <f t="shared" si="18"/>
        <v>71449.240000000049</v>
      </c>
      <c r="J102" s="32">
        <f t="shared" si="17"/>
        <v>25493.340000000004</v>
      </c>
      <c r="K102" s="32">
        <f t="shared" si="10"/>
        <v>71746.945166666716</v>
      </c>
      <c r="L102" s="33"/>
      <c r="M102" s="24"/>
      <c r="N102" s="24"/>
      <c r="O102" s="24"/>
      <c r="P102" s="5"/>
      <c r="Q102" s="5"/>
      <c r="R102" s="5"/>
      <c r="S102" s="5"/>
      <c r="T102" s="5"/>
    </row>
    <row r="103" spans="1:20" ht="15" customHeight="1" x14ac:dyDescent="0.25">
      <c r="A103" s="31">
        <f t="shared" si="11"/>
        <v>91</v>
      </c>
      <c r="B103" s="41">
        <f t="shared" si="12"/>
        <v>641.54611753489849</v>
      </c>
      <c r="C103" s="41">
        <f t="shared" si="13"/>
        <v>641.54999999999995</v>
      </c>
      <c r="D103" s="50"/>
      <c r="E103" s="49">
        <f t="shared" si="14"/>
        <v>0.05</v>
      </c>
      <c r="F103" s="32">
        <f t="shared" si="15"/>
        <v>297.70999999999998</v>
      </c>
      <c r="G103" s="46">
        <f t="shared" si="16"/>
        <v>343.84</v>
      </c>
      <c r="H103" s="40">
        <v>0</v>
      </c>
      <c r="I103" s="41">
        <f t="shared" si="18"/>
        <v>71105.400000000052</v>
      </c>
      <c r="J103" s="32">
        <f t="shared" si="17"/>
        <v>25791.050000000003</v>
      </c>
      <c r="K103" s="32">
        <f t="shared" si="10"/>
        <v>71401.672500000059</v>
      </c>
      <c r="L103" s="33"/>
      <c r="M103" s="24"/>
      <c r="N103" s="24"/>
      <c r="O103" s="24"/>
      <c r="P103" s="5"/>
      <c r="Q103" s="5"/>
      <c r="R103" s="5"/>
      <c r="S103" s="5"/>
      <c r="T103" s="5"/>
    </row>
    <row r="104" spans="1:20" ht="15" customHeight="1" x14ac:dyDescent="0.25">
      <c r="A104" s="31">
        <f t="shared" si="11"/>
        <v>92</v>
      </c>
      <c r="B104" s="41">
        <f t="shared" si="12"/>
        <v>641.54611753489849</v>
      </c>
      <c r="C104" s="41">
        <f t="shared" si="13"/>
        <v>641.54999999999995</v>
      </c>
      <c r="D104" s="50"/>
      <c r="E104" s="49">
        <f t="shared" si="14"/>
        <v>0.05</v>
      </c>
      <c r="F104" s="32">
        <f t="shared" si="15"/>
        <v>296.27999999999997</v>
      </c>
      <c r="G104" s="46">
        <f t="shared" si="16"/>
        <v>345.27</v>
      </c>
      <c r="H104" s="40">
        <v>0</v>
      </c>
      <c r="I104" s="41">
        <f t="shared" si="18"/>
        <v>70760.130000000048</v>
      </c>
      <c r="J104" s="32">
        <f t="shared" si="17"/>
        <v>26087.33</v>
      </c>
      <c r="K104" s="32">
        <f t="shared" si="10"/>
        <v>71054.963875000045</v>
      </c>
      <c r="L104" s="33"/>
      <c r="M104" s="24"/>
      <c r="N104" s="24"/>
      <c r="O104" s="24"/>
      <c r="P104" s="5"/>
      <c r="Q104" s="5"/>
      <c r="R104" s="5"/>
      <c r="S104" s="5"/>
      <c r="T104" s="5"/>
    </row>
    <row r="105" spans="1:20" ht="15" customHeight="1" x14ac:dyDescent="0.25">
      <c r="A105" s="31">
        <f t="shared" si="11"/>
        <v>93</v>
      </c>
      <c r="B105" s="41">
        <f t="shared" si="12"/>
        <v>641.54611753489849</v>
      </c>
      <c r="C105" s="41">
        <f t="shared" si="13"/>
        <v>641.54999999999995</v>
      </c>
      <c r="D105" s="50"/>
      <c r="E105" s="49">
        <f t="shared" si="14"/>
        <v>0.05</v>
      </c>
      <c r="F105" s="32">
        <f t="shared" si="15"/>
        <v>294.83999999999997</v>
      </c>
      <c r="G105" s="46">
        <f t="shared" si="16"/>
        <v>346.71</v>
      </c>
      <c r="H105" s="40">
        <v>0</v>
      </c>
      <c r="I105" s="41">
        <f t="shared" si="18"/>
        <v>70413.420000000042</v>
      </c>
      <c r="J105" s="32">
        <f t="shared" si="17"/>
        <v>26382.170000000002</v>
      </c>
      <c r="K105" s="32">
        <f t="shared" si="10"/>
        <v>70706.809250000049</v>
      </c>
      <c r="L105" s="33"/>
      <c r="M105" s="24"/>
      <c r="N105" s="24"/>
      <c r="O105" s="24"/>
      <c r="P105" s="5"/>
      <c r="Q105" s="5"/>
      <c r="R105" s="5"/>
      <c r="S105" s="5"/>
      <c r="T105" s="5"/>
    </row>
    <row r="106" spans="1:20" ht="15" customHeight="1" x14ac:dyDescent="0.25">
      <c r="A106" s="31">
        <f t="shared" si="11"/>
        <v>94</v>
      </c>
      <c r="B106" s="41">
        <f t="shared" si="12"/>
        <v>641.54611753489849</v>
      </c>
      <c r="C106" s="41">
        <f t="shared" si="13"/>
        <v>641.54999999999995</v>
      </c>
      <c r="D106" s="50"/>
      <c r="E106" s="49">
        <f t="shared" si="14"/>
        <v>0.05</v>
      </c>
      <c r="F106" s="32">
        <f t="shared" si="15"/>
        <v>293.39</v>
      </c>
      <c r="G106" s="46">
        <f t="shared" si="16"/>
        <v>348.15999999999997</v>
      </c>
      <c r="H106" s="40">
        <v>0</v>
      </c>
      <c r="I106" s="41">
        <f t="shared" si="18"/>
        <v>70065.260000000038</v>
      </c>
      <c r="J106" s="32">
        <f t="shared" si="17"/>
        <v>26675.56</v>
      </c>
      <c r="K106" s="32">
        <f t="shared" si="10"/>
        <v>70357.198583333375</v>
      </c>
      <c r="L106" s="33"/>
      <c r="M106" s="24"/>
      <c r="N106" s="24"/>
      <c r="O106" s="24"/>
      <c r="P106" s="5"/>
      <c r="Q106" s="5"/>
      <c r="R106" s="5"/>
      <c r="S106" s="5"/>
      <c r="T106" s="5"/>
    </row>
    <row r="107" spans="1:20" ht="15" customHeight="1" x14ac:dyDescent="0.25">
      <c r="A107" s="31">
        <f t="shared" si="11"/>
        <v>95</v>
      </c>
      <c r="B107" s="41">
        <f t="shared" si="12"/>
        <v>641.54611753489849</v>
      </c>
      <c r="C107" s="41">
        <f t="shared" si="13"/>
        <v>641.54999999999995</v>
      </c>
      <c r="D107" s="50"/>
      <c r="E107" s="49">
        <f t="shared" si="14"/>
        <v>0.05</v>
      </c>
      <c r="F107" s="32">
        <f t="shared" si="15"/>
        <v>291.94</v>
      </c>
      <c r="G107" s="46">
        <f t="shared" si="16"/>
        <v>349.60999999999996</v>
      </c>
      <c r="H107" s="40">
        <v>0</v>
      </c>
      <c r="I107" s="41">
        <f t="shared" si="18"/>
        <v>69715.650000000038</v>
      </c>
      <c r="J107" s="32">
        <f t="shared" si="17"/>
        <v>26967.5</v>
      </c>
      <c r="K107" s="32">
        <f t="shared" si="10"/>
        <v>70006.131875000036</v>
      </c>
      <c r="L107" s="33"/>
      <c r="M107" s="24"/>
      <c r="N107" s="24"/>
      <c r="O107" s="24"/>
      <c r="P107" s="5"/>
      <c r="Q107" s="5"/>
      <c r="R107" s="5"/>
      <c r="S107" s="5"/>
      <c r="T107" s="5"/>
    </row>
    <row r="108" spans="1:20" ht="15" customHeight="1" x14ac:dyDescent="0.25">
      <c r="A108" s="31">
        <f t="shared" si="11"/>
        <v>96</v>
      </c>
      <c r="B108" s="41">
        <f t="shared" si="12"/>
        <v>641.54611753489849</v>
      </c>
      <c r="C108" s="41">
        <f t="shared" si="13"/>
        <v>641.54999999999995</v>
      </c>
      <c r="D108" s="50"/>
      <c r="E108" s="49">
        <f t="shared" si="14"/>
        <v>0.05</v>
      </c>
      <c r="F108" s="32">
        <f t="shared" si="15"/>
        <v>290.49</v>
      </c>
      <c r="G108" s="46">
        <f t="shared" si="16"/>
        <v>351.05999999999995</v>
      </c>
      <c r="H108" s="40">
        <v>0</v>
      </c>
      <c r="I108" s="41">
        <f t="shared" si="18"/>
        <v>69364.59000000004</v>
      </c>
      <c r="J108" s="32">
        <f t="shared" si="17"/>
        <v>27257.99</v>
      </c>
      <c r="K108" s="32">
        <f t="shared" si="10"/>
        <v>69653.609125000046</v>
      </c>
      <c r="L108" s="33"/>
      <c r="M108" s="24"/>
      <c r="N108" s="24"/>
      <c r="O108" s="24"/>
      <c r="P108" s="5"/>
      <c r="Q108" s="5"/>
      <c r="R108" s="5"/>
      <c r="S108" s="5"/>
      <c r="T108" s="5"/>
    </row>
    <row r="109" spans="1:20" ht="15" customHeight="1" x14ac:dyDescent="0.25">
      <c r="A109" s="31">
        <f t="shared" si="11"/>
        <v>97</v>
      </c>
      <c r="B109" s="41">
        <f t="shared" si="12"/>
        <v>641.54611753489849</v>
      </c>
      <c r="C109" s="41">
        <f t="shared" si="13"/>
        <v>641.54999999999995</v>
      </c>
      <c r="D109" s="50"/>
      <c r="E109" s="49">
        <f t="shared" si="14"/>
        <v>0.05</v>
      </c>
      <c r="F109" s="32">
        <f t="shared" si="15"/>
        <v>289.02</v>
      </c>
      <c r="G109" s="46">
        <f t="shared" si="16"/>
        <v>352.53</v>
      </c>
      <c r="H109" s="40">
        <v>0</v>
      </c>
      <c r="I109" s="41">
        <f t="shared" si="18"/>
        <v>69012.060000000041</v>
      </c>
      <c r="J109" s="32">
        <f t="shared" si="17"/>
        <v>27547.010000000002</v>
      </c>
      <c r="K109" s="32">
        <f t="shared" si="10"/>
        <v>69299.610250000042</v>
      </c>
      <c r="L109" s="33"/>
      <c r="M109" s="24"/>
      <c r="N109" s="24"/>
      <c r="O109" s="24"/>
      <c r="P109" s="5"/>
      <c r="Q109" s="5"/>
      <c r="R109" s="5"/>
      <c r="S109" s="5"/>
      <c r="T109" s="5"/>
    </row>
    <row r="110" spans="1:20" ht="15" customHeight="1" x14ac:dyDescent="0.25">
      <c r="A110" s="31">
        <f t="shared" si="11"/>
        <v>98</v>
      </c>
      <c r="B110" s="41">
        <f t="shared" si="12"/>
        <v>641.54611753489849</v>
      </c>
      <c r="C110" s="41">
        <f t="shared" si="13"/>
        <v>641.54999999999995</v>
      </c>
      <c r="D110" s="50"/>
      <c r="E110" s="49">
        <f t="shared" si="14"/>
        <v>0.05</v>
      </c>
      <c r="F110" s="32">
        <f t="shared" si="15"/>
        <v>287.56</v>
      </c>
      <c r="G110" s="46">
        <f t="shared" si="16"/>
        <v>353.98999999999995</v>
      </c>
      <c r="H110" s="40">
        <v>0</v>
      </c>
      <c r="I110" s="41">
        <f t="shared" si="18"/>
        <v>68658.070000000036</v>
      </c>
      <c r="J110" s="32">
        <f t="shared" si="17"/>
        <v>27834.570000000003</v>
      </c>
      <c r="K110" s="32">
        <f t="shared" si="10"/>
        <v>68944.145291666704</v>
      </c>
      <c r="L110" s="33"/>
      <c r="M110" s="24"/>
      <c r="N110" s="24"/>
      <c r="O110" s="24"/>
      <c r="P110" s="5"/>
      <c r="Q110" s="5"/>
      <c r="R110" s="5"/>
      <c r="S110" s="5"/>
      <c r="T110" s="5"/>
    </row>
    <row r="111" spans="1:20" ht="15" customHeight="1" x14ac:dyDescent="0.25">
      <c r="A111" s="31">
        <f t="shared" si="11"/>
        <v>99</v>
      </c>
      <c r="B111" s="41">
        <f t="shared" si="12"/>
        <v>641.54611753489849</v>
      </c>
      <c r="C111" s="41">
        <f t="shared" si="13"/>
        <v>641.54999999999995</v>
      </c>
      <c r="D111" s="50"/>
      <c r="E111" s="49">
        <f t="shared" si="14"/>
        <v>0.05</v>
      </c>
      <c r="F111" s="32">
        <f t="shared" si="15"/>
        <v>286.08</v>
      </c>
      <c r="G111" s="46">
        <f t="shared" si="16"/>
        <v>355.46999999999997</v>
      </c>
      <c r="H111" s="40">
        <v>0</v>
      </c>
      <c r="I111" s="41">
        <f t="shared" si="18"/>
        <v>68302.600000000035</v>
      </c>
      <c r="J111" s="32">
        <f t="shared" si="17"/>
        <v>28120.650000000005</v>
      </c>
      <c r="K111" s="32">
        <f t="shared" si="10"/>
        <v>68587.194166666697</v>
      </c>
      <c r="L111" s="33"/>
      <c r="M111" s="24"/>
      <c r="N111" s="24"/>
      <c r="O111" s="24"/>
      <c r="P111" s="5"/>
      <c r="Q111" s="5"/>
      <c r="R111" s="5"/>
      <c r="S111" s="5"/>
      <c r="T111" s="5"/>
    </row>
    <row r="112" spans="1:20" ht="15" customHeight="1" x14ac:dyDescent="0.25">
      <c r="A112" s="31">
        <f t="shared" si="11"/>
        <v>100</v>
      </c>
      <c r="B112" s="41">
        <f t="shared" si="12"/>
        <v>641.54611753489849</v>
      </c>
      <c r="C112" s="41">
        <f t="shared" si="13"/>
        <v>641.54999999999995</v>
      </c>
      <c r="D112" s="50"/>
      <c r="E112" s="49">
        <f t="shared" si="14"/>
        <v>0.05</v>
      </c>
      <c r="F112" s="32">
        <f t="shared" si="15"/>
        <v>284.59999999999997</v>
      </c>
      <c r="G112" s="46">
        <f t="shared" si="16"/>
        <v>356.95</v>
      </c>
      <c r="H112" s="40">
        <v>0</v>
      </c>
      <c r="I112" s="41">
        <f t="shared" si="18"/>
        <v>67945.650000000038</v>
      </c>
      <c r="J112" s="32">
        <f t="shared" si="17"/>
        <v>28405.250000000004</v>
      </c>
      <c r="K112" s="32">
        <f t="shared" si="10"/>
        <v>68228.756875000036</v>
      </c>
      <c r="L112" s="33"/>
      <c r="M112" s="24"/>
      <c r="N112" s="24"/>
      <c r="O112" s="24"/>
      <c r="P112" s="5"/>
      <c r="Q112" s="5"/>
      <c r="R112" s="5"/>
      <c r="S112" s="5"/>
      <c r="T112" s="5"/>
    </row>
    <row r="113" spans="1:20" ht="15" customHeight="1" x14ac:dyDescent="0.25">
      <c r="A113" s="31">
        <f t="shared" si="11"/>
        <v>101</v>
      </c>
      <c r="B113" s="41">
        <f t="shared" si="12"/>
        <v>641.54611753489849</v>
      </c>
      <c r="C113" s="41">
        <f t="shared" si="13"/>
        <v>641.54999999999995</v>
      </c>
      <c r="D113" s="50"/>
      <c r="E113" s="49">
        <f t="shared" si="14"/>
        <v>0.05</v>
      </c>
      <c r="F113" s="32">
        <f t="shared" si="15"/>
        <v>283.11</v>
      </c>
      <c r="G113" s="46">
        <f t="shared" si="16"/>
        <v>358.43999999999994</v>
      </c>
      <c r="H113" s="40">
        <v>0</v>
      </c>
      <c r="I113" s="41">
        <f t="shared" si="18"/>
        <v>67587.210000000036</v>
      </c>
      <c r="J113" s="32">
        <f t="shared" si="17"/>
        <v>28688.360000000004</v>
      </c>
      <c r="K113" s="32">
        <f t="shared" si="10"/>
        <v>67868.823375000036</v>
      </c>
      <c r="L113" s="33"/>
      <c r="M113" s="24"/>
      <c r="N113" s="24"/>
      <c r="O113" s="24"/>
      <c r="P113" s="5"/>
      <c r="Q113" s="5"/>
      <c r="R113" s="5"/>
      <c r="S113" s="5"/>
      <c r="T113" s="5"/>
    </row>
    <row r="114" spans="1:20" ht="15" customHeight="1" x14ac:dyDescent="0.25">
      <c r="A114" s="31">
        <f t="shared" si="11"/>
        <v>102</v>
      </c>
      <c r="B114" s="41">
        <f t="shared" si="12"/>
        <v>641.54611753489849</v>
      </c>
      <c r="C114" s="41">
        <f t="shared" si="13"/>
        <v>641.54999999999995</v>
      </c>
      <c r="D114" s="50"/>
      <c r="E114" s="49">
        <f t="shared" si="14"/>
        <v>0.05</v>
      </c>
      <c r="F114" s="32">
        <f t="shared" si="15"/>
        <v>281.62</v>
      </c>
      <c r="G114" s="46">
        <f t="shared" si="16"/>
        <v>359.92999999999995</v>
      </c>
      <c r="H114" s="40">
        <v>0</v>
      </c>
      <c r="I114" s="41">
        <f t="shared" si="18"/>
        <v>67227.280000000042</v>
      </c>
      <c r="J114" s="32">
        <f t="shared" si="17"/>
        <v>28969.980000000003</v>
      </c>
      <c r="K114" s="32">
        <f t="shared" si="10"/>
        <v>67507.393666666714</v>
      </c>
      <c r="L114" s="33"/>
      <c r="M114" s="24"/>
      <c r="N114" s="24"/>
      <c r="O114" s="24"/>
      <c r="P114" s="5"/>
      <c r="Q114" s="5"/>
      <c r="R114" s="5"/>
      <c r="S114" s="5"/>
      <c r="T114" s="5"/>
    </row>
    <row r="115" spans="1:20" ht="15" customHeight="1" x14ac:dyDescent="0.25">
      <c r="A115" s="31">
        <f t="shared" si="11"/>
        <v>103</v>
      </c>
      <c r="B115" s="41">
        <f t="shared" si="12"/>
        <v>641.54611753489849</v>
      </c>
      <c r="C115" s="41">
        <f t="shared" si="13"/>
        <v>641.54999999999995</v>
      </c>
      <c r="D115" s="50"/>
      <c r="E115" s="49">
        <f t="shared" si="14"/>
        <v>0.05</v>
      </c>
      <c r="F115" s="32">
        <f t="shared" si="15"/>
        <v>280.12</v>
      </c>
      <c r="G115" s="46">
        <f t="shared" si="16"/>
        <v>361.42999999999995</v>
      </c>
      <c r="H115" s="40">
        <v>0</v>
      </c>
      <c r="I115" s="41">
        <f t="shared" si="18"/>
        <v>66865.850000000049</v>
      </c>
      <c r="J115" s="32">
        <f t="shared" si="17"/>
        <v>29250.100000000002</v>
      </c>
      <c r="K115" s="32">
        <f t="shared" si="10"/>
        <v>67144.457708333386</v>
      </c>
      <c r="L115" s="33"/>
      <c r="M115" s="24"/>
      <c r="N115" s="24"/>
      <c r="O115" s="24"/>
      <c r="P115" s="5"/>
      <c r="Q115" s="5"/>
      <c r="R115" s="5"/>
      <c r="S115" s="5"/>
      <c r="T115" s="5"/>
    </row>
    <row r="116" spans="1:20" ht="15" customHeight="1" x14ac:dyDescent="0.25">
      <c r="A116" s="31">
        <f t="shared" si="11"/>
        <v>104</v>
      </c>
      <c r="B116" s="41">
        <f t="shared" si="12"/>
        <v>641.54611753489849</v>
      </c>
      <c r="C116" s="41">
        <f t="shared" si="13"/>
        <v>641.54999999999995</v>
      </c>
      <c r="D116" s="50"/>
      <c r="E116" s="49">
        <f t="shared" si="14"/>
        <v>0.05</v>
      </c>
      <c r="F116" s="32">
        <f t="shared" si="15"/>
        <v>278.61</v>
      </c>
      <c r="G116" s="46">
        <f t="shared" si="16"/>
        <v>362.93999999999994</v>
      </c>
      <c r="H116" s="40">
        <v>0</v>
      </c>
      <c r="I116" s="41">
        <f t="shared" si="18"/>
        <v>66502.910000000047</v>
      </c>
      <c r="J116" s="32">
        <f t="shared" si="17"/>
        <v>29528.710000000003</v>
      </c>
      <c r="K116" s="32">
        <f t="shared" si="10"/>
        <v>66780.005458333384</v>
      </c>
      <c r="L116" s="33"/>
      <c r="M116" s="24"/>
      <c r="N116" s="24"/>
      <c r="O116" s="24"/>
      <c r="P116" s="5"/>
      <c r="Q116" s="5"/>
      <c r="R116" s="5"/>
      <c r="S116" s="5"/>
      <c r="T116" s="5"/>
    </row>
    <row r="117" spans="1:20" ht="15" customHeight="1" x14ac:dyDescent="0.25">
      <c r="A117" s="31">
        <f t="shared" si="11"/>
        <v>105</v>
      </c>
      <c r="B117" s="41">
        <f t="shared" si="12"/>
        <v>641.54611753489849</v>
      </c>
      <c r="C117" s="41">
        <f t="shared" si="13"/>
        <v>641.54999999999995</v>
      </c>
      <c r="D117" s="50"/>
      <c r="E117" s="49">
        <f t="shared" si="14"/>
        <v>0.05</v>
      </c>
      <c r="F117" s="32">
        <f t="shared" si="15"/>
        <v>277.09999999999997</v>
      </c>
      <c r="G117" s="46">
        <f t="shared" si="16"/>
        <v>364.45</v>
      </c>
      <c r="H117" s="40">
        <v>0</v>
      </c>
      <c r="I117" s="41">
        <f t="shared" si="18"/>
        <v>66138.46000000005</v>
      </c>
      <c r="J117" s="32">
        <f t="shared" si="17"/>
        <v>29805.81</v>
      </c>
      <c r="K117" s="32">
        <f t="shared" si="10"/>
        <v>66414.036916666722</v>
      </c>
      <c r="L117" s="33"/>
      <c r="M117" s="24"/>
      <c r="N117" s="24"/>
      <c r="O117" s="24"/>
      <c r="P117" s="5"/>
      <c r="Q117" s="5"/>
      <c r="R117" s="5"/>
      <c r="S117" s="5"/>
      <c r="T117" s="5"/>
    </row>
    <row r="118" spans="1:20" ht="15" customHeight="1" x14ac:dyDescent="0.25">
      <c r="A118" s="31">
        <f t="shared" si="11"/>
        <v>106</v>
      </c>
      <c r="B118" s="41">
        <f t="shared" si="12"/>
        <v>641.54611753489849</v>
      </c>
      <c r="C118" s="41">
        <f t="shared" si="13"/>
        <v>641.54999999999995</v>
      </c>
      <c r="D118" s="50"/>
      <c r="E118" s="49">
        <f t="shared" si="14"/>
        <v>0.05</v>
      </c>
      <c r="F118" s="32">
        <f t="shared" si="15"/>
        <v>275.58</v>
      </c>
      <c r="G118" s="46">
        <f t="shared" si="16"/>
        <v>365.96999999999997</v>
      </c>
      <c r="H118" s="40">
        <v>0</v>
      </c>
      <c r="I118" s="41">
        <f t="shared" si="18"/>
        <v>65772.490000000049</v>
      </c>
      <c r="J118" s="32">
        <f t="shared" si="17"/>
        <v>30081.390000000003</v>
      </c>
      <c r="K118" s="32">
        <f t="shared" si="10"/>
        <v>66046.542041666718</v>
      </c>
      <c r="L118" s="33"/>
      <c r="M118" s="24"/>
      <c r="N118" s="24"/>
      <c r="O118" s="24"/>
      <c r="P118" s="5"/>
      <c r="Q118" s="5"/>
      <c r="R118" s="5"/>
      <c r="S118" s="5"/>
      <c r="T118" s="5"/>
    </row>
    <row r="119" spans="1:20" ht="15" customHeight="1" x14ac:dyDescent="0.25">
      <c r="A119" s="31">
        <f t="shared" si="11"/>
        <v>107</v>
      </c>
      <c r="B119" s="41">
        <f t="shared" si="12"/>
        <v>641.54611753489849</v>
      </c>
      <c r="C119" s="41">
        <f t="shared" si="13"/>
        <v>641.54999999999995</v>
      </c>
      <c r="D119" s="50"/>
      <c r="E119" s="49">
        <f t="shared" si="14"/>
        <v>0.05</v>
      </c>
      <c r="F119" s="32">
        <f t="shared" si="15"/>
        <v>274.06</v>
      </c>
      <c r="G119" s="46">
        <f t="shared" si="16"/>
        <v>367.48999999999995</v>
      </c>
      <c r="H119" s="40">
        <v>0</v>
      </c>
      <c r="I119" s="41">
        <f t="shared" si="18"/>
        <v>65405.000000000051</v>
      </c>
      <c r="J119" s="32">
        <f t="shared" si="17"/>
        <v>30355.450000000004</v>
      </c>
      <c r="K119" s="32">
        <f t="shared" si="10"/>
        <v>65677.520833333387</v>
      </c>
      <c r="L119" s="33"/>
      <c r="M119" s="24"/>
      <c r="N119" s="24"/>
      <c r="O119" s="24"/>
      <c r="P119" s="5"/>
      <c r="Q119" s="5"/>
      <c r="R119" s="5"/>
      <c r="S119" s="5"/>
      <c r="T119" s="5"/>
    </row>
    <row r="120" spans="1:20" ht="15" customHeight="1" x14ac:dyDescent="0.25">
      <c r="A120" s="31">
        <f t="shared" si="11"/>
        <v>108</v>
      </c>
      <c r="B120" s="41">
        <f t="shared" si="12"/>
        <v>641.54611753489849</v>
      </c>
      <c r="C120" s="41">
        <f t="shared" si="13"/>
        <v>641.54999999999995</v>
      </c>
      <c r="D120" s="50"/>
      <c r="E120" s="49">
        <f t="shared" si="14"/>
        <v>0.05</v>
      </c>
      <c r="F120" s="32">
        <f t="shared" si="15"/>
        <v>272.52999999999997</v>
      </c>
      <c r="G120" s="46">
        <f t="shared" si="16"/>
        <v>369.02</v>
      </c>
      <c r="H120" s="40">
        <v>0</v>
      </c>
      <c r="I120" s="41">
        <f t="shared" si="18"/>
        <v>65035.980000000054</v>
      </c>
      <c r="J120" s="32">
        <f t="shared" si="17"/>
        <v>30627.980000000003</v>
      </c>
      <c r="K120" s="32">
        <f t="shared" si="10"/>
        <v>65306.963250000052</v>
      </c>
      <c r="L120" s="33"/>
      <c r="M120" s="24"/>
      <c r="N120" s="24"/>
      <c r="O120" s="24"/>
      <c r="P120" s="5"/>
      <c r="Q120" s="5"/>
      <c r="R120" s="5"/>
      <c r="S120" s="5"/>
      <c r="T120" s="5"/>
    </row>
    <row r="121" spans="1:20" ht="15" customHeight="1" x14ac:dyDescent="0.25">
      <c r="A121" s="31">
        <f t="shared" si="11"/>
        <v>109</v>
      </c>
      <c r="B121" s="41">
        <f t="shared" si="12"/>
        <v>641.54611753489849</v>
      </c>
      <c r="C121" s="41">
        <f t="shared" si="13"/>
        <v>641.54999999999995</v>
      </c>
      <c r="D121" s="50"/>
      <c r="E121" s="49">
        <f t="shared" si="14"/>
        <v>0.05</v>
      </c>
      <c r="F121" s="32">
        <f t="shared" si="15"/>
        <v>270.99</v>
      </c>
      <c r="G121" s="46">
        <f t="shared" si="16"/>
        <v>370.55999999999995</v>
      </c>
      <c r="H121" s="40">
        <v>0</v>
      </c>
      <c r="I121" s="41">
        <f t="shared" si="18"/>
        <v>64665.420000000056</v>
      </c>
      <c r="J121" s="32">
        <f t="shared" si="17"/>
        <v>30898.970000000005</v>
      </c>
      <c r="K121" s="32">
        <f t="shared" si="10"/>
        <v>64934.85925000006</v>
      </c>
      <c r="L121" s="33"/>
      <c r="M121" s="24"/>
      <c r="N121" s="24"/>
      <c r="O121" s="24"/>
      <c r="P121" s="5"/>
      <c r="Q121" s="5"/>
      <c r="R121" s="5"/>
      <c r="S121" s="5"/>
      <c r="T121" s="5"/>
    </row>
    <row r="122" spans="1:20" ht="15" customHeight="1" x14ac:dyDescent="0.25">
      <c r="A122" s="31">
        <f t="shared" si="11"/>
        <v>110</v>
      </c>
      <c r="B122" s="41">
        <f t="shared" si="12"/>
        <v>641.54611753489849</v>
      </c>
      <c r="C122" s="41">
        <f t="shared" si="13"/>
        <v>641.54999999999995</v>
      </c>
      <c r="D122" s="50"/>
      <c r="E122" s="49">
        <f t="shared" si="14"/>
        <v>0.05</v>
      </c>
      <c r="F122" s="32">
        <f t="shared" si="15"/>
        <v>269.44</v>
      </c>
      <c r="G122" s="46">
        <f t="shared" si="16"/>
        <v>372.10999999999996</v>
      </c>
      <c r="H122" s="40">
        <v>0</v>
      </c>
      <c r="I122" s="41">
        <f t="shared" si="18"/>
        <v>64293.310000000056</v>
      </c>
      <c r="J122" s="32">
        <f t="shared" si="17"/>
        <v>31168.410000000003</v>
      </c>
      <c r="K122" s="32">
        <f t="shared" si="10"/>
        <v>64561.19879166672</v>
      </c>
      <c r="L122" s="33"/>
      <c r="M122" s="24"/>
      <c r="N122" s="24"/>
      <c r="O122" s="24"/>
      <c r="P122" s="5"/>
      <c r="Q122" s="5"/>
      <c r="R122" s="5"/>
      <c r="S122" s="5"/>
      <c r="T122" s="5"/>
    </row>
    <row r="123" spans="1:20" ht="15" customHeight="1" x14ac:dyDescent="0.25">
      <c r="A123" s="31">
        <f t="shared" si="11"/>
        <v>111</v>
      </c>
      <c r="B123" s="41">
        <f t="shared" si="12"/>
        <v>641.54611753489849</v>
      </c>
      <c r="C123" s="41">
        <f t="shared" si="13"/>
        <v>641.54999999999995</v>
      </c>
      <c r="D123" s="50"/>
      <c r="E123" s="49">
        <f t="shared" si="14"/>
        <v>0.05</v>
      </c>
      <c r="F123" s="32">
        <f t="shared" si="15"/>
        <v>267.89</v>
      </c>
      <c r="G123" s="46">
        <f t="shared" si="16"/>
        <v>373.65999999999997</v>
      </c>
      <c r="H123" s="40">
        <v>0</v>
      </c>
      <c r="I123" s="41">
        <f t="shared" si="18"/>
        <v>63919.650000000052</v>
      </c>
      <c r="J123" s="32">
        <f t="shared" si="17"/>
        <v>31436.300000000003</v>
      </c>
      <c r="K123" s="32">
        <f t="shared" si="10"/>
        <v>64185.981875000056</v>
      </c>
      <c r="L123" s="33"/>
      <c r="M123" s="24"/>
      <c r="N123" s="24"/>
      <c r="O123" s="24"/>
      <c r="P123" s="5"/>
      <c r="Q123" s="5"/>
      <c r="R123" s="5"/>
      <c r="S123" s="5"/>
      <c r="T123" s="5"/>
    </row>
    <row r="124" spans="1:20" ht="15" customHeight="1" x14ac:dyDescent="0.25">
      <c r="A124" s="31">
        <f t="shared" si="11"/>
        <v>112</v>
      </c>
      <c r="B124" s="41">
        <f t="shared" si="12"/>
        <v>641.54611753489849</v>
      </c>
      <c r="C124" s="41">
        <f t="shared" si="13"/>
        <v>641.54999999999995</v>
      </c>
      <c r="D124" s="50"/>
      <c r="E124" s="49">
        <f t="shared" si="14"/>
        <v>0.05</v>
      </c>
      <c r="F124" s="32">
        <f t="shared" si="15"/>
        <v>266.33999999999997</v>
      </c>
      <c r="G124" s="46">
        <f t="shared" si="16"/>
        <v>375.21</v>
      </c>
      <c r="H124" s="40">
        <v>0</v>
      </c>
      <c r="I124" s="41">
        <f t="shared" si="18"/>
        <v>63544.440000000053</v>
      </c>
      <c r="J124" s="32">
        <f t="shared" si="17"/>
        <v>31702.640000000003</v>
      </c>
      <c r="K124" s="32">
        <f t="shared" si="10"/>
        <v>63809.208500000052</v>
      </c>
      <c r="L124" s="33"/>
      <c r="M124" s="24"/>
      <c r="N124" s="24"/>
      <c r="O124" s="24"/>
      <c r="P124" s="5"/>
      <c r="Q124" s="5"/>
      <c r="R124" s="5"/>
      <c r="S124" s="5"/>
      <c r="T124" s="5"/>
    </row>
    <row r="125" spans="1:20" ht="15" customHeight="1" x14ac:dyDescent="0.25">
      <c r="A125" s="31">
        <f t="shared" si="11"/>
        <v>113</v>
      </c>
      <c r="B125" s="41">
        <f t="shared" si="12"/>
        <v>641.54611753489849</v>
      </c>
      <c r="C125" s="41">
        <f t="shared" si="13"/>
        <v>641.54999999999995</v>
      </c>
      <c r="D125" s="50"/>
      <c r="E125" s="49">
        <f t="shared" si="14"/>
        <v>0.05</v>
      </c>
      <c r="F125" s="32">
        <f t="shared" si="15"/>
        <v>264.77</v>
      </c>
      <c r="G125" s="46">
        <f t="shared" si="16"/>
        <v>376.78</v>
      </c>
      <c r="H125" s="40">
        <v>0</v>
      </c>
      <c r="I125" s="41">
        <f t="shared" si="18"/>
        <v>63167.660000000054</v>
      </c>
      <c r="J125" s="32">
        <f t="shared" si="17"/>
        <v>31967.410000000003</v>
      </c>
      <c r="K125" s="32">
        <f t="shared" si="10"/>
        <v>63430.858583333385</v>
      </c>
      <c r="L125" s="33"/>
      <c r="M125" s="24"/>
      <c r="N125" s="24"/>
      <c r="O125" s="24"/>
      <c r="P125" s="5"/>
      <c r="Q125" s="5"/>
      <c r="R125" s="5"/>
      <c r="S125" s="5"/>
      <c r="T125" s="5"/>
    </row>
    <row r="126" spans="1:20" ht="15" customHeight="1" x14ac:dyDescent="0.25">
      <c r="A126" s="31">
        <f t="shared" si="11"/>
        <v>114</v>
      </c>
      <c r="B126" s="41">
        <f t="shared" si="12"/>
        <v>641.54611753489849</v>
      </c>
      <c r="C126" s="41">
        <f t="shared" si="13"/>
        <v>641.54999999999995</v>
      </c>
      <c r="D126" s="50"/>
      <c r="E126" s="49">
        <f t="shared" si="14"/>
        <v>0.05</v>
      </c>
      <c r="F126" s="32">
        <f t="shared" si="15"/>
        <v>263.2</v>
      </c>
      <c r="G126" s="46">
        <f t="shared" si="16"/>
        <v>378.34999999999997</v>
      </c>
      <c r="H126" s="40">
        <v>0</v>
      </c>
      <c r="I126" s="41">
        <f t="shared" si="18"/>
        <v>62789.310000000056</v>
      </c>
      <c r="J126" s="32">
        <f t="shared" si="17"/>
        <v>32230.610000000004</v>
      </c>
      <c r="K126" s="32">
        <f t="shared" si="10"/>
        <v>63050.932125000058</v>
      </c>
      <c r="L126" s="33"/>
      <c r="M126" s="24"/>
      <c r="N126" s="24"/>
      <c r="O126" s="24"/>
      <c r="P126" s="5"/>
      <c r="Q126" s="5"/>
      <c r="R126" s="5"/>
      <c r="S126" s="5"/>
      <c r="T126" s="5"/>
    </row>
    <row r="127" spans="1:20" ht="15" customHeight="1" x14ac:dyDescent="0.25">
      <c r="A127" s="31">
        <f t="shared" si="11"/>
        <v>115</v>
      </c>
      <c r="B127" s="41">
        <f t="shared" si="12"/>
        <v>641.54611753489849</v>
      </c>
      <c r="C127" s="41">
        <f t="shared" si="13"/>
        <v>641.54999999999995</v>
      </c>
      <c r="D127" s="50"/>
      <c r="E127" s="49">
        <f t="shared" si="14"/>
        <v>0.05</v>
      </c>
      <c r="F127" s="32">
        <f t="shared" si="15"/>
        <v>261.63</v>
      </c>
      <c r="G127" s="46">
        <f t="shared" si="16"/>
        <v>379.91999999999996</v>
      </c>
      <c r="H127" s="40">
        <v>0</v>
      </c>
      <c r="I127" s="41">
        <f t="shared" si="18"/>
        <v>62409.390000000058</v>
      </c>
      <c r="J127" s="32">
        <f t="shared" si="17"/>
        <v>32492.240000000005</v>
      </c>
      <c r="K127" s="32">
        <f t="shared" si="10"/>
        <v>62669.429125000061</v>
      </c>
      <c r="L127" s="33"/>
      <c r="M127" s="24"/>
      <c r="N127" s="24"/>
      <c r="O127" s="24"/>
      <c r="P127" s="5"/>
      <c r="Q127" s="5"/>
      <c r="R127" s="5"/>
      <c r="S127" s="5"/>
      <c r="T127" s="5"/>
    </row>
    <row r="128" spans="1:20" ht="15" customHeight="1" x14ac:dyDescent="0.25">
      <c r="A128" s="31">
        <f t="shared" si="11"/>
        <v>116</v>
      </c>
      <c r="B128" s="41">
        <f t="shared" si="12"/>
        <v>641.54611753489849</v>
      </c>
      <c r="C128" s="41">
        <f t="shared" si="13"/>
        <v>641.54999999999995</v>
      </c>
      <c r="D128" s="50"/>
      <c r="E128" s="49">
        <f t="shared" si="14"/>
        <v>0.05</v>
      </c>
      <c r="F128" s="32">
        <f t="shared" si="15"/>
        <v>260.03999999999996</v>
      </c>
      <c r="G128" s="46">
        <f t="shared" si="16"/>
        <v>381.51</v>
      </c>
      <c r="H128" s="40">
        <v>0</v>
      </c>
      <c r="I128" s="41">
        <f t="shared" si="18"/>
        <v>62027.880000000056</v>
      </c>
      <c r="J128" s="32">
        <f t="shared" si="17"/>
        <v>32752.280000000006</v>
      </c>
      <c r="K128" s="32">
        <f t="shared" si="10"/>
        <v>62286.329500000058</v>
      </c>
      <c r="L128" s="33"/>
      <c r="M128" s="24"/>
      <c r="N128" s="24"/>
      <c r="O128" s="24"/>
      <c r="P128" s="5"/>
      <c r="Q128" s="5"/>
      <c r="R128" s="5"/>
      <c r="S128" s="5"/>
      <c r="T128" s="5"/>
    </row>
    <row r="129" spans="1:20" ht="15" customHeight="1" x14ac:dyDescent="0.25">
      <c r="A129" s="31">
        <f t="shared" si="11"/>
        <v>117</v>
      </c>
      <c r="B129" s="41">
        <f t="shared" si="12"/>
        <v>641.54611753489849</v>
      </c>
      <c r="C129" s="41">
        <f t="shared" si="13"/>
        <v>641.54999999999995</v>
      </c>
      <c r="D129" s="50"/>
      <c r="E129" s="49">
        <f t="shared" si="14"/>
        <v>0.05</v>
      </c>
      <c r="F129" s="32">
        <f t="shared" si="15"/>
        <v>258.45</v>
      </c>
      <c r="G129" s="46">
        <f t="shared" si="16"/>
        <v>383.09999999999997</v>
      </c>
      <c r="H129" s="40">
        <v>0</v>
      </c>
      <c r="I129" s="41">
        <f t="shared" si="18"/>
        <v>61644.780000000057</v>
      </c>
      <c r="J129" s="32">
        <f t="shared" si="17"/>
        <v>33010.730000000003</v>
      </c>
      <c r="K129" s="32">
        <f t="shared" si="10"/>
        <v>61901.633250000057</v>
      </c>
      <c r="L129" s="33"/>
      <c r="M129" s="24"/>
      <c r="N129" s="24"/>
      <c r="O129" s="24"/>
      <c r="P129" s="5"/>
      <c r="Q129" s="5"/>
      <c r="R129" s="5"/>
      <c r="S129" s="5"/>
      <c r="T129" s="5"/>
    </row>
    <row r="130" spans="1:20" ht="15" customHeight="1" x14ac:dyDescent="0.25">
      <c r="A130" s="31">
        <f t="shared" si="11"/>
        <v>118</v>
      </c>
      <c r="B130" s="41">
        <f t="shared" si="12"/>
        <v>641.54611753489849</v>
      </c>
      <c r="C130" s="41">
        <f t="shared" si="13"/>
        <v>641.54999999999995</v>
      </c>
      <c r="D130" s="50"/>
      <c r="E130" s="49">
        <f t="shared" si="14"/>
        <v>0.05</v>
      </c>
      <c r="F130" s="32">
        <f t="shared" si="15"/>
        <v>256.86</v>
      </c>
      <c r="G130" s="46">
        <f t="shared" si="16"/>
        <v>384.68999999999994</v>
      </c>
      <c r="H130" s="40">
        <v>0</v>
      </c>
      <c r="I130" s="41">
        <f t="shared" si="18"/>
        <v>61260.090000000055</v>
      </c>
      <c r="J130" s="32">
        <f t="shared" si="17"/>
        <v>33267.590000000004</v>
      </c>
      <c r="K130" s="32">
        <f t="shared" si="10"/>
        <v>61515.340375000058</v>
      </c>
      <c r="L130" s="33"/>
      <c r="M130" s="24"/>
      <c r="N130" s="24"/>
      <c r="O130" s="24"/>
      <c r="P130" s="5"/>
      <c r="Q130" s="5"/>
      <c r="R130" s="5"/>
      <c r="S130" s="5"/>
      <c r="T130" s="5"/>
    </row>
    <row r="131" spans="1:20" ht="15" customHeight="1" x14ac:dyDescent="0.25">
      <c r="A131" s="31">
        <f t="shared" si="11"/>
        <v>119</v>
      </c>
      <c r="B131" s="41">
        <f t="shared" si="12"/>
        <v>641.54611753489849</v>
      </c>
      <c r="C131" s="41">
        <f t="shared" si="13"/>
        <v>641.54999999999995</v>
      </c>
      <c r="D131" s="50"/>
      <c r="E131" s="49">
        <f t="shared" si="14"/>
        <v>0.05</v>
      </c>
      <c r="F131" s="32">
        <f t="shared" si="15"/>
        <v>255.26</v>
      </c>
      <c r="G131" s="46">
        <f t="shared" si="16"/>
        <v>386.28999999999996</v>
      </c>
      <c r="H131" s="40">
        <v>0</v>
      </c>
      <c r="I131" s="41">
        <f t="shared" si="18"/>
        <v>60873.800000000054</v>
      </c>
      <c r="J131" s="32">
        <f t="shared" si="17"/>
        <v>33522.850000000006</v>
      </c>
      <c r="K131" s="32">
        <f t="shared" si="10"/>
        <v>61127.440833333385</v>
      </c>
      <c r="L131" s="33"/>
      <c r="M131" s="24"/>
      <c r="N131" s="24"/>
      <c r="O131" s="24"/>
      <c r="P131" s="5"/>
      <c r="Q131" s="5"/>
      <c r="R131" s="5"/>
      <c r="S131" s="5"/>
      <c r="T131" s="5"/>
    </row>
    <row r="132" spans="1:20" ht="15" customHeight="1" x14ac:dyDescent="0.25">
      <c r="A132" s="31">
        <f t="shared" si="11"/>
        <v>120</v>
      </c>
      <c r="B132" s="41">
        <f t="shared" si="12"/>
        <v>641.54611753489849</v>
      </c>
      <c r="C132" s="41">
        <f t="shared" si="13"/>
        <v>641.54999999999995</v>
      </c>
      <c r="D132" s="50"/>
      <c r="E132" s="49">
        <f t="shared" si="14"/>
        <v>0.05</v>
      </c>
      <c r="F132" s="32">
        <f t="shared" si="15"/>
        <v>253.64999999999998</v>
      </c>
      <c r="G132" s="46">
        <f t="shared" si="16"/>
        <v>387.9</v>
      </c>
      <c r="H132" s="40">
        <v>0</v>
      </c>
      <c r="I132" s="41">
        <f t="shared" si="18"/>
        <v>60485.900000000052</v>
      </c>
      <c r="J132" s="32">
        <f t="shared" si="17"/>
        <v>33776.500000000007</v>
      </c>
      <c r="K132" s="32">
        <f t="shared" si="10"/>
        <v>60813.531958333384</v>
      </c>
      <c r="L132" s="33"/>
      <c r="M132" s="24"/>
      <c r="N132" s="24"/>
      <c r="O132" s="24"/>
      <c r="P132" s="5"/>
      <c r="Q132" s="5"/>
      <c r="R132" s="5"/>
      <c r="S132" s="5"/>
      <c r="T132" s="5"/>
    </row>
    <row r="133" spans="1:20" ht="15" customHeight="1" x14ac:dyDescent="0.25">
      <c r="A133" s="31">
        <f t="shared" si="11"/>
        <v>121</v>
      </c>
      <c r="B133" s="41">
        <f t="shared" si="12"/>
        <v>686.80515953327767</v>
      </c>
      <c r="C133" s="41">
        <f t="shared" si="13"/>
        <v>686.81</v>
      </c>
      <c r="D133" s="50">
        <f>C3+(E3*10)</f>
        <v>6.5000000000000002E-2</v>
      </c>
      <c r="E133" s="49">
        <f t="shared" si="14"/>
        <v>6.5000000000000002E-2</v>
      </c>
      <c r="F133" s="32">
        <f t="shared" si="15"/>
        <v>327.64</v>
      </c>
      <c r="G133" s="46">
        <f t="shared" si="16"/>
        <v>359.16999999999996</v>
      </c>
      <c r="H133" s="40">
        <v>0</v>
      </c>
      <c r="I133" s="41">
        <f t="shared" si="18"/>
        <v>60126.730000000054</v>
      </c>
      <c r="J133" s="32">
        <f t="shared" si="17"/>
        <v>34104.140000000007</v>
      </c>
      <c r="K133" s="32">
        <f t="shared" si="10"/>
        <v>60452.41645416672</v>
      </c>
      <c r="L133" s="33"/>
      <c r="M133" s="24"/>
      <c r="N133" s="24"/>
      <c r="O133" s="24"/>
      <c r="P133" s="5"/>
      <c r="Q133" s="5"/>
      <c r="R133" s="5"/>
      <c r="S133" s="5"/>
      <c r="T133" s="5"/>
    </row>
    <row r="134" spans="1:20" ht="15" customHeight="1" x14ac:dyDescent="0.25">
      <c r="A134" s="31">
        <f t="shared" si="11"/>
        <v>122</v>
      </c>
      <c r="B134" s="41">
        <f t="shared" si="12"/>
        <v>686.80515953327767</v>
      </c>
      <c r="C134" s="41">
        <f t="shared" si="13"/>
        <v>686.81</v>
      </c>
      <c r="D134" s="50"/>
      <c r="E134" s="49">
        <f t="shared" si="14"/>
        <v>6.5000000000000002E-2</v>
      </c>
      <c r="F134" s="32">
        <f t="shared" si="15"/>
        <v>325.69</v>
      </c>
      <c r="G134" s="46">
        <f t="shared" si="16"/>
        <v>361.11999999999995</v>
      </c>
      <c r="H134" s="40">
        <v>0</v>
      </c>
      <c r="I134" s="41">
        <f t="shared" si="18"/>
        <v>59765.610000000052</v>
      </c>
      <c r="J134" s="32">
        <f t="shared" si="17"/>
        <v>34429.830000000009</v>
      </c>
      <c r="K134" s="32">
        <f t="shared" si="10"/>
        <v>60089.340387500051</v>
      </c>
      <c r="L134" s="33"/>
      <c r="M134" s="24"/>
      <c r="N134" s="24"/>
      <c r="O134" s="24"/>
      <c r="P134" s="5"/>
      <c r="Q134" s="5"/>
      <c r="R134" s="5"/>
      <c r="S134" s="5"/>
      <c r="T134" s="5"/>
    </row>
    <row r="135" spans="1:20" ht="15" customHeight="1" x14ac:dyDescent="0.25">
      <c r="A135" s="31">
        <f t="shared" si="11"/>
        <v>123</v>
      </c>
      <c r="B135" s="41">
        <f t="shared" si="12"/>
        <v>686.80515953327767</v>
      </c>
      <c r="C135" s="41">
        <f t="shared" si="13"/>
        <v>686.81</v>
      </c>
      <c r="D135" s="50"/>
      <c r="E135" s="49">
        <f t="shared" si="14"/>
        <v>6.5000000000000002E-2</v>
      </c>
      <c r="F135" s="32">
        <f t="shared" si="15"/>
        <v>323.74</v>
      </c>
      <c r="G135" s="46">
        <f t="shared" si="16"/>
        <v>363.06999999999994</v>
      </c>
      <c r="H135" s="40">
        <v>0</v>
      </c>
      <c r="I135" s="41">
        <f t="shared" si="18"/>
        <v>59402.540000000052</v>
      </c>
      <c r="J135" s="32">
        <f t="shared" si="17"/>
        <v>34753.570000000007</v>
      </c>
      <c r="K135" s="32">
        <f t="shared" si="10"/>
        <v>59724.303758333386</v>
      </c>
      <c r="L135" s="33"/>
      <c r="M135" s="24"/>
      <c r="N135" s="24"/>
      <c r="O135" s="24"/>
      <c r="P135" s="5"/>
      <c r="Q135" s="5"/>
      <c r="R135" s="5"/>
      <c r="S135" s="5"/>
      <c r="T135" s="5"/>
    </row>
    <row r="136" spans="1:20" ht="15" customHeight="1" x14ac:dyDescent="0.25">
      <c r="A136" s="31">
        <f t="shared" si="11"/>
        <v>124</v>
      </c>
      <c r="B136" s="41">
        <f t="shared" si="12"/>
        <v>686.80515953327767</v>
      </c>
      <c r="C136" s="41">
        <f t="shared" si="13"/>
        <v>686.81</v>
      </c>
      <c r="D136" s="50"/>
      <c r="E136" s="49">
        <f t="shared" si="14"/>
        <v>6.5000000000000002E-2</v>
      </c>
      <c r="F136" s="32">
        <f t="shared" si="15"/>
        <v>321.77</v>
      </c>
      <c r="G136" s="46">
        <f t="shared" si="16"/>
        <v>365.03999999999996</v>
      </c>
      <c r="H136" s="40">
        <v>0</v>
      </c>
      <c r="I136" s="41">
        <f t="shared" si="18"/>
        <v>59037.500000000051</v>
      </c>
      <c r="J136" s="32">
        <f t="shared" si="17"/>
        <v>35075.340000000004</v>
      </c>
      <c r="K136" s="32">
        <f t="shared" si="10"/>
        <v>59357.286458333387</v>
      </c>
      <c r="L136" s="33"/>
      <c r="M136" s="24"/>
      <c r="N136" s="24"/>
      <c r="O136" s="24"/>
      <c r="P136" s="5"/>
      <c r="Q136" s="5"/>
      <c r="R136" s="5"/>
      <c r="S136" s="5"/>
      <c r="T136" s="5"/>
    </row>
    <row r="137" spans="1:20" ht="15" customHeight="1" x14ac:dyDescent="0.25">
      <c r="A137" s="31">
        <f t="shared" si="11"/>
        <v>125</v>
      </c>
      <c r="B137" s="41">
        <f t="shared" si="12"/>
        <v>686.80515953327767</v>
      </c>
      <c r="C137" s="41">
        <f t="shared" si="13"/>
        <v>686.81</v>
      </c>
      <c r="D137" s="50"/>
      <c r="E137" s="49">
        <f t="shared" si="14"/>
        <v>6.5000000000000002E-2</v>
      </c>
      <c r="F137" s="32">
        <f t="shared" si="15"/>
        <v>319.78999999999996</v>
      </c>
      <c r="G137" s="46">
        <f t="shared" si="16"/>
        <v>367.02</v>
      </c>
      <c r="H137" s="40">
        <v>0</v>
      </c>
      <c r="I137" s="41">
        <f t="shared" si="18"/>
        <v>58670.480000000054</v>
      </c>
      <c r="J137" s="32">
        <f t="shared" si="17"/>
        <v>35395.130000000005</v>
      </c>
      <c r="K137" s="32">
        <f t="shared" si="10"/>
        <v>58988.278433333391</v>
      </c>
      <c r="L137" s="33"/>
      <c r="M137" s="24"/>
      <c r="N137" s="24"/>
      <c r="O137" s="24"/>
      <c r="P137" s="5"/>
      <c r="Q137" s="5"/>
      <c r="R137" s="5"/>
      <c r="S137" s="5"/>
      <c r="T137" s="5"/>
    </row>
    <row r="138" spans="1:20" ht="15" customHeight="1" x14ac:dyDescent="0.25">
      <c r="A138" s="31">
        <f t="shared" si="11"/>
        <v>126</v>
      </c>
      <c r="B138" s="41">
        <f t="shared" si="12"/>
        <v>686.80515953327767</v>
      </c>
      <c r="C138" s="41">
        <f t="shared" si="13"/>
        <v>686.81</v>
      </c>
      <c r="D138" s="50"/>
      <c r="E138" s="49">
        <f t="shared" si="14"/>
        <v>6.5000000000000002E-2</v>
      </c>
      <c r="F138" s="32">
        <f t="shared" si="15"/>
        <v>317.8</v>
      </c>
      <c r="G138" s="46">
        <f t="shared" si="16"/>
        <v>369.00999999999993</v>
      </c>
      <c r="H138" s="40">
        <v>0</v>
      </c>
      <c r="I138" s="41">
        <f t="shared" si="18"/>
        <v>58301.470000000052</v>
      </c>
      <c r="J138" s="32">
        <f t="shared" si="17"/>
        <v>35712.930000000008</v>
      </c>
      <c r="K138" s="32">
        <f t="shared" si="10"/>
        <v>58617.269629166716</v>
      </c>
      <c r="L138" s="33"/>
      <c r="M138" s="24"/>
      <c r="N138" s="24"/>
      <c r="O138" s="24"/>
      <c r="P138" s="5"/>
      <c r="Q138" s="5"/>
      <c r="R138" s="5"/>
      <c r="S138" s="5"/>
      <c r="T138" s="5"/>
    </row>
    <row r="139" spans="1:20" ht="15" customHeight="1" x14ac:dyDescent="0.25">
      <c r="A139" s="31">
        <f t="shared" si="11"/>
        <v>127</v>
      </c>
      <c r="B139" s="41">
        <f t="shared" si="12"/>
        <v>686.80515953327767</v>
      </c>
      <c r="C139" s="41">
        <f t="shared" si="13"/>
        <v>686.81</v>
      </c>
      <c r="D139" s="50"/>
      <c r="E139" s="49">
        <f t="shared" si="14"/>
        <v>6.5000000000000002E-2</v>
      </c>
      <c r="F139" s="32">
        <f t="shared" si="15"/>
        <v>315.8</v>
      </c>
      <c r="G139" s="46">
        <f t="shared" si="16"/>
        <v>371.00999999999993</v>
      </c>
      <c r="H139" s="40">
        <v>0</v>
      </c>
      <c r="I139" s="41">
        <f t="shared" si="18"/>
        <v>57930.46000000005</v>
      </c>
      <c r="J139" s="32">
        <f t="shared" si="17"/>
        <v>36028.73000000001</v>
      </c>
      <c r="K139" s="32">
        <f t="shared" si="10"/>
        <v>58244.249991666715</v>
      </c>
      <c r="L139" s="33"/>
      <c r="M139" s="24"/>
      <c r="N139" s="24"/>
      <c r="O139" s="24"/>
      <c r="P139" s="5"/>
      <c r="Q139" s="5"/>
      <c r="R139" s="5"/>
      <c r="S139" s="5"/>
      <c r="T139" s="5"/>
    </row>
    <row r="140" spans="1:20" ht="15" customHeight="1" x14ac:dyDescent="0.25">
      <c r="A140" s="31">
        <f t="shared" si="11"/>
        <v>128</v>
      </c>
      <c r="B140" s="41">
        <f t="shared" si="12"/>
        <v>686.80515953327767</v>
      </c>
      <c r="C140" s="41">
        <f t="shared" si="13"/>
        <v>686.81</v>
      </c>
      <c r="D140" s="50"/>
      <c r="E140" s="49">
        <f t="shared" si="14"/>
        <v>6.5000000000000002E-2</v>
      </c>
      <c r="F140" s="32">
        <f t="shared" si="15"/>
        <v>313.78999999999996</v>
      </c>
      <c r="G140" s="46">
        <f t="shared" si="16"/>
        <v>373.02</v>
      </c>
      <c r="H140" s="40">
        <v>0</v>
      </c>
      <c r="I140" s="41">
        <f t="shared" si="18"/>
        <v>57557.440000000053</v>
      </c>
      <c r="J140" s="32">
        <f t="shared" si="17"/>
        <v>36342.520000000011</v>
      </c>
      <c r="K140" s="32">
        <f t="shared" si="10"/>
        <v>57869.209466666718</v>
      </c>
      <c r="L140" s="33"/>
      <c r="M140" s="24"/>
      <c r="N140" s="24"/>
      <c r="O140" s="24"/>
      <c r="P140" s="5"/>
      <c r="Q140" s="5"/>
      <c r="R140" s="5"/>
      <c r="S140" s="5"/>
      <c r="T140" s="5"/>
    </row>
    <row r="141" spans="1:20" ht="15" customHeight="1" x14ac:dyDescent="0.25">
      <c r="A141" s="31">
        <f t="shared" si="11"/>
        <v>129</v>
      </c>
      <c r="B141" s="41">
        <f t="shared" si="12"/>
        <v>686.80515953327767</v>
      </c>
      <c r="C141" s="41">
        <f t="shared" si="13"/>
        <v>686.81</v>
      </c>
      <c r="D141" s="50"/>
      <c r="E141" s="49">
        <f t="shared" si="14"/>
        <v>6.5000000000000002E-2</v>
      </c>
      <c r="F141" s="32">
        <f t="shared" si="15"/>
        <v>311.77</v>
      </c>
      <c r="G141" s="46">
        <f t="shared" si="16"/>
        <v>375.03999999999996</v>
      </c>
      <c r="H141" s="40">
        <v>0</v>
      </c>
      <c r="I141" s="41">
        <f t="shared" si="18"/>
        <v>57182.400000000052</v>
      </c>
      <c r="J141" s="32">
        <f t="shared" si="17"/>
        <v>36654.290000000008</v>
      </c>
      <c r="K141" s="32">
        <f t="shared" si="10"/>
        <v>57492.13800000005</v>
      </c>
      <c r="L141" s="33"/>
      <c r="M141" s="24"/>
      <c r="N141" s="24"/>
      <c r="O141" s="24"/>
      <c r="P141" s="5"/>
      <c r="Q141" s="5"/>
      <c r="R141" s="5"/>
      <c r="S141" s="5"/>
      <c r="T141" s="5"/>
    </row>
    <row r="142" spans="1:20" ht="15" customHeight="1" x14ac:dyDescent="0.25">
      <c r="A142" s="31">
        <f t="shared" si="11"/>
        <v>130</v>
      </c>
      <c r="B142" s="41">
        <f t="shared" si="12"/>
        <v>686.80515953327767</v>
      </c>
      <c r="C142" s="41">
        <f t="shared" si="13"/>
        <v>686.81</v>
      </c>
      <c r="D142" s="50"/>
      <c r="E142" s="49">
        <f t="shared" si="14"/>
        <v>6.5000000000000002E-2</v>
      </c>
      <c r="F142" s="32">
        <f t="shared" si="15"/>
        <v>309.74</v>
      </c>
      <c r="G142" s="46">
        <f t="shared" si="16"/>
        <v>377.06999999999994</v>
      </c>
      <c r="H142" s="40">
        <v>0</v>
      </c>
      <c r="I142" s="41">
        <f t="shared" si="18"/>
        <v>56805.330000000053</v>
      </c>
      <c r="J142" s="32">
        <f t="shared" si="17"/>
        <v>36964.030000000006</v>
      </c>
      <c r="K142" s="32">
        <f t="shared" ref="K142:K205" si="19">I142+(I142*E143/12)</f>
        <v>57113.025537500056</v>
      </c>
      <c r="L142" s="33"/>
      <c r="M142" s="24"/>
      <c r="N142" s="24"/>
      <c r="O142" s="24"/>
      <c r="P142" s="5"/>
      <c r="Q142" s="5"/>
      <c r="R142" s="5"/>
      <c r="S142" s="5"/>
      <c r="T142" s="5"/>
    </row>
    <row r="143" spans="1:20" ht="15" customHeight="1" x14ac:dyDescent="0.25">
      <c r="A143" s="31">
        <f t="shared" ref="A143:A206" si="20">IF(I142&lt;0.02,"",A142+1)</f>
        <v>131</v>
      </c>
      <c r="B143" s="41">
        <f t="shared" ref="B143:B206" si="21">IF(A143="","",IF(E143&lt;&gt;E142,PMT(E143/12,$C$4-A142,-I142),B142))</f>
        <v>686.80515953327767</v>
      </c>
      <c r="C143" s="41">
        <f t="shared" ref="C143:C206" si="22">IF(A143="","",IF(B143&gt;K142,K142,ROUNDUP(B143,2)))</f>
        <v>686.81</v>
      </c>
      <c r="D143" s="50"/>
      <c r="E143" s="49">
        <f t="shared" ref="E143:E206" si="23">IF(A143="","",IF(D143&lt;&gt;"",D143,E142))</f>
        <v>6.5000000000000002E-2</v>
      </c>
      <c r="F143" s="32">
        <f t="shared" ref="F143:F206" si="24">IF(A143="","",ROUNDUP(I142*E143/12,2))</f>
        <v>307.7</v>
      </c>
      <c r="G143" s="46">
        <f t="shared" ref="G143:G206" si="25">IF(A143="","",C143-F143)</f>
        <v>379.10999999999996</v>
      </c>
      <c r="H143" s="40">
        <v>0</v>
      </c>
      <c r="I143" s="41">
        <f t="shared" si="18"/>
        <v>56426.220000000052</v>
      </c>
      <c r="J143" s="32">
        <f t="shared" ref="J143:J206" si="26">IF(A143="","",J142+F143)</f>
        <v>37271.730000000003</v>
      </c>
      <c r="K143" s="32">
        <f t="shared" si="19"/>
        <v>56731.862025000053</v>
      </c>
      <c r="L143" s="33"/>
      <c r="M143" s="24"/>
      <c r="N143" s="24"/>
      <c r="O143" s="24"/>
      <c r="P143" s="5"/>
      <c r="Q143" s="5"/>
      <c r="R143" s="5"/>
      <c r="S143" s="5"/>
      <c r="T143" s="5"/>
    </row>
    <row r="144" spans="1:20" ht="15" customHeight="1" x14ac:dyDescent="0.25">
      <c r="A144" s="31">
        <f t="shared" si="20"/>
        <v>132</v>
      </c>
      <c r="B144" s="41">
        <f t="shared" si="21"/>
        <v>686.80515953327767</v>
      </c>
      <c r="C144" s="41">
        <f t="shared" si="22"/>
        <v>686.81</v>
      </c>
      <c r="D144" s="50"/>
      <c r="E144" s="49">
        <f t="shared" si="23"/>
        <v>6.5000000000000002E-2</v>
      </c>
      <c r="F144" s="32">
        <f t="shared" si="24"/>
        <v>305.64999999999998</v>
      </c>
      <c r="G144" s="46">
        <f t="shared" si="25"/>
        <v>381.15999999999997</v>
      </c>
      <c r="H144" s="40">
        <v>0</v>
      </c>
      <c r="I144" s="41">
        <f t="shared" ref="I144:I207" si="27">IFERROR(IF(I143&lt;0.02,0,I143-G144-H144),"")</f>
        <v>56045.060000000049</v>
      </c>
      <c r="J144" s="32">
        <f t="shared" si="26"/>
        <v>37577.380000000005</v>
      </c>
      <c r="K144" s="32">
        <f t="shared" si="19"/>
        <v>56348.637408333379</v>
      </c>
      <c r="L144" s="33"/>
      <c r="M144" s="24"/>
      <c r="N144" s="24"/>
      <c r="O144" s="24"/>
      <c r="P144" s="5"/>
      <c r="Q144" s="5"/>
      <c r="R144" s="5"/>
      <c r="S144" s="5"/>
      <c r="T144" s="5"/>
    </row>
    <row r="145" spans="1:20" ht="15" customHeight="1" x14ac:dyDescent="0.25">
      <c r="A145" s="31">
        <f t="shared" si="20"/>
        <v>133</v>
      </c>
      <c r="B145" s="41">
        <f t="shared" si="21"/>
        <v>686.80515953327767</v>
      </c>
      <c r="C145" s="41">
        <f t="shared" si="22"/>
        <v>686.81</v>
      </c>
      <c r="D145" s="50"/>
      <c r="E145" s="49">
        <f t="shared" si="23"/>
        <v>6.5000000000000002E-2</v>
      </c>
      <c r="F145" s="32">
        <f t="shared" si="24"/>
        <v>303.58</v>
      </c>
      <c r="G145" s="46">
        <f t="shared" si="25"/>
        <v>383.22999999999996</v>
      </c>
      <c r="H145" s="40">
        <v>0</v>
      </c>
      <c r="I145" s="41">
        <f t="shared" si="27"/>
        <v>55661.830000000045</v>
      </c>
      <c r="J145" s="32">
        <f t="shared" si="26"/>
        <v>37880.960000000006</v>
      </c>
      <c r="K145" s="32">
        <f t="shared" si="19"/>
        <v>55963.331579166712</v>
      </c>
      <c r="L145" s="33"/>
      <c r="M145" s="24"/>
      <c r="N145" s="24"/>
      <c r="O145" s="24"/>
      <c r="P145" s="5"/>
      <c r="Q145" s="5"/>
      <c r="R145" s="5"/>
      <c r="S145" s="5"/>
      <c r="T145" s="5"/>
    </row>
    <row r="146" spans="1:20" ht="15" customHeight="1" x14ac:dyDescent="0.25">
      <c r="A146" s="31">
        <f t="shared" si="20"/>
        <v>134</v>
      </c>
      <c r="B146" s="41">
        <f t="shared" si="21"/>
        <v>686.80515953327767</v>
      </c>
      <c r="C146" s="41">
        <f t="shared" si="22"/>
        <v>686.81</v>
      </c>
      <c r="D146" s="50"/>
      <c r="E146" s="49">
        <f t="shared" si="23"/>
        <v>6.5000000000000002E-2</v>
      </c>
      <c r="F146" s="32">
        <f t="shared" si="24"/>
        <v>301.51</v>
      </c>
      <c r="G146" s="46">
        <f t="shared" si="25"/>
        <v>385.29999999999995</v>
      </c>
      <c r="H146" s="40">
        <v>0</v>
      </c>
      <c r="I146" s="41">
        <f t="shared" si="27"/>
        <v>55276.530000000042</v>
      </c>
      <c r="J146" s="32">
        <f t="shared" si="26"/>
        <v>38182.470000000008</v>
      </c>
      <c r="K146" s="32">
        <f t="shared" si="19"/>
        <v>55575.944537500043</v>
      </c>
      <c r="L146" s="33"/>
      <c r="M146" s="24"/>
      <c r="N146" s="24"/>
      <c r="O146" s="24"/>
      <c r="P146" s="5"/>
      <c r="Q146" s="5"/>
      <c r="R146" s="5"/>
      <c r="S146" s="5"/>
      <c r="T146" s="5"/>
    </row>
    <row r="147" spans="1:20" ht="15" customHeight="1" x14ac:dyDescent="0.25">
      <c r="A147" s="31">
        <f t="shared" si="20"/>
        <v>135</v>
      </c>
      <c r="B147" s="41">
        <f t="shared" si="21"/>
        <v>686.80515953327767</v>
      </c>
      <c r="C147" s="41">
        <f t="shared" si="22"/>
        <v>686.81</v>
      </c>
      <c r="D147" s="50"/>
      <c r="E147" s="49">
        <f t="shared" si="23"/>
        <v>6.5000000000000002E-2</v>
      </c>
      <c r="F147" s="32">
        <f t="shared" si="24"/>
        <v>299.42</v>
      </c>
      <c r="G147" s="46">
        <f t="shared" si="25"/>
        <v>387.38999999999993</v>
      </c>
      <c r="H147" s="40">
        <v>0</v>
      </c>
      <c r="I147" s="41">
        <f t="shared" si="27"/>
        <v>54889.140000000043</v>
      </c>
      <c r="J147" s="32">
        <f t="shared" si="26"/>
        <v>38481.890000000007</v>
      </c>
      <c r="K147" s="32">
        <f t="shared" si="19"/>
        <v>55186.456175000043</v>
      </c>
      <c r="L147" s="33"/>
      <c r="M147" s="24"/>
      <c r="N147" s="24"/>
      <c r="O147" s="24"/>
      <c r="P147" s="5"/>
      <c r="Q147" s="5"/>
      <c r="R147" s="5"/>
      <c r="S147" s="5"/>
      <c r="T147" s="5"/>
    </row>
    <row r="148" spans="1:20" ht="15" customHeight="1" x14ac:dyDescent="0.25">
      <c r="A148" s="31">
        <f t="shared" si="20"/>
        <v>136</v>
      </c>
      <c r="B148" s="41">
        <f t="shared" si="21"/>
        <v>686.80515953327767</v>
      </c>
      <c r="C148" s="41">
        <f t="shared" si="22"/>
        <v>686.81</v>
      </c>
      <c r="D148" s="50"/>
      <c r="E148" s="49">
        <f t="shared" si="23"/>
        <v>6.5000000000000002E-2</v>
      </c>
      <c r="F148" s="32">
        <f t="shared" si="24"/>
        <v>297.32</v>
      </c>
      <c r="G148" s="46">
        <f t="shared" si="25"/>
        <v>389.48999999999995</v>
      </c>
      <c r="H148" s="40">
        <v>0</v>
      </c>
      <c r="I148" s="41">
        <f t="shared" si="27"/>
        <v>54499.650000000045</v>
      </c>
      <c r="J148" s="32">
        <f t="shared" si="26"/>
        <v>38779.210000000006</v>
      </c>
      <c r="K148" s="32">
        <f t="shared" si="19"/>
        <v>54794.856437500042</v>
      </c>
      <c r="L148" s="33"/>
      <c r="M148" s="24"/>
      <c r="N148" s="24"/>
      <c r="O148" s="24"/>
      <c r="P148" s="5"/>
      <c r="Q148" s="5"/>
      <c r="R148" s="5"/>
      <c r="S148" s="5"/>
      <c r="T148" s="5"/>
    </row>
    <row r="149" spans="1:20" ht="15" customHeight="1" x14ac:dyDescent="0.25">
      <c r="A149" s="31">
        <f t="shared" si="20"/>
        <v>137</v>
      </c>
      <c r="B149" s="41">
        <f t="shared" si="21"/>
        <v>686.80515953327767</v>
      </c>
      <c r="C149" s="41">
        <f t="shared" si="22"/>
        <v>686.81</v>
      </c>
      <c r="D149" s="50"/>
      <c r="E149" s="49">
        <f t="shared" si="23"/>
        <v>6.5000000000000002E-2</v>
      </c>
      <c r="F149" s="32">
        <f t="shared" si="24"/>
        <v>295.20999999999998</v>
      </c>
      <c r="G149" s="46">
        <f t="shared" si="25"/>
        <v>391.59999999999997</v>
      </c>
      <c r="H149" s="40">
        <v>0</v>
      </c>
      <c r="I149" s="41">
        <f t="shared" si="27"/>
        <v>54108.050000000047</v>
      </c>
      <c r="J149" s="32">
        <f t="shared" si="26"/>
        <v>39074.420000000006</v>
      </c>
      <c r="K149" s="32">
        <f t="shared" si="19"/>
        <v>54401.13527083338</v>
      </c>
      <c r="L149" s="33"/>
      <c r="M149" s="24"/>
      <c r="N149" s="24"/>
      <c r="O149" s="24"/>
      <c r="P149" s="5"/>
      <c r="Q149" s="5"/>
      <c r="R149" s="5"/>
      <c r="S149" s="5"/>
      <c r="T149" s="5"/>
    </row>
    <row r="150" spans="1:20" ht="15" customHeight="1" x14ac:dyDescent="0.25">
      <c r="A150" s="31">
        <f t="shared" si="20"/>
        <v>138</v>
      </c>
      <c r="B150" s="41">
        <f t="shared" si="21"/>
        <v>686.80515953327767</v>
      </c>
      <c r="C150" s="41">
        <f t="shared" si="22"/>
        <v>686.81</v>
      </c>
      <c r="D150" s="50"/>
      <c r="E150" s="49">
        <f t="shared" si="23"/>
        <v>6.5000000000000002E-2</v>
      </c>
      <c r="F150" s="32">
        <f t="shared" si="24"/>
        <v>293.08999999999997</v>
      </c>
      <c r="G150" s="46">
        <f t="shared" si="25"/>
        <v>393.71999999999997</v>
      </c>
      <c r="H150" s="40">
        <v>0</v>
      </c>
      <c r="I150" s="41">
        <f t="shared" si="27"/>
        <v>53714.330000000045</v>
      </c>
      <c r="J150" s="32">
        <f t="shared" si="26"/>
        <v>39367.51</v>
      </c>
      <c r="K150" s="32">
        <f t="shared" si="19"/>
        <v>54005.282620833379</v>
      </c>
      <c r="L150" s="33"/>
      <c r="M150" s="24"/>
      <c r="N150" s="24"/>
      <c r="O150" s="24"/>
      <c r="P150" s="5"/>
      <c r="Q150" s="5"/>
      <c r="R150" s="5"/>
      <c r="S150" s="5"/>
      <c r="T150" s="5"/>
    </row>
    <row r="151" spans="1:20" ht="15" customHeight="1" x14ac:dyDescent="0.25">
      <c r="A151" s="31">
        <f t="shared" si="20"/>
        <v>139</v>
      </c>
      <c r="B151" s="41">
        <f t="shared" si="21"/>
        <v>686.80515953327767</v>
      </c>
      <c r="C151" s="41">
        <f t="shared" si="22"/>
        <v>686.81</v>
      </c>
      <c r="D151" s="50"/>
      <c r="E151" s="49">
        <f t="shared" si="23"/>
        <v>6.5000000000000002E-2</v>
      </c>
      <c r="F151" s="32">
        <f t="shared" si="24"/>
        <v>290.95999999999998</v>
      </c>
      <c r="G151" s="46">
        <f t="shared" si="25"/>
        <v>395.84999999999997</v>
      </c>
      <c r="H151" s="40">
        <v>0</v>
      </c>
      <c r="I151" s="41">
        <f t="shared" si="27"/>
        <v>53318.480000000047</v>
      </c>
      <c r="J151" s="32">
        <f t="shared" si="26"/>
        <v>39658.47</v>
      </c>
      <c r="K151" s="32">
        <f t="shared" si="19"/>
        <v>53607.288433333379</v>
      </c>
      <c r="L151" s="33"/>
      <c r="M151" s="24"/>
      <c r="N151" s="24"/>
      <c r="O151" s="24"/>
      <c r="P151" s="5"/>
      <c r="Q151" s="5"/>
      <c r="R151" s="5"/>
      <c r="S151" s="5"/>
      <c r="T151" s="5"/>
    </row>
    <row r="152" spans="1:20" ht="15" customHeight="1" x14ac:dyDescent="0.25">
      <c r="A152" s="31">
        <f t="shared" si="20"/>
        <v>140</v>
      </c>
      <c r="B152" s="41">
        <f t="shared" si="21"/>
        <v>686.80515953327767</v>
      </c>
      <c r="C152" s="41">
        <f t="shared" si="22"/>
        <v>686.81</v>
      </c>
      <c r="D152" s="50"/>
      <c r="E152" s="49">
        <f t="shared" si="23"/>
        <v>6.5000000000000002E-2</v>
      </c>
      <c r="F152" s="32">
        <f t="shared" si="24"/>
        <v>288.81</v>
      </c>
      <c r="G152" s="46">
        <f t="shared" si="25"/>
        <v>397.99999999999994</v>
      </c>
      <c r="H152" s="40">
        <v>0</v>
      </c>
      <c r="I152" s="41">
        <f t="shared" si="27"/>
        <v>52920.480000000047</v>
      </c>
      <c r="J152" s="32">
        <f t="shared" si="26"/>
        <v>39947.279999999999</v>
      </c>
      <c r="K152" s="32">
        <f t="shared" si="19"/>
        <v>53207.132600000048</v>
      </c>
      <c r="L152" s="33"/>
      <c r="M152" s="24"/>
      <c r="N152" s="24"/>
      <c r="O152" s="24"/>
      <c r="P152" s="5"/>
      <c r="Q152" s="5"/>
      <c r="R152" s="5"/>
      <c r="S152" s="5"/>
      <c r="T152" s="5"/>
    </row>
    <row r="153" spans="1:20" ht="15" customHeight="1" x14ac:dyDescent="0.25">
      <c r="A153" s="31">
        <f t="shared" si="20"/>
        <v>141</v>
      </c>
      <c r="B153" s="41">
        <f t="shared" si="21"/>
        <v>686.80515953327767</v>
      </c>
      <c r="C153" s="41">
        <f t="shared" si="22"/>
        <v>686.81</v>
      </c>
      <c r="D153" s="50"/>
      <c r="E153" s="49">
        <f t="shared" si="23"/>
        <v>6.5000000000000002E-2</v>
      </c>
      <c r="F153" s="32">
        <f t="shared" si="24"/>
        <v>286.65999999999997</v>
      </c>
      <c r="G153" s="46">
        <f t="shared" si="25"/>
        <v>400.15</v>
      </c>
      <c r="H153" s="40">
        <v>0</v>
      </c>
      <c r="I153" s="41">
        <f t="shared" si="27"/>
        <v>52520.330000000045</v>
      </c>
      <c r="J153" s="32">
        <f t="shared" si="26"/>
        <v>40233.94</v>
      </c>
      <c r="K153" s="32">
        <f t="shared" si="19"/>
        <v>52804.81512083338</v>
      </c>
      <c r="L153" s="33"/>
      <c r="M153" s="24"/>
      <c r="N153" s="24"/>
      <c r="O153" s="24"/>
      <c r="P153" s="5"/>
      <c r="Q153" s="5"/>
      <c r="R153" s="5"/>
      <c r="S153" s="5"/>
      <c r="T153" s="5"/>
    </row>
    <row r="154" spans="1:20" ht="15" customHeight="1" x14ac:dyDescent="0.25">
      <c r="A154" s="31">
        <f t="shared" si="20"/>
        <v>142</v>
      </c>
      <c r="B154" s="41">
        <f t="shared" si="21"/>
        <v>686.80515953327767</v>
      </c>
      <c r="C154" s="41">
        <f t="shared" si="22"/>
        <v>686.81</v>
      </c>
      <c r="D154" s="50"/>
      <c r="E154" s="49">
        <f t="shared" si="23"/>
        <v>6.5000000000000002E-2</v>
      </c>
      <c r="F154" s="32">
        <f t="shared" si="24"/>
        <v>284.49</v>
      </c>
      <c r="G154" s="46">
        <f t="shared" si="25"/>
        <v>402.31999999999994</v>
      </c>
      <c r="H154" s="40">
        <v>0</v>
      </c>
      <c r="I154" s="41">
        <f t="shared" si="27"/>
        <v>52118.010000000046</v>
      </c>
      <c r="J154" s="32">
        <f t="shared" si="26"/>
        <v>40518.43</v>
      </c>
      <c r="K154" s="32">
        <f t="shared" si="19"/>
        <v>52400.315887500044</v>
      </c>
      <c r="L154" s="33"/>
      <c r="M154" s="24"/>
      <c r="N154" s="24"/>
      <c r="O154" s="24"/>
      <c r="P154" s="5"/>
      <c r="Q154" s="5"/>
      <c r="R154" s="5"/>
      <c r="S154" s="5"/>
      <c r="T154" s="5"/>
    </row>
    <row r="155" spans="1:20" ht="15" customHeight="1" x14ac:dyDescent="0.25">
      <c r="A155" s="31">
        <f t="shared" si="20"/>
        <v>143</v>
      </c>
      <c r="B155" s="41">
        <f t="shared" si="21"/>
        <v>686.80515953327767</v>
      </c>
      <c r="C155" s="41">
        <f t="shared" si="22"/>
        <v>686.81</v>
      </c>
      <c r="D155" s="50"/>
      <c r="E155" s="49">
        <f t="shared" si="23"/>
        <v>6.5000000000000002E-2</v>
      </c>
      <c r="F155" s="32">
        <f t="shared" si="24"/>
        <v>282.31</v>
      </c>
      <c r="G155" s="46">
        <f t="shared" si="25"/>
        <v>404.49999999999994</v>
      </c>
      <c r="H155" s="40">
        <v>0</v>
      </c>
      <c r="I155" s="41">
        <f t="shared" si="27"/>
        <v>51713.510000000046</v>
      </c>
      <c r="J155" s="32">
        <f t="shared" si="26"/>
        <v>40800.74</v>
      </c>
      <c r="K155" s="32">
        <f t="shared" si="19"/>
        <v>51993.624845833379</v>
      </c>
      <c r="L155" s="33"/>
      <c r="M155" s="24"/>
      <c r="N155" s="24"/>
      <c r="O155" s="24"/>
      <c r="P155" s="5"/>
      <c r="Q155" s="5"/>
      <c r="R155" s="5"/>
      <c r="S155" s="5"/>
      <c r="T155" s="5"/>
    </row>
    <row r="156" spans="1:20" ht="15" customHeight="1" x14ac:dyDescent="0.25">
      <c r="A156" s="31">
        <f t="shared" si="20"/>
        <v>144</v>
      </c>
      <c r="B156" s="41">
        <f t="shared" si="21"/>
        <v>686.80515953327767</v>
      </c>
      <c r="C156" s="41">
        <f t="shared" si="22"/>
        <v>686.81</v>
      </c>
      <c r="D156" s="50"/>
      <c r="E156" s="49">
        <f t="shared" si="23"/>
        <v>6.5000000000000002E-2</v>
      </c>
      <c r="F156" s="32">
        <f t="shared" si="24"/>
        <v>280.12</v>
      </c>
      <c r="G156" s="46">
        <f t="shared" si="25"/>
        <v>406.68999999999994</v>
      </c>
      <c r="H156" s="40">
        <v>0</v>
      </c>
      <c r="I156" s="41">
        <f t="shared" si="27"/>
        <v>51306.820000000043</v>
      </c>
      <c r="J156" s="32">
        <f t="shared" si="26"/>
        <v>41080.86</v>
      </c>
      <c r="K156" s="32">
        <f t="shared" si="19"/>
        <v>51584.731941666709</v>
      </c>
      <c r="L156" s="33"/>
      <c r="M156" s="24"/>
      <c r="N156" s="24"/>
      <c r="O156" s="24"/>
      <c r="P156" s="5"/>
      <c r="Q156" s="5"/>
      <c r="R156" s="5"/>
      <c r="S156" s="5"/>
      <c r="T156" s="5"/>
    </row>
    <row r="157" spans="1:20" ht="15" customHeight="1" x14ac:dyDescent="0.25">
      <c r="A157" s="31">
        <f t="shared" si="20"/>
        <v>145</v>
      </c>
      <c r="B157" s="41">
        <f t="shared" si="21"/>
        <v>686.80515953327767</v>
      </c>
      <c r="C157" s="41">
        <f t="shared" si="22"/>
        <v>686.81</v>
      </c>
      <c r="D157" s="50"/>
      <c r="E157" s="49">
        <f t="shared" si="23"/>
        <v>6.5000000000000002E-2</v>
      </c>
      <c r="F157" s="32">
        <f t="shared" si="24"/>
        <v>277.92</v>
      </c>
      <c r="G157" s="46">
        <f t="shared" si="25"/>
        <v>408.88999999999993</v>
      </c>
      <c r="H157" s="40">
        <v>0</v>
      </c>
      <c r="I157" s="41">
        <f t="shared" si="27"/>
        <v>50897.930000000044</v>
      </c>
      <c r="J157" s="32">
        <f t="shared" si="26"/>
        <v>41358.78</v>
      </c>
      <c r="K157" s="32">
        <f t="shared" si="19"/>
        <v>51173.627120833378</v>
      </c>
      <c r="L157" s="33"/>
      <c r="M157" s="24"/>
      <c r="N157" s="24"/>
      <c r="O157" s="24"/>
      <c r="P157" s="5"/>
      <c r="Q157" s="5"/>
      <c r="R157" s="5"/>
      <c r="S157" s="5"/>
      <c r="T157" s="5"/>
    </row>
    <row r="158" spans="1:20" ht="15" customHeight="1" x14ac:dyDescent="0.25">
      <c r="A158" s="31">
        <f t="shared" si="20"/>
        <v>146</v>
      </c>
      <c r="B158" s="41">
        <f t="shared" si="21"/>
        <v>686.80515953327767</v>
      </c>
      <c r="C158" s="41">
        <f t="shared" si="22"/>
        <v>686.81</v>
      </c>
      <c r="D158" s="50"/>
      <c r="E158" s="49">
        <f t="shared" si="23"/>
        <v>6.5000000000000002E-2</v>
      </c>
      <c r="F158" s="32">
        <f t="shared" si="24"/>
        <v>275.7</v>
      </c>
      <c r="G158" s="46">
        <f t="shared" si="25"/>
        <v>411.10999999999996</v>
      </c>
      <c r="H158" s="40">
        <v>0</v>
      </c>
      <c r="I158" s="41">
        <f t="shared" si="27"/>
        <v>50486.820000000043</v>
      </c>
      <c r="J158" s="32">
        <f t="shared" si="26"/>
        <v>41634.479999999996</v>
      </c>
      <c r="K158" s="32">
        <f t="shared" si="19"/>
        <v>50760.290275000043</v>
      </c>
      <c r="L158" s="33"/>
      <c r="M158" s="24"/>
      <c r="N158" s="24"/>
      <c r="O158" s="24"/>
      <c r="P158" s="5"/>
      <c r="Q158" s="5"/>
      <c r="R158" s="5"/>
      <c r="S158" s="5"/>
      <c r="T158" s="5"/>
    </row>
    <row r="159" spans="1:20" ht="15" customHeight="1" x14ac:dyDescent="0.25">
      <c r="A159" s="31">
        <f t="shared" si="20"/>
        <v>147</v>
      </c>
      <c r="B159" s="41">
        <f t="shared" si="21"/>
        <v>686.80515953327767</v>
      </c>
      <c r="C159" s="41">
        <f t="shared" si="22"/>
        <v>686.81</v>
      </c>
      <c r="D159" s="50"/>
      <c r="E159" s="49">
        <f t="shared" si="23"/>
        <v>6.5000000000000002E-2</v>
      </c>
      <c r="F159" s="32">
        <f t="shared" si="24"/>
        <v>273.48</v>
      </c>
      <c r="G159" s="46">
        <f t="shared" si="25"/>
        <v>413.32999999999993</v>
      </c>
      <c r="H159" s="40">
        <v>0</v>
      </c>
      <c r="I159" s="41">
        <f t="shared" si="27"/>
        <v>50073.490000000042</v>
      </c>
      <c r="J159" s="32">
        <f t="shared" si="26"/>
        <v>41907.96</v>
      </c>
      <c r="K159" s="32">
        <f t="shared" si="19"/>
        <v>50344.72140416671</v>
      </c>
      <c r="L159" s="33"/>
      <c r="M159" s="24"/>
      <c r="N159" s="24"/>
      <c r="O159" s="24"/>
      <c r="P159" s="5"/>
      <c r="Q159" s="5"/>
      <c r="R159" s="5"/>
      <c r="S159" s="5"/>
      <c r="T159" s="5"/>
    </row>
    <row r="160" spans="1:20" ht="15" customHeight="1" x14ac:dyDescent="0.25">
      <c r="A160" s="31">
        <f t="shared" si="20"/>
        <v>148</v>
      </c>
      <c r="B160" s="41">
        <f t="shared" si="21"/>
        <v>686.80515953327767</v>
      </c>
      <c r="C160" s="41">
        <f t="shared" si="22"/>
        <v>686.81</v>
      </c>
      <c r="D160" s="50"/>
      <c r="E160" s="49">
        <f t="shared" si="23"/>
        <v>6.5000000000000002E-2</v>
      </c>
      <c r="F160" s="32">
        <f t="shared" si="24"/>
        <v>271.24</v>
      </c>
      <c r="G160" s="46">
        <f t="shared" si="25"/>
        <v>415.56999999999994</v>
      </c>
      <c r="H160" s="40">
        <v>0</v>
      </c>
      <c r="I160" s="41">
        <f t="shared" si="27"/>
        <v>49657.920000000042</v>
      </c>
      <c r="J160" s="32">
        <f t="shared" si="26"/>
        <v>42179.199999999997</v>
      </c>
      <c r="K160" s="32">
        <f t="shared" si="19"/>
        <v>49926.900400000042</v>
      </c>
      <c r="L160" s="33"/>
      <c r="M160" s="24"/>
      <c r="N160" s="24"/>
      <c r="O160" s="24"/>
      <c r="P160" s="5"/>
      <c r="Q160" s="5"/>
      <c r="R160" s="5"/>
      <c r="S160" s="5"/>
      <c r="T160" s="5"/>
    </row>
    <row r="161" spans="1:20" ht="15" customHeight="1" x14ac:dyDescent="0.25">
      <c r="A161" s="31">
        <f t="shared" si="20"/>
        <v>149</v>
      </c>
      <c r="B161" s="41">
        <f t="shared" si="21"/>
        <v>686.80515953327767</v>
      </c>
      <c r="C161" s="41">
        <f t="shared" si="22"/>
        <v>686.81</v>
      </c>
      <c r="D161" s="50"/>
      <c r="E161" s="49">
        <f t="shared" si="23"/>
        <v>6.5000000000000002E-2</v>
      </c>
      <c r="F161" s="32">
        <f t="shared" si="24"/>
        <v>268.99</v>
      </c>
      <c r="G161" s="46">
        <f t="shared" si="25"/>
        <v>417.81999999999994</v>
      </c>
      <c r="H161" s="40">
        <v>0</v>
      </c>
      <c r="I161" s="41">
        <f t="shared" si="27"/>
        <v>49240.100000000042</v>
      </c>
      <c r="J161" s="32">
        <f t="shared" si="26"/>
        <v>42448.189999999995</v>
      </c>
      <c r="K161" s="32">
        <f t="shared" si="19"/>
        <v>49506.817208333377</v>
      </c>
      <c r="L161" s="33"/>
      <c r="M161" s="24"/>
      <c r="N161" s="24"/>
      <c r="O161" s="24"/>
      <c r="P161" s="5"/>
      <c r="Q161" s="5"/>
      <c r="R161" s="5"/>
      <c r="S161" s="5"/>
      <c r="T161" s="5"/>
    </row>
    <row r="162" spans="1:20" ht="15" customHeight="1" x14ac:dyDescent="0.25">
      <c r="A162" s="31">
        <f t="shared" si="20"/>
        <v>150</v>
      </c>
      <c r="B162" s="41">
        <f t="shared" si="21"/>
        <v>686.80515953327767</v>
      </c>
      <c r="C162" s="41">
        <f t="shared" si="22"/>
        <v>686.81</v>
      </c>
      <c r="D162" s="50"/>
      <c r="E162" s="49">
        <f t="shared" si="23"/>
        <v>6.5000000000000002E-2</v>
      </c>
      <c r="F162" s="32">
        <f t="shared" si="24"/>
        <v>266.71999999999997</v>
      </c>
      <c r="G162" s="46">
        <f t="shared" si="25"/>
        <v>420.09</v>
      </c>
      <c r="H162" s="40">
        <v>0</v>
      </c>
      <c r="I162" s="41">
        <f t="shared" si="27"/>
        <v>48820.010000000046</v>
      </c>
      <c r="J162" s="32">
        <f t="shared" si="26"/>
        <v>42714.909999999996</v>
      </c>
      <c r="K162" s="32">
        <f t="shared" si="19"/>
        <v>49084.451720833378</v>
      </c>
      <c r="L162" s="33"/>
      <c r="M162" s="24"/>
      <c r="N162" s="24"/>
      <c r="O162" s="24"/>
      <c r="P162" s="5"/>
      <c r="Q162" s="5"/>
      <c r="R162" s="5"/>
      <c r="S162" s="5"/>
      <c r="T162" s="5"/>
    </row>
    <row r="163" spans="1:20" ht="15" customHeight="1" x14ac:dyDescent="0.25">
      <c r="A163" s="31">
        <f t="shared" si="20"/>
        <v>151</v>
      </c>
      <c r="B163" s="41">
        <f t="shared" si="21"/>
        <v>686.80515953327767</v>
      </c>
      <c r="C163" s="41">
        <f t="shared" si="22"/>
        <v>686.81</v>
      </c>
      <c r="D163" s="50"/>
      <c r="E163" s="49">
        <f t="shared" si="23"/>
        <v>6.5000000000000002E-2</v>
      </c>
      <c r="F163" s="32">
        <f t="shared" si="24"/>
        <v>264.45</v>
      </c>
      <c r="G163" s="46">
        <f t="shared" si="25"/>
        <v>422.35999999999996</v>
      </c>
      <c r="H163" s="40">
        <v>0</v>
      </c>
      <c r="I163" s="41">
        <f t="shared" si="27"/>
        <v>48397.650000000045</v>
      </c>
      <c r="J163" s="32">
        <f t="shared" si="26"/>
        <v>42979.359999999993</v>
      </c>
      <c r="K163" s="32">
        <f t="shared" si="19"/>
        <v>48659.803937500044</v>
      </c>
      <c r="L163" s="33"/>
      <c r="M163" s="24"/>
      <c r="N163" s="24"/>
      <c r="O163" s="24"/>
      <c r="P163" s="5"/>
      <c r="Q163" s="5"/>
      <c r="R163" s="5"/>
      <c r="S163" s="5"/>
      <c r="T163" s="5"/>
    </row>
    <row r="164" spans="1:20" ht="15" customHeight="1" x14ac:dyDescent="0.25">
      <c r="A164" s="31">
        <f t="shared" si="20"/>
        <v>152</v>
      </c>
      <c r="B164" s="41">
        <f t="shared" si="21"/>
        <v>686.80515953327767</v>
      </c>
      <c r="C164" s="41">
        <f t="shared" si="22"/>
        <v>686.81</v>
      </c>
      <c r="D164" s="50"/>
      <c r="E164" s="49">
        <f t="shared" si="23"/>
        <v>6.5000000000000002E-2</v>
      </c>
      <c r="F164" s="32">
        <f t="shared" si="24"/>
        <v>262.15999999999997</v>
      </c>
      <c r="G164" s="46">
        <f t="shared" si="25"/>
        <v>424.65</v>
      </c>
      <c r="H164" s="40">
        <v>0</v>
      </c>
      <c r="I164" s="41">
        <f t="shared" si="27"/>
        <v>47973.000000000044</v>
      </c>
      <c r="J164" s="32">
        <f t="shared" si="26"/>
        <v>43241.52</v>
      </c>
      <c r="K164" s="32">
        <f t="shared" si="19"/>
        <v>48232.853750000046</v>
      </c>
      <c r="L164" s="33"/>
      <c r="M164" s="24"/>
      <c r="N164" s="24"/>
      <c r="O164" s="24"/>
      <c r="P164" s="5"/>
      <c r="Q164" s="5"/>
      <c r="R164" s="5"/>
      <c r="S164" s="5"/>
      <c r="T164" s="5"/>
    </row>
    <row r="165" spans="1:20" ht="15" customHeight="1" x14ac:dyDescent="0.25">
      <c r="A165" s="31">
        <f t="shared" si="20"/>
        <v>153</v>
      </c>
      <c r="B165" s="41">
        <f t="shared" si="21"/>
        <v>686.80515953327767</v>
      </c>
      <c r="C165" s="41">
        <f t="shared" si="22"/>
        <v>686.81</v>
      </c>
      <c r="D165" s="50"/>
      <c r="E165" s="49">
        <f t="shared" si="23"/>
        <v>6.5000000000000002E-2</v>
      </c>
      <c r="F165" s="32">
        <f t="shared" si="24"/>
        <v>259.86</v>
      </c>
      <c r="G165" s="46">
        <f t="shared" si="25"/>
        <v>426.94999999999993</v>
      </c>
      <c r="H165" s="40">
        <v>0</v>
      </c>
      <c r="I165" s="41">
        <f t="shared" si="27"/>
        <v>47546.050000000047</v>
      </c>
      <c r="J165" s="32">
        <f t="shared" si="26"/>
        <v>43501.38</v>
      </c>
      <c r="K165" s="32">
        <f t="shared" si="19"/>
        <v>47803.591104166713</v>
      </c>
      <c r="L165" s="33"/>
      <c r="M165" s="24"/>
      <c r="N165" s="24"/>
      <c r="O165" s="24"/>
      <c r="P165" s="5"/>
      <c r="Q165" s="5"/>
      <c r="R165" s="5"/>
      <c r="S165" s="5"/>
      <c r="T165" s="5"/>
    </row>
    <row r="166" spans="1:20" ht="15" customHeight="1" x14ac:dyDescent="0.25">
      <c r="A166" s="31">
        <f t="shared" si="20"/>
        <v>154</v>
      </c>
      <c r="B166" s="41">
        <f t="shared" si="21"/>
        <v>686.80515953327767</v>
      </c>
      <c r="C166" s="41">
        <f t="shared" si="22"/>
        <v>686.81</v>
      </c>
      <c r="D166" s="50"/>
      <c r="E166" s="49">
        <f t="shared" si="23"/>
        <v>6.5000000000000002E-2</v>
      </c>
      <c r="F166" s="32">
        <f t="shared" si="24"/>
        <v>257.55</v>
      </c>
      <c r="G166" s="46">
        <f t="shared" si="25"/>
        <v>429.25999999999993</v>
      </c>
      <c r="H166" s="40">
        <v>0</v>
      </c>
      <c r="I166" s="41">
        <f t="shared" si="27"/>
        <v>47116.790000000045</v>
      </c>
      <c r="J166" s="32">
        <f t="shared" si="26"/>
        <v>43758.93</v>
      </c>
      <c r="K166" s="32">
        <f t="shared" si="19"/>
        <v>47372.005945833378</v>
      </c>
      <c r="L166" s="33"/>
      <c r="M166" s="24"/>
      <c r="N166" s="24"/>
      <c r="O166" s="24"/>
      <c r="P166" s="5"/>
      <c r="Q166" s="5"/>
      <c r="R166" s="5"/>
      <c r="S166" s="5"/>
      <c r="T166" s="5"/>
    </row>
    <row r="167" spans="1:20" ht="15" customHeight="1" x14ac:dyDescent="0.25">
      <c r="A167" s="31">
        <f t="shared" si="20"/>
        <v>155</v>
      </c>
      <c r="B167" s="41">
        <f t="shared" si="21"/>
        <v>686.80515953327767</v>
      </c>
      <c r="C167" s="41">
        <f t="shared" si="22"/>
        <v>686.81</v>
      </c>
      <c r="D167" s="50"/>
      <c r="E167" s="49">
        <f t="shared" si="23"/>
        <v>6.5000000000000002E-2</v>
      </c>
      <c r="F167" s="32">
        <f t="shared" si="24"/>
        <v>255.22</v>
      </c>
      <c r="G167" s="46">
        <f t="shared" si="25"/>
        <v>431.58999999999992</v>
      </c>
      <c r="H167" s="40">
        <v>0</v>
      </c>
      <c r="I167" s="41">
        <f t="shared" si="27"/>
        <v>46685.200000000048</v>
      </c>
      <c r="J167" s="32">
        <f t="shared" si="26"/>
        <v>44014.15</v>
      </c>
      <c r="K167" s="32">
        <f t="shared" si="19"/>
        <v>46938.078166666717</v>
      </c>
      <c r="L167" s="33"/>
      <c r="M167" s="24"/>
      <c r="N167" s="24"/>
      <c r="O167" s="24"/>
      <c r="P167" s="5"/>
      <c r="Q167" s="5"/>
      <c r="R167" s="5"/>
      <c r="S167" s="5"/>
      <c r="T167" s="5"/>
    </row>
    <row r="168" spans="1:20" ht="15" customHeight="1" x14ac:dyDescent="0.25">
      <c r="A168" s="31">
        <f t="shared" si="20"/>
        <v>156</v>
      </c>
      <c r="B168" s="41">
        <f t="shared" si="21"/>
        <v>686.80515953327767</v>
      </c>
      <c r="C168" s="41">
        <f t="shared" si="22"/>
        <v>686.81</v>
      </c>
      <c r="D168" s="50"/>
      <c r="E168" s="49">
        <f t="shared" si="23"/>
        <v>6.5000000000000002E-2</v>
      </c>
      <c r="F168" s="32">
        <f t="shared" si="24"/>
        <v>252.88</v>
      </c>
      <c r="G168" s="46">
        <f t="shared" si="25"/>
        <v>433.92999999999995</v>
      </c>
      <c r="H168" s="40">
        <v>0</v>
      </c>
      <c r="I168" s="41">
        <f t="shared" si="27"/>
        <v>46251.270000000048</v>
      </c>
      <c r="J168" s="32">
        <f t="shared" si="26"/>
        <v>44267.03</v>
      </c>
      <c r="K168" s="32">
        <f t="shared" si="19"/>
        <v>46501.797712500047</v>
      </c>
      <c r="L168" s="33"/>
      <c r="M168" s="24"/>
      <c r="N168" s="24"/>
      <c r="O168" s="24"/>
      <c r="P168" s="5"/>
      <c r="Q168" s="5"/>
      <c r="R168" s="5"/>
      <c r="S168" s="5"/>
      <c r="T168" s="5"/>
    </row>
    <row r="169" spans="1:20" ht="15" customHeight="1" x14ac:dyDescent="0.25">
      <c r="A169" s="31">
        <f t="shared" si="20"/>
        <v>157</v>
      </c>
      <c r="B169" s="41">
        <f t="shared" si="21"/>
        <v>686.80515953327767</v>
      </c>
      <c r="C169" s="41">
        <f t="shared" si="22"/>
        <v>686.81</v>
      </c>
      <c r="D169" s="50"/>
      <c r="E169" s="49">
        <f t="shared" si="23"/>
        <v>6.5000000000000002E-2</v>
      </c>
      <c r="F169" s="32">
        <f t="shared" si="24"/>
        <v>250.53</v>
      </c>
      <c r="G169" s="46">
        <f t="shared" si="25"/>
        <v>436.28</v>
      </c>
      <c r="H169" s="40">
        <v>0</v>
      </c>
      <c r="I169" s="41">
        <f t="shared" si="27"/>
        <v>45814.990000000049</v>
      </c>
      <c r="J169" s="32">
        <f t="shared" si="26"/>
        <v>44517.56</v>
      </c>
      <c r="K169" s="32">
        <f t="shared" si="19"/>
        <v>46063.154529166713</v>
      </c>
      <c r="L169" s="33"/>
      <c r="M169" s="24"/>
      <c r="N169" s="24"/>
      <c r="O169" s="24"/>
      <c r="P169" s="5"/>
      <c r="Q169" s="5"/>
      <c r="R169" s="5"/>
      <c r="S169" s="5"/>
      <c r="T169" s="5"/>
    </row>
    <row r="170" spans="1:20" ht="15" customHeight="1" x14ac:dyDescent="0.25">
      <c r="A170" s="31">
        <f t="shared" si="20"/>
        <v>158</v>
      </c>
      <c r="B170" s="41">
        <f t="shared" si="21"/>
        <v>686.80515953327767</v>
      </c>
      <c r="C170" s="41">
        <f t="shared" si="22"/>
        <v>686.81</v>
      </c>
      <c r="D170" s="50"/>
      <c r="E170" s="49">
        <f t="shared" si="23"/>
        <v>6.5000000000000002E-2</v>
      </c>
      <c r="F170" s="32">
        <f t="shared" si="24"/>
        <v>248.17</v>
      </c>
      <c r="G170" s="46">
        <f t="shared" si="25"/>
        <v>438.64</v>
      </c>
      <c r="H170" s="40">
        <v>0</v>
      </c>
      <c r="I170" s="41">
        <f t="shared" si="27"/>
        <v>45376.350000000049</v>
      </c>
      <c r="J170" s="32">
        <f t="shared" si="26"/>
        <v>44765.729999999996</v>
      </c>
      <c r="K170" s="32">
        <f t="shared" si="19"/>
        <v>45622.138562500048</v>
      </c>
      <c r="L170" s="33"/>
      <c r="M170" s="24"/>
      <c r="N170" s="24"/>
      <c r="O170" s="24"/>
      <c r="P170" s="5"/>
      <c r="Q170" s="5"/>
      <c r="R170" s="5"/>
      <c r="S170" s="5"/>
      <c r="T170" s="5"/>
    </row>
    <row r="171" spans="1:20" ht="15" customHeight="1" x14ac:dyDescent="0.25">
      <c r="A171" s="31">
        <f t="shared" si="20"/>
        <v>159</v>
      </c>
      <c r="B171" s="41">
        <f t="shared" si="21"/>
        <v>686.80515953327767</v>
      </c>
      <c r="C171" s="41">
        <f t="shared" si="22"/>
        <v>686.81</v>
      </c>
      <c r="D171" s="50"/>
      <c r="E171" s="49">
        <f t="shared" si="23"/>
        <v>6.5000000000000002E-2</v>
      </c>
      <c r="F171" s="32">
        <f t="shared" si="24"/>
        <v>245.79</v>
      </c>
      <c r="G171" s="46">
        <f t="shared" si="25"/>
        <v>441.02</v>
      </c>
      <c r="H171" s="40">
        <v>0</v>
      </c>
      <c r="I171" s="41">
        <f t="shared" si="27"/>
        <v>44935.330000000053</v>
      </c>
      <c r="J171" s="32">
        <f t="shared" si="26"/>
        <v>45011.519999999997</v>
      </c>
      <c r="K171" s="32">
        <f t="shared" si="19"/>
        <v>45178.729704166719</v>
      </c>
      <c r="L171" s="33"/>
      <c r="M171" s="24"/>
      <c r="N171" s="24"/>
      <c r="O171" s="24"/>
      <c r="P171" s="5"/>
      <c r="Q171" s="5"/>
      <c r="R171" s="5"/>
      <c r="S171" s="5"/>
      <c r="T171" s="5"/>
    </row>
    <row r="172" spans="1:20" ht="15" customHeight="1" x14ac:dyDescent="0.25">
      <c r="A172" s="31">
        <f t="shared" si="20"/>
        <v>160</v>
      </c>
      <c r="B172" s="41">
        <f t="shared" si="21"/>
        <v>686.80515953327767</v>
      </c>
      <c r="C172" s="41">
        <f t="shared" si="22"/>
        <v>686.81</v>
      </c>
      <c r="D172" s="50"/>
      <c r="E172" s="49">
        <f t="shared" si="23"/>
        <v>6.5000000000000002E-2</v>
      </c>
      <c r="F172" s="32">
        <f t="shared" si="24"/>
        <v>243.39999999999998</v>
      </c>
      <c r="G172" s="46">
        <f t="shared" si="25"/>
        <v>443.40999999999997</v>
      </c>
      <c r="H172" s="40">
        <v>0</v>
      </c>
      <c r="I172" s="41">
        <f t="shared" si="27"/>
        <v>44491.920000000049</v>
      </c>
      <c r="J172" s="32">
        <f t="shared" si="26"/>
        <v>45254.92</v>
      </c>
      <c r="K172" s="32">
        <f t="shared" si="19"/>
        <v>44732.917900000051</v>
      </c>
      <c r="L172" s="33"/>
      <c r="M172" s="24"/>
      <c r="N172" s="24"/>
      <c r="O172" s="24"/>
      <c r="P172" s="5"/>
      <c r="Q172" s="5"/>
      <c r="R172" s="5"/>
      <c r="S172" s="5"/>
      <c r="T172" s="5"/>
    </row>
    <row r="173" spans="1:20" ht="15" customHeight="1" x14ac:dyDescent="0.25">
      <c r="A173" s="31">
        <f t="shared" si="20"/>
        <v>161</v>
      </c>
      <c r="B173" s="41">
        <f t="shared" si="21"/>
        <v>686.80515953327767</v>
      </c>
      <c r="C173" s="41">
        <f t="shared" si="22"/>
        <v>686.81</v>
      </c>
      <c r="D173" s="50"/>
      <c r="E173" s="49">
        <f t="shared" si="23"/>
        <v>6.5000000000000002E-2</v>
      </c>
      <c r="F173" s="32">
        <f t="shared" si="24"/>
        <v>241</v>
      </c>
      <c r="G173" s="46">
        <f t="shared" si="25"/>
        <v>445.80999999999995</v>
      </c>
      <c r="H173" s="40">
        <v>0</v>
      </c>
      <c r="I173" s="41">
        <f t="shared" si="27"/>
        <v>44046.110000000052</v>
      </c>
      <c r="J173" s="32">
        <f t="shared" si="26"/>
        <v>45495.92</v>
      </c>
      <c r="K173" s="32">
        <f t="shared" si="19"/>
        <v>44284.693095833383</v>
      </c>
      <c r="L173" s="33"/>
      <c r="M173" s="24"/>
      <c r="N173" s="24"/>
      <c r="O173" s="24"/>
      <c r="P173" s="5"/>
      <c r="Q173" s="5"/>
      <c r="R173" s="5"/>
      <c r="S173" s="5"/>
      <c r="T173" s="5"/>
    </row>
    <row r="174" spans="1:20" ht="15" customHeight="1" x14ac:dyDescent="0.25">
      <c r="A174" s="31">
        <f t="shared" si="20"/>
        <v>162</v>
      </c>
      <c r="B174" s="41">
        <f t="shared" si="21"/>
        <v>686.80515953327767</v>
      </c>
      <c r="C174" s="41">
        <f t="shared" si="22"/>
        <v>686.81</v>
      </c>
      <c r="D174" s="50"/>
      <c r="E174" s="49">
        <f t="shared" si="23"/>
        <v>6.5000000000000002E-2</v>
      </c>
      <c r="F174" s="32">
        <f t="shared" si="24"/>
        <v>238.59</v>
      </c>
      <c r="G174" s="46">
        <f t="shared" si="25"/>
        <v>448.21999999999991</v>
      </c>
      <c r="H174" s="40">
        <v>0</v>
      </c>
      <c r="I174" s="41">
        <f t="shared" si="27"/>
        <v>43597.89000000005</v>
      </c>
      <c r="J174" s="32">
        <f t="shared" si="26"/>
        <v>45734.509999999995</v>
      </c>
      <c r="K174" s="32">
        <f t="shared" si="19"/>
        <v>43834.045237500053</v>
      </c>
      <c r="L174" s="33"/>
      <c r="M174" s="24"/>
      <c r="N174" s="24"/>
      <c r="O174" s="24"/>
      <c r="P174" s="5"/>
      <c r="Q174" s="5"/>
      <c r="R174" s="5"/>
      <c r="S174" s="5"/>
      <c r="T174" s="5"/>
    </row>
    <row r="175" spans="1:20" ht="15" customHeight="1" x14ac:dyDescent="0.25">
      <c r="A175" s="31">
        <f t="shared" si="20"/>
        <v>163</v>
      </c>
      <c r="B175" s="41">
        <f t="shared" si="21"/>
        <v>686.80515953327767</v>
      </c>
      <c r="C175" s="41">
        <f t="shared" si="22"/>
        <v>686.81</v>
      </c>
      <c r="D175" s="50"/>
      <c r="E175" s="49">
        <f t="shared" si="23"/>
        <v>6.5000000000000002E-2</v>
      </c>
      <c r="F175" s="32">
        <f t="shared" si="24"/>
        <v>236.16</v>
      </c>
      <c r="G175" s="46">
        <f t="shared" si="25"/>
        <v>450.65</v>
      </c>
      <c r="H175" s="40">
        <v>0</v>
      </c>
      <c r="I175" s="41">
        <f t="shared" si="27"/>
        <v>43147.240000000049</v>
      </c>
      <c r="J175" s="32">
        <f t="shared" si="26"/>
        <v>45970.67</v>
      </c>
      <c r="K175" s="32">
        <f t="shared" si="19"/>
        <v>43380.954216666716</v>
      </c>
      <c r="L175" s="33"/>
      <c r="M175" s="24"/>
      <c r="N175" s="24"/>
      <c r="O175" s="24"/>
      <c r="P175" s="5"/>
      <c r="Q175" s="5"/>
      <c r="R175" s="5"/>
      <c r="S175" s="5"/>
      <c r="T175" s="5"/>
    </row>
    <row r="176" spans="1:20" ht="15" customHeight="1" x14ac:dyDescent="0.25">
      <c r="A176" s="31">
        <f t="shared" si="20"/>
        <v>164</v>
      </c>
      <c r="B176" s="41">
        <f t="shared" si="21"/>
        <v>686.80515953327767</v>
      </c>
      <c r="C176" s="41">
        <f t="shared" si="22"/>
        <v>686.81</v>
      </c>
      <c r="D176" s="50"/>
      <c r="E176" s="49">
        <f t="shared" si="23"/>
        <v>6.5000000000000002E-2</v>
      </c>
      <c r="F176" s="32">
        <f t="shared" si="24"/>
        <v>233.72</v>
      </c>
      <c r="G176" s="46">
        <f t="shared" si="25"/>
        <v>453.08999999999992</v>
      </c>
      <c r="H176" s="40">
        <v>0</v>
      </c>
      <c r="I176" s="41">
        <f t="shared" si="27"/>
        <v>42694.150000000052</v>
      </c>
      <c r="J176" s="32">
        <f t="shared" si="26"/>
        <v>46204.39</v>
      </c>
      <c r="K176" s="32">
        <f t="shared" si="19"/>
        <v>42925.409979166718</v>
      </c>
      <c r="L176" s="33"/>
      <c r="M176" s="24"/>
      <c r="N176" s="24"/>
      <c r="O176" s="24"/>
      <c r="P176" s="5"/>
      <c r="Q176" s="5"/>
      <c r="R176" s="5"/>
      <c r="S176" s="5"/>
      <c r="T176" s="5"/>
    </row>
    <row r="177" spans="1:20" ht="15" customHeight="1" x14ac:dyDescent="0.25">
      <c r="A177" s="31">
        <f t="shared" si="20"/>
        <v>165</v>
      </c>
      <c r="B177" s="41">
        <f t="shared" si="21"/>
        <v>686.80515953327767</v>
      </c>
      <c r="C177" s="41">
        <f t="shared" si="22"/>
        <v>686.81</v>
      </c>
      <c r="D177" s="50"/>
      <c r="E177" s="49">
        <f t="shared" si="23"/>
        <v>6.5000000000000002E-2</v>
      </c>
      <c r="F177" s="32">
        <f t="shared" si="24"/>
        <v>231.26</v>
      </c>
      <c r="G177" s="46">
        <f t="shared" si="25"/>
        <v>455.54999999999995</v>
      </c>
      <c r="H177" s="40">
        <v>0</v>
      </c>
      <c r="I177" s="41">
        <f t="shared" si="27"/>
        <v>42238.600000000049</v>
      </c>
      <c r="J177" s="32">
        <f t="shared" si="26"/>
        <v>46435.65</v>
      </c>
      <c r="K177" s="32">
        <f t="shared" si="19"/>
        <v>42467.392416666713</v>
      </c>
      <c r="L177" s="33"/>
      <c r="M177" s="24"/>
      <c r="N177" s="24"/>
      <c r="O177" s="24"/>
      <c r="P177" s="5"/>
      <c r="Q177" s="5"/>
      <c r="R177" s="5"/>
      <c r="S177" s="5"/>
      <c r="T177" s="5"/>
    </row>
    <row r="178" spans="1:20" ht="15" customHeight="1" x14ac:dyDescent="0.25">
      <c r="A178" s="31">
        <f t="shared" si="20"/>
        <v>166</v>
      </c>
      <c r="B178" s="41">
        <f t="shared" si="21"/>
        <v>686.80515953327767</v>
      </c>
      <c r="C178" s="41">
        <f t="shared" si="22"/>
        <v>686.81</v>
      </c>
      <c r="D178" s="50"/>
      <c r="E178" s="49">
        <f t="shared" si="23"/>
        <v>6.5000000000000002E-2</v>
      </c>
      <c r="F178" s="32">
        <f t="shared" si="24"/>
        <v>228.79999999999998</v>
      </c>
      <c r="G178" s="46">
        <f t="shared" si="25"/>
        <v>458.01</v>
      </c>
      <c r="H178" s="40">
        <v>0</v>
      </c>
      <c r="I178" s="41">
        <f t="shared" si="27"/>
        <v>41780.590000000047</v>
      </c>
      <c r="J178" s="32">
        <f t="shared" si="26"/>
        <v>46664.450000000004</v>
      </c>
      <c r="K178" s="32">
        <f t="shared" si="19"/>
        <v>42006.901529166717</v>
      </c>
      <c r="L178" s="33"/>
      <c r="M178" s="24"/>
      <c r="N178" s="24"/>
      <c r="O178" s="24"/>
      <c r="P178" s="5"/>
      <c r="Q178" s="5"/>
      <c r="R178" s="5"/>
      <c r="S178" s="5"/>
      <c r="T178" s="5"/>
    </row>
    <row r="179" spans="1:20" ht="15" customHeight="1" x14ac:dyDescent="0.25">
      <c r="A179" s="31">
        <f t="shared" si="20"/>
        <v>167</v>
      </c>
      <c r="B179" s="41">
        <f t="shared" si="21"/>
        <v>686.80515953327767</v>
      </c>
      <c r="C179" s="41">
        <f t="shared" si="22"/>
        <v>686.81</v>
      </c>
      <c r="D179" s="50"/>
      <c r="E179" s="49">
        <f t="shared" si="23"/>
        <v>6.5000000000000002E-2</v>
      </c>
      <c r="F179" s="32">
        <f t="shared" si="24"/>
        <v>226.32</v>
      </c>
      <c r="G179" s="46">
        <f t="shared" si="25"/>
        <v>460.48999999999995</v>
      </c>
      <c r="H179" s="40">
        <v>0</v>
      </c>
      <c r="I179" s="41">
        <f t="shared" si="27"/>
        <v>41320.100000000049</v>
      </c>
      <c r="J179" s="32">
        <f t="shared" si="26"/>
        <v>46890.770000000004</v>
      </c>
      <c r="K179" s="32">
        <f t="shared" si="19"/>
        <v>41543.917208333383</v>
      </c>
      <c r="L179" s="33"/>
      <c r="M179" s="24"/>
      <c r="N179" s="24"/>
      <c r="O179" s="24"/>
      <c r="P179" s="5"/>
      <c r="Q179" s="5"/>
      <c r="R179" s="5"/>
      <c r="S179" s="5"/>
      <c r="T179" s="5"/>
    </row>
    <row r="180" spans="1:20" ht="15" customHeight="1" x14ac:dyDescent="0.25">
      <c r="A180" s="31">
        <f t="shared" si="20"/>
        <v>168</v>
      </c>
      <c r="B180" s="41">
        <f t="shared" si="21"/>
        <v>686.80515953327767</v>
      </c>
      <c r="C180" s="41">
        <f t="shared" si="22"/>
        <v>686.81</v>
      </c>
      <c r="D180" s="50"/>
      <c r="E180" s="49">
        <f t="shared" si="23"/>
        <v>6.5000000000000002E-2</v>
      </c>
      <c r="F180" s="32">
        <f t="shared" si="24"/>
        <v>223.82</v>
      </c>
      <c r="G180" s="46">
        <f t="shared" si="25"/>
        <v>462.98999999999995</v>
      </c>
      <c r="H180" s="40">
        <v>0</v>
      </c>
      <c r="I180" s="41">
        <f t="shared" si="27"/>
        <v>40857.110000000052</v>
      </c>
      <c r="J180" s="32">
        <f t="shared" si="26"/>
        <v>47114.590000000004</v>
      </c>
      <c r="K180" s="32">
        <f t="shared" si="19"/>
        <v>41078.419345833383</v>
      </c>
      <c r="L180" s="33"/>
      <c r="M180" s="24"/>
      <c r="N180" s="24"/>
      <c r="O180" s="24"/>
      <c r="P180" s="5"/>
      <c r="Q180" s="5"/>
      <c r="R180" s="5"/>
      <c r="S180" s="5"/>
      <c r="T180" s="5"/>
    </row>
    <row r="181" spans="1:20" ht="15" customHeight="1" x14ac:dyDescent="0.25">
      <c r="A181" s="31">
        <f t="shared" si="20"/>
        <v>169</v>
      </c>
      <c r="B181" s="41">
        <f t="shared" si="21"/>
        <v>686.80515953327767</v>
      </c>
      <c r="C181" s="41">
        <f t="shared" si="22"/>
        <v>686.81</v>
      </c>
      <c r="D181" s="50"/>
      <c r="E181" s="49">
        <f t="shared" si="23"/>
        <v>6.5000000000000002E-2</v>
      </c>
      <c r="F181" s="32">
        <f t="shared" si="24"/>
        <v>221.31</v>
      </c>
      <c r="G181" s="46">
        <f t="shared" si="25"/>
        <v>465.49999999999994</v>
      </c>
      <c r="H181" s="40">
        <v>0</v>
      </c>
      <c r="I181" s="41">
        <f t="shared" si="27"/>
        <v>40391.610000000052</v>
      </c>
      <c r="J181" s="32">
        <f t="shared" si="26"/>
        <v>47335.9</v>
      </c>
      <c r="K181" s="32">
        <f t="shared" si="19"/>
        <v>40610.397887500054</v>
      </c>
      <c r="L181" s="33"/>
      <c r="M181" s="24"/>
      <c r="N181" s="24"/>
      <c r="O181" s="24"/>
      <c r="P181" s="5"/>
      <c r="Q181" s="5"/>
      <c r="R181" s="5"/>
      <c r="S181" s="5"/>
      <c r="T181" s="5"/>
    </row>
    <row r="182" spans="1:20" ht="15" customHeight="1" x14ac:dyDescent="0.25">
      <c r="A182" s="31">
        <f t="shared" si="20"/>
        <v>170</v>
      </c>
      <c r="B182" s="41">
        <f t="shared" si="21"/>
        <v>686.80515953327767</v>
      </c>
      <c r="C182" s="41">
        <f t="shared" si="22"/>
        <v>686.81</v>
      </c>
      <c r="D182" s="50"/>
      <c r="E182" s="49">
        <f t="shared" si="23"/>
        <v>6.5000000000000002E-2</v>
      </c>
      <c r="F182" s="32">
        <f t="shared" si="24"/>
        <v>218.79</v>
      </c>
      <c r="G182" s="46">
        <f t="shared" si="25"/>
        <v>468.02</v>
      </c>
      <c r="H182" s="40">
        <v>0</v>
      </c>
      <c r="I182" s="41">
        <f t="shared" si="27"/>
        <v>39923.590000000055</v>
      </c>
      <c r="J182" s="32">
        <f t="shared" si="26"/>
        <v>47554.69</v>
      </c>
      <c r="K182" s="32">
        <f t="shared" si="19"/>
        <v>40139.84277916672</v>
      </c>
      <c r="L182" s="33"/>
      <c r="M182" s="24"/>
      <c r="N182" s="24"/>
      <c r="O182" s="24"/>
      <c r="P182" s="5"/>
      <c r="Q182" s="5"/>
      <c r="R182" s="5"/>
      <c r="S182" s="5"/>
      <c r="T182" s="5"/>
    </row>
    <row r="183" spans="1:20" ht="15" customHeight="1" x14ac:dyDescent="0.25">
      <c r="A183" s="31">
        <f t="shared" si="20"/>
        <v>171</v>
      </c>
      <c r="B183" s="41">
        <f t="shared" si="21"/>
        <v>686.80515953327767</v>
      </c>
      <c r="C183" s="41">
        <f t="shared" si="22"/>
        <v>686.81</v>
      </c>
      <c r="D183" s="50"/>
      <c r="E183" s="49">
        <f t="shared" si="23"/>
        <v>6.5000000000000002E-2</v>
      </c>
      <c r="F183" s="32">
        <f t="shared" si="24"/>
        <v>216.26</v>
      </c>
      <c r="G183" s="46">
        <f t="shared" si="25"/>
        <v>470.54999999999995</v>
      </c>
      <c r="H183" s="40">
        <v>0</v>
      </c>
      <c r="I183" s="41">
        <f t="shared" si="27"/>
        <v>39453.040000000052</v>
      </c>
      <c r="J183" s="32">
        <f t="shared" si="26"/>
        <v>47770.950000000004</v>
      </c>
      <c r="K183" s="32">
        <f t="shared" si="19"/>
        <v>39666.74396666672</v>
      </c>
      <c r="L183" s="33"/>
      <c r="M183" s="24"/>
      <c r="N183" s="24"/>
      <c r="O183" s="24"/>
      <c r="P183" s="5"/>
      <c r="Q183" s="5"/>
      <c r="R183" s="5"/>
      <c r="S183" s="5"/>
      <c r="T183" s="5"/>
    </row>
    <row r="184" spans="1:20" ht="15" customHeight="1" x14ac:dyDescent="0.25">
      <c r="A184" s="31">
        <f t="shared" si="20"/>
        <v>172</v>
      </c>
      <c r="B184" s="41">
        <f t="shared" si="21"/>
        <v>686.80515953327767</v>
      </c>
      <c r="C184" s="41">
        <f t="shared" si="22"/>
        <v>686.81</v>
      </c>
      <c r="D184" s="50"/>
      <c r="E184" s="49">
        <f t="shared" si="23"/>
        <v>6.5000000000000002E-2</v>
      </c>
      <c r="F184" s="32">
        <f t="shared" si="24"/>
        <v>213.70999999999998</v>
      </c>
      <c r="G184" s="46">
        <f t="shared" si="25"/>
        <v>473.09999999999997</v>
      </c>
      <c r="H184" s="40">
        <v>0</v>
      </c>
      <c r="I184" s="41">
        <f t="shared" si="27"/>
        <v>38979.940000000053</v>
      </c>
      <c r="J184" s="32">
        <f t="shared" si="26"/>
        <v>47984.66</v>
      </c>
      <c r="K184" s="32">
        <f t="shared" si="19"/>
        <v>39191.081341666722</v>
      </c>
      <c r="L184" s="33"/>
      <c r="M184" s="24"/>
      <c r="N184" s="24"/>
      <c r="O184" s="24"/>
      <c r="P184" s="5"/>
      <c r="Q184" s="5"/>
      <c r="R184" s="5"/>
      <c r="S184" s="5"/>
      <c r="T184" s="5"/>
    </row>
    <row r="185" spans="1:20" ht="15" customHeight="1" x14ac:dyDescent="0.25">
      <c r="A185" s="31">
        <f t="shared" si="20"/>
        <v>173</v>
      </c>
      <c r="B185" s="41">
        <f t="shared" si="21"/>
        <v>686.80515953327767</v>
      </c>
      <c r="C185" s="41">
        <f t="shared" si="22"/>
        <v>686.81</v>
      </c>
      <c r="D185" s="50"/>
      <c r="E185" s="49">
        <f t="shared" si="23"/>
        <v>6.5000000000000002E-2</v>
      </c>
      <c r="F185" s="32">
        <f t="shared" si="24"/>
        <v>211.14999999999998</v>
      </c>
      <c r="G185" s="46">
        <f t="shared" si="25"/>
        <v>475.65999999999997</v>
      </c>
      <c r="H185" s="40">
        <v>0</v>
      </c>
      <c r="I185" s="41">
        <f t="shared" si="27"/>
        <v>38504.28000000005</v>
      </c>
      <c r="J185" s="32">
        <f t="shared" si="26"/>
        <v>48195.810000000005</v>
      </c>
      <c r="K185" s="32">
        <f t="shared" si="19"/>
        <v>38712.844850000052</v>
      </c>
      <c r="L185" s="33"/>
      <c r="M185" s="24"/>
      <c r="N185" s="24"/>
      <c r="O185" s="24"/>
      <c r="P185" s="5"/>
      <c r="Q185" s="5"/>
      <c r="R185" s="5"/>
      <c r="S185" s="5"/>
      <c r="T185" s="5"/>
    </row>
    <row r="186" spans="1:20" ht="15" customHeight="1" x14ac:dyDescent="0.25">
      <c r="A186" s="31">
        <f t="shared" si="20"/>
        <v>174</v>
      </c>
      <c r="B186" s="41">
        <f t="shared" si="21"/>
        <v>686.80515953327767</v>
      </c>
      <c r="C186" s="41">
        <f t="shared" si="22"/>
        <v>686.81</v>
      </c>
      <c r="D186" s="50"/>
      <c r="E186" s="49">
        <f t="shared" si="23"/>
        <v>6.5000000000000002E-2</v>
      </c>
      <c r="F186" s="32">
        <f t="shared" si="24"/>
        <v>208.57</v>
      </c>
      <c r="G186" s="46">
        <f t="shared" si="25"/>
        <v>478.23999999999995</v>
      </c>
      <c r="H186" s="40">
        <v>0</v>
      </c>
      <c r="I186" s="41">
        <f t="shared" si="27"/>
        <v>38026.040000000052</v>
      </c>
      <c r="J186" s="32">
        <f t="shared" si="26"/>
        <v>48404.380000000005</v>
      </c>
      <c r="K186" s="32">
        <f t="shared" si="19"/>
        <v>38232.014383333386</v>
      </c>
      <c r="L186" s="33"/>
      <c r="M186" s="24"/>
      <c r="N186" s="24"/>
      <c r="O186" s="24"/>
      <c r="P186" s="5"/>
      <c r="Q186" s="5"/>
      <c r="R186" s="5"/>
      <c r="S186" s="5"/>
      <c r="T186" s="5"/>
    </row>
    <row r="187" spans="1:20" ht="15" customHeight="1" x14ac:dyDescent="0.25">
      <c r="A187" s="31">
        <f t="shared" si="20"/>
        <v>175</v>
      </c>
      <c r="B187" s="41">
        <f t="shared" si="21"/>
        <v>686.80515953327767</v>
      </c>
      <c r="C187" s="41">
        <f t="shared" si="22"/>
        <v>686.81</v>
      </c>
      <c r="D187" s="50"/>
      <c r="E187" s="49">
        <f t="shared" si="23"/>
        <v>6.5000000000000002E-2</v>
      </c>
      <c r="F187" s="32">
        <f t="shared" si="24"/>
        <v>205.98</v>
      </c>
      <c r="G187" s="46">
        <f t="shared" si="25"/>
        <v>480.82999999999993</v>
      </c>
      <c r="H187" s="40">
        <v>0</v>
      </c>
      <c r="I187" s="41">
        <f t="shared" si="27"/>
        <v>37545.21000000005</v>
      </c>
      <c r="J187" s="32">
        <f t="shared" si="26"/>
        <v>48610.360000000008</v>
      </c>
      <c r="K187" s="32">
        <f t="shared" si="19"/>
        <v>37748.579887500047</v>
      </c>
      <c r="L187" s="33"/>
      <c r="M187" s="24"/>
      <c r="N187" s="24"/>
      <c r="O187" s="24"/>
      <c r="P187" s="5"/>
      <c r="Q187" s="5"/>
      <c r="R187" s="5"/>
      <c r="S187" s="5"/>
      <c r="T187" s="5"/>
    </row>
    <row r="188" spans="1:20" ht="15" customHeight="1" x14ac:dyDescent="0.25">
      <c r="A188" s="31">
        <f t="shared" si="20"/>
        <v>176</v>
      </c>
      <c r="B188" s="41">
        <f t="shared" si="21"/>
        <v>686.80515953327767</v>
      </c>
      <c r="C188" s="41">
        <f t="shared" si="22"/>
        <v>686.81</v>
      </c>
      <c r="D188" s="50"/>
      <c r="E188" s="49">
        <f t="shared" si="23"/>
        <v>6.5000000000000002E-2</v>
      </c>
      <c r="F188" s="32">
        <f t="shared" si="24"/>
        <v>203.37</v>
      </c>
      <c r="G188" s="46">
        <f t="shared" si="25"/>
        <v>483.43999999999994</v>
      </c>
      <c r="H188" s="40">
        <v>0</v>
      </c>
      <c r="I188" s="41">
        <f t="shared" si="27"/>
        <v>37061.770000000048</v>
      </c>
      <c r="J188" s="32">
        <f t="shared" si="26"/>
        <v>48813.73000000001</v>
      </c>
      <c r="K188" s="32">
        <f t="shared" si="19"/>
        <v>37262.521254166713</v>
      </c>
      <c r="L188" s="33"/>
      <c r="M188" s="24"/>
      <c r="N188" s="24"/>
      <c r="O188" s="24"/>
      <c r="P188" s="5"/>
      <c r="Q188" s="5"/>
      <c r="R188" s="5"/>
      <c r="S188" s="5"/>
      <c r="T188" s="5"/>
    </row>
    <row r="189" spans="1:20" ht="15" customHeight="1" x14ac:dyDescent="0.25">
      <c r="A189" s="31">
        <f t="shared" si="20"/>
        <v>177</v>
      </c>
      <c r="B189" s="41">
        <f t="shared" si="21"/>
        <v>686.80515953327767</v>
      </c>
      <c r="C189" s="41">
        <f t="shared" si="22"/>
        <v>686.81</v>
      </c>
      <c r="D189" s="50"/>
      <c r="E189" s="49">
        <f t="shared" si="23"/>
        <v>6.5000000000000002E-2</v>
      </c>
      <c r="F189" s="32">
        <f t="shared" si="24"/>
        <v>200.76</v>
      </c>
      <c r="G189" s="46">
        <f t="shared" si="25"/>
        <v>486.04999999999995</v>
      </c>
      <c r="H189" s="40">
        <v>0</v>
      </c>
      <c r="I189" s="41">
        <f t="shared" si="27"/>
        <v>36575.720000000045</v>
      </c>
      <c r="J189" s="32">
        <f t="shared" si="26"/>
        <v>49014.490000000013</v>
      </c>
      <c r="K189" s="32">
        <f t="shared" si="19"/>
        <v>36773.838483333377</v>
      </c>
      <c r="L189" s="33"/>
      <c r="M189" s="24"/>
      <c r="N189" s="24"/>
      <c r="O189" s="24"/>
      <c r="P189" s="5"/>
      <c r="Q189" s="5"/>
      <c r="R189" s="5"/>
      <c r="S189" s="5"/>
      <c r="T189" s="5"/>
    </row>
    <row r="190" spans="1:20" ht="15" customHeight="1" x14ac:dyDescent="0.25">
      <c r="A190" s="31">
        <f t="shared" si="20"/>
        <v>178</v>
      </c>
      <c r="B190" s="41">
        <f t="shared" si="21"/>
        <v>686.80515953327767</v>
      </c>
      <c r="C190" s="41">
        <f t="shared" si="22"/>
        <v>686.81</v>
      </c>
      <c r="D190" s="50"/>
      <c r="E190" s="49">
        <f t="shared" si="23"/>
        <v>6.5000000000000002E-2</v>
      </c>
      <c r="F190" s="32">
        <f t="shared" si="24"/>
        <v>198.12</v>
      </c>
      <c r="G190" s="46">
        <f t="shared" si="25"/>
        <v>488.68999999999994</v>
      </c>
      <c r="H190" s="40">
        <v>0</v>
      </c>
      <c r="I190" s="41">
        <f t="shared" si="27"/>
        <v>36087.030000000042</v>
      </c>
      <c r="J190" s="32">
        <f t="shared" si="26"/>
        <v>49212.610000000015</v>
      </c>
      <c r="K190" s="32">
        <f t="shared" si="19"/>
        <v>36282.501412500045</v>
      </c>
      <c r="L190" s="33"/>
      <c r="M190" s="24"/>
      <c r="N190" s="24"/>
      <c r="O190" s="24"/>
      <c r="P190" s="5"/>
      <c r="Q190" s="5"/>
      <c r="R190" s="5"/>
      <c r="S190" s="5"/>
      <c r="T190" s="5"/>
    </row>
    <row r="191" spans="1:20" ht="15" customHeight="1" x14ac:dyDescent="0.25">
      <c r="A191" s="31">
        <f t="shared" si="20"/>
        <v>179</v>
      </c>
      <c r="B191" s="41">
        <f t="shared" si="21"/>
        <v>686.80515953327767</v>
      </c>
      <c r="C191" s="41">
        <f t="shared" si="22"/>
        <v>686.81</v>
      </c>
      <c r="D191" s="50"/>
      <c r="E191" s="49">
        <f t="shared" si="23"/>
        <v>6.5000000000000002E-2</v>
      </c>
      <c r="F191" s="32">
        <f t="shared" si="24"/>
        <v>195.48</v>
      </c>
      <c r="G191" s="46">
        <f t="shared" si="25"/>
        <v>491.32999999999993</v>
      </c>
      <c r="H191" s="40">
        <v>0</v>
      </c>
      <c r="I191" s="41">
        <f t="shared" si="27"/>
        <v>35595.700000000041</v>
      </c>
      <c r="J191" s="32">
        <f t="shared" si="26"/>
        <v>49408.090000000018</v>
      </c>
      <c r="K191" s="32">
        <f t="shared" si="19"/>
        <v>35788.510041666705</v>
      </c>
      <c r="L191" s="33"/>
      <c r="M191" s="24"/>
      <c r="N191" s="24"/>
      <c r="O191" s="24"/>
      <c r="P191" s="5"/>
      <c r="Q191" s="5"/>
      <c r="R191" s="5"/>
      <c r="S191" s="5"/>
      <c r="T191" s="5"/>
    </row>
    <row r="192" spans="1:20" ht="15" customHeight="1" x14ac:dyDescent="0.25">
      <c r="A192" s="31">
        <f t="shared" si="20"/>
        <v>180</v>
      </c>
      <c r="B192" s="41">
        <f t="shared" si="21"/>
        <v>686.80515953327767</v>
      </c>
      <c r="C192" s="41">
        <f t="shared" si="22"/>
        <v>686.81</v>
      </c>
      <c r="D192" s="50"/>
      <c r="E192" s="49">
        <f t="shared" si="23"/>
        <v>6.5000000000000002E-2</v>
      </c>
      <c r="F192" s="32">
        <f t="shared" si="24"/>
        <v>192.82</v>
      </c>
      <c r="G192" s="46">
        <f t="shared" si="25"/>
        <v>493.98999999999995</v>
      </c>
      <c r="H192" s="40">
        <v>0</v>
      </c>
      <c r="I192" s="41">
        <f t="shared" si="27"/>
        <v>35101.710000000043</v>
      </c>
      <c r="J192" s="32">
        <f t="shared" si="26"/>
        <v>49600.910000000018</v>
      </c>
      <c r="K192" s="32">
        <f t="shared" si="19"/>
        <v>35335.721400000046</v>
      </c>
      <c r="L192" s="33"/>
      <c r="M192" s="24"/>
      <c r="N192" s="24"/>
      <c r="O192" s="24"/>
      <c r="P192" s="5"/>
      <c r="Q192" s="5"/>
      <c r="R192" s="5"/>
      <c r="S192" s="5"/>
      <c r="T192" s="5"/>
    </row>
    <row r="193" spans="1:20" ht="15" customHeight="1" x14ac:dyDescent="0.25">
      <c r="A193" s="31">
        <f t="shared" si="20"/>
        <v>181</v>
      </c>
      <c r="B193" s="41">
        <f t="shared" si="21"/>
        <v>711.7361121575542</v>
      </c>
      <c r="C193" s="41">
        <f t="shared" si="22"/>
        <v>711.74</v>
      </c>
      <c r="D193" s="50">
        <f>C3+(E3*15)</f>
        <v>0.08</v>
      </c>
      <c r="E193" s="49">
        <f t="shared" si="23"/>
        <v>0.08</v>
      </c>
      <c r="F193" s="32">
        <f t="shared" si="24"/>
        <v>234.01999999999998</v>
      </c>
      <c r="G193" s="46">
        <f t="shared" si="25"/>
        <v>477.72</v>
      </c>
      <c r="H193" s="40">
        <v>0</v>
      </c>
      <c r="I193" s="41">
        <f t="shared" si="27"/>
        <v>34623.990000000042</v>
      </c>
      <c r="J193" s="32">
        <f t="shared" si="26"/>
        <v>49834.930000000015</v>
      </c>
      <c r="K193" s="32">
        <f t="shared" si="19"/>
        <v>34854.816600000042</v>
      </c>
      <c r="L193" s="33"/>
      <c r="M193" s="24"/>
      <c r="N193" s="24"/>
      <c r="O193" s="24"/>
      <c r="P193" s="5"/>
      <c r="Q193" s="5"/>
      <c r="R193" s="5"/>
      <c r="S193" s="5"/>
      <c r="T193" s="5"/>
    </row>
    <row r="194" spans="1:20" ht="15" customHeight="1" x14ac:dyDescent="0.25">
      <c r="A194" s="31">
        <f t="shared" si="20"/>
        <v>182</v>
      </c>
      <c r="B194" s="41">
        <f t="shared" si="21"/>
        <v>711.7361121575542</v>
      </c>
      <c r="C194" s="41">
        <f t="shared" si="22"/>
        <v>711.74</v>
      </c>
      <c r="D194" s="50"/>
      <c r="E194" s="49">
        <f t="shared" si="23"/>
        <v>0.08</v>
      </c>
      <c r="F194" s="32">
        <f t="shared" si="24"/>
        <v>230.82999999999998</v>
      </c>
      <c r="G194" s="46">
        <f t="shared" si="25"/>
        <v>480.91</v>
      </c>
      <c r="H194" s="40">
        <v>0</v>
      </c>
      <c r="I194" s="41">
        <f t="shared" si="27"/>
        <v>34143.080000000038</v>
      </c>
      <c r="J194" s="32">
        <f t="shared" si="26"/>
        <v>50065.760000000017</v>
      </c>
      <c r="K194" s="32">
        <f t="shared" si="19"/>
        <v>34370.700533333373</v>
      </c>
      <c r="L194" s="33"/>
      <c r="M194" s="24"/>
      <c r="N194" s="24"/>
      <c r="O194" s="24"/>
      <c r="P194" s="5"/>
      <c r="Q194" s="5"/>
      <c r="R194" s="5"/>
      <c r="S194" s="5"/>
      <c r="T194" s="5"/>
    </row>
    <row r="195" spans="1:20" ht="15" customHeight="1" x14ac:dyDescent="0.25">
      <c r="A195" s="31">
        <f t="shared" si="20"/>
        <v>183</v>
      </c>
      <c r="B195" s="41">
        <f t="shared" si="21"/>
        <v>711.7361121575542</v>
      </c>
      <c r="C195" s="41">
        <f t="shared" si="22"/>
        <v>711.74</v>
      </c>
      <c r="D195" s="50"/>
      <c r="E195" s="49">
        <f t="shared" si="23"/>
        <v>0.08</v>
      </c>
      <c r="F195" s="32">
        <f t="shared" si="24"/>
        <v>227.63</v>
      </c>
      <c r="G195" s="46">
        <f t="shared" si="25"/>
        <v>484.11</v>
      </c>
      <c r="H195" s="40">
        <v>0</v>
      </c>
      <c r="I195" s="41">
        <f t="shared" si="27"/>
        <v>33658.970000000038</v>
      </c>
      <c r="J195" s="32">
        <f t="shared" si="26"/>
        <v>50293.390000000014</v>
      </c>
      <c r="K195" s="32">
        <f t="shared" si="19"/>
        <v>33883.363133333369</v>
      </c>
      <c r="L195" s="33"/>
      <c r="M195" s="24"/>
      <c r="N195" s="24"/>
      <c r="O195" s="24"/>
      <c r="P195" s="5"/>
      <c r="Q195" s="5"/>
      <c r="R195" s="5"/>
      <c r="S195" s="5"/>
      <c r="T195" s="5"/>
    </row>
    <row r="196" spans="1:20" ht="15" customHeight="1" x14ac:dyDescent="0.25">
      <c r="A196" s="31">
        <f t="shared" si="20"/>
        <v>184</v>
      </c>
      <c r="B196" s="41">
        <f t="shared" si="21"/>
        <v>711.7361121575542</v>
      </c>
      <c r="C196" s="41">
        <f t="shared" si="22"/>
        <v>711.74</v>
      </c>
      <c r="D196" s="50"/>
      <c r="E196" s="49">
        <f t="shared" si="23"/>
        <v>0.08</v>
      </c>
      <c r="F196" s="32">
        <f t="shared" si="24"/>
        <v>224.39999999999998</v>
      </c>
      <c r="G196" s="46">
        <f t="shared" si="25"/>
        <v>487.34000000000003</v>
      </c>
      <c r="H196" s="40">
        <v>0</v>
      </c>
      <c r="I196" s="41">
        <f t="shared" si="27"/>
        <v>33171.630000000041</v>
      </c>
      <c r="J196" s="32">
        <f t="shared" si="26"/>
        <v>50517.790000000015</v>
      </c>
      <c r="K196" s="32">
        <f t="shared" si="19"/>
        <v>33392.774200000043</v>
      </c>
      <c r="L196" s="33"/>
      <c r="M196" s="24"/>
      <c r="N196" s="24"/>
      <c r="O196" s="24"/>
      <c r="P196" s="5"/>
      <c r="Q196" s="5"/>
      <c r="R196" s="5"/>
      <c r="S196" s="5"/>
      <c r="T196" s="5"/>
    </row>
    <row r="197" spans="1:20" ht="15" customHeight="1" x14ac:dyDescent="0.25">
      <c r="A197" s="31">
        <f t="shared" si="20"/>
        <v>185</v>
      </c>
      <c r="B197" s="41">
        <f t="shared" si="21"/>
        <v>711.7361121575542</v>
      </c>
      <c r="C197" s="41">
        <f t="shared" si="22"/>
        <v>711.74</v>
      </c>
      <c r="D197" s="50"/>
      <c r="E197" s="49">
        <f t="shared" si="23"/>
        <v>0.08</v>
      </c>
      <c r="F197" s="32">
        <f t="shared" si="24"/>
        <v>221.14999999999998</v>
      </c>
      <c r="G197" s="46">
        <f t="shared" si="25"/>
        <v>490.59000000000003</v>
      </c>
      <c r="H197" s="40">
        <v>0</v>
      </c>
      <c r="I197" s="41">
        <f t="shared" si="27"/>
        <v>32681.040000000041</v>
      </c>
      <c r="J197" s="32">
        <f t="shared" si="26"/>
        <v>50738.940000000017</v>
      </c>
      <c r="K197" s="32">
        <f t="shared" si="19"/>
        <v>32898.913600000044</v>
      </c>
      <c r="L197" s="33"/>
      <c r="M197" s="24"/>
      <c r="N197" s="24"/>
      <c r="O197" s="24"/>
      <c r="P197" s="5"/>
      <c r="Q197" s="5"/>
      <c r="R197" s="5"/>
      <c r="S197" s="5"/>
      <c r="T197" s="5"/>
    </row>
    <row r="198" spans="1:20" ht="15" customHeight="1" x14ac:dyDescent="0.25">
      <c r="A198" s="31">
        <f t="shared" si="20"/>
        <v>186</v>
      </c>
      <c r="B198" s="41">
        <f t="shared" si="21"/>
        <v>711.7361121575542</v>
      </c>
      <c r="C198" s="41">
        <f t="shared" si="22"/>
        <v>711.74</v>
      </c>
      <c r="D198" s="50"/>
      <c r="E198" s="49">
        <f t="shared" si="23"/>
        <v>0.08</v>
      </c>
      <c r="F198" s="32">
        <f t="shared" si="24"/>
        <v>217.88</v>
      </c>
      <c r="G198" s="46">
        <f t="shared" si="25"/>
        <v>493.86</v>
      </c>
      <c r="H198" s="40">
        <v>0</v>
      </c>
      <c r="I198" s="41">
        <f t="shared" si="27"/>
        <v>32187.18000000004</v>
      </c>
      <c r="J198" s="32">
        <f t="shared" si="26"/>
        <v>50956.820000000014</v>
      </c>
      <c r="K198" s="32">
        <f t="shared" si="19"/>
        <v>32401.761200000041</v>
      </c>
      <c r="L198" s="33"/>
      <c r="M198" s="24"/>
      <c r="N198" s="24"/>
      <c r="O198" s="24"/>
      <c r="P198" s="5"/>
      <c r="Q198" s="5"/>
      <c r="R198" s="5"/>
      <c r="S198" s="5"/>
      <c r="T198" s="5"/>
    </row>
    <row r="199" spans="1:20" ht="15" customHeight="1" x14ac:dyDescent="0.25">
      <c r="A199" s="31">
        <f t="shared" si="20"/>
        <v>187</v>
      </c>
      <c r="B199" s="41">
        <f t="shared" si="21"/>
        <v>711.7361121575542</v>
      </c>
      <c r="C199" s="41">
        <f t="shared" si="22"/>
        <v>711.74</v>
      </c>
      <c r="D199" s="50"/>
      <c r="E199" s="49">
        <f t="shared" si="23"/>
        <v>0.08</v>
      </c>
      <c r="F199" s="32">
        <f t="shared" si="24"/>
        <v>214.59</v>
      </c>
      <c r="G199" s="46">
        <f t="shared" si="25"/>
        <v>497.15</v>
      </c>
      <c r="H199" s="40">
        <v>0</v>
      </c>
      <c r="I199" s="41">
        <f t="shared" si="27"/>
        <v>31690.030000000039</v>
      </c>
      <c r="J199" s="32">
        <f t="shared" si="26"/>
        <v>51171.410000000011</v>
      </c>
      <c r="K199" s="32">
        <f t="shared" si="19"/>
        <v>31901.296866666708</v>
      </c>
      <c r="L199" s="33"/>
      <c r="M199" s="24"/>
      <c r="N199" s="24"/>
      <c r="O199" s="24"/>
      <c r="P199" s="5"/>
      <c r="Q199" s="5"/>
      <c r="R199" s="5"/>
      <c r="S199" s="5"/>
      <c r="T199" s="5"/>
    </row>
    <row r="200" spans="1:20" ht="15" customHeight="1" x14ac:dyDescent="0.25">
      <c r="A200" s="31">
        <f t="shared" si="20"/>
        <v>188</v>
      </c>
      <c r="B200" s="41">
        <f t="shared" si="21"/>
        <v>711.7361121575542</v>
      </c>
      <c r="C200" s="41">
        <f t="shared" si="22"/>
        <v>711.74</v>
      </c>
      <c r="D200" s="50"/>
      <c r="E200" s="49">
        <f t="shared" si="23"/>
        <v>0.08</v>
      </c>
      <c r="F200" s="32">
        <f t="shared" si="24"/>
        <v>211.26999999999998</v>
      </c>
      <c r="G200" s="46">
        <f t="shared" si="25"/>
        <v>500.47</v>
      </c>
      <c r="H200" s="40">
        <v>0</v>
      </c>
      <c r="I200" s="41">
        <f t="shared" si="27"/>
        <v>31189.560000000038</v>
      </c>
      <c r="J200" s="32">
        <f t="shared" si="26"/>
        <v>51382.680000000008</v>
      </c>
      <c r="K200" s="32">
        <f t="shared" si="19"/>
        <v>31397.490400000039</v>
      </c>
      <c r="L200" s="33"/>
      <c r="M200" s="24"/>
      <c r="N200" s="24"/>
      <c r="O200" s="24"/>
      <c r="P200" s="5"/>
      <c r="Q200" s="5"/>
      <c r="R200" s="5"/>
      <c r="S200" s="5"/>
      <c r="T200" s="5"/>
    </row>
    <row r="201" spans="1:20" ht="15" customHeight="1" x14ac:dyDescent="0.25">
      <c r="A201" s="31">
        <f t="shared" si="20"/>
        <v>189</v>
      </c>
      <c r="B201" s="41">
        <f t="shared" si="21"/>
        <v>711.7361121575542</v>
      </c>
      <c r="C201" s="41">
        <f t="shared" si="22"/>
        <v>711.74</v>
      </c>
      <c r="D201" s="50"/>
      <c r="E201" s="49">
        <f t="shared" si="23"/>
        <v>0.08</v>
      </c>
      <c r="F201" s="32">
        <f t="shared" si="24"/>
        <v>207.94</v>
      </c>
      <c r="G201" s="46">
        <f t="shared" si="25"/>
        <v>503.8</v>
      </c>
      <c r="H201" s="40">
        <v>0</v>
      </c>
      <c r="I201" s="41">
        <f t="shared" si="27"/>
        <v>30685.760000000038</v>
      </c>
      <c r="J201" s="32">
        <f t="shared" si="26"/>
        <v>51590.62000000001</v>
      </c>
      <c r="K201" s="32">
        <f t="shared" si="19"/>
        <v>30890.331733333373</v>
      </c>
      <c r="L201" s="33"/>
      <c r="M201" s="24"/>
      <c r="N201" s="24"/>
      <c r="O201" s="24"/>
      <c r="P201" s="5"/>
      <c r="Q201" s="5"/>
      <c r="R201" s="5"/>
      <c r="S201" s="5"/>
      <c r="T201" s="5"/>
    </row>
    <row r="202" spans="1:20" ht="15" customHeight="1" x14ac:dyDescent="0.25">
      <c r="A202" s="31">
        <f t="shared" si="20"/>
        <v>190</v>
      </c>
      <c r="B202" s="41">
        <f t="shared" si="21"/>
        <v>711.7361121575542</v>
      </c>
      <c r="C202" s="41">
        <f t="shared" si="22"/>
        <v>711.74</v>
      </c>
      <c r="D202" s="50"/>
      <c r="E202" s="49">
        <f t="shared" si="23"/>
        <v>0.08</v>
      </c>
      <c r="F202" s="32">
        <f t="shared" si="24"/>
        <v>204.57999999999998</v>
      </c>
      <c r="G202" s="46">
        <f t="shared" si="25"/>
        <v>507.16</v>
      </c>
      <c r="H202" s="40">
        <v>0</v>
      </c>
      <c r="I202" s="41">
        <f t="shared" si="27"/>
        <v>30178.600000000039</v>
      </c>
      <c r="J202" s="32">
        <f t="shared" si="26"/>
        <v>51795.200000000012</v>
      </c>
      <c r="K202" s="32">
        <f t="shared" si="19"/>
        <v>30379.790666666704</v>
      </c>
      <c r="L202" s="33"/>
      <c r="M202" s="24"/>
      <c r="N202" s="24"/>
      <c r="O202" s="24"/>
      <c r="P202" s="5"/>
      <c r="Q202" s="5"/>
      <c r="R202" s="5"/>
      <c r="S202" s="5"/>
      <c r="T202" s="5"/>
    </row>
    <row r="203" spans="1:20" ht="15" customHeight="1" x14ac:dyDescent="0.25">
      <c r="A203" s="31">
        <f t="shared" si="20"/>
        <v>191</v>
      </c>
      <c r="B203" s="41">
        <f t="shared" si="21"/>
        <v>711.7361121575542</v>
      </c>
      <c r="C203" s="41">
        <f t="shared" si="22"/>
        <v>711.74</v>
      </c>
      <c r="D203" s="50"/>
      <c r="E203" s="49">
        <f t="shared" si="23"/>
        <v>0.08</v>
      </c>
      <c r="F203" s="32">
        <f t="shared" si="24"/>
        <v>201.2</v>
      </c>
      <c r="G203" s="46">
        <f t="shared" si="25"/>
        <v>510.54</v>
      </c>
      <c r="H203" s="40">
        <v>0</v>
      </c>
      <c r="I203" s="41">
        <f t="shared" si="27"/>
        <v>29668.060000000038</v>
      </c>
      <c r="J203" s="32">
        <f t="shared" si="26"/>
        <v>51996.400000000009</v>
      </c>
      <c r="K203" s="32">
        <f t="shared" si="19"/>
        <v>29865.847066666705</v>
      </c>
      <c r="L203" s="33"/>
      <c r="M203" s="24"/>
      <c r="N203" s="24"/>
      <c r="O203" s="24"/>
      <c r="P203" s="5"/>
      <c r="Q203" s="5"/>
      <c r="R203" s="5"/>
      <c r="S203" s="5"/>
      <c r="T203" s="5"/>
    </row>
    <row r="204" spans="1:20" ht="15" customHeight="1" x14ac:dyDescent="0.25">
      <c r="A204" s="31">
        <f t="shared" si="20"/>
        <v>192</v>
      </c>
      <c r="B204" s="41">
        <f t="shared" si="21"/>
        <v>711.7361121575542</v>
      </c>
      <c r="C204" s="41">
        <f t="shared" si="22"/>
        <v>711.74</v>
      </c>
      <c r="D204" s="50"/>
      <c r="E204" s="49">
        <f t="shared" si="23"/>
        <v>0.08</v>
      </c>
      <c r="F204" s="32">
        <f t="shared" si="24"/>
        <v>197.79</v>
      </c>
      <c r="G204" s="46">
        <f t="shared" si="25"/>
        <v>513.95000000000005</v>
      </c>
      <c r="H204" s="40">
        <v>0</v>
      </c>
      <c r="I204" s="41">
        <f t="shared" si="27"/>
        <v>29154.110000000037</v>
      </c>
      <c r="J204" s="32">
        <f t="shared" si="26"/>
        <v>52194.19000000001</v>
      </c>
      <c r="K204" s="32">
        <f t="shared" si="19"/>
        <v>29348.470733333372</v>
      </c>
      <c r="L204" s="33"/>
      <c r="M204" s="24"/>
      <c r="N204" s="24"/>
      <c r="O204" s="24"/>
      <c r="P204" s="5"/>
      <c r="Q204" s="5"/>
      <c r="R204" s="5"/>
      <c r="S204" s="5"/>
      <c r="T204" s="5"/>
    </row>
    <row r="205" spans="1:20" ht="15" customHeight="1" x14ac:dyDescent="0.25">
      <c r="A205" s="31">
        <f t="shared" si="20"/>
        <v>193</v>
      </c>
      <c r="B205" s="41">
        <f t="shared" si="21"/>
        <v>711.7361121575542</v>
      </c>
      <c r="C205" s="41">
        <f t="shared" si="22"/>
        <v>711.74</v>
      </c>
      <c r="D205" s="50"/>
      <c r="E205" s="49">
        <f t="shared" si="23"/>
        <v>0.08</v>
      </c>
      <c r="F205" s="32">
        <f t="shared" si="24"/>
        <v>194.37</v>
      </c>
      <c r="G205" s="46">
        <f t="shared" si="25"/>
        <v>517.37</v>
      </c>
      <c r="H205" s="40">
        <v>0</v>
      </c>
      <c r="I205" s="41">
        <f t="shared" si="27"/>
        <v>28636.740000000038</v>
      </c>
      <c r="J205" s="32">
        <f t="shared" si="26"/>
        <v>52388.560000000012</v>
      </c>
      <c r="K205" s="32">
        <f t="shared" si="19"/>
        <v>28827.651600000037</v>
      </c>
      <c r="L205" s="33"/>
      <c r="M205" s="24"/>
      <c r="N205" s="24"/>
      <c r="O205" s="24"/>
      <c r="P205" s="5"/>
      <c r="Q205" s="5"/>
      <c r="R205" s="5"/>
      <c r="S205" s="5"/>
      <c r="T205" s="5"/>
    </row>
    <row r="206" spans="1:20" ht="15" customHeight="1" x14ac:dyDescent="0.25">
      <c r="A206" s="31">
        <f t="shared" si="20"/>
        <v>194</v>
      </c>
      <c r="B206" s="41">
        <f t="shared" si="21"/>
        <v>711.7361121575542</v>
      </c>
      <c r="C206" s="41">
        <f t="shared" si="22"/>
        <v>711.74</v>
      </c>
      <c r="D206" s="50"/>
      <c r="E206" s="49">
        <f t="shared" si="23"/>
        <v>0.08</v>
      </c>
      <c r="F206" s="32">
        <f t="shared" si="24"/>
        <v>190.92</v>
      </c>
      <c r="G206" s="46">
        <f t="shared" si="25"/>
        <v>520.82000000000005</v>
      </c>
      <c r="H206" s="40">
        <v>0</v>
      </c>
      <c r="I206" s="41">
        <f t="shared" si="27"/>
        <v>28115.920000000038</v>
      </c>
      <c r="J206" s="32">
        <f t="shared" si="26"/>
        <v>52579.48000000001</v>
      </c>
      <c r="K206" s="32">
        <f t="shared" ref="K206:K269" si="28">I206+(I206*E207/12)</f>
        <v>28303.359466666705</v>
      </c>
      <c r="L206" s="33"/>
      <c r="M206" s="24"/>
      <c r="N206" s="24"/>
      <c r="O206" s="24"/>
      <c r="P206" s="5"/>
      <c r="Q206" s="5"/>
      <c r="R206" s="5"/>
      <c r="S206" s="5"/>
      <c r="T206" s="5"/>
    </row>
    <row r="207" spans="1:20" ht="15" customHeight="1" x14ac:dyDescent="0.25">
      <c r="A207" s="31">
        <f t="shared" ref="A207:A270" si="29">IF(I206&lt;0.02,"",A206+1)</f>
        <v>195</v>
      </c>
      <c r="B207" s="41">
        <f t="shared" ref="B207:B270" si="30">IF(A207="","",IF(E207&lt;&gt;E206,PMT(E207/12,$C$4-A206,-I206),B206))</f>
        <v>711.7361121575542</v>
      </c>
      <c r="C207" s="41">
        <f t="shared" ref="C207:C270" si="31">IF(A207="","",IF(B207&gt;K206,K206,ROUNDUP(B207,2)))</f>
        <v>711.74</v>
      </c>
      <c r="D207" s="50"/>
      <c r="E207" s="49">
        <f t="shared" ref="E207:E270" si="32">IF(A207="","",IF(D207&lt;&gt;"",D207,E206))</f>
        <v>0.08</v>
      </c>
      <c r="F207" s="32">
        <f t="shared" ref="F207:F270" si="33">IF(A207="","",ROUNDUP(I206*E207/12,2))</f>
        <v>187.44</v>
      </c>
      <c r="G207" s="46">
        <f t="shared" ref="G207:G270" si="34">IF(A207="","",C207-F207)</f>
        <v>524.29999999999995</v>
      </c>
      <c r="H207" s="40">
        <v>0</v>
      </c>
      <c r="I207" s="41">
        <f t="shared" si="27"/>
        <v>27591.620000000039</v>
      </c>
      <c r="J207" s="32">
        <f t="shared" ref="J207:J270" si="35">IF(A207="","",J206+F207)</f>
        <v>52766.920000000013</v>
      </c>
      <c r="K207" s="32">
        <f t="shared" si="28"/>
        <v>27775.564133333373</v>
      </c>
      <c r="L207" s="33"/>
      <c r="M207" s="24"/>
      <c r="N207" s="24"/>
      <c r="O207" s="24"/>
      <c r="P207" s="5"/>
      <c r="Q207" s="5"/>
      <c r="R207" s="5"/>
      <c r="S207" s="5"/>
      <c r="T207" s="5"/>
    </row>
    <row r="208" spans="1:20" ht="15" customHeight="1" x14ac:dyDescent="0.25">
      <c r="A208" s="31">
        <f t="shared" si="29"/>
        <v>196</v>
      </c>
      <c r="B208" s="41">
        <f t="shared" si="30"/>
        <v>711.7361121575542</v>
      </c>
      <c r="C208" s="41">
        <f t="shared" si="31"/>
        <v>711.74</v>
      </c>
      <c r="D208" s="50"/>
      <c r="E208" s="49">
        <f t="shared" si="32"/>
        <v>0.08</v>
      </c>
      <c r="F208" s="32">
        <f t="shared" si="33"/>
        <v>183.95</v>
      </c>
      <c r="G208" s="46">
        <f t="shared" si="34"/>
        <v>527.79</v>
      </c>
      <c r="H208" s="40">
        <v>0</v>
      </c>
      <c r="I208" s="41">
        <f t="shared" ref="I208:I271" si="36">IFERROR(IF(I207&lt;0.02,0,I207-G208-H208),"")</f>
        <v>27063.830000000038</v>
      </c>
      <c r="J208" s="32">
        <f t="shared" si="35"/>
        <v>52950.87000000001</v>
      </c>
      <c r="K208" s="32">
        <f t="shared" si="28"/>
        <v>27244.255533333373</v>
      </c>
      <c r="L208" s="33"/>
      <c r="M208" s="24"/>
      <c r="N208" s="24"/>
      <c r="O208" s="24"/>
      <c r="P208" s="5"/>
      <c r="Q208" s="5"/>
      <c r="R208" s="5"/>
      <c r="S208" s="5"/>
      <c r="T208" s="5"/>
    </row>
    <row r="209" spans="1:20" ht="15" customHeight="1" x14ac:dyDescent="0.25">
      <c r="A209" s="31">
        <f t="shared" si="29"/>
        <v>197</v>
      </c>
      <c r="B209" s="41">
        <f t="shared" si="30"/>
        <v>711.7361121575542</v>
      </c>
      <c r="C209" s="41">
        <f t="shared" si="31"/>
        <v>711.74</v>
      </c>
      <c r="D209" s="50"/>
      <c r="E209" s="49">
        <f t="shared" si="32"/>
        <v>0.08</v>
      </c>
      <c r="F209" s="32">
        <f t="shared" si="33"/>
        <v>180.42999999999998</v>
      </c>
      <c r="G209" s="46">
        <f t="shared" si="34"/>
        <v>531.31000000000006</v>
      </c>
      <c r="H209" s="40">
        <v>0</v>
      </c>
      <c r="I209" s="41">
        <f t="shared" si="36"/>
        <v>26532.520000000037</v>
      </c>
      <c r="J209" s="32">
        <f t="shared" si="35"/>
        <v>53131.30000000001</v>
      </c>
      <c r="K209" s="32">
        <f t="shared" si="28"/>
        <v>26709.403466666703</v>
      </c>
      <c r="L209" s="33"/>
      <c r="M209" s="24"/>
      <c r="N209" s="24"/>
      <c r="O209" s="24"/>
      <c r="P209" s="5"/>
      <c r="Q209" s="5"/>
      <c r="R209" s="5"/>
      <c r="S209" s="5"/>
      <c r="T209" s="5"/>
    </row>
    <row r="210" spans="1:20" ht="15" customHeight="1" x14ac:dyDescent="0.25">
      <c r="A210" s="31">
        <f t="shared" si="29"/>
        <v>198</v>
      </c>
      <c r="B210" s="41">
        <f t="shared" si="30"/>
        <v>711.7361121575542</v>
      </c>
      <c r="C210" s="41">
        <f t="shared" si="31"/>
        <v>711.74</v>
      </c>
      <c r="D210" s="50"/>
      <c r="E210" s="49">
        <f t="shared" si="32"/>
        <v>0.08</v>
      </c>
      <c r="F210" s="32">
        <f t="shared" si="33"/>
        <v>176.89</v>
      </c>
      <c r="G210" s="46">
        <f t="shared" si="34"/>
        <v>534.85</v>
      </c>
      <c r="H210" s="40">
        <v>0</v>
      </c>
      <c r="I210" s="41">
        <f t="shared" si="36"/>
        <v>25997.670000000038</v>
      </c>
      <c r="J210" s="32">
        <f t="shared" si="35"/>
        <v>53308.19000000001</v>
      </c>
      <c r="K210" s="32">
        <f t="shared" si="28"/>
        <v>26170.987800000039</v>
      </c>
      <c r="L210" s="33"/>
      <c r="M210" s="24"/>
      <c r="N210" s="24"/>
      <c r="O210" s="24"/>
      <c r="P210" s="5"/>
      <c r="Q210" s="5"/>
      <c r="R210" s="5"/>
      <c r="S210" s="5"/>
      <c r="T210" s="5"/>
    </row>
    <row r="211" spans="1:20" ht="15" customHeight="1" x14ac:dyDescent="0.25">
      <c r="A211" s="31">
        <f t="shared" si="29"/>
        <v>199</v>
      </c>
      <c r="B211" s="41">
        <f t="shared" si="30"/>
        <v>711.7361121575542</v>
      </c>
      <c r="C211" s="41">
        <f t="shared" si="31"/>
        <v>711.74</v>
      </c>
      <c r="D211" s="50"/>
      <c r="E211" s="49">
        <f t="shared" si="32"/>
        <v>0.08</v>
      </c>
      <c r="F211" s="32">
        <f t="shared" si="33"/>
        <v>173.32</v>
      </c>
      <c r="G211" s="46">
        <f t="shared" si="34"/>
        <v>538.42000000000007</v>
      </c>
      <c r="H211" s="40">
        <v>0</v>
      </c>
      <c r="I211" s="41">
        <f t="shared" si="36"/>
        <v>25459.250000000036</v>
      </c>
      <c r="J211" s="32">
        <f t="shared" si="35"/>
        <v>53481.510000000009</v>
      </c>
      <c r="K211" s="32">
        <f t="shared" si="28"/>
        <v>25628.978333333369</v>
      </c>
      <c r="L211" s="33"/>
      <c r="M211" s="24"/>
      <c r="N211" s="24"/>
      <c r="O211" s="24"/>
      <c r="P211" s="5"/>
      <c r="Q211" s="5"/>
      <c r="R211" s="5"/>
      <c r="S211" s="5"/>
      <c r="T211" s="5"/>
    </row>
    <row r="212" spans="1:20" ht="15" customHeight="1" x14ac:dyDescent="0.25">
      <c r="A212" s="31">
        <f t="shared" si="29"/>
        <v>200</v>
      </c>
      <c r="B212" s="41">
        <f t="shared" si="30"/>
        <v>711.7361121575542</v>
      </c>
      <c r="C212" s="41">
        <f t="shared" si="31"/>
        <v>711.74</v>
      </c>
      <c r="D212" s="50"/>
      <c r="E212" s="49">
        <f t="shared" si="32"/>
        <v>0.08</v>
      </c>
      <c r="F212" s="32">
        <f t="shared" si="33"/>
        <v>169.73</v>
      </c>
      <c r="G212" s="46">
        <f t="shared" si="34"/>
        <v>542.01</v>
      </c>
      <c r="H212" s="40">
        <v>0</v>
      </c>
      <c r="I212" s="41">
        <f t="shared" si="36"/>
        <v>24917.240000000038</v>
      </c>
      <c r="J212" s="32">
        <f t="shared" si="35"/>
        <v>53651.240000000013</v>
      </c>
      <c r="K212" s="32">
        <f t="shared" si="28"/>
        <v>25083.354933333372</v>
      </c>
      <c r="L212" s="33"/>
      <c r="M212" s="24"/>
      <c r="N212" s="24"/>
      <c r="O212" s="24"/>
      <c r="P212" s="5"/>
      <c r="Q212" s="5"/>
      <c r="R212" s="5"/>
      <c r="S212" s="5"/>
      <c r="T212" s="5"/>
    </row>
    <row r="213" spans="1:20" ht="15" customHeight="1" x14ac:dyDescent="0.25">
      <c r="A213" s="31">
        <f t="shared" si="29"/>
        <v>201</v>
      </c>
      <c r="B213" s="41">
        <f t="shared" si="30"/>
        <v>711.7361121575542</v>
      </c>
      <c r="C213" s="41">
        <f t="shared" si="31"/>
        <v>711.74</v>
      </c>
      <c r="D213" s="50"/>
      <c r="E213" s="49">
        <f t="shared" si="32"/>
        <v>0.08</v>
      </c>
      <c r="F213" s="32">
        <f t="shared" si="33"/>
        <v>166.12</v>
      </c>
      <c r="G213" s="46">
        <f t="shared" si="34"/>
        <v>545.62</v>
      </c>
      <c r="H213" s="40">
        <v>0</v>
      </c>
      <c r="I213" s="41">
        <f t="shared" si="36"/>
        <v>24371.620000000039</v>
      </c>
      <c r="J213" s="32">
        <f t="shared" si="35"/>
        <v>53817.360000000015</v>
      </c>
      <c r="K213" s="32">
        <f t="shared" si="28"/>
        <v>24534.097466666706</v>
      </c>
      <c r="L213" s="33"/>
      <c r="M213" s="24"/>
      <c r="N213" s="24"/>
      <c r="O213" s="24"/>
      <c r="P213" s="5"/>
      <c r="Q213" s="5"/>
      <c r="R213" s="5"/>
      <c r="S213" s="5"/>
      <c r="T213" s="5"/>
    </row>
    <row r="214" spans="1:20" ht="15" customHeight="1" x14ac:dyDescent="0.25">
      <c r="A214" s="31">
        <f t="shared" si="29"/>
        <v>202</v>
      </c>
      <c r="B214" s="41">
        <f t="shared" si="30"/>
        <v>711.7361121575542</v>
      </c>
      <c r="C214" s="41">
        <f t="shared" si="31"/>
        <v>711.74</v>
      </c>
      <c r="D214" s="50"/>
      <c r="E214" s="49">
        <f t="shared" si="32"/>
        <v>0.08</v>
      </c>
      <c r="F214" s="32">
        <f t="shared" si="33"/>
        <v>162.47999999999999</v>
      </c>
      <c r="G214" s="46">
        <f t="shared" si="34"/>
        <v>549.26</v>
      </c>
      <c r="H214" s="40">
        <v>0</v>
      </c>
      <c r="I214" s="41">
        <f t="shared" si="36"/>
        <v>23822.360000000041</v>
      </c>
      <c r="J214" s="32">
        <f t="shared" si="35"/>
        <v>53979.840000000018</v>
      </c>
      <c r="K214" s="32">
        <f t="shared" si="28"/>
        <v>23981.175733333374</v>
      </c>
      <c r="L214" s="33"/>
      <c r="M214" s="24"/>
      <c r="N214" s="24"/>
      <c r="O214" s="24"/>
      <c r="P214" s="5"/>
      <c r="Q214" s="5"/>
      <c r="R214" s="5"/>
      <c r="S214" s="5"/>
      <c r="T214" s="5"/>
    </row>
    <row r="215" spans="1:20" ht="15" customHeight="1" x14ac:dyDescent="0.25">
      <c r="A215" s="31">
        <f t="shared" si="29"/>
        <v>203</v>
      </c>
      <c r="B215" s="41">
        <f t="shared" si="30"/>
        <v>711.7361121575542</v>
      </c>
      <c r="C215" s="41">
        <f t="shared" si="31"/>
        <v>711.74</v>
      </c>
      <c r="D215" s="50"/>
      <c r="E215" s="49">
        <f t="shared" si="32"/>
        <v>0.08</v>
      </c>
      <c r="F215" s="32">
        <f t="shared" si="33"/>
        <v>158.82</v>
      </c>
      <c r="G215" s="46">
        <f t="shared" si="34"/>
        <v>552.92000000000007</v>
      </c>
      <c r="H215" s="40">
        <v>0</v>
      </c>
      <c r="I215" s="41">
        <f t="shared" si="36"/>
        <v>23269.440000000039</v>
      </c>
      <c r="J215" s="32">
        <f t="shared" si="35"/>
        <v>54138.660000000018</v>
      </c>
      <c r="K215" s="32">
        <f t="shared" si="28"/>
        <v>23424.569600000039</v>
      </c>
      <c r="L215" s="33"/>
      <c r="M215" s="24"/>
      <c r="N215" s="24"/>
      <c r="O215" s="24"/>
      <c r="P215" s="5"/>
      <c r="Q215" s="5"/>
      <c r="R215" s="5"/>
      <c r="S215" s="5"/>
      <c r="T215" s="5"/>
    </row>
    <row r="216" spans="1:20" ht="15" customHeight="1" x14ac:dyDescent="0.25">
      <c r="A216" s="31">
        <f t="shared" si="29"/>
        <v>204</v>
      </c>
      <c r="B216" s="41">
        <f t="shared" si="30"/>
        <v>711.7361121575542</v>
      </c>
      <c r="C216" s="41">
        <f t="shared" si="31"/>
        <v>711.74</v>
      </c>
      <c r="D216" s="50"/>
      <c r="E216" s="49">
        <f t="shared" si="32"/>
        <v>0.08</v>
      </c>
      <c r="F216" s="32">
        <f t="shared" si="33"/>
        <v>155.13</v>
      </c>
      <c r="G216" s="46">
        <f t="shared" si="34"/>
        <v>556.61</v>
      </c>
      <c r="H216" s="40">
        <v>0</v>
      </c>
      <c r="I216" s="41">
        <f t="shared" si="36"/>
        <v>22712.830000000038</v>
      </c>
      <c r="J216" s="32">
        <f t="shared" si="35"/>
        <v>54293.790000000015</v>
      </c>
      <c r="K216" s="32">
        <f t="shared" si="28"/>
        <v>22864.248866666705</v>
      </c>
      <c r="L216" s="33"/>
      <c r="M216" s="24"/>
      <c r="N216" s="24"/>
      <c r="O216" s="24"/>
      <c r="P216" s="5"/>
      <c r="Q216" s="5"/>
      <c r="R216" s="5"/>
      <c r="S216" s="5"/>
      <c r="T216" s="5"/>
    </row>
    <row r="217" spans="1:20" ht="15" customHeight="1" x14ac:dyDescent="0.25">
      <c r="A217" s="31">
        <f t="shared" si="29"/>
        <v>205</v>
      </c>
      <c r="B217" s="41">
        <f t="shared" si="30"/>
        <v>711.7361121575542</v>
      </c>
      <c r="C217" s="41">
        <f t="shared" si="31"/>
        <v>711.74</v>
      </c>
      <c r="D217" s="50"/>
      <c r="E217" s="49">
        <f t="shared" si="32"/>
        <v>0.08</v>
      </c>
      <c r="F217" s="32">
        <f t="shared" si="33"/>
        <v>151.41999999999999</v>
      </c>
      <c r="G217" s="46">
        <f t="shared" si="34"/>
        <v>560.32000000000005</v>
      </c>
      <c r="H217" s="40">
        <v>0</v>
      </c>
      <c r="I217" s="41">
        <f t="shared" si="36"/>
        <v>22152.510000000038</v>
      </c>
      <c r="J217" s="32">
        <f t="shared" si="35"/>
        <v>54445.210000000014</v>
      </c>
      <c r="K217" s="32">
        <f t="shared" si="28"/>
        <v>22300.19340000004</v>
      </c>
      <c r="L217" s="33"/>
      <c r="M217" s="24"/>
      <c r="N217" s="24"/>
      <c r="O217" s="24"/>
      <c r="P217" s="5"/>
      <c r="Q217" s="5"/>
      <c r="R217" s="5"/>
      <c r="S217" s="5"/>
      <c r="T217" s="5"/>
    </row>
    <row r="218" spans="1:20" ht="15" customHeight="1" x14ac:dyDescent="0.25">
      <c r="A218" s="31">
        <f t="shared" si="29"/>
        <v>206</v>
      </c>
      <c r="B218" s="41">
        <f t="shared" si="30"/>
        <v>711.7361121575542</v>
      </c>
      <c r="C218" s="41">
        <f t="shared" si="31"/>
        <v>711.74</v>
      </c>
      <c r="D218" s="50"/>
      <c r="E218" s="49">
        <f t="shared" si="32"/>
        <v>0.08</v>
      </c>
      <c r="F218" s="32">
        <f t="shared" si="33"/>
        <v>147.69</v>
      </c>
      <c r="G218" s="46">
        <f t="shared" si="34"/>
        <v>564.04999999999995</v>
      </c>
      <c r="H218" s="40">
        <v>0</v>
      </c>
      <c r="I218" s="41">
        <f t="shared" si="36"/>
        <v>21588.460000000039</v>
      </c>
      <c r="J218" s="32">
        <f t="shared" si="35"/>
        <v>54592.900000000016</v>
      </c>
      <c r="K218" s="32">
        <f t="shared" si="28"/>
        <v>21732.383066666705</v>
      </c>
      <c r="L218" s="33"/>
      <c r="M218" s="24"/>
      <c r="N218" s="24"/>
      <c r="O218" s="24"/>
      <c r="P218" s="5"/>
      <c r="Q218" s="5"/>
      <c r="R218" s="5"/>
      <c r="S218" s="5"/>
      <c r="T218" s="5"/>
    </row>
    <row r="219" spans="1:20" ht="15" customHeight="1" x14ac:dyDescent="0.25">
      <c r="A219" s="31">
        <f t="shared" si="29"/>
        <v>207</v>
      </c>
      <c r="B219" s="41">
        <f t="shared" si="30"/>
        <v>711.7361121575542</v>
      </c>
      <c r="C219" s="41">
        <f t="shared" si="31"/>
        <v>711.74</v>
      </c>
      <c r="D219" s="50"/>
      <c r="E219" s="49">
        <f t="shared" si="32"/>
        <v>0.08</v>
      </c>
      <c r="F219" s="32">
        <f t="shared" si="33"/>
        <v>143.92999999999998</v>
      </c>
      <c r="G219" s="46">
        <f t="shared" si="34"/>
        <v>567.81000000000006</v>
      </c>
      <c r="H219" s="40">
        <v>0</v>
      </c>
      <c r="I219" s="41">
        <f t="shared" si="36"/>
        <v>21020.650000000038</v>
      </c>
      <c r="J219" s="32">
        <f t="shared" si="35"/>
        <v>54736.830000000016</v>
      </c>
      <c r="K219" s="32">
        <f t="shared" si="28"/>
        <v>21160.787666666703</v>
      </c>
      <c r="L219" s="33"/>
      <c r="M219" s="24"/>
      <c r="N219" s="24"/>
      <c r="O219" s="24"/>
      <c r="P219" s="5"/>
      <c r="Q219" s="5"/>
      <c r="R219" s="5"/>
      <c r="S219" s="5"/>
      <c r="T219" s="5"/>
    </row>
    <row r="220" spans="1:20" ht="15" customHeight="1" x14ac:dyDescent="0.25">
      <c r="A220" s="31">
        <f t="shared" si="29"/>
        <v>208</v>
      </c>
      <c r="B220" s="41">
        <f t="shared" si="30"/>
        <v>711.7361121575542</v>
      </c>
      <c r="C220" s="41">
        <f t="shared" si="31"/>
        <v>711.74</v>
      </c>
      <c r="D220" s="50"/>
      <c r="E220" s="49">
        <f t="shared" si="32"/>
        <v>0.08</v>
      </c>
      <c r="F220" s="32">
        <f t="shared" si="33"/>
        <v>140.13999999999999</v>
      </c>
      <c r="G220" s="46">
        <f t="shared" si="34"/>
        <v>571.6</v>
      </c>
      <c r="H220" s="40">
        <v>0</v>
      </c>
      <c r="I220" s="41">
        <f t="shared" si="36"/>
        <v>20449.050000000039</v>
      </c>
      <c r="J220" s="32">
        <f t="shared" si="35"/>
        <v>54876.970000000016</v>
      </c>
      <c r="K220" s="32">
        <f t="shared" si="28"/>
        <v>20585.37700000004</v>
      </c>
      <c r="L220" s="33"/>
      <c r="M220" s="24"/>
      <c r="N220" s="24"/>
      <c r="O220" s="24"/>
      <c r="P220" s="5"/>
      <c r="Q220" s="5"/>
      <c r="R220" s="5"/>
      <c r="S220" s="5"/>
      <c r="T220" s="5"/>
    </row>
    <row r="221" spans="1:20" ht="15" customHeight="1" x14ac:dyDescent="0.25">
      <c r="A221" s="31">
        <f t="shared" si="29"/>
        <v>209</v>
      </c>
      <c r="B221" s="41">
        <f t="shared" si="30"/>
        <v>711.7361121575542</v>
      </c>
      <c r="C221" s="41">
        <f t="shared" si="31"/>
        <v>711.74</v>
      </c>
      <c r="D221" s="50"/>
      <c r="E221" s="49">
        <f t="shared" si="32"/>
        <v>0.08</v>
      </c>
      <c r="F221" s="32">
        <f t="shared" si="33"/>
        <v>136.32999999999998</v>
      </c>
      <c r="G221" s="46">
        <f t="shared" si="34"/>
        <v>575.41000000000008</v>
      </c>
      <c r="H221" s="40">
        <v>0</v>
      </c>
      <c r="I221" s="41">
        <f t="shared" si="36"/>
        <v>19873.640000000039</v>
      </c>
      <c r="J221" s="32">
        <f t="shared" si="35"/>
        <v>55013.300000000017</v>
      </c>
      <c r="K221" s="32">
        <f t="shared" si="28"/>
        <v>20006.130933333374</v>
      </c>
      <c r="L221" s="33"/>
      <c r="M221" s="24"/>
      <c r="N221" s="24"/>
      <c r="O221" s="24"/>
      <c r="P221" s="5"/>
      <c r="Q221" s="5"/>
      <c r="R221" s="5"/>
      <c r="S221" s="5"/>
      <c r="T221" s="5"/>
    </row>
    <row r="222" spans="1:20" ht="15" customHeight="1" x14ac:dyDescent="0.25">
      <c r="A222" s="31">
        <f t="shared" si="29"/>
        <v>210</v>
      </c>
      <c r="B222" s="41">
        <f t="shared" si="30"/>
        <v>711.7361121575542</v>
      </c>
      <c r="C222" s="41">
        <f t="shared" si="31"/>
        <v>711.74</v>
      </c>
      <c r="D222" s="50"/>
      <c r="E222" s="49">
        <f t="shared" si="32"/>
        <v>0.08</v>
      </c>
      <c r="F222" s="32">
        <f t="shared" si="33"/>
        <v>132.5</v>
      </c>
      <c r="G222" s="46">
        <f t="shared" si="34"/>
        <v>579.24</v>
      </c>
      <c r="H222" s="40">
        <v>0</v>
      </c>
      <c r="I222" s="41">
        <f t="shared" si="36"/>
        <v>19294.400000000038</v>
      </c>
      <c r="J222" s="32">
        <f t="shared" si="35"/>
        <v>55145.800000000017</v>
      </c>
      <c r="K222" s="32">
        <f t="shared" si="28"/>
        <v>19423.029333333372</v>
      </c>
      <c r="L222" s="33"/>
      <c r="M222" s="24"/>
      <c r="N222" s="24"/>
      <c r="O222" s="24"/>
      <c r="P222" s="5"/>
      <c r="Q222" s="5"/>
      <c r="R222" s="5"/>
      <c r="S222" s="5"/>
      <c r="T222" s="5"/>
    </row>
    <row r="223" spans="1:20" ht="15" customHeight="1" x14ac:dyDescent="0.25">
      <c r="A223" s="31">
        <f t="shared" si="29"/>
        <v>211</v>
      </c>
      <c r="B223" s="41">
        <f t="shared" si="30"/>
        <v>711.7361121575542</v>
      </c>
      <c r="C223" s="41">
        <f t="shared" si="31"/>
        <v>711.74</v>
      </c>
      <c r="D223" s="50"/>
      <c r="E223" s="49">
        <f t="shared" si="32"/>
        <v>0.08</v>
      </c>
      <c r="F223" s="32">
        <f t="shared" si="33"/>
        <v>128.63</v>
      </c>
      <c r="G223" s="46">
        <f t="shared" si="34"/>
        <v>583.11</v>
      </c>
      <c r="H223" s="40">
        <v>0</v>
      </c>
      <c r="I223" s="41">
        <f t="shared" si="36"/>
        <v>18711.290000000037</v>
      </c>
      <c r="J223" s="32">
        <f t="shared" si="35"/>
        <v>55274.430000000015</v>
      </c>
      <c r="K223" s="32">
        <f t="shared" si="28"/>
        <v>18836.031933333372</v>
      </c>
      <c r="L223" s="33"/>
      <c r="M223" s="24"/>
      <c r="N223" s="24"/>
      <c r="O223" s="24"/>
      <c r="P223" s="5"/>
      <c r="Q223" s="5"/>
      <c r="R223" s="5"/>
      <c r="S223" s="5"/>
      <c r="T223" s="5"/>
    </row>
    <row r="224" spans="1:20" ht="15" customHeight="1" x14ac:dyDescent="0.25">
      <c r="A224" s="31">
        <f t="shared" si="29"/>
        <v>212</v>
      </c>
      <c r="B224" s="41">
        <f t="shared" si="30"/>
        <v>711.7361121575542</v>
      </c>
      <c r="C224" s="41">
        <f t="shared" si="31"/>
        <v>711.74</v>
      </c>
      <c r="D224" s="50"/>
      <c r="E224" s="49">
        <f t="shared" si="32"/>
        <v>0.08</v>
      </c>
      <c r="F224" s="32">
        <f t="shared" si="33"/>
        <v>124.75</v>
      </c>
      <c r="G224" s="46">
        <f t="shared" si="34"/>
        <v>586.99</v>
      </c>
      <c r="H224" s="40">
        <v>0</v>
      </c>
      <c r="I224" s="41">
        <f t="shared" si="36"/>
        <v>18124.300000000036</v>
      </c>
      <c r="J224" s="32">
        <f t="shared" si="35"/>
        <v>55399.180000000015</v>
      </c>
      <c r="K224" s="32">
        <f t="shared" si="28"/>
        <v>18245.128666666704</v>
      </c>
      <c r="L224" s="33"/>
      <c r="M224" s="24"/>
      <c r="N224" s="24"/>
      <c r="O224" s="24"/>
      <c r="P224" s="5"/>
      <c r="Q224" s="5"/>
      <c r="R224" s="5"/>
      <c r="S224" s="5"/>
      <c r="T224" s="5"/>
    </row>
    <row r="225" spans="1:20" ht="15" customHeight="1" x14ac:dyDescent="0.25">
      <c r="A225" s="31">
        <f t="shared" si="29"/>
        <v>213</v>
      </c>
      <c r="B225" s="41">
        <f t="shared" si="30"/>
        <v>711.7361121575542</v>
      </c>
      <c r="C225" s="41">
        <f t="shared" si="31"/>
        <v>711.74</v>
      </c>
      <c r="D225" s="50"/>
      <c r="E225" s="49">
        <f t="shared" si="32"/>
        <v>0.08</v>
      </c>
      <c r="F225" s="32">
        <f t="shared" si="33"/>
        <v>120.83</v>
      </c>
      <c r="G225" s="46">
        <f t="shared" si="34"/>
        <v>590.91</v>
      </c>
      <c r="H225" s="40">
        <v>0</v>
      </c>
      <c r="I225" s="41">
        <f t="shared" si="36"/>
        <v>17533.390000000036</v>
      </c>
      <c r="J225" s="32">
        <f t="shared" si="35"/>
        <v>55520.010000000017</v>
      </c>
      <c r="K225" s="32">
        <f t="shared" si="28"/>
        <v>17650.279266666701</v>
      </c>
      <c r="L225" s="33"/>
      <c r="M225" s="24"/>
      <c r="N225" s="24"/>
      <c r="O225" s="24"/>
      <c r="P225" s="5"/>
      <c r="Q225" s="5"/>
      <c r="R225" s="5"/>
      <c r="S225" s="5"/>
      <c r="T225" s="5"/>
    </row>
    <row r="226" spans="1:20" ht="15" customHeight="1" x14ac:dyDescent="0.25">
      <c r="A226" s="31">
        <f t="shared" si="29"/>
        <v>214</v>
      </c>
      <c r="B226" s="41">
        <f t="shared" si="30"/>
        <v>711.7361121575542</v>
      </c>
      <c r="C226" s="41">
        <f t="shared" si="31"/>
        <v>711.74</v>
      </c>
      <c r="D226" s="50"/>
      <c r="E226" s="49">
        <f t="shared" si="32"/>
        <v>0.08</v>
      </c>
      <c r="F226" s="32">
        <f t="shared" si="33"/>
        <v>116.89</v>
      </c>
      <c r="G226" s="46">
        <f t="shared" si="34"/>
        <v>594.85</v>
      </c>
      <c r="H226" s="40">
        <v>0</v>
      </c>
      <c r="I226" s="41">
        <f t="shared" si="36"/>
        <v>16938.540000000037</v>
      </c>
      <c r="J226" s="32">
        <f t="shared" si="35"/>
        <v>55636.900000000016</v>
      </c>
      <c r="K226" s="32">
        <f t="shared" si="28"/>
        <v>17051.463600000039</v>
      </c>
      <c r="L226" s="33"/>
      <c r="M226" s="24"/>
      <c r="N226" s="24"/>
      <c r="O226" s="24"/>
      <c r="P226" s="5"/>
      <c r="Q226" s="5"/>
      <c r="R226" s="5"/>
      <c r="S226" s="5"/>
      <c r="T226" s="5"/>
    </row>
    <row r="227" spans="1:20" ht="15" customHeight="1" x14ac:dyDescent="0.25">
      <c r="A227" s="31">
        <f t="shared" si="29"/>
        <v>215</v>
      </c>
      <c r="B227" s="41">
        <f t="shared" si="30"/>
        <v>711.7361121575542</v>
      </c>
      <c r="C227" s="41">
        <f t="shared" si="31"/>
        <v>711.74</v>
      </c>
      <c r="D227" s="50"/>
      <c r="E227" s="49">
        <f t="shared" si="32"/>
        <v>0.08</v>
      </c>
      <c r="F227" s="32">
        <f t="shared" si="33"/>
        <v>112.93</v>
      </c>
      <c r="G227" s="46">
        <f t="shared" si="34"/>
        <v>598.80999999999995</v>
      </c>
      <c r="H227" s="40">
        <v>0</v>
      </c>
      <c r="I227" s="41">
        <f t="shared" si="36"/>
        <v>16339.730000000038</v>
      </c>
      <c r="J227" s="32">
        <f t="shared" si="35"/>
        <v>55749.830000000016</v>
      </c>
      <c r="K227" s="32">
        <f t="shared" si="28"/>
        <v>16448.661533333372</v>
      </c>
      <c r="L227" s="33"/>
      <c r="M227" s="24"/>
      <c r="N227" s="24"/>
      <c r="O227" s="24"/>
      <c r="P227" s="5"/>
      <c r="Q227" s="5"/>
      <c r="R227" s="5"/>
      <c r="S227" s="5"/>
      <c r="T227" s="5"/>
    </row>
    <row r="228" spans="1:20" ht="15" customHeight="1" x14ac:dyDescent="0.25">
      <c r="A228" s="31">
        <f t="shared" si="29"/>
        <v>216</v>
      </c>
      <c r="B228" s="41">
        <f t="shared" si="30"/>
        <v>711.7361121575542</v>
      </c>
      <c r="C228" s="41">
        <f t="shared" si="31"/>
        <v>711.74</v>
      </c>
      <c r="D228" s="50"/>
      <c r="E228" s="49">
        <f t="shared" si="32"/>
        <v>0.08</v>
      </c>
      <c r="F228" s="32">
        <f t="shared" si="33"/>
        <v>108.94000000000001</v>
      </c>
      <c r="G228" s="46">
        <f t="shared" si="34"/>
        <v>602.79999999999995</v>
      </c>
      <c r="H228" s="40">
        <v>0</v>
      </c>
      <c r="I228" s="41">
        <f t="shared" si="36"/>
        <v>15736.930000000038</v>
      </c>
      <c r="J228" s="32">
        <f t="shared" si="35"/>
        <v>55858.770000000019</v>
      </c>
      <c r="K228" s="32">
        <f t="shared" si="28"/>
        <v>15841.842866666706</v>
      </c>
      <c r="L228" s="33"/>
      <c r="M228" s="24"/>
      <c r="N228" s="24"/>
      <c r="O228" s="24"/>
      <c r="P228" s="5"/>
      <c r="Q228" s="5"/>
      <c r="R228" s="5"/>
      <c r="S228" s="5"/>
      <c r="T228" s="5"/>
    </row>
    <row r="229" spans="1:20" ht="15" customHeight="1" x14ac:dyDescent="0.25">
      <c r="A229" s="31">
        <f t="shared" si="29"/>
        <v>217</v>
      </c>
      <c r="B229" s="41">
        <f t="shared" si="30"/>
        <v>711.7361121575542</v>
      </c>
      <c r="C229" s="41">
        <f t="shared" si="31"/>
        <v>711.74</v>
      </c>
      <c r="D229" s="50"/>
      <c r="E229" s="49">
        <f t="shared" si="32"/>
        <v>0.08</v>
      </c>
      <c r="F229" s="32">
        <f t="shared" si="33"/>
        <v>104.92</v>
      </c>
      <c r="G229" s="46">
        <f t="shared" si="34"/>
        <v>606.82000000000005</v>
      </c>
      <c r="H229" s="40">
        <v>0</v>
      </c>
      <c r="I229" s="41">
        <f t="shared" si="36"/>
        <v>15130.110000000039</v>
      </c>
      <c r="J229" s="32">
        <f t="shared" si="35"/>
        <v>55963.690000000017</v>
      </c>
      <c r="K229" s="32">
        <f t="shared" si="28"/>
        <v>15230.97740000004</v>
      </c>
      <c r="L229" s="33"/>
      <c r="M229" s="24"/>
      <c r="N229" s="24"/>
      <c r="O229" s="24"/>
      <c r="P229" s="5"/>
      <c r="Q229" s="5"/>
      <c r="R229" s="5"/>
      <c r="S229" s="5"/>
      <c r="T229" s="5"/>
    </row>
    <row r="230" spans="1:20" ht="15" customHeight="1" x14ac:dyDescent="0.25">
      <c r="A230" s="31">
        <f t="shared" si="29"/>
        <v>218</v>
      </c>
      <c r="B230" s="41">
        <f t="shared" si="30"/>
        <v>711.7361121575542</v>
      </c>
      <c r="C230" s="41">
        <f t="shared" si="31"/>
        <v>711.74</v>
      </c>
      <c r="D230" s="50"/>
      <c r="E230" s="49">
        <f t="shared" si="32"/>
        <v>0.08</v>
      </c>
      <c r="F230" s="32">
        <f t="shared" si="33"/>
        <v>100.87</v>
      </c>
      <c r="G230" s="46">
        <f t="shared" si="34"/>
        <v>610.87</v>
      </c>
      <c r="H230" s="40">
        <v>0</v>
      </c>
      <c r="I230" s="41">
        <f t="shared" si="36"/>
        <v>14519.240000000038</v>
      </c>
      <c r="J230" s="32">
        <f t="shared" si="35"/>
        <v>56064.560000000019</v>
      </c>
      <c r="K230" s="32">
        <f t="shared" si="28"/>
        <v>14616.034933333372</v>
      </c>
      <c r="L230" s="33"/>
      <c r="M230" s="24"/>
      <c r="N230" s="24"/>
      <c r="O230" s="24"/>
      <c r="P230" s="5"/>
      <c r="Q230" s="5"/>
      <c r="R230" s="5"/>
      <c r="S230" s="5"/>
      <c r="T230" s="5"/>
    </row>
    <row r="231" spans="1:20" ht="15" customHeight="1" x14ac:dyDescent="0.25">
      <c r="A231" s="31">
        <f t="shared" si="29"/>
        <v>219</v>
      </c>
      <c r="B231" s="41">
        <f t="shared" si="30"/>
        <v>711.7361121575542</v>
      </c>
      <c r="C231" s="41">
        <f t="shared" si="31"/>
        <v>711.74</v>
      </c>
      <c r="D231" s="50"/>
      <c r="E231" s="49">
        <f t="shared" si="32"/>
        <v>0.08</v>
      </c>
      <c r="F231" s="32">
        <f t="shared" si="33"/>
        <v>96.800000000000011</v>
      </c>
      <c r="G231" s="46">
        <f t="shared" si="34"/>
        <v>614.94000000000005</v>
      </c>
      <c r="H231" s="40">
        <v>0</v>
      </c>
      <c r="I231" s="41">
        <f t="shared" si="36"/>
        <v>13904.300000000037</v>
      </c>
      <c r="J231" s="32">
        <f t="shared" si="35"/>
        <v>56161.360000000022</v>
      </c>
      <c r="K231" s="32">
        <f t="shared" si="28"/>
        <v>13996.995333333371</v>
      </c>
      <c r="L231" s="33"/>
      <c r="M231" s="24"/>
      <c r="N231" s="24"/>
      <c r="O231" s="24"/>
      <c r="P231" s="5"/>
      <c r="Q231" s="5"/>
      <c r="R231" s="5"/>
      <c r="S231" s="5"/>
      <c r="T231" s="5"/>
    </row>
    <row r="232" spans="1:20" ht="15" customHeight="1" x14ac:dyDescent="0.25">
      <c r="A232" s="31">
        <f t="shared" si="29"/>
        <v>220</v>
      </c>
      <c r="B232" s="41">
        <f t="shared" si="30"/>
        <v>711.7361121575542</v>
      </c>
      <c r="C232" s="41">
        <f t="shared" si="31"/>
        <v>711.74</v>
      </c>
      <c r="D232" s="50"/>
      <c r="E232" s="49">
        <f t="shared" si="32"/>
        <v>0.08</v>
      </c>
      <c r="F232" s="32">
        <f t="shared" si="33"/>
        <v>92.7</v>
      </c>
      <c r="G232" s="46">
        <f t="shared" si="34"/>
        <v>619.04</v>
      </c>
      <c r="H232" s="40">
        <v>0</v>
      </c>
      <c r="I232" s="41">
        <f t="shared" si="36"/>
        <v>13285.260000000038</v>
      </c>
      <c r="J232" s="32">
        <f t="shared" si="35"/>
        <v>56254.060000000019</v>
      </c>
      <c r="K232" s="32">
        <f t="shared" si="28"/>
        <v>13373.828400000039</v>
      </c>
      <c r="L232" s="33"/>
      <c r="M232" s="24"/>
      <c r="N232" s="24"/>
      <c r="O232" s="24"/>
      <c r="P232" s="5"/>
      <c r="Q232" s="5"/>
      <c r="R232" s="5"/>
      <c r="S232" s="5"/>
      <c r="T232" s="5"/>
    </row>
    <row r="233" spans="1:20" ht="15" customHeight="1" x14ac:dyDescent="0.25">
      <c r="A233" s="31">
        <f t="shared" si="29"/>
        <v>221</v>
      </c>
      <c r="B233" s="41">
        <f t="shared" si="30"/>
        <v>711.7361121575542</v>
      </c>
      <c r="C233" s="41">
        <f t="shared" si="31"/>
        <v>711.74</v>
      </c>
      <c r="D233" s="50"/>
      <c r="E233" s="49">
        <f t="shared" si="32"/>
        <v>0.08</v>
      </c>
      <c r="F233" s="32">
        <f t="shared" si="33"/>
        <v>88.570000000000007</v>
      </c>
      <c r="G233" s="46">
        <f t="shared" si="34"/>
        <v>623.16999999999996</v>
      </c>
      <c r="H233" s="40">
        <v>0</v>
      </c>
      <c r="I233" s="41">
        <f t="shared" si="36"/>
        <v>12662.090000000038</v>
      </c>
      <c r="J233" s="32">
        <f t="shared" si="35"/>
        <v>56342.630000000019</v>
      </c>
      <c r="K233" s="32">
        <f t="shared" si="28"/>
        <v>12746.503933333372</v>
      </c>
      <c r="L233" s="33"/>
      <c r="M233" s="24"/>
      <c r="N233" s="24"/>
      <c r="O233" s="24"/>
      <c r="P233" s="5"/>
      <c r="Q233" s="5"/>
      <c r="R233" s="5"/>
      <c r="S233" s="5"/>
      <c r="T233" s="5"/>
    </row>
    <row r="234" spans="1:20" ht="15" customHeight="1" x14ac:dyDescent="0.25">
      <c r="A234" s="31">
        <f t="shared" si="29"/>
        <v>222</v>
      </c>
      <c r="B234" s="41">
        <f t="shared" si="30"/>
        <v>711.7361121575542</v>
      </c>
      <c r="C234" s="41">
        <f t="shared" si="31"/>
        <v>711.74</v>
      </c>
      <c r="D234" s="50"/>
      <c r="E234" s="49">
        <f t="shared" si="32"/>
        <v>0.08</v>
      </c>
      <c r="F234" s="32">
        <f t="shared" si="33"/>
        <v>84.42</v>
      </c>
      <c r="G234" s="46">
        <f t="shared" si="34"/>
        <v>627.32000000000005</v>
      </c>
      <c r="H234" s="40">
        <v>0</v>
      </c>
      <c r="I234" s="41">
        <f t="shared" si="36"/>
        <v>12034.770000000039</v>
      </c>
      <c r="J234" s="32">
        <f t="shared" si="35"/>
        <v>56427.050000000017</v>
      </c>
      <c r="K234" s="32">
        <f t="shared" si="28"/>
        <v>12115.001800000038</v>
      </c>
      <c r="L234" s="33"/>
      <c r="M234" s="24"/>
      <c r="N234" s="24"/>
      <c r="O234" s="24"/>
      <c r="P234" s="5"/>
      <c r="Q234" s="5"/>
      <c r="R234" s="5"/>
      <c r="S234" s="5"/>
      <c r="T234" s="5"/>
    </row>
    <row r="235" spans="1:20" ht="15" customHeight="1" x14ac:dyDescent="0.25">
      <c r="A235" s="31">
        <f t="shared" si="29"/>
        <v>223</v>
      </c>
      <c r="B235" s="41">
        <f t="shared" si="30"/>
        <v>711.7361121575542</v>
      </c>
      <c r="C235" s="41">
        <f t="shared" si="31"/>
        <v>711.74</v>
      </c>
      <c r="D235" s="50"/>
      <c r="E235" s="49">
        <f t="shared" si="32"/>
        <v>0.08</v>
      </c>
      <c r="F235" s="32">
        <f t="shared" si="33"/>
        <v>80.240000000000009</v>
      </c>
      <c r="G235" s="46">
        <f t="shared" si="34"/>
        <v>631.5</v>
      </c>
      <c r="H235" s="40">
        <v>0</v>
      </c>
      <c r="I235" s="41">
        <f t="shared" si="36"/>
        <v>11403.270000000039</v>
      </c>
      <c r="J235" s="32">
        <f t="shared" si="35"/>
        <v>56507.290000000015</v>
      </c>
      <c r="K235" s="32">
        <f t="shared" si="28"/>
        <v>11479.291800000039</v>
      </c>
      <c r="L235" s="33"/>
      <c r="M235" s="24"/>
      <c r="N235" s="24"/>
      <c r="O235" s="24"/>
      <c r="P235" s="5"/>
      <c r="Q235" s="5"/>
      <c r="R235" s="5"/>
      <c r="S235" s="5"/>
      <c r="T235" s="5"/>
    </row>
    <row r="236" spans="1:20" ht="15" customHeight="1" x14ac:dyDescent="0.25">
      <c r="A236" s="31">
        <f t="shared" si="29"/>
        <v>224</v>
      </c>
      <c r="B236" s="41">
        <f t="shared" si="30"/>
        <v>711.7361121575542</v>
      </c>
      <c r="C236" s="41">
        <f t="shared" si="31"/>
        <v>711.74</v>
      </c>
      <c r="D236" s="50"/>
      <c r="E236" s="49">
        <f t="shared" si="32"/>
        <v>0.08</v>
      </c>
      <c r="F236" s="32">
        <f t="shared" si="33"/>
        <v>76.03</v>
      </c>
      <c r="G236" s="46">
        <f t="shared" si="34"/>
        <v>635.71</v>
      </c>
      <c r="H236" s="40">
        <v>0</v>
      </c>
      <c r="I236" s="41">
        <f t="shared" si="36"/>
        <v>10767.560000000038</v>
      </c>
      <c r="J236" s="32">
        <f t="shared" si="35"/>
        <v>56583.320000000014</v>
      </c>
      <c r="K236" s="32">
        <f t="shared" si="28"/>
        <v>10839.343733333371</v>
      </c>
      <c r="L236" s="33"/>
      <c r="M236" s="24"/>
      <c r="N236" s="24"/>
      <c r="O236" s="24"/>
      <c r="P236" s="5"/>
      <c r="Q236" s="5"/>
      <c r="R236" s="5"/>
      <c r="S236" s="5"/>
      <c r="T236" s="5"/>
    </row>
    <row r="237" spans="1:20" ht="15" customHeight="1" x14ac:dyDescent="0.25">
      <c r="A237" s="31">
        <f t="shared" si="29"/>
        <v>225</v>
      </c>
      <c r="B237" s="41">
        <f t="shared" si="30"/>
        <v>711.7361121575542</v>
      </c>
      <c r="C237" s="41">
        <f t="shared" si="31"/>
        <v>711.74</v>
      </c>
      <c r="D237" s="50"/>
      <c r="E237" s="49">
        <f t="shared" si="32"/>
        <v>0.08</v>
      </c>
      <c r="F237" s="32">
        <f t="shared" si="33"/>
        <v>71.790000000000006</v>
      </c>
      <c r="G237" s="46">
        <f t="shared" si="34"/>
        <v>639.95000000000005</v>
      </c>
      <c r="H237" s="40">
        <v>0</v>
      </c>
      <c r="I237" s="41">
        <f t="shared" si="36"/>
        <v>10127.610000000037</v>
      </c>
      <c r="J237" s="32">
        <f t="shared" si="35"/>
        <v>56655.110000000015</v>
      </c>
      <c r="K237" s="32">
        <f t="shared" si="28"/>
        <v>10195.127400000038</v>
      </c>
      <c r="L237" s="33"/>
      <c r="M237" s="24"/>
      <c r="N237" s="24"/>
      <c r="O237" s="24"/>
      <c r="P237" s="5"/>
      <c r="Q237" s="5"/>
      <c r="R237" s="5"/>
      <c r="S237" s="5"/>
      <c r="T237" s="5"/>
    </row>
    <row r="238" spans="1:20" ht="15" customHeight="1" x14ac:dyDescent="0.25">
      <c r="A238" s="31">
        <f t="shared" si="29"/>
        <v>226</v>
      </c>
      <c r="B238" s="41">
        <f t="shared" si="30"/>
        <v>711.7361121575542</v>
      </c>
      <c r="C238" s="41">
        <f t="shared" si="31"/>
        <v>711.74</v>
      </c>
      <c r="D238" s="50"/>
      <c r="E238" s="49">
        <f t="shared" si="32"/>
        <v>0.08</v>
      </c>
      <c r="F238" s="32">
        <f t="shared" si="33"/>
        <v>67.52000000000001</v>
      </c>
      <c r="G238" s="46">
        <f t="shared" si="34"/>
        <v>644.22</v>
      </c>
      <c r="H238" s="40">
        <v>0</v>
      </c>
      <c r="I238" s="41">
        <f t="shared" si="36"/>
        <v>9483.3900000000376</v>
      </c>
      <c r="J238" s="32">
        <f t="shared" si="35"/>
        <v>56722.630000000012</v>
      </c>
      <c r="K238" s="32">
        <f t="shared" si="28"/>
        <v>9546.6126000000386</v>
      </c>
      <c r="L238" s="33"/>
      <c r="M238" s="24"/>
      <c r="N238" s="24"/>
      <c r="O238" s="24"/>
      <c r="P238" s="5"/>
      <c r="Q238" s="5"/>
      <c r="R238" s="5"/>
      <c r="S238" s="5"/>
      <c r="T238" s="5"/>
    </row>
    <row r="239" spans="1:20" ht="15" customHeight="1" x14ac:dyDescent="0.25">
      <c r="A239" s="31">
        <f t="shared" si="29"/>
        <v>227</v>
      </c>
      <c r="B239" s="41">
        <f t="shared" si="30"/>
        <v>711.7361121575542</v>
      </c>
      <c r="C239" s="41">
        <f t="shared" si="31"/>
        <v>711.74</v>
      </c>
      <c r="D239" s="50"/>
      <c r="E239" s="49">
        <f t="shared" si="32"/>
        <v>0.08</v>
      </c>
      <c r="F239" s="32">
        <f t="shared" si="33"/>
        <v>63.23</v>
      </c>
      <c r="G239" s="46">
        <f t="shared" si="34"/>
        <v>648.51</v>
      </c>
      <c r="H239" s="40">
        <v>0</v>
      </c>
      <c r="I239" s="41">
        <f t="shared" si="36"/>
        <v>8834.8800000000374</v>
      </c>
      <c r="J239" s="32">
        <f t="shared" si="35"/>
        <v>56785.860000000015</v>
      </c>
      <c r="K239" s="32">
        <f t="shared" si="28"/>
        <v>8893.7792000000372</v>
      </c>
      <c r="L239" s="33"/>
      <c r="M239" s="24"/>
      <c r="N239" s="24"/>
      <c r="O239" s="24"/>
      <c r="P239" s="5"/>
      <c r="Q239" s="5"/>
      <c r="R239" s="5"/>
      <c r="S239" s="5"/>
      <c r="T239" s="5"/>
    </row>
    <row r="240" spans="1:20" ht="15" customHeight="1" x14ac:dyDescent="0.25">
      <c r="A240" s="31">
        <f t="shared" si="29"/>
        <v>228</v>
      </c>
      <c r="B240" s="41">
        <f t="shared" si="30"/>
        <v>711.7361121575542</v>
      </c>
      <c r="C240" s="41">
        <f t="shared" si="31"/>
        <v>711.74</v>
      </c>
      <c r="D240" s="50"/>
      <c r="E240" s="49">
        <f t="shared" si="32"/>
        <v>0.08</v>
      </c>
      <c r="F240" s="32">
        <f t="shared" si="33"/>
        <v>58.9</v>
      </c>
      <c r="G240" s="46">
        <f t="shared" si="34"/>
        <v>652.84</v>
      </c>
      <c r="H240" s="40">
        <v>0</v>
      </c>
      <c r="I240" s="41">
        <f t="shared" si="36"/>
        <v>8182.0400000000373</v>
      </c>
      <c r="J240" s="32">
        <f t="shared" si="35"/>
        <v>56844.760000000017</v>
      </c>
      <c r="K240" s="32">
        <f t="shared" si="28"/>
        <v>8236.5869333333703</v>
      </c>
      <c r="L240" s="33"/>
      <c r="M240" s="24"/>
      <c r="N240" s="24"/>
      <c r="O240" s="24"/>
      <c r="P240" s="5"/>
      <c r="Q240" s="5"/>
      <c r="R240" s="5"/>
      <c r="S240" s="5"/>
      <c r="T240" s="5"/>
    </row>
    <row r="241" spans="1:20" ht="15" customHeight="1" x14ac:dyDescent="0.25">
      <c r="A241" s="31">
        <f t="shared" si="29"/>
        <v>229</v>
      </c>
      <c r="B241" s="41">
        <f t="shared" si="30"/>
        <v>711.7361121575542</v>
      </c>
      <c r="C241" s="41">
        <f t="shared" si="31"/>
        <v>711.74</v>
      </c>
      <c r="D241" s="50"/>
      <c r="E241" s="49">
        <f t="shared" si="32"/>
        <v>0.08</v>
      </c>
      <c r="F241" s="32">
        <f t="shared" si="33"/>
        <v>54.55</v>
      </c>
      <c r="G241" s="46">
        <f t="shared" si="34"/>
        <v>657.19</v>
      </c>
      <c r="H241" s="40">
        <v>0</v>
      </c>
      <c r="I241" s="41">
        <f t="shared" si="36"/>
        <v>7524.8500000000367</v>
      </c>
      <c r="J241" s="32">
        <f t="shared" si="35"/>
        <v>56899.310000000019</v>
      </c>
      <c r="K241" s="32">
        <f t="shared" si="28"/>
        <v>7575.0156666667035</v>
      </c>
      <c r="L241" s="33"/>
      <c r="M241" s="24"/>
      <c r="N241" s="24"/>
      <c r="O241" s="24"/>
      <c r="P241" s="5"/>
      <c r="Q241" s="5"/>
      <c r="R241" s="5"/>
      <c r="S241" s="5"/>
      <c r="T241" s="5"/>
    </row>
    <row r="242" spans="1:20" ht="15" customHeight="1" x14ac:dyDescent="0.25">
      <c r="A242" s="31">
        <f t="shared" si="29"/>
        <v>230</v>
      </c>
      <c r="B242" s="41">
        <f t="shared" si="30"/>
        <v>711.7361121575542</v>
      </c>
      <c r="C242" s="41">
        <f t="shared" si="31"/>
        <v>711.74</v>
      </c>
      <c r="D242" s="50"/>
      <c r="E242" s="49">
        <f t="shared" si="32"/>
        <v>0.08</v>
      </c>
      <c r="F242" s="32">
        <f t="shared" si="33"/>
        <v>50.169999999999995</v>
      </c>
      <c r="G242" s="46">
        <f t="shared" si="34"/>
        <v>661.57</v>
      </c>
      <c r="H242" s="40">
        <v>0</v>
      </c>
      <c r="I242" s="41">
        <f t="shared" si="36"/>
        <v>6863.280000000037</v>
      </c>
      <c r="J242" s="32">
        <f t="shared" si="35"/>
        <v>56949.480000000018</v>
      </c>
      <c r="K242" s="32">
        <f t="shared" si="28"/>
        <v>6909.0352000000375</v>
      </c>
      <c r="L242" s="33"/>
      <c r="M242" s="24"/>
      <c r="N242" s="24"/>
      <c r="O242" s="24"/>
      <c r="P242" s="5"/>
      <c r="Q242" s="5"/>
      <c r="R242" s="5"/>
      <c r="S242" s="5"/>
      <c r="T242" s="5"/>
    </row>
    <row r="243" spans="1:20" ht="15" customHeight="1" x14ac:dyDescent="0.25">
      <c r="A243" s="31">
        <f t="shared" si="29"/>
        <v>231</v>
      </c>
      <c r="B243" s="41">
        <f t="shared" si="30"/>
        <v>711.7361121575542</v>
      </c>
      <c r="C243" s="41">
        <f t="shared" si="31"/>
        <v>711.74</v>
      </c>
      <c r="D243" s="50"/>
      <c r="E243" s="49">
        <f t="shared" si="32"/>
        <v>0.08</v>
      </c>
      <c r="F243" s="32">
        <f t="shared" si="33"/>
        <v>45.76</v>
      </c>
      <c r="G243" s="46">
        <f t="shared" si="34"/>
        <v>665.98</v>
      </c>
      <c r="H243" s="40">
        <v>0</v>
      </c>
      <c r="I243" s="41">
        <f t="shared" si="36"/>
        <v>6197.3000000000375</v>
      </c>
      <c r="J243" s="32">
        <f t="shared" si="35"/>
        <v>56995.24000000002</v>
      </c>
      <c r="K243" s="32">
        <f t="shared" si="28"/>
        <v>6238.6153333333714</v>
      </c>
      <c r="L243" s="33"/>
      <c r="M243" s="24"/>
      <c r="N243" s="24"/>
      <c r="O243" s="24"/>
      <c r="P243" s="5"/>
      <c r="Q243" s="5"/>
      <c r="R243" s="5"/>
      <c r="S243" s="5"/>
      <c r="T243" s="5"/>
    </row>
    <row r="244" spans="1:20" ht="15" customHeight="1" x14ac:dyDescent="0.25">
      <c r="A244" s="31">
        <f t="shared" si="29"/>
        <v>232</v>
      </c>
      <c r="B244" s="41">
        <f t="shared" si="30"/>
        <v>711.7361121575542</v>
      </c>
      <c r="C244" s="41">
        <f t="shared" si="31"/>
        <v>711.74</v>
      </c>
      <c r="D244" s="50"/>
      <c r="E244" s="49">
        <f t="shared" si="32"/>
        <v>0.08</v>
      </c>
      <c r="F244" s="32">
        <f t="shared" si="33"/>
        <v>41.32</v>
      </c>
      <c r="G244" s="46">
        <f t="shared" si="34"/>
        <v>670.42</v>
      </c>
      <c r="H244" s="40">
        <v>0</v>
      </c>
      <c r="I244" s="41">
        <f t="shared" si="36"/>
        <v>5526.8800000000374</v>
      </c>
      <c r="J244" s="32">
        <f t="shared" si="35"/>
        <v>57036.560000000019</v>
      </c>
      <c r="K244" s="32">
        <f t="shared" si="28"/>
        <v>5563.725866666704</v>
      </c>
      <c r="L244" s="33"/>
      <c r="M244" s="24"/>
      <c r="N244" s="24"/>
      <c r="O244" s="24"/>
      <c r="P244" s="5"/>
      <c r="Q244" s="5"/>
      <c r="R244" s="5"/>
      <c r="S244" s="5"/>
      <c r="T244" s="5"/>
    </row>
    <row r="245" spans="1:20" ht="15" customHeight="1" x14ac:dyDescent="0.25">
      <c r="A245" s="31">
        <f t="shared" si="29"/>
        <v>233</v>
      </c>
      <c r="B245" s="41">
        <f t="shared" si="30"/>
        <v>711.7361121575542</v>
      </c>
      <c r="C245" s="41">
        <f t="shared" si="31"/>
        <v>711.74</v>
      </c>
      <c r="D245" s="50"/>
      <c r="E245" s="49">
        <f t="shared" si="32"/>
        <v>0.08</v>
      </c>
      <c r="F245" s="32">
        <f t="shared" si="33"/>
        <v>36.85</v>
      </c>
      <c r="G245" s="46">
        <f t="shared" si="34"/>
        <v>674.89</v>
      </c>
      <c r="H245" s="40">
        <v>0</v>
      </c>
      <c r="I245" s="41">
        <f t="shared" si="36"/>
        <v>4851.9900000000371</v>
      </c>
      <c r="J245" s="32">
        <f t="shared" si="35"/>
        <v>57073.410000000018</v>
      </c>
      <c r="K245" s="32">
        <f t="shared" si="28"/>
        <v>4884.3366000000369</v>
      </c>
      <c r="L245" s="33"/>
      <c r="M245" s="24"/>
      <c r="N245" s="24"/>
      <c r="O245" s="24"/>
      <c r="P245" s="5"/>
      <c r="Q245" s="5"/>
      <c r="R245" s="5"/>
      <c r="S245" s="5"/>
      <c r="T245" s="5"/>
    </row>
    <row r="246" spans="1:20" ht="15" customHeight="1" x14ac:dyDescent="0.25">
      <c r="A246" s="31">
        <f t="shared" si="29"/>
        <v>234</v>
      </c>
      <c r="B246" s="41">
        <f t="shared" si="30"/>
        <v>711.7361121575542</v>
      </c>
      <c r="C246" s="41">
        <f t="shared" si="31"/>
        <v>711.74</v>
      </c>
      <c r="D246" s="50"/>
      <c r="E246" s="49">
        <f t="shared" si="32"/>
        <v>0.08</v>
      </c>
      <c r="F246" s="32">
        <f t="shared" si="33"/>
        <v>32.35</v>
      </c>
      <c r="G246" s="46">
        <f t="shared" si="34"/>
        <v>679.39</v>
      </c>
      <c r="H246" s="40">
        <v>0</v>
      </c>
      <c r="I246" s="41">
        <f t="shared" si="36"/>
        <v>4172.6000000000367</v>
      </c>
      <c r="J246" s="32">
        <f t="shared" si="35"/>
        <v>57105.760000000017</v>
      </c>
      <c r="K246" s="32">
        <f t="shared" si="28"/>
        <v>4200.4173333333702</v>
      </c>
      <c r="L246" s="33"/>
      <c r="M246" s="24"/>
      <c r="N246" s="24"/>
      <c r="O246" s="24"/>
      <c r="P246" s="5"/>
      <c r="Q246" s="5"/>
      <c r="R246" s="5"/>
      <c r="S246" s="5"/>
      <c r="T246" s="5"/>
    </row>
    <row r="247" spans="1:20" ht="15" customHeight="1" x14ac:dyDescent="0.25">
      <c r="A247" s="31">
        <f t="shared" si="29"/>
        <v>235</v>
      </c>
      <c r="B247" s="41">
        <f t="shared" si="30"/>
        <v>711.7361121575542</v>
      </c>
      <c r="C247" s="41">
        <f t="shared" si="31"/>
        <v>711.74</v>
      </c>
      <c r="D247" s="50"/>
      <c r="E247" s="49">
        <f t="shared" si="32"/>
        <v>0.08</v>
      </c>
      <c r="F247" s="32">
        <f t="shared" si="33"/>
        <v>27.82</v>
      </c>
      <c r="G247" s="46">
        <f t="shared" si="34"/>
        <v>683.92</v>
      </c>
      <c r="H247" s="40">
        <v>0</v>
      </c>
      <c r="I247" s="41">
        <f t="shared" si="36"/>
        <v>3488.6800000000367</v>
      </c>
      <c r="J247" s="32">
        <f t="shared" si="35"/>
        <v>57133.580000000016</v>
      </c>
      <c r="K247" s="32">
        <f t="shared" si="28"/>
        <v>3511.9378666667035</v>
      </c>
      <c r="L247" s="33"/>
      <c r="M247" s="24"/>
      <c r="N247" s="24"/>
      <c r="O247" s="24"/>
      <c r="P247" s="5"/>
      <c r="Q247" s="5"/>
      <c r="R247" s="5"/>
      <c r="S247" s="5"/>
      <c r="T247" s="5"/>
    </row>
    <row r="248" spans="1:20" ht="15" customHeight="1" x14ac:dyDescent="0.25">
      <c r="A248" s="31">
        <f t="shared" si="29"/>
        <v>236</v>
      </c>
      <c r="B248" s="41">
        <f t="shared" si="30"/>
        <v>711.7361121575542</v>
      </c>
      <c r="C248" s="41">
        <f t="shared" si="31"/>
        <v>711.74</v>
      </c>
      <c r="D248" s="50"/>
      <c r="E248" s="49">
        <f t="shared" si="32"/>
        <v>0.08</v>
      </c>
      <c r="F248" s="32">
        <f t="shared" si="33"/>
        <v>23.26</v>
      </c>
      <c r="G248" s="46">
        <f t="shared" si="34"/>
        <v>688.48</v>
      </c>
      <c r="H248" s="40">
        <v>0</v>
      </c>
      <c r="I248" s="41">
        <f t="shared" si="36"/>
        <v>2800.2000000000367</v>
      </c>
      <c r="J248" s="32">
        <f t="shared" si="35"/>
        <v>57156.840000000018</v>
      </c>
      <c r="K248" s="32">
        <f t="shared" si="28"/>
        <v>2818.8680000000368</v>
      </c>
      <c r="L248" s="33"/>
      <c r="M248" s="24"/>
      <c r="N248" s="24"/>
      <c r="O248" s="24"/>
      <c r="P248" s="5"/>
      <c r="Q248" s="5"/>
      <c r="R248" s="5"/>
      <c r="S248" s="5"/>
      <c r="T248" s="5"/>
    </row>
    <row r="249" spans="1:20" ht="15" customHeight="1" x14ac:dyDescent="0.25">
      <c r="A249" s="31">
        <f t="shared" si="29"/>
        <v>237</v>
      </c>
      <c r="B249" s="41">
        <f t="shared" si="30"/>
        <v>711.7361121575542</v>
      </c>
      <c r="C249" s="41">
        <f t="shared" si="31"/>
        <v>711.74</v>
      </c>
      <c r="D249" s="50"/>
      <c r="E249" s="49">
        <f t="shared" si="32"/>
        <v>0.08</v>
      </c>
      <c r="F249" s="32">
        <f t="shared" si="33"/>
        <v>18.670000000000002</v>
      </c>
      <c r="G249" s="46">
        <f t="shared" si="34"/>
        <v>693.07</v>
      </c>
      <c r="H249" s="40">
        <v>0</v>
      </c>
      <c r="I249" s="41">
        <f t="shared" si="36"/>
        <v>2107.1300000000365</v>
      </c>
      <c r="J249" s="32">
        <f t="shared" si="35"/>
        <v>57175.510000000017</v>
      </c>
      <c r="K249" s="32">
        <f t="shared" si="28"/>
        <v>2121.1775333333699</v>
      </c>
      <c r="L249" s="33"/>
      <c r="M249" s="24"/>
      <c r="N249" s="24"/>
      <c r="O249" s="24"/>
      <c r="P249" s="5"/>
      <c r="Q249" s="5"/>
      <c r="R249" s="5"/>
      <c r="S249" s="5"/>
      <c r="T249" s="5"/>
    </row>
    <row r="250" spans="1:20" ht="15" customHeight="1" x14ac:dyDescent="0.25">
      <c r="A250" s="31">
        <f t="shared" si="29"/>
        <v>238</v>
      </c>
      <c r="B250" s="41">
        <f t="shared" si="30"/>
        <v>711.7361121575542</v>
      </c>
      <c r="C250" s="41">
        <f t="shared" si="31"/>
        <v>711.74</v>
      </c>
      <c r="D250" s="50"/>
      <c r="E250" s="49">
        <f t="shared" si="32"/>
        <v>0.08</v>
      </c>
      <c r="F250" s="32">
        <f t="shared" si="33"/>
        <v>14.049999999999999</v>
      </c>
      <c r="G250" s="46">
        <f t="shared" si="34"/>
        <v>697.69</v>
      </c>
      <c r="H250" s="40">
        <v>0</v>
      </c>
      <c r="I250" s="41">
        <f t="shared" si="36"/>
        <v>1409.4400000000364</v>
      </c>
      <c r="J250" s="32">
        <f t="shared" si="35"/>
        <v>57189.560000000019</v>
      </c>
      <c r="K250" s="32">
        <f t="shared" si="28"/>
        <v>1418.8362666667033</v>
      </c>
      <c r="L250" s="33"/>
      <c r="M250" s="24"/>
      <c r="N250" s="24"/>
      <c r="O250" s="24"/>
      <c r="P250" s="5"/>
      <c r="Q250" s="5"/>
      <c r="R250" s="5"/>
      <c r="S250" s="5"/>
      <c r="T250" s="5"/>
    </row>
    <row r="251" spans="1:20" ht="15" customHeight="1" x14ac:dyDescent="0.25">
      <c r="A251" s="31">
        <f t="shared" si="29"/>
        <v>239</v>
      </c>
      <c r="B251" s="41">
        <f t="shared" si="30"/>
        <v>711.7361121575542</v>
      </c>
      <c r="C251" s="41">
        <f t="shared" si="31"/>
        <v>711.74</v>
      </c>
      <c r="D251" s="50"/>
      <c r="E251" s="49">
        <f t="shared" si="32"/>
        <v>0.08</v>
      </c>
      <c r="F251" s="32">
        <f t="shared" si="33"/>
        <v>9.4</v>
      </c>
      <c r="G251" s="46">
        <f t="shared" si="34"/>
        <v>702.34</v>
      </c>
      <c r="H251" s="40">
        <v>0</v>
      </c>
      <c r="I251" s="41">
        <f t="shared" si="36"/>
        <v>707.1000000000364</v>
      </c>
      <c r="J251" s="32">
        <f t="shared" si="35"/>
        <v>57198.960000000021</v>
      </c>
      <c r="K251" s="32">
        <f t="shared" si="28"/>
        <v>711.81400000003669</v>
      </c>
      <c r="L251" s="33"/>
      <c r="M251" s="24"/>
      <c r="N251" s="24"/>
      <c r="O251" s="24"/>
      <c r="P251" s="5"/>
      <c r="Q251" s="5"/>
      <c r="R251" s="5"/>
      <c r="S251" s="5"/>
      <c r="T251" s="5"/>
    </row>
    <row r="252" spans="1:20" ht="15" customHeight="1" x14ac:dyDescent="0.25">
      <c r="A252" s="31">
        <f t="shared" si="29"/>
        <v>240</v>
      </c>
      <c r="B252" s="41">
        <f t="shared" si="30"/>
        <v>711.7361121575542</v>
      </c>
      <c r="C252" s="41">
        <f t="shared" si="31"/>
        <v>711.74</v>
      </c>
      <c r="D252" s="50"/>
      <c r="E252" s="49">
        <f t="shared" si="32"/>
        <v>0.08</v>
      </c>
      <c r="F252" s="32">
        <f t="shared" si="33"/>
        <v>4.72</v>
      </c>
      <c r="G252" s="46">
        <f t="shared" si="34"/>
        <v>707.02</v>
      </c>
      <c r="H252" s="40">
        <v>0</v>
      </c>
      <c r="I252" s="41">
        <f t="shared" si="36"/>
        <v>8.0000000036420715E-2</v>
      </c>
      <c r="J252" s="32">
        <f t="shared" si="35"/>
        <v>57203.680000000022</v>
      </c>
      <c r="K252" s="32">
        <f t="shared" si="28"/>
        <v>8.0633333370042373E-2</v>
      </c>
      <c r="L252" s="33"/>
      <c r="M252" s="24"/>
      <c r="N252" s="24"/>
      <c r="O252" s="24"/>
      <c r="P252" s="5"/>
      <c r="Q252" s="5"/>
      <c r="R252" s="5"/>
      <c r="S252" s="5"/>
      <c r="T252" s="5"/>
    </row>
    <row r="253" spans="1:20" ht="15" customHeight="1" x14ac:dyDescent="0.25">
      <c r="A253" s="31">
        <f t="shared" si="29"/>
        <v>241</v>
      </c>
      <c r="B253" s="41" t="e">
        <f t="shared" si="30"/>
        <v>#NUM!</v>
      </c>
      <c r="C253" s="41" t="e">
        <f t="shared" si="31"/>
        <v>#NUM!</v>
      </c>
      <c r="D253" s="50">
        <f>C3+(E3*20)</f>
        <v>9.5000000000000001E-2</v>
      </c>
      <c r="E253" s="49">
        <f t="shared" si="32"/>
        <v>9.5000000000000001E-2</v>
      </c>
      <c r="F253" s="32">
        <f t="shared" si="33"/>
        <v>0.01</v>
      </c>
      <c r="G253" s="46" t="e">
        <f t="shared" si="34"/>
        <v>#NUM!</v>
      </c>
      <c r="H253" s="40">
        <v>0</v>
      </c>
      <c r="I253" s="41" t="str">
        <f t="shared" si="36"/>
        <v/>
      </c>
      <c r="J253" s="32">
        <f t="shared" si="35"/>
        <v>57203.690000000024</v>
      </c>
      <c r="K253" s="32" t="e">
        <f t="shared" si="28"/>
        <v>#VALUE!</v>
      </c>
      <c r="L253" s="33"/>
      <c r="M253" s="24"/>
      <c r="N253" s="24"/>
      <c r="O253" s="24"/>
      <c r="P253" s="5"/>
      <c r="Q253" s="5"/>
      <c r="R253" s="5"/>
      <c r="S253" s="5"/>
      <c r="T253" s="5"/>
    </row>
    <row r="254" spans="1:20" ht="15" customHeight="1" x14ac:dyDescent="0.25">
      <c r="A254" s="31">
        <f t="shared" si="29"/>
        <v>242</v>
      </c>
      <c r="B254" s="41" t="e">
        <f t="shared" si="30"/>
        <v>#NUM!</v>
      </c>
      <c r="C254" s="41" t="e">
        <f t="shared" si="31"/>
        <v>#NUM!</v>
      </c>
      <c r="D254" s="50"/>
      <c r="E254" s="49">
        <f t="shared" si="32"/>
        <v>9.5000000000000001E-2</v>
      </c>
      <c r="F254" s="32" t="e">
        <f t="shared" si="33"/>
        <v>#VALUE!</v>
      </c>
      <c r="G254" s="46" t="e">
        <f t="shared" si="34"/>
        <v>#NUM!</v>
      </c>
      <c r="H254" s="40">
        <v>0</v>
      </c>
      <c r="I254" s="41" t="str">
        <f t="shared" si="36"/>
        <v/>
      </c>
      <c r="J254" s="32" t="e">
        <f t="shared" si="35"/>
        <v>#VALUE!</v>
      </c>
      <c r="K254" s="32" t="e">
        <f t="shared" si="28"/>
        <v>#VALUE!</v>
      </c>
      <c r="L254" s="33"/>
      <c r="M254" s="24"/>
      <c r="N254" s="24"/>
      <c r="O254" s="24"/>
      <c r="P254" s="5"/>
      <c r="Q254" s="5"/>
      <c r="R254" s="5"/>
      <c r="S254" s="5"/>
      <c r="T254" s="5"/>
    </row>
    <row r="255" spans="1:20" ht="15" customHeight="1" x14ac:dyDescent="0.25">
      <c r="A255" s="31">
        <f t="shared" si="29"/>
        <v>243</v>
      </c>
      <c r="B255" s="41" t="e">
        <f t="shared" si="30"/>
        <v>#NUM!</v>
      </c>
      <c r="C255" s="41" t="e">
        <f t="shared" si="31"/>
        <v>#NUM!</v>
      </c>
      <c r="D255" s="50"/>
      <c r="E255" s="49">
        <f t="shared" si="32"/>
        <v>9.5000000000000001E-2</v>
      </c>
      <c r="F255" s="32" t="e">
        <f t="shared" si="33"/>
        <v>#VALUE!</v>
      </c>
      <c r="G255" s="46" t="e">
        <f t="shared" si="34"/>
        <v>#NUM!</v>
      </c>
      <c r="H255" s="40">
        <v>0</v>
      </c>
      <c r="I255" s="41" t="str">
        <f t="shared" si="36"/>
        <v/>
      </c>
      <c r="J255" s="32" t="e">
        <f t="shared" si="35"/>
        <v>#VALUE!</v>
      </c>
      <c r="K255" s="32" t="e">
        <f t="shared" si="28"/>
        <v>#VALUE!</v>
      </c>
      <c r="L255" s="33"/>
      <c r="M255" s="24"/>
      <c r="N255" s="24"/>
      <c r="O255" s="24"/>
      <c r="P255" s="5"/>
      <c r="Q255" s="5"/>
      <c r="R255" s="5"/>
      <c r="S255" s="5"/>
      <c r="T255" s="5"/>
    </row>
    <row r="256" spans="1:20" ht="15" customHeight="1" x14ac:dyDescent="0.25">
      <c r="A256" s="31">
        <f t="shared" si="29"/>
        <v>244</v>
      </c>
      <c r="B256" s="41" t="e">
        <f t="shared" si="30"/>
        <v>#NUM!</v>
      </c>
      <c r="C256" s="41" t="e">
        <f t="shared" si="31"/>
        <v>#NUM!</v>
      </c>
      <c r="D256" s="50"/>
      <c r="E256" s="49">
        <f t="shared" si="32"/>
        <v>9.5000000000000001E-2</v>
      </c>
      <c r="F256" s="32" t="e">
        <f t="shared" si="33"/>
        <v>#VALUE!</v>
      </c>
      <c r="G256" s="46" t="e">
        <f t="shared" si="34"/>
        <v>#NUM!</v>
      </c>
      <c r="H256" s="40">
        <v>0</v>
      </c>
      <c r="I256" s="41" t="str">
        <f t="shared" si="36"/>
        <v/>
      </c>
      <c r="J256" s="32" t="e">
        <f t="shared" si="35"/>
        <v>#VALUE!</v>
      </c>
      <c r="K256" s="32" t="e">
        <f t="shared" si="28"/>
        <v>#VALUE!</v>
      </c>
      <c r="L256" s="33"/>
      <c r="M256" s="24"/>
      <c r="N256" s="24"/>
      <c r="O256" s="24"/>
      <c r="P256" s="5"/>
      <c r="Q256" s="5"/>
      <c r="R256" s="5"/>
      <c r="S256" s="5"/>
      <c r="T256" s="5"/>
    </row>
    <row r="257" spans="1:20" ht="15" customHeight="1" x14ac:dyDescent="0.25">
      <c r="A257" s="31">
        <f t="shared" si="29"/>
        <v>245</v>
      </c>
      <c r="B257" s="41" t="e">
        <f t="shared" si="30"/>
        <v>#NUM!</v>
      </c>
      <c r="C257" s="41" t="e">
        <f t="shared" si="31"/>
        <v>#NUM!</v>
      </c>
      <c r="D257" s="50"/>
      <c r="E257" s="49">
        <f t="shared" si="32"/>
        <v>9.5000000000000001E-2</v>
      </c>
      <c r="F257" s="32" t="e">
        <f t="shared" si="33"/>
        <v>#VALUE!</v>
      </c>
      <c r="G257" s="46" t="e">
        <f t="shared" si="34"/>
        <v>#NUM!</v>
      </c>
      <c r="H257" s="40">
        <v>0</v>
      </c>
      <c r="I257" s="41" t="str">
        <f t="shared" si="36"/>
        <v/>
      </c>
      <c r="J257" s="32" t="e">
        <f t="shared" si="35"/>
        <v>#VALUE!</v>
      </c>
      <c r="K257" s="32" t="e">
        <f t="shared" si="28"/>
        <v>#VALUE!</v>
      </c>
      <c r="L257" s="33"/>
      <c r="M257" s="24"/>
      <c r="N257" s="24"/>
      <c r="O257" s="24"/>
      <c r="P257" s="5"/>
      <c r="Q257" s="5"/>
      <c r="R257" s="5"/>
      <c r="S257" s="5"/>
      <c r="T257" s="5"/>
    </row>
    <row r="258" spans="1:20" ht="15" customHeight="1" x14ac:dyDescent="0.25">
      <c r="A258" s="31">
        <f t="shared" si="29"/>
        <v>246</v>
      </c>
      <c r="B258" s="41" t="e">
        <f t="shared" si="30"/>
        <v>#NUM!</v>
      </c>
      <c r="C258" s="41" t="e">
        <f t="shared" si="31"/>
        <v>#NUM!</v>
      </c>
      <c r="D258" s="50"/>
      <c r="E258" s="49">
        <f t="shared" si="32"/>
        <v>9.5000000000000001E-2</v>
      </c>
      <c r="F258" s="32" t="e">
        <f t="shared" si="33"/>
        <v>#VALUE!</v>
      </c>
      <c r="G258" s="46" t="e">
        <f t="shared" si="34"/>
        <v>#NUM!</v>
      </c>
      <c r="H258" s="40">
        <v>0</v>
      </c>
      <c r="I258" s="41" t="str">
        <f t="shared" si="36"/>
        <v/>
      </c>
      <c r="J258" s="32" t="e">
        <f t="shared" si="35"/>
        <v>#VALUE!</v>
      </c>
      <c r="K258" s="32" t="e">
        <f t="shared" si="28"/>
        <v>#VALUE!</v>
      </c>
      <c r="L258" s="33"/>
      <c r="M258" s="24"/>
      <c r="N258" s="24"/>
      <c r="O258" s="24"/>
      <c r="P258" s="5"/>
      <c r="Q258" s="5"/>
      <c r="R258" s="5"/>
      <c r="S258" s="5"/>
      <c r="T258" s="5"/>
    </row>
    <row r="259" spans="1:20" ht="15" customHeight="1" x14ac:dyDescent="0.25">
      <c r="A259" s="31">
        <f t="shared" si="29"/>
        <v>247</v>
      </c>
      <c r="B259" s="41" t="e">
        <f t="shared" si="30"/>
        <v>#NUM!</v>
      </c>
      <c r="C259" s="41" t="e">
        <f t="shared" si="31"/>
        <v>#NUM!</v>
      </c>
      <c r="D259" s="50"/>
      <c r="E259" s="49">
        <f t="shared" si="32"/>
        <v>9.5000000000000001E-2</v>
      </c>
      <c r="F259" s="32" t="e">
        <f t="shared" si="33"/>
        <v>#VALUE!</v>
      </c>
      <c r="G259" s="46" t="e">
        <f t="shared" si="34"/>
        <v>#NUM!</v>
      </c>
      <c r="H259" s="40">
        <v>0</v>
      </c>
      <c r="I259" s="41" t="str">
        <f t="shared" si="36"/>
        <v/>
      </c>
      <c r="J259" s="32" t="e">
        <f t="shared" si="35"/>
        <v>#VALUE!</v>
      </c>
      <c r="K259" s="32" t="e">
        <f t="shared" si="28"/>
        <v>#VALUE!</v>
      </c>
      <c r="L259" s="33"/>
      <c r="M259" s="24"/>
      <c r="N259" s="24"/>
      <c r="O259" s="24"/>
      <c r="P259" s="5"/>
      <c r="Q259" s="5"/>
      <c r="R259" s="5"/>
      <c r="S259" s="5"/>
      <c r="T259" s="5"/>
    </row>
    <row r="260" spans="1:20" ht="15" customHeight="1" x14ac:dyDescent="0.25">
      <c r="A260" s="31">
        <f t="shared" si="29"/>
        <v>248</v>
      </c>
      <c r="B260" s="41" t="e">
        <f t="shared" si="30"/>
        <v>#NUM!</v>
      </c>
      <c r="C260" s="41" t="e">
        <f t="shared" si="31"/>
        <v>#NUM!</v>
      </c>
      <c r="D260" s="50"/>
      <c r="E260" s="49">
        <f t="shared" si="32"/>
        <v>9.5000000000000001E-2</v>
      </c>
      <c r="F260" s="32" t="e">
        <f t="shared" si="33"/>
        <v>#VALUE!</v>
      </c>
      <c r="G260" s="46" t="e">
        <f t="shared" si="34"/>
        <v>#NUM!</v>
      </c>
      <c r="H260" s="40">
        <v>0</v>
      </c>
      <c r="I260" s="41" t="str">
        <f t="shared" si="36"/>
        <v/>
      </c>
      <c r="J260" s="32" t="e">
        <f t="shared" si="35"/>
        <v>#VALUE!</v>
      </c>
      <c r="K260" s="32" t="e">
        <f t="shared" si="28"/>
        <v>#VALUE!</v>
      </c>
      <c r="L260" s="33"/>
      <c r="M260" s="24"/>
      <c r="N260" s="24"/>
      <c r="O260" s="24"/>
      <c r="P260" s="5"/>
      <c r="Q260" s="5"/>
      <c r="R260" s="5"/>
      <c r="S260" s="5"/>
      <c r="T260" s="5"/>
    </row>
    <row r="261" spans="1:20" ht="15" customHeight="1" x14ac:dyDescent="0.25">
      <c r="A261" s="31">
        <f t="shared" si="29"/>
        <v>249</v>
      </c>
      <c r="B261" s="41" t="e">
        <f t="shared" si="30"/>
        <v>#NUM!</v>
      </c>
      <c r="C261" s="41" t="e">
        <f t="shared" si="31"/>
        <v>#NUM!</v>
      </c>
      <c r="D261" s="50"/>
      <c r="E261" s="49">
        <f t="shared" si="32"/>
        <v>9.5000000000000001E-2</v>
      </c>
      <c r="F261" s="32" t="e">
        <f t="shared" si="33"/>
        <v>#VALUE!</v>
      </c>
      <c r="G261" s="46" t="e">
        <f t="shared" si="34"/>
        <v>#NUM!</v>
      </c>
      <c r="H261" s="40">
        <v>0</v>
      </c>
      <c r="I261" s="41" t="str">
        <f t="shared" si="36"/>
        <v/>
      </c>
      <c r="J261" s="32" t="e">
        <f t="shared" si="35"/>
        <v>#VALUE!</v>
      </c>
      <c r="K261" s="32" t="e">
        <f t="shared" si="28"/>
        <v>#VALUE!</v>
      </c>
      <c r="L261" s="33"/>
      <c r="M261" s="24"/>
      <c r="N261" s="24"/>
      <c r="O261" s="24"/>
      <c r="P261" s="5"/>
      <c r="Q261" s="5"/>
      <c r="R261" s="5"/>
      <c r="S261" s="5"/>
      <c r="T261" s="5"/>
    </row>
    <row r="262" spans="1:20" ht="15" customHeight="1" x14ac:dyDescent="0.25">
      <c r="A262" s="31">
        <f t="shared" si="29"/>
        <v>250</v>
      </c>
      <c r="B262" s="41" t="e">
        <f t="shared" si="30"/>
        <v>#NUM!</v>
      </c>
      <c r="C262" s="41" t="e">
        <f t="shared" si="31"/>
        <v>#NUM!</v>
      </c>
      <c r="D262" s="50"/>
      <c r="E262" s="49">
        <f t="shared" si="32"/>
        <v>9.5000000000000001E-2</v>
      </c>
      <c r="F262" s="32" t="e">
        <f t="shared" si="33"/>
        <v>#VALUE!</v>
      </c>
      <c r="G262" s="46" t="e">
        <f t="shared" si="34"/>
        <v>#NUM!</v>
      </c>
      <c r="H262" s="40">
        <v>0</v>
      </c>
      <c r="I262" s="41" t="str">
        <f t="shared" si="36"/>
        <v/>
      </c>
      <c r="J262" s="32" t="e">
        <f t="shared" si="35"/>
        <v>#VALUE!</v>
      </c>
      <c r="K262" s="32" t="e">
        <f t="shared" si="28"/>
        <v>#VALUE!</v>
      </c>
      <c r="L262" s="33"/>
      <c r="M262" s="24"/>
      <c r="N262" s="24"/>
      <c r="O262" s="24"/>
      <c r="P262" s="5"/>
      <c r="Q262" s="5"/>
      <c r="R262" s="5"/>
      <c r="S262" s="5"/>
      <c r="T262" s="5"/>
    </row>
    <row r="263" spans="1:20" ht="15" customHeight="1" x14ac:dyDescent="0.25">
      <c r="A263" s="31">
        <f t="shared" si="29"/>
        <v>251</v>
      </c>
      <c r="B263" s="41" t="e">
        <f t="shared" si="30"/>
        <v>#NUM!</v>
      </c>
      <c r="C263" s="41" t="e">
        <f t="shared" si="31"/>
        <v>#NUM!</v>
      </c>
      <c r="D263" s="50"/>
      <c r="E263" s="49">
        <f t="shared" si="32"/>
        <v>9.5000000000000001E-2</v>
      </c>
      <c r="F263" s="32" t="e">
        <f t="shared" si="33"/>
        <v>#VALUE!</v>
      </c>
      <c r="G263" s="46" t="e">
        <f t="shared" si="34"/>
        <v>#NUM!</v>
      </c>
      <c r="H263" s="40">
        <v>0</v>
      </c>
      <c r="I263" s="41" t="str">
        <f t="shared" si="36"/>
        <v/>
      </c>
      <c r="J263" s="32" t="e">
        <f t="shared" si="35"/>
        <v>#VALUE!</v>
      </c>
      <c r="K263" s="32" t="e">
        <f t="shared" si="28"/>
        <v>#VALUE!</v>
      </c>
      <c r="L263" s="33"/>
      <c r="M263" s="24"/>
      <c r="N263" s="24"/>
      <c r="O263" s="24"/>
      <c r="P263" s="5"/>
      <c r="Q263" s="5"/>
      <c r="R263" s="5"/>
      <c r="S263" s="5"/>
      <c r="T263" s="5"/>
    </row>
    <row r="264" spans="1:20" ht="15" customHeight="1" x14ac:dyDescent="0.25">
      <c r="A264" s="31">
        <f t="shared" si="29"/>
        <v>252</v>
      </c>
      <c r="B264" s="41" t="e">
        <f t="shared" si="30"/>
        <v>#NUM!</v>
      </c>
      <c r="C264" s="41" t="e">
        <f t="shared" si="31"/>
        <v>#NUM!</v>
      </c>
      <c r="D264" s="50"/>
      <c r="E264" s="49">
        <f t="shared" si="32"/>
        <v>9.5000000000000001E-2</v>
      </c>
      <c r="F264" s="32" t="e">
        <f t="shared" si="33"/>
        <v>#VALUE!</v>
      </c>
      <c r="G264" s="46" t="e">
        <f t="shared" si="34"/>
        <v>#NUM!</v>
      </c>
      <c r="H264" s="40">
        <v>0</v>
      </c>
      <c r="I264" s="41" t="str">
        <f t="shared" si="36"/>
        <v/>
      </c>
      <c r="J264" s="32" t="e">
        <f t="shared" si="35"/>
        <v>#VALUE!</v>
      </c>
      <c r="K264" s="32" t="e">
        <f t="shared" si="28"/>
        <v>#VALUE!</v>
      </c>
      <c r="L264" s="33"/>
      <c r="M264" s="24"/>
      <c r="N264" s="24"/>
      <c r="O264" s="24"/>
      <c r="P264" s="5"/>
      <c r="Q264" s="5"/>
      <c r="R264" s="5"/>
      <c r="S264" s="5"/>
      <c r="T264" s="5"/>
    </row>
    <row r="265" spans="1:20" ht="15" customHeight="1" x14ac:dyDescent="0.25">
      <c r="A265" s="31">
        <f t="shared" si="29"/>
        <v>253</v>
      </c>
      <c r="B265" s="41" t="e">
        <f t="shared" si="30"/>
        <v>#NUM!</v>
      </c>
      <c r="C265" s="41" t="e">
        <f t="shared" si="31"/>
        <v>#NUM!</v>
      </c>
      <c r="D265" s="50"/>
      <c r="E265" s="49">
        <f t="shared" si="32"/>
        <v>9.5000000000000001E-2</v>
      </c>
      <c r="F265" s="32" t="e">
        <f t="shared" si="33"/>
        <v>#VALUE!</v>
      </c>
      <c r="G265" s="46" t="e">
        <f t="shared" si="34"/>
        <v>#NUM!</v>
      </c>
      <c r="H265" s="40">
        <v>0</v>
      </c>
      <c r="I265" s="41" t="str">
        <f t="shared" si="36"/>
        <v/>
      </c>
      <c r="J265" s="32" t="e">
        <f t="shared" si="35"/>
        <v>#VALUE!</v>
      </c>
      <c r="K265" s="32" t="e">
        <f t="shared" si="28"/>
        <v>#VALUE!</v>
      </c>
      <c r="L265" s="33"/>
      <c r="M265" s="24"/>
      <c r="N265" s="24"/>
      <c r="O265" s="24"/>
      <c r="P265" s="5"/>
      <c r="Q265" s="5"/>
      <c r="R265" s="5"/>
      <c r="S265" s="5"/>
      <c r="T265" s="5"/>
    </row>
    <row r="266" spans="1:20" ht="15" customHeight="1" x14ac:dyDescent="0.25">
      <c r="A266" s="31">
        <f t="shared" si="29"/>
        <v>254</v>
      </c>
      <c r="B266" s="41" t="e">
        <f t="shared" si="30"/>
        <v>#NUM!</v>
      </c>
      <c r="C266" s="41" t="e">
        <f t="shared" si="31"/>
        <v>#NUM!</v>
      </c>
      <c r="D266" s="50"/>
      <c r="E266" s="49">
        <f t="shared" si="32"/>
        <v>9.5000000000000001E-2</v>
      </c>
      <c r="F266" s="32" t="e">
        <f t="shared" si="33"/>
        <v>#VALUE!</v>
      </c>
      <c r="G266" s="46" t="e">
        <f t="shared" si="34"/>
        <v>#NUM!</v>
      </c>
      <c r="H266" s="40">
        <v>0</v>
      </c>
      <c r="I266" s="41" t="str">
        <f t="shared" si="36"/>
        <v/>
      </c>
      <c r="J266" s="32" t="e">
        <f t="shared" si="35"/>
        <v>#VALUE!</v>
      </c>
      <c r="K266" s="32" t="e">
        <f t="shared" si="28"/>
        <v>#VALUE!</v>
      </c>
      <c r="L266" s="33"/>
      <c r="M266" s="24"/>
      <c r="N266" s="24"/>
      <c r="O266" s="24"/>
      <c r="P266" s="5"/>
      <c r="Q266" s="5"/>
      <c r="R266" s="5"/>
      <c r="S266" s="5"/>
      <c r="T266" s="5"/>
    </row>
    <row r="267" spans="1:20" ht="15" customHeight="1" x14ac:dyDescent="0.25">
      <c r="A267" s="31">
        <f t="shared" si="29"/>
        <v>255</v>
      </c>
      <c r="B267" s="41" t="e">
        <f t="shared" si="30"/>
        <v>#NUM!</v>
      </c>
      <c r="C267" s="41" t="e">
        <f t="shared" si="31"/>
        <v>#NUM!</v>
      </c>
      <c r="D267" s="50"/>
      <c r="E267" s="49">
        <f t="shared" si="32"/>
        <v>9.5000000000000001E-2</v>
      </c>
      <c r="F267" s="32" t="e">
        <f t="shared" si="33"/>
        <v>#VALUE!</v>
      </c>
      <c r="G267" s="46" t="e">
        <f t="shared" si="34"/>
        <v>#NUM!</v>
      </c>
      <c r="H267" s="40">
        <v>0</v>
      </c>
      <c r="I267" s="41" t="str">
        <f t="shared" si="36"/>
        <v/>
      </c>
      <c r="J267" s="32" t="e">
        <f t="shared" si="35"/>
        <v>#VALUE!</v>
      </c>
      <c r="K267" s="32" t="e">
        <f t="shared" si="28"/>
        <v>#VALUE!</v>
      </c>
      <c r="L267" s="33"/>
      <c r="M267" s="24"/>
      <c r="N267" s="24"/>
      <c r="O267" s="24"/>
      <c r="P267" s="5"/>
      <c r="Q267" s="5"/>
      <c r="R267" s="5"/>
      <c r="S267" s="5"/>
      <c r="T267" s="5"/>
    </row>
    <row r="268" spans="1:20" ht="15" customHeight="1" x14ac:dyDescent="0.25">
      <c r="A268" s="31">
        <f t="shared" si="29"/>
        <v>256</v>
      </c>
      <c r="B268" s="41" t="e">
        <f t="shared" si="30"/>
        <v>#NUM!</v>
      </c>
      <c r="C268" s="41" t="e">
        <f t="shared" si="31"/>
        <v>#NUM!</v>
      </c>
      <c r="D268" s="50"/>
      <c r="E268" s="49">
        <f t="shared" si="32"/>
        <v>9.5000000000000001E-2</v>
      </c>
      <c r="F268" s="32" t="e">
        <f t="shared" si="33"/>
        <v>#VALUE!</v>
      </c>
      <c r="G268" s="46" t="e">
        <f t="shared" si="34"/>
        <v>#NUM!</v>
      </c>
      <c r="H268" s="40">
        <v>0</v>
      </c>
      <c r="I268" s="41" t="str">
        <f t="shared" si="36"/>
        <v/>
      </c>
      <c r="J268" s="32" t="e">
        <f t="shared" si="35"/>
        <v>#VALUE!</v>
      </c>
      <c r="K268" s="32" t="e">
        <f t="shared" si="28"/>
        <v>#VALUE!</v>
      </c>
      <c r="L268" s="33"/>
      <c r="M268" s="24"/>
      <c r="N268" s="24"/>
      <c r="O268" s="24"/>
      <c r="P268" s="5"/>
      <c r="Q268" s="5"/>
      <c r="R268" s="5"/>
      <c r="S268" s="5"/>
      <c r="T268" s="5"/>
    </row>
    <row r="269" spans="1:20" ht="15" customHeight="1" x14ac:dyDescent="0.25">
      <c r="A269" s="31">
        <f t="shared" si="29"/>
        <v>257</v>
      </c>
      <c r="B269" s="41" t="e">
        <f t="shared" si="30"/>
        <v>#NUM!</v>
      </c>
      <c r="C269" s="41" t="e">
        <f t="shared" si="31"/>
        <v>#NUM!</v>
      </c>
      <c r="D269" s="50"/>
      <c r="E269" s="49">
        <f t="shared" si="32"/>
        <v>9.5000000000000001E-2</v>
      </c>
      <c r="F269" s="32" t="e">
        <f t="shared" si="33"/>
        <v>#VALUE!</v>
      </c>
      <c r="G269" s="46" t="e">
        <f t="shared" si="34"/>
        <v>#NUM!</v>
      </c>
      <c r="H269" s="40">
        <v>0</v>
      </c>
      <c r="I269" s="41" t="str">
        <f t="shared" si="36"/>
        <v/>
      </c>
      <c r="J269" s="32" t="e">
        <f t="shared" si="35"/>
        <v>#VALUE!</v>
      </c>
      <c r="K269" s="32" t="e">
        <f t="shared" si="28"/>
        <v>#VALUE!</v>
      </c>
      <c r="L269" s="33"/>
      <c r="M269" s="24"/>
      <c r="N269" s="24"/>
      <c r="O269" s="24"/>
      <c r="P269" s="5"/>
      <c r="Q269" s="5"/>
      <c r="R269" s="5"/>
      <c r="S269" s="5"/>
      <c r="T269" s="5"/>
    </row>
    <row r="270" spans="1:20" ht="15" customHeight="1" x14ac:dyDescent="0.25">
      <c r="A270" s="31">
        <f t="shared" si="29"/>
        <v>258</v>
      </c>
      <c r="B270" s="41" t="e">
        <f t="shared" si="30"/>
        <v>#NUM!</v>
      </c>
      <c r="C270" s="41" t="e">
        <f t="shared" si="31"/>
        <v>#NUM!</v>
      </c>
      <c r="D270" s="50"/>
      <c r="E270" s="49">
        <f t="shared" si="32"/>
        <v>9.5000000000000001E-2</v>
      </c>
      <c r="F270" s="32" t="e">
        <f t="shared" si="33"/>
        <v>#VALUE!</v>
      </c>
      <c r="G270" s="46" t="e">
        <f t="shared" si="34"/>
        <v>#NUM!</v>
      </c>
      <c r="H270" s="40">
        <v>0</v>
      </c>
      <c r="I270" s="41" t="str">
        <f t="shared" si="36"/>
        <v/>
      </c>
      <c r="J270" s="32" t="e">
        <f t="shared" si="35"/>
        <v>#VALUE!</v>
      </c>
      <c r="K270" s="32" t="e">
        <f t="shared" ref="K270:K333" si="37">I270+(I270*E271/12)</f>
        <v>#VALUE!</v>
      </c>
      <c r="L270" s="33"/>
      <c r="M270" s="24"/>
      <c r="N270" s="24"/>
      <c r="O270" s="24"/>
      <c r="P270" s="5"/>
      <c r="Q270" s="5"/>
      <c r="R270" s="5"/>
      <c r="S270" s="5"/>
      <c r="T270" s="5"/>
    </row>
    <row r="271" spans="1:20" ht="15" customHeight="1" x14ac:dyDescent="0.25">
      <c r="A271" s="31">
        <f t="shared" ref="A271:A334" si="38">IF(I270&lt;0.02,"",A270+1)</f>
        <v>259</v>
      </c>
      <c r="B271" s="41" t="e">
        <f t="shared" ref="B271:B334" si="39">IF(A271="","",IF(E271&lt;&gt;E270,PMT(E271/12,$C$4-A270,-I270),B270))</f>
        <v>#NUM!</v>
      </c>
      <c r="C271" s="41" t="e">
        <f t="shared" ref="C271:C334" si="40">IF(A271="","",IF(B271&gt;K270,K270,ROUNDUP(B271,2)))</f>
        <v>#NUM!</v>
      </c>
      <c r="D271" s="50"/>
      <c r="E271" s="49">
        <f t="shared" ref="E271:E334" si="41">IF(A271="","",IF(D271&lt;&gt;"",D271,E270))</f>
        <v>9.5000000000000001E-2</v>
      </c>
      <c r="F271" s="32" t="e">
        <f t="shared" ref="F271:F334" si="42">IF(A271="","",ROUNDUP(I270*E271/12,2))</f>
        <v>#VALUE!</v>
      </c>
      <c r="G271" s="46" t="e">
        <f t="shared" ref="G271:G334" si="43">IF(A271="","",C271-F271)</f>
        <v>#NUM!</v>
      </c>
      <c r="H271" s="40">
        <v>0</v>
      </c>
      <c r="I271" s="41" t="str">
        <f t="shared" si="36"/>
        <v/>
      </c>
      <c r="J271" s="32" t="e">
        <f t="shared" ref="J271:J334" si="44">IF(A271="","",J270+F271)</f>
        <v>#VALUE!</v>
      </c>
      <c r="K271" s="32" t="e">
        <f t="shared" si="37"/>
        <v>#VALUE!</v>
      </c>
      <c r="L271" s="33"/>
      <c r="M271" s="24"/>
      <c r="N271" s="24"/>
      <c r="O271" s="24"/>
      <c r="P271" s="5"/>
      <c r="Q271" s="5"/>
      <c r="R271" s="5"/>
      <c r="S271" s="5"/>
      <c r="T271" s="5"/>
    </row>
    <row r="272" spans="1:20" ht="15" customHeight="1" x14ac:dyDescent="0.25">
      <c r="A272" s="31">
        <f t="shared" si="38"/>
        <v>260</v>
      </c>
      <c r="B272" s="41" t="e">
        <f t="shared" si="39"/>
        <v>#NUM!</v>
      </c>
      <c r="C272" s="41" t="e">
        <f t="shared" si="40"/>
        <v>#NUM!</v>
      </c>
      <c r="D272" s="50"/>
      <c r="E272" s="49">
        <f t="shared" si="41"/>
        <v>9.5000000000000001E-2</v>
      </c>
      <c r="F272" s="32" t="e">
        <f t="shared" si="42"/>
        <v>#VALUE!</v>
      </c>
      <c r="G272" s="46" t="e">
        <f t="shared" si="43"/>
        <v>#NUM!</v>
      </c>
      <c r="H272" s="40">
        <v>0</v>
      </c>
      <c r="I272" s="41" t="str">
        <f t="shared" ref="I272:I335" si="45">IFERROR(IF(I271&lt;0.02,0,I271-G272-H272),"")</f>
        <v/>
      </c>
      <c r="J272" s="32" t="e">
        <f t="shared" si="44"/>
        <v>#VALUE!</v>
      </c>
      <c r="K272" s="32" t="e">
        <f t="shared" si="37"/>
        <v>#VALUE!</v>
      </c>
      <c r="L272" s="33"/>
      <c r="M272" s="24"/>
      <c r="N272" s="24"/>
      <c r="O272" s="24"/>
      <c r="P272" s="5"/>
      <c r="Q272" s="5"/>
      <c r="R272" s="5"/>
      <c r="S272" s="5"/>
      <c r="T272" s="5"/>
    </row>
    <row r="273" spans="1:20" ht="15" customHeight="1" x14ac:dyDescent="0.25">
      <c r="A273" s="31">
        <f t="shared" si="38"/>
        <v>261</v>
      </c>
      <c r="B273" s="41" t="e">
        <f t="shared" si="39"/>
        <v>#NUM!</v>
      </c>
      <c r="C273" s="41" t="e">
        <f t="shared" si="40"/>
        <v>#NUM!</v>
      </c>
      <c r="D273" s="50"/>
      <c r="E273" s="49">
        <f t="shared" si="41"/>
        <v>9.5000000000000001E-2</v>
      </c>
      <c r="F273" s="32" t="e">
        <f t="shared" si="42"/>
        <v>#VALUE!</v>
      </c>
      <c r="G273" s="46" t="e">
        <f t="shared" si="43"/>
        <v>#NUM!</v>
      </c>
      <c r="H273" s="40">
        <v>0</v>
      </c>
      <c r="I273" s="41" t="str">
        <f t="shared" si="45"/>
        <v/>
      </c>
      <c r="J273" s="32" t="e">
        <f t="shared" si="44"/>
        <v>#VALUE!</v>
      </c>
      <c r="K273" s="32" t="e">
        <f t="shared" si="37"/>
        <v>#VALUE!</v>
      </c>
      <c r="L273" s="33"/>
      <c r="M273" s="24"/>
      <c r="N273" s="24"/>
      <c r="O273" s="24"/>
      <c r="P273" s="5"/>
      <c r="Q273" s="5"/>
      <c r="R273" s="5"/>
      <c r="S273" s="5"/>
      <c r="T273" s="5"/>
    </row>
    <row r="274" spans="1:20" ht="15" customHeight="1" x14ac:dyDescent="0.25">
      <c r="A274" s="31">
        <f t="shared" si="38"/>
        <v>262</v>
      </c>
      <c r="B274" s="41" t="e">
        <f t="shared" si="39"/>
        <v>#NUM!</v>
      </c>
      <c r="C274" s="41" t="e">
        <f t="shared" si="40"/>
        <v>#NUM!</v>
      </c>
      <c r="D274" s="50"/>
      <c r="E274" s="49">
        <f t="shared" si="41"/>
        <v>9.5000000000000001E-2</v>
      </c>
      <c r="F274" s="32" t="e">
        <f t="shared" si="42"/>
        <v>#VALUE!</v>
      </c>
      <c r="G274" s="46" t="e">
        <f t="shared" si="43"/>
        <v>#NUM!</v>
      </c>
      <c r="H274" s="40">
        <v>0</v>
      </c>
      <c r="I274" s="41" t="str">
        <f t="shared" si="45"/>
        <v/>
      </c>
      <c r="J274" s="32" t="e">
        <f t="shared" si="44"/>
        <v>#VALUE!</v>
      </c>
      <c r="K274" s="32" t="e">
        <f t="shared" si="37"/>
        <v>#VALUE!</v>
      </c>
      <c r="L274" s="33"/>
      <c r="M274" s="24"/>
      <c r="N274" s="24"/>
      <c r="O274" s="24"/>
      <c r="P274" s="5"/>
      <c r="Q274" s="5"/>
      <c r="R274" s="5"/>
      <c r="S274" s="5"/>
      <c r="T274" s="5"/>
    </row>
    <row r="275" spans="1:20" ht="15" customHeight="1" x14ac:dyDescent="0.25">
      <c r="A275" s="31">
        <f t="shared" si="38"/>
        <v>263</v>
      </c>
      <c r="B275" s="41" t="e">
        <f t="shared" si="39"/>
        <v>#NUM!</v>
      </c>
      <c r="C275" s="41" t="e">
        <f t="shared" si="40"/>
        <v>#NUM!</v>
      </c>
      <c r="D275" s="50"/>
      <c r="E275" s="49">
        <f t="shared" si="41"/>
        <v>9.5000000000000001E-2</v>
      </c>
      <c r="F275" s="32" t="e">
        <f t="shared" si="42"/>
        <v>#VALUE!</v>
      </c>
      <c r="G275" s="46" t="e">
        <f t="shared" si="43"/>
        <v>#NUM!</v>
      </c>
      <c r="H275" s="40">
        <v>0</v>
      </c>
      <c r="I275" s="41" t="str">
        <f t="shared" si="45"/>
        <v/>
      </c>
      <c r="J275" s="32" t="e">
        <f t="shared" si="44"/>
        <v>#VALUE!</v>
      </c>
      <c r="K275" s="32" t="e">
        <f t="shared" si="37"/>
        <v>#VALUE!</v>
      </c>
      <c r="L275" s="33"/>
      <c r="M275" s="24"/>
      <c r="N275" s="24"/>
      <c r="O275" s="24"/>
      <c r="P275" s="5"/>
      <c r="Q275" s="5"/>
      <c r="R275" s="5"/>
      <c r="S275" s="5"/>
      <c r="T275" s="5"/>
    </row>
    <row r="276" spans="1:20" ht="15" customHeight="1" x14ac:dyDescent="0.25">
      <c r="A276" s="31">
        <f t="shared" si="38"/>
        <v>264</v>
      </c>
      <c r="B276" s="41" t="e">
        <f t="shared" si="39"/>
        <v>#NUM!</v>
      </c>
      <c r="C276" s="41" t="e">
        <f t="shared" si="40"/>
        <v>#NUM!</v>
      </c>
      <c r="D276" s="50"/>
      <c r="E276" s="49">
        <f t="shared" si="41"/>
        <v>9.5000000000000001E-2</v>
      </c>
      <c r="F276" s="32" t="e">
        <f t="shared" si="42"/>
        <v>#VALUE!</v>
      </c>
      <c r="G276" s="46" t="e">
        <f t="shared" si="43"/>
        <v>#NUM!</v>
      </c>
      <c r="H276" s="40">
        <v>0</v>
      </c>
      <c r="I276" s="41" t="str">
        <f t="shared" si="45"/>
        <v/>
      </c>
      <c r="J276" s="32" t="e">
        <f t="shared" si="44"/>
        <v>#VALUE!</v>
      </c>
      <c r="K276" s="32" t="e">
        <f t="shared" si="37"/>
        <v>#VALUE!</v>
      </c>
      <c r="L276" s="33"/>
      <c r="M276" s="24"/>
      <c r="N276" s="24"/>
      <c r="O276" s="24"/>
      <c r="P276" s="5"/>
      <c r="Q276" s="5"/>
      <c r="R276" s="5"/>
      <c r="S276" s="5"/>
      <c r="T276" s="5"/>
    </row>
    <row r="277" spans="1:20" ht="15" customHeight="1" x14ac:dyDescent="0.25">
      <c r="A277" s="31">
        <f t="shared" si="38"/>
        <v>265</v>
      </c>
      <c r="B277" s="41" t="e">
        <f t="shared" si="39"/>
        <v>#NUM!</v>
      </c>
      <c r="C277" s="41" t="e">
        <f t="shared" si="40"/>
        <v>#NUM!</v>
      </c>
      <c r="D277" s="50"/>
      <c r="E277" s="49">
        <f t="shared" si="41"/>
        <v>9.5000000000000001E-2</v>
      </c>
      <c r="F277" s="32" t="e">
        <f t="shared" si="42"/>
        <v>#VALUE!</v>
      </c>
      <c r="G277" s="46" t="e">
        <f t="shared" si="43"/>
        <v>#NUM!</v>
      </c>
      <c r="H277" s="40">
        <v>0</v>
      </c>
      <c r="I277" s="41" t="str">
        <f t="shared" si="45"/>
        <v/>
      </c>
      <c r="J277" s="32" t="e">
        <f t="shared" si="44"/>
        <v>#VALUE!</v>
      </c>
      <c r="K277" s="32" t="e">
        <f t="shared" si="37"/>
        <v>#VALUE!</v>
      </c>
      <c r="L277" s="33"/>
      <c r="M277" s="24"/>
      <c r="N277" s="24"/>
      <c r="O277" s="24"/>
      <c r="P277" s="5"/>
      <c r="Q277" s="5"/>
      <c r="R277" s="5"/>
      <c r="S277" s="5"/>
      <c r="T277" s="5"/>
    </row>
    <row r="278" spans="1:20" ht="15" customHeight="1" x14ac:dyDescent="0.25">
      <c r="A278" s="31">
        <f t="shared" si="38"/>
        <v>266</v>
      </c>
      <c r="B278" s="41" t="e">
        <f t="shared" si="39"/>
        <v>#NUM!</v>
      </c>
      <c r="C278" s="41" t="e">
        <f t="shared" si="40"/>
        <v>#NUM!</v>
      </c>
      <c r="D278" s="50"/>
      <c r="E278" s="49">
        <f t="shared" si="41"/>
        <v>9.5000000000000001E-2</v>
      </c>
      <c r="F278" s="32" t="e">
        <f t="shared" si="42"/>
        <v>#VALUE!</v>
      </c>
      <c r="G278" s="46" t="e">
        <f t="shared" si="43"/>
        <v>#NUM!</v>
      </c>
      <c r="H278" s="40">
        <v>0</v>
      </c>
      <c r="I278" s="41" t="str">
        <f t="shared" si="45"/>
        <v/>
      </c>
      <c r="J278" s="32" t="e">
        <f t="shared" si="44"/>
        <v>#VALUE!</v>
      </c>
      <c r="K278" s="32" t="e">
        <f t="shared" si="37"/>
        <v>#VALUE!</v>
      </c>
      <c r="L278" s="33"/>
      <c r="M278" s="24"/>
      <c r="N278" s="24"/>
      <c r="O278" s="24"/>
      <c r="P278" s="5"/>
      <c r="Q278" s="5"/>
      <c r="R278" s="5"/>
      <c r="S278" s="5"/>
      <c r="T278" s="5"/>
    </row>
    <row r="279" spans="1:20" ht="15" customHeight="1" x14ac:dyDescent="0.25">
      <c r="A279" s="31">
        <f t="shared" si="38"/>
        <v>267</v>
      </c>
      <c r="B279" s="41" t="e">
        <f t="shared" si="39"/>
        <v>#NUM!</v>
      </c>
      <c r="C279" s="41" t="e">
        <f t="shared" si="40"/>
        <v>#NUM!</v>
      </c>
      <c r="D279" s="50"/>
      <c r="E279" s="49">
        <f t="shared" si="41"/>
        <v>9.5000000000000001E-2</v>
      </c>
      <c r="F279" s="32" t="e">
        <f t="shared" si="42"/>
        <v>#VALUE!</v>
      </c>
      <c r="G279" s="46" t="e">
        <f t="shared" si="43"/>
        <v>#NUM!</v>
      </c>
      <c r="H279" s="40">
        <v>0</v>
      </c>
      <c r="I279" s="41" t="str">
        <f t="shared" si="45"/>
        <v/>
      </c>
      <c r="J279" s="32" t="e">
        <f t="shared" si="44"/>
        <v>#VALUE!</v>
      </c>
      <c r="K279" s="32" t="e">
        <f t="shared" si="37"/>
        <v>#VALUE!</v>
      </c>
      <c r="L279" s="33"/>
      <c r="M279" s="24"/>
      <c r="N279" s="24"/>
      <c r="O279" s="24"/>
      <c r="P279" s="5"/>
      <c r="Q279" s="5"/>
      <c r="R279" s="5"/>
      <c r="S279" s="5"/>
      <c r="T279" s="5"/>
    </row>
    <row r="280" spans="1:20" ht="15" customHeight="1" x14ac:dyDescent="0.25">
      <c r="A280" s="31">
        <f t="shared" si="38"/>
        <v>268</v>
      </c>
      <c r="B280" s="41" t="e">
        <f t="shared" si="39"/>
        <v>#NUM!</v>
      </c>
      <c r="C280" s="41" t="e">
        <f t="shared" si="40"/>
        <v>#NUM!</v>
      </c>
      <c r="D280" s="50"/>
      <c r="E280" s="49">
        <f t="shared" si="41"/>
        <v>9.5000000000000001E-2</v>
      </c>
      <c r="F280" s="32" t="e">
        <f t="shared" si="42"/>
        <v>#VALUE!</v>
      </c>
      <c r="G280" s="46" t="e">
        <f t="shared" si="43"/>
        <v>#NUM!</v>
      </c>
      <c r="H280" s="40">
        <v>0</v>
      </c>
      <c r="I280" s="41" t="str">
        <f t="shared" si="45"/>
        <v/>
      </c>
      <c r="J280" s="32" t="e">
        <f t="shared" si="44"/>
        <v>#VALUE!</v>
      </c>
      <c r="K280" s="32" t="e">
        <f t="shared" si="37"/>
        <v>#VALUE!</v>
      </c>
      <c r="L280" s="33"/>
      <c r="M280" s="24"/>
      <c r="N280" s="24"/>
      <c r="O280" s="24"/>
      <c r="P280" s="5"/>
      <c r="Q280" s="5"/>
      <c r="R280" s="5"/>
      <c r="S280" s="5"/>
      <c r="T280" s="5"/>
    </row>
    <row r="281" spans="1:20" ht="15" customHeight="1" x14ac:dyDescent="0.25">
      <c r="A281" s="31">
        <f t="shared" si="38"/>
        <v>269</v>
      </c>
      <c r="B281" s="41" t="e">
        <f t="shared" si="39"/>
        <v>#NUM!</v>
      </c>
      <c r="C281" s="41" t="e">
        <f t="shared" si="40"/>
        <v>#NUM!</v>
      </c>
      <c r="D281" s="50"/>
      <c r="E281" s="49">
        <f t="shared" si="41"/>
        <v>9.5000000000000001E-2</v>
      </c>
      <c r="F281" s="32" t="e">
        <f t="shared" si="42"/>
        <v>#VALUE!</v>
      </c>
      <c r="G281" s="46" t="e">
        <f t="shared" si="43"/>
        <v>#NUM!</v>
      </c>
      <c r="H281" s="40">
        <v>0</v>
      </c>
      <c r="I281" s="41" t="str">
        <f t="shared" si="45"/>
        <v/>
      </c>
      <c r="J281" s="32" t="e">
        <f t="shared" si="44"/>
        <v>#VALUE!</v>
      </c>
      <c r="K281" s="32" t="e">
        <f t="shared" si="37"/>
        <v>#VALUE!</v>
      </c>
      <c r="L281" s="33"/>
      <c r="M281" s="24"/>
      <c r="N281" s="24"/>
      <c r="O281" s="24"/>
      <c r="P281" s="5"/>
      <c r="Q281" s="5"/>
      <c r="R281" s="5"/>
      <c r="S281" s="5"/>
      <c r="T281" s="5"/>
    </row>
    <row r="282" spans="1:20" ht="15" customHeight="1" x14ac:dyDescent="0.25">
      <c r="A282" s="31">
        <f t="shared" si="38"/>
        <v>270</v>
      </c>
      <c r="B282" s="41" t="e">
        <f t="shared" si="39"/>
        <v>#NUM!</v>
      </c>
      <c r="C282" s="41" t="e">
        <f t="shared" si="40"/>
        <v>#NUM!</v>
      </c>
      <c r="D282" s="50"/>
      <c r="E282" s="49">
        <f t="shared" si="41"/>
        <v>9.5000000000000001E-2</v>
      </c>
      <c r="F282" s="32" t="e">
        <f t="shared" si="42"/>
        <v>#VALUE!</v>
      </c>
      <c r="G282" s="46" t="e">
        <f t="shared" si="43"/>
        <v>#NUM!</v>
      </c>
      <c r="H282" s="40">
        <v>0</v>
      </c>
      <c r="I282" s="41" t="str">
        <f t="shared" si="45"/>
        <v/>
      </c>
      <c r="J282" s="32" t="e">
        <f t="shared" si="44"/>
        <v>#VALUE!</v>
      </c>
      <c r="K282" s="32" t="e">
        <f t="shared" si="37"/>
        <v>#VALUE!</v>
      </c>
      <c r="L282" s="33"/>
      <c r="M282" s="24"/>
      <c r="N282" s="24"/>
      <c r="O282" s="24"/>
      <c r="P282" s="5"/>
      <c r="Q282" s="5"/>
      <c r="R282" s="5"/>
      <c r="S282" s="5"/>
      <c r="T282" s="5"/>
    </row>
    <row r="283" spans="1:20" ht="15" customHeight="1" x14ac:dyDescent="0.25">
      <c r="A283" s="31">
        <f t="shared" si="38"/>
        <v>271</v>
      </c>
      <c r="B283" s="41" t="e">
        <f t="shared" si="39"/>
        <v>#NUM!</v>
      </c>
      <c r="C283" s="41" t="e">
        <f t="shared" si="40"/>
        <v>#NUM!</v>
      </c>
      <c r="D283" s="50"/>
      <c r="E283" s="49">
        <f t="shared" si="41"/>
        <v>9.5000000000000001E-2</v>
      </c>
      <c r="F283" s="32" t="e">
        <f t="shared" si="42"/>
        <v>#VALUE!</v>
      </c>
      <c r="G283" s="46" t="e">
        <f t="shared" si="43"/>
        <v>#NUM!</v>
      </c>
      <c r="H283" s="40">
        <v>0</v>
      </c>
      <c r="I283" s="41" t="str">
        <f t="shared" si="45"/>
        <v/>
      </c>
      <c r="J283" s="32" t="e">
        <f t="shared" si="44"/>
        <v>#VALUE!</v>
      </c>
      <c r="K283" s="32" t="e">
        <f t="shared" si="37"/>
        <v>#VALUE!</v>
      </c>
      <c r="L283" s="33"/>
      <c r="M283" s="24"/>
      <c r="N283" s="24"/>
      <c r="O283" s="24"/>
      <c r="P283" s="5"/>
      <c r="Q283" s="5"/>
      <c r="R283" s="5"/>
      <c r="S283" s="5"/>
      <c r="T283" s="5"/>
    </row>
    <row r="284" spans="1:20" ht="15" customHeight="1" x14ac:dyDescent="0.25">
      <c r="A284" s="31">
        <f t="shared" si="38"/>
        <v>272</v>
      </c>
      <c r="B284" s="41" t="e">
        <f t="shared" si="39"/>
        <v>#NUM!</v>
      </c>
      <c r="C284" s="41" t="e">
        <f t="shared" si="40"/>
        <v>#NUM!</v>
      </c>
      <c r="D284" s="50"/>
      <c r="E284" s="49">
        <f t="shared" si="41"/>
        <v>9.5000000000000001E-2</v>
      </c>
      <c r="F284" s="32" t="e">
        <f t="shared" si="42"/>
        <v>#VALUE!</v>
      </c>
      <c r="G284" s="46" t="e">
        <f t="shared" si="43"/>
        <v>#NUM!</v>
      </c>
      <c r="H284" s="40">
        <v>0</v>
      </c>
      <c r="I284" s="41" t="str">
        <f t="shared" si="45"/>
        <v/>
      </c>
      <c r="J284" s="32" t="e">
        <f t="shared" si="44"/>
        <v>#VALUE!</v>
      </c>
      <c r="K284" s="32" t="e">
        <f t="shared" si="37"/>
        <v>#VALUE!</v>
      </c>
      <c r="L284" s="33"/>
      <c r="M284" s="24"/>
      <c r="N284" s="24"/>
      <c r="O284" s="24"/>
      <c r="P284" s="5"/>
      <c r="Q284" s="5"/>
      <c r="R284" s="5"/>
      <c r="S284" s="5"/>
      <c r="T284" s="5"/>
    </row>
    <row r="285" spans="1:20" ht="15" customHeight="1" x14ac:dyDescent="0.25">
      <c r="A285" s="31">
        <f t="shared" si="38"/>
        <v>273</v>
      </c>
      <c r="B285" s="41" t="e">
        <f t="shared" si="39"/>
        <v>#NUM!</v>
      </c>
      <c r="C285" s="41" t="e">
        <f t="shared" si="40"/>
        <v>#NUM!</v>
      </c>
      <c r="D285" s="50"/>
      <c r="E285" s="49">
        <f t="shared" si="41"/>
        <v>9.5000000000000001E-2</v>
      </c>
      <c r="F285" s="32" t="e">
        <f t="shared" si="42"/>
        <v>#VALUE!</v>
      </c>
      <c r="G285" s="46" t="e">
        <f t="shared" si="43"/>
        <v>#NUM!</v>
      </c>
      <c r="H285" s="40">
        <v>0</v>
      </c>
      <c r="I285" s="41" t="str">
        <f t="shared" si="45"/>
        <v/>
      </c>
      <c r="J285" s="32" t="e">
        <f t="shared" si="44"/>
        <v>#VALUE!</v>
      </c>
      <c r="K285" s="32" t="e">
        <f t="shared" si="37"/>
        <v>#VALUE!</v>
      </c>
      <c r="L285" s="33"/>
      <c r="M285" s="24"/>
      <c r="N285" s="24"/>
      <c r="O285" s="24"/>
      <c r="P285" s="5"/>
      <c r="Q285" s="5"/>
      <c r="R285" s="5"/>
      <c r="S285" s="5"/>
      <c r="T285" s="5"/>
    </row>
    <row r="286" spans="1:20" ht="15" customHeight="1" x14ac:dyDescent="0.25">
      <c r="A286" s="31">
        <f t="shared" si="38"/>
        <v>274</v>
      </c>
      <c r="B286" s="41" t="e">
        <f t="shared" si="39"/>
        <v>#NUM!</v>
      </c>
      <c r="C286" s="41" t="e">
        <f t="shared" si="40"/>
        <v>#NUM!</v>
      </c>
      <c r="D286" s="50"/>
      <c r="E286" s="49">
        <f t="shared" si="41"/>
        <v>9.5000000000000001E-2</v>
      </c>
      <c r="F286" s="32" t="e">
        <f t="shared" si="42"/>
        <v>#VALUE!</v>
      </c>
      <c r="G286" s="46" t="e">
        <f t="shared" si="43"/>
        <v>#NUM!</v>
      </c>
      <c r="H286" s="40">
        <v>0</v>
      </c>
      <c r="I286" s="41" t="str">
        <f t="shared" si="45"/>
        <v/>
      </c>
      <c r="J286" s="32" t="e">
        <f t="shared" si="44"/>
        <v>#VALUE!</v>
      </c>
      <c r="K286" s="32" t="e">
        <f t="shared" si="37"/>
        <v>#VALUE!</v>
      </c>
      <c r="L286" s="33"/>
      <c r="M286" s="24"/>
      <c r="N286" s="24"/>
      <c r="O286" s="24"/>
      <c r="P286" s="5"/>
      <c r="Q286" s="5"/>
      <c r="R286" s="5"/>
      <c r="S286" s="5"/>
      <c r="T286" s="5"/>
    </row>
    <row r="287" spans="1:20" ht="15" customHeight="1" x14ac:dyDescent="0.25">
      <c r="A287" s="31">
        <f t="shared" si="38"/>
        <v>275</v>
      </c>
      <c r="B287" s="41" t="e">
        <f t="shared" si="39"/>
        <v>#NUM!</v>
      </c>
      <c r="C287" s="41" t="e">
        <f t="shared" si="40"/>
        <v>#NUM!</v>
      </c>
      <c r="D287" s="50"/>
      <c r="E287" s="49">
        <f t="shared" si="41"/>
        <v>9.5000000000000001E-2</v>
      </c>
      <c r="F287" s="32" t="e">
        <f t="shared" si="42"/>
        <v>#VALUE!</v>
      </c>
      <c r="G287" s="46" t="e">
        <f t="shared" si="43"/>
        <v>#NUM!</v>
      </c>
      <c r="H287" s="40">
        <v>0</v>
      </c>
      <c r="I287" s="41" t="str">
        <f t="shared" si="45"/>
        <v/>
      </c>
      <c r="J287" s="32" t="e">
        <f t="shared" si="44"/>
        <v>#VALUE!</v>
      </c>
      <c r="K287" s="32" t="e">
        <f t="shared" si="37"/>
        <v>#VALUE!</v>
      </c>
      <c r="L287" s="33"/>
      <c r="M287" s="24"/>
      <c r="N287" s="24"/>
      <c r="O287" s="24"/>
      <c r="P287" s="5"/>
      <c r="Q287" s="5"/>
      <c r="R287" s="5"/>
      <c r="S287" s="5"/>
      <c r="T287" s="5"/>
    </row>
    <row r="288" spans="1:20" ht="15" customHeight="1" x14ac:dyDescent="0.25">
      <c r="A288" s="31">
        <f t="shared" si="38"/>
        <v>276</v>
      </c>
      <c r="B288" s="41" t="e">
        <f t="shared" si="39"/>
        <v>#NUM!</v>
      </c>
      <c r="C288" s="41" t="e">
        <f t="shared" si="40"/>
        <v>#NUM!</v>
      </c>
      <c r="D288" s="50"/>
      <c r="E288" s="49">
        <f t="shared" si="41"/>
        <v>9.5000000000000001E-2</v>
      </c>
      <c r="F288" s="32" t="e">
        <f t="shared" si="42"/>
        <v>#VALUE!</v>
      </c>
      <c r="G288" s="46" t="e">
        <f t="shared" si="43"/>
        <v>#NUM!</v>
      </c>
      <c r="H288" s="40">
        <v>0</v>
      </c>
      <c r="I288" s="41" t="str">
        <f t="shared" si="45"/>
        <v/>
      </c>
      <c r="J288" s="32" t="e">
        <f t="shared" si="44"/>
        <v>#VALUE!</v>
      </c>
      <c r="K288" s="32" t="e">
        <f t="shared" si="37"/>
        <v>#VALUE!</v>
      </c>
      <c r="L288" s="33"/>
      <c r="M288" s="24"/>
      <c r="N288" s="24"/>
      <c r="O288" s="24"/>
      <c r="P288" s="5"/>
      <c r="Q288" s="5"/>
      <c r="R288" s="5"/>
      <c r="S288" s="5"/>
      <c r="T288" s="5"/>
    </row>
    <row r="289" spans="1:20" ht="15" customHeight="1" x14ac:dyDescent="0.25">
      <c r="A289" s="31">
        <f t="shared" si="38"/>
        <v>277</v>
      </c>
      <c r="B289" s="41" t="e">
        <f t="shared" si="39"/>
        <v>#NUM!</v>
      </c>
      <c r="C289" s="41" t="e">
        <f t="shared" si="40"/>
        <v>#NUM!</v>
      </c>
      <c r="D289" s="50"/>
      <c r="E289" s="49">
        <f t="shared" si="41"/>
        <v>9.5000000000000001E-2</v>
      </c>
      <c r="F289" s="32" t="e">
        <f t="shared" si="42"/>
        <v>#VALUE!</v>
      </c>
      <c r="G289" s="46" t="e">
        <f t="shared" si="43"/>
        <v>#NUM!</v>
      </c>
      <c r="H289" s="40">
        <v>0</v>
      </c>
      <c r="I289" s="41" t="str">
        <f t="shared" si="45"/>
        <v/>
      </c>
      <c r="J289" s="32" t="e">
        <f t="shared" si="44"/>
        <v>#VALUE!</v>
      </c>
      <c r="K289" s="32" t="e">
        <f t="shared" si="37"/>
        <v>#VALUE!</v>
      </c>
      <c r="L289" s="33"/>
      <c r="M289" s="24"/>
      <c r="N289" s="24"/>
      <c r="O289" s="24"/>
      <c r="P289" s="5"/>
      <c r="Q289" s="5"/>
      <c r="R289" s="5"/>
      <c r="S289" s="5"/>
      <c r="T289" s="5"/>
    </row>
    <row r="290" spans="1:20" ht="15" customHeight="1" x14ac:dyDescent="0.25">
      <c r="A290" s="31">
        <f t="shared" si="38"/>
        <v>278</v>
      </c>
      <c r="B290" s="41" t="e">
        <f t="shared" si="39"/>
        <v>#NUM!</v>
      </c>
      <c r="C290" s="41" t="e">
        <f t="shared" si="40"/>
        <v>#NUM!</v>
      </c>
      <c r="D290" s="50"/>
      <c r="E290" s="49">
        <f t="shared" si="41"/>
        <v>9.5000000000000001E-2</v>
      </c>
      <c r="F290" s="32" t="e">
        <f t="shared" si="42"/>
        <v>#VALUE!</v>
      </c>
      <c r="G290" s="46" t="e">
        <f t="shared" si="43"/>
        <v>#NUM!</v>
      </c>
      <c r="H290" s="40">
        <v>0</v>
      </c>
      <c r="I290" s="41" t="str">
        <f t="shared" si="45"/>
        <v/>
      </c>
      <c r="J290" s="32" t="e">
        <f t="shared" si="44"/>
        <v>#VALUE!</v>
      </c>
      <c r="K290" s="32" t="e">
        <f t="shared" si="37"/>
        <v>#VALUE!</v>
      </c>
      <c r="L290" s="33"/>
      <c r="M290" s="24"/>
      <c r="N290" s="24"/>
      <c r="O290" s="24"/>
      <c r="P290" s="5"/>
      <c r="Q290" s="5"/>
      <c r="R290" s="5"/>
      <c r="S290" s="5"/>
      <c r="T290" s="5"/>
    </row>
    <row r="291" spans="1:20" ht="15" customHeight="1" x14ac:dyDescent="0.25">
      <c r="A291" s="31">
        <f t="shared" si="38"/>
        <v>279</v>
      </c>
      <c r="B291" s="41" t="e">
        <f t="shared" si="39"/>
        <v>#NUM!</v>
      </c>
      <c r="C291" s="41" t="e">
        <f t="shared" si="40"/>
        <v>#NUM!</v>
      </c>
      <c r="D291" s="50"/>
      <c r="E291" s="49">
        <f t="shared" si="41"/>
        <v>9.5000000000000001E-2</v>
      </c>
      <c r="F291" s="32" t="e">
        <f t="shared" si="42"/>
        <v>#VALUE!</v>
      </c>
      <c r="G291" s="46" t="e">
        <f t="shared" si="43"/>
        <v>#NUM!</v>
      </c>
      <c r="H291" s="40">
        <v>0</v>
      </c>
      <c r="I291" s="41" t="str">
        <f t="shared" si="45"/>
        <v/>
      </c>
      <c r="J291" s="32" t="e">
        <f t="shared" si="44"/>
        <v>#VALUE!</v>
      </c>
      <c r="K291" s="32" t="e">
        <f t="shared" si="37"/>
        <v>#VALUE!</v>
      </c>
      <c r="L291" s="33"/>
      <c r="M291" s="24"/>
      <c r="N291" s="24"/>
      <c r="O291" s="24"/>
      <c r="P291" s="5"/>
      <c r="Q291" s="5"/>
      <c r="R291" s="5"/>
      <c r="S291" s="5"/>
      <c r="T291" s="5"/>
    </row>
    <row r="292" spans="1:20" ht="15" customHeight="1" x14ac:dyDescent="0.25">
      <c r="A292" s="31">
        <f t="shared" si="38"/>
        <v>280</v>
      </c>
      <c r="B292" s="41" t="e">
        <f t="shared" si="39"/>
        <v>#NUM!</v>
      </c>
      <c r="C292" s="41" t="e">
        <f t="shared" si="40"/>
        <v>#NUM!</v>
      </c>
      <c r="D292" s="50"/>
      <c r="E292" s="49">
        <f t="shared" si="41"/>
        <v>9.5000000000000001E-2</v>
      </c>
      <c r="F292" s="32" t="e">
        <f t="shared" si="42"/>
        <v>#VALUE!</v>
      </c>
      <c r="G292" s="46" t="e">
        <f t="shared" si="43"/>
        <v>#NUM!</v>
      </c>
      <c r="H292" s="40">
        <v>0</v>
      </c>
      <c r="I292" s="41" t="str">
        <f t="shared" si="45"/>
        <v/>
      </c>
      <c r="J292" s="32" t="e">
        <f t="shared" si="44"/>
        <v>#VALUE!</v>
      </c>
      <c r="K292" s="32" t="e">
        <f t="shared" si="37"/>
        <v>#VALUE!</v>
      </c>
      <c r="L292" s="33"/>
      <c r="M292" s="24"/>
      <c r="N292" s="24"/>
      <c r="O292" s="24"/>
      <c r="P292" s="5"/>
      <c r="Q292" s="5"/>
      <c r="R292" s="5"/>
      <c r="S292" s="5"/>
      <c r="T292" s="5"/>
    </row>
    <row r="293" spans="1:20" ht="15" customHeight="1" x14ac:dyDescent="0.25">
      <c r="A293" s="31">
        <f t="shared" si="38"/>
        <v>281</v>
      </c>
      <c r="B293" s="41" t="e">
        <f t="shared" si="39"/>
        <v>#NUM!</v>
      </c>
      <c r="C293" s="41" t="e">
        <f t="shared" si="40"/>
        <v>#NUM!</v>
      </c>
      <c r="D293" s="50"/>
      <c r="E293" s="49">
        <f t="shared" si="41"/>
        <v>9.5000000000000001E-2</v>
      </c>
      <c r="F293" s="32" t="e">
        <f t="shared" si="42"/>
        <v>#VALUE!</v>
      </c>
      <c r="G293" s="46" t="e">
        <f t="shared" si="43"/>
        <v>#NUM!</v>
      </c>
      <c r="H293" s="40">
        <v>0</v>
      </c>
      <c r="I293" s="41" t="str">
        <f t="shared" si="45"/>
        <v/>
      </c>
      <c r="J293" s="32" t="e">
        <f t="shared" si="44"/>
        <v>#VALUE!</v>
      </c>
      <c r="K293" s="32" t="e">
        <f t="shared" si="37"/>
        <v>#VALUE!</v>
      </c>
      <c r="L293" s="33"/>
      <c r="M293" s="24"/>
      <c r="N293" s="24"/>
      <c r="O293" s="24"/>
      <c r="P293" s="5"/>
      <c r="Q293" s="5"/>
      <c r="R293" s="5"/>
      <c r="S293" s="5"/>
      <c r="T293" s="5"/>
    </row>
    <row r="294" spans="1:20" ht="15" customHeight="1" x14ac:dyDescent="0.25">
      <c r="A294" s="31">
        <f t="shared" si="38"/>
        <v>282</v>
      </c>
      <c r="B294" s="41" t="e">
        <f t="shared" si="39"/>
        <v>#NUM!</v>
      </c>
      <c r="C294" s="41" t="e">
        <f t="shared" si="40"/>
        <v>#NUM!</v>
      </c>
      <c r="D294" s="50"/>
      <c r="E294" s="49">
        <f t="shared" si="41"/>
        <v>9.5000000000000001E-2</v>
      </c>
      <c r="F294" s="32" t="e">
        <f t="shared" si="42"/>
        <v>#VALUE!</v>
      </c>
      <c r="G294" s="46" t="e">
        <f t="shared" si="43"/>
        <v>#NUM!</v>
      </c>
      <c r="H294" s="40">
        <v>0</v>
      </c>
      <c r="I294" s="41" t="str">
        <f t="shared" si="45"/>
        <v/>
      </c>
      <c r="J294" s="32" t="e">
        <f t="shared" si="44"/>
        <v>#VALUE!</v>
      </c>
      <c r="K294" s="32" t="e">
        <f t="shared" si="37"/>
        <v>#VALUE!</v>
      </c>
      <c r="L294" s="33"/>
      <c r="M294" s="24"/>
      <c r="N294" s="24"/>
      <c r="O294" s="24"/>
      <c r="P294" s="5"/>
      <c r="Q294" s="5"/>
      <c r="R294" s="5"/>
      <c r="S294" s="5"/>
      <c r="T294" s="5"/>
    </row>
    <row r="295" spans="1:20" ht="15" customHeight="1" x14ac:dyDescent="0.25">
      <c r="A295" s="31">
        <f t="shared" si="38"/>
        <v>283</v>
      </c>
      <c r="B295" s="41" t="e">
        <f t="shared" si="39"/>
        <v>#NUM!</v>
      </c>
      <c r="C295" s="41" t="e">
        <f t="shared" si="40"/>
        <v>#NUM!</v>
      </c>
      <c r="D295" s="50"/>
      <c r="E295" s="49">
        <f t="shared" si="41"/>
        <v>9.5000000000000001E-2</v>
      </c>
      <c r="F295" s="32" t="e">
        <f t="shared" si="42"/>
        <v>#VALUE!</v>
      </c>
      <c r="G295" s="46" t="e">
        <f t="shared" si="43"/>
        <v>#NUM!</v>
      </c>
      <c r="H295" s="40">
        <v>0</v>
      </c>
      <c r="I295" s="41" t="str">
        <f t="shared" si="45"/>
        <v/>
      </c>
      <c r="J295" s="32" t="e">
        <f t="shared" si="44"/>
        <v>#VALUE!</v>
      </c>
      <c r="K295" s="32" t="e">
        <f t="shared" si="37"/>
        <v>#VALUE!</v>
      </c>
      <c r="L295" s="33"/>
      <c r="M295" s="24"/>
      <c r="N295" s="24"/>
      <c r="O295" s="24"/>
      <c r="P295" s="5"/>
      <c r="Q295" s="5"/>
      <c r="R295" s="5"/>
      <c r="S295" s="5"/>
      <c r="T295" s="5"/>
    </row>
    <row r="296" spans="1:20" ht="15" customHeight="1" x14ac:dyDescent="0.25">
      <c r="A296" s="31">
        <f t="shared" si="38"/>
        <v>284</v>
      </c>
      <c r="B296" s="41" t="e">
        <f t="shared" si="39"/>
        <v>#NUM!</v>
      </c>
      <c r="C296" s="41" t="e">
        <f t="shared" si="40"/>
        <v>#NUM!</v>
      </c>
      <c r="D296" s="50"/>
      <c r="E296" s="49">
        <f t="shared" si="41"/>
        <v>9.5000000000000001E-2</v>
      </c>
      <c r="F296" s="32" t="e">
        <f t="shared" si="42"/>
        <v>#VALUE!</v>
      </c>
      <c r="G296" s="46" t="e">
        <f t="shared" si="43"/>
        <v>#NUM!</v>
      </c>
      <c r="H296" s="40">
        <v>0</v>
      </c>
      <c r="I296" s="41" t="str">
        <f t="shared" si="45"/>
        <v/>
      </c>
      <c r="J296" s="32" t="e">
        <f t="shared" si="44"/>
        <v>#VALUE!</v>
      </c>
      <c r="K296" s="32" t="e">
        <f t="shared" si="37"/>
        <v>#VALUE!</v>
      </c>
      <c r="L296" s="33"/>
      <c r="M296" s="24"/>
      <c r="N296" s="24"/>
      <c r="O296" s="24"/>
      <c r="P296" s="5"/>
      <c r="Q296" s="5"/>
      <c r="R296" s="5"/>
      <c r="S296" s="5"/>
      <c r="T296" s="5"/>
    </row>
    <row r="297" spans="1:20" ht="15" customHeight="1" x14ac:dyDescent="0.25">
      <c r="A297" s="31">
        <f t="shared" si="38"/>
        <v>285</v>
      </c>
      <c r="B297" s="41" t="e">
        <f t="shared" si="39"/>
        <v>#NUM!</v>
      </c>
      <c r="C297" s="41" t="e">
        <f t="shared" si="40"/>
        <v>#NUM!</v>
      </c>
      <c r="D297" s="50"/>
      <c r="E297" s="49">
        <f t="shared" si="41"/>
        <v>9.5000000000000001E-2</v>
      </c>
      <c r="F297" s="32" t="e">
        <f t="shared" si="42"/>
        <v>#VALUE!</v>
      </c>
      <c r="G297" s="46" t="e">
        <f t="shared" si="43"/>
        <v>#NUM!</v>
      </c>
      <c r="H297" s="40">
        <v>0</v>
      </c>
      <c r="I297" s="41" t="str">
        <f t="shared" si="45"/>
        <v/>
      </c>
      <c r="J297" s="32" t="e">
        <f t="shared" si="44"/>
        <v>#VALUE!</v>
      </c>
      <c r="K297" s="32" t="e">
        <f t="shared" si="37"/>
        <v>#VALUE!</v>
      </c>
      <c r="L297" s="33"/>
      <c r="M297" s="24"/>
      <c r="N297" s="24"/>
      <c r="O297" s="24"/>
      <c r="P297" s="5"/>
      <c r="Q297" s="5"/>
      <c r="R297" s="5"/>
      <c r="S297" s="5"/>
      <c r="T297" s="5"/>
    </row>
    <row r="298" spans="1:20" ht="15" customHeight="1" x14ac:dyDescent="0.25">
      <c r="A298" s="31">
        <f t="shared" si="38"/>
        <v>286</v>
      </c>
      <c r="B298" s="41" t="e">
        <f t="shared" si="39"/>
        <v>#NUM!</v>
      </c>
      <c r="C298" s="41" t="e">
        <f t="shared" si="40"/>
        <v>#NUM!</v>
      </c>
      <c r="D298" s="50"/>
      <c r="E298" s="49">
        <f t="shared" si="41"/>
        <v>9.5000000000000001E-2</v>
      </c>
      <c r="F298" s="32" t="e">
        <f t="shared" si="42"/>
        <v>#VALUE!</v>
      </c>
      <c r="G298" s="46" t="e">
        <f t="shared" si="43"/>
        <v>#NUM!</v>
      </c>
      <c r="H298" s="40">
        <v>0</v>
      </c>
      <c r="I298" s="41" t="str">
        <f t="shared" si="45"/>
        <v/>
      </c>
      <c r="J298" s="32" t="e">
        <f t="shared" si="44"/>
        <v>#VALUE!</v>
      </c>
      <c r="K298" s="32" t="e">
        <f t="shared" si="37"/>
        <v>#VALUE!</v>
      </c>
      <c r="L298" s="33"/>
      <c r="M298" s="24"/>
      <c r="N298" s="24"/>
      <c r="O298" s="24"/>
      <c r="P298" s="5"/>
      <c r="Q298" s="5"/>
      <c r="R298" s="5"/>
      <c r="S298" s="5"/>
      <c r="T298" s="5"/>
    </row>
    <row r="299" spans="1:20" ht="15" customHeight="1" x14ac:dyDescent="0.25">
      <c r="A299" s="31">
        <f t="shared" si="38"/>
        <v>287</v>
      </c>
      <c r="B299" s="41" t="e">
        <f t="shared" si="39"/>
        <v>#NUM!</v>
      </c>
      <c r="C299" s="41" t="e">
        <f t="shared" si="40"/>
        <v>#NUM!</v>
      </c>
      <c r="D299" s="50"/>
      <c r="E299" s="49">
        <f t="shared" si="41"/>
        <v>9.5000000000000001E-2</v>
      </c>
      <c r="F299" s="32" t="e">
        <f t="shared" si="42"/>
        <v>#VALUE!</v>
      </c>
      <c r="G299" s="46" t="e">
        <f t="shared" si="43"/>
        <v>#NUM!</v>
      </c>
      <c r="H299" s="40">
        <v>0</v>
      </c>
      <c r="I299" s="41" t="str">
        <f t="shared" si="45"/>
        <v/>
      </c>
      <c r="J299" s="32" t="e">
        <f t="shared" si="44"/>
        <v>#VALUE!</v>
      </c>
      <c r="K299" s="32" t="e">
        <f t="shared" si="37"/>
        <v>#VALUE!</v>
      </c>
      <c r="L299" s="33"/>
      <c r="M299" s="24"/>
      <c r="N299" s="24"/>
      <c r="O299" s="24"/>
      <c r="P299" s="5"/>
      <c r="Q299" s="5"/>
      <c r="R299" s="5"/>
      <c r="S299" s="5"/>
      <c r="T299" s="5"/>
    </row>
    <row r="300" spans="1:20" ht="15" customHeight="1" x14ac:dyDescent="0.25">
      <c r="A300" s="31">
        <f t="shared" si="38"/>
        <v>288</v>
      </c>
      <c r="B300" s="41" t="e">
        <f t="shared" si="39"/>
        <v>#NUM!</v>
      </c>
      <c r="C300" s="41" t="e">
        <f t="shared" si="40"/>
        <v>#NUM!</v>
      </c>
      <c r="D300" s="50"/>
      <c r="E300" s="49">
        <f t="shared" si="41"/>
        <v>9.5000000000000001E-2</v>
      </c>
      <c r="F300" s="32" t="e">
        <f t="shared" si="42"/>
        <v>#VALUE!</v>
      </c>
      <c r="G300" s="46" t="e">
        <f t="shared" si="43"/>
        <v>#NUM!</v>
      </c>
      <c r="H300" s="40">
        <v>0</v>
      </c>
      <c r="I300" s="41" t="str">
        <f t="shared" si="45"/>
        <v/>
      </c>
      <c r="J300" s="32" t="e">
        <f t="shared" si="44"/>
        <v>#VALUE!</v>
      </c>
      <c r="K300" s="32" t="e">
        <f t="shared" si="37"/>
        <v>#VALUE!</v>
      </c>
      <c r="L300" s="33"/>
      <c r="M300" s="24"/>
      <c r="N300" s="24"/>
      <c r="O300" s="24"/>
      <c r="P300" s="5"/>
      <c r="Q300" s="5"/>
      <c r="R300" s="5"/>
      <c r="S300" s="5"/>
      <c r="T300" s="5"/>
    </row>
    <row r="301" spans="1:20" ht="15" customHeight="1" x14ac:dyDescent="0.25">
      <c r="A301" s="31">
        <f t="shared" si="38"/>
        <v>289</v>
      </c>
      <c r="B301" s="41" t="e">
        <f t="shared" si="39"/>
        <v>#NUM!</v>
      </c>
      <c r="C301" s="41" t="e">
        <f t="shared" si="40"/>
        <v>#NUM!</v>
      </c>
      <c r="D301" s="50"/>
      <c r="E301" s="49">
        <f t="shared" si="41"/>
        <v>9.5000000000000001E-2</v>
      </c>
      <c r="F301" s="32" t="e">
        <f t="shared" si="42"/>
        <v>#VALUE!</v>
      </c>
      <c r="G301" s="46" t="e">
        <f t="shared" si="43"/>
        <v>#NUM!</v>
      </c>
      <c r="H301" s="40">
        <v>0</v>
      </c>
      <c r="I301" s="41" t="str">
        <f t="shared" si="45"/>
        <v/>
      </c>
      <c r="J301" s="32" t="e">
        <f t="shared" si="44"/>
        <v>#VALUE!</v>
      </c>
      <c r="K301" s="32" t="e">
        <f t="shared" si="37"/>
        <v>#VALUE!</v>
      </c>
      <c r="L301" s="33"/>
      <c r="M301" s="24"/>
      <c r="N301" s="24"/>
      <c r="O301" s="24"/>
      <c r="P301" s="5"/>
      <c r="Q301" s="5"/>
      <c r="R301" s="5"/>
      <c r="S301" s="5"/>
      <c r="T301" s="5"/>
    </row>
    <row r="302" spans="1:20" ht="15" customHeight="1" x14ac:dyDescent="0.25">
      <c r="A302" s="31">
        <f t="shared" si="38"/>
        <v>290</v>
      </c>
      <c r="B302" s="41" t="e">
        <f t="shared" si="39"/>
        <v>#NUM!</v>
      </c>
      <c r="C302" s="41" t="e">
        <f t="shared" si="40"/>
        <v>#NUM!</v>
      </c>
      <c r="D302" s="50"/>
      <c r="E302" s="49">
        <f t="shared" si="41"/>
        <v>9.5000000000000001E-2</v>
      </c>
      <c r="F302" s="32" t="e">
        <f t="shared" si="42"/>
        <v>#VALUE!</v>
      </c>
      <c r="G302" s="46" t="e">
        <f t="shared" si="43"/>
        <v>#NUM!</v>
      </c>
      <c r="H302" s="40">
        <v>0</v>
      </c>
      <c r="I302" s="41" t="str">
        <f t="shared" si="45"/>
        <v/>
      </c>
      <c r="J302" s="32" t="e">
        <f t="shared" si="44"/>
        <v>#VALUE!</v>
      </c>
      <c r="K302" s="32" t="e">
        <f t="shared" si="37"/>
        <v>#VALUE!</v>
      </c>
      <c r="L302" s="33"/>
      <c r="M302" s="24"/>
      <c r="N302" s="24"/>
      <c r="O302" s="24"/>
      <c r="P302" s="5"/>
      <c r="Q302" s="5"/>
      <c r="R302" s="5"/>
      <c r="S302" s="5"/>
      <c r="T302" s="5"/>
    </row>
    <row r="303" spans="1:20" ht="15" customHeight="1" x14ac:dyDescent="0.25">
      <c r="A303" s="31">
        <f t="shared" si="38"/>
        <v>291</v>
      </c>
      <c r="B303" s="41" t="e">
        <f t="shared" si="39"/>
        <v>#NUM!</v>
      </c>
      <c r="C303" s="41" t="e">
        <f t="shared" si="40"/>
        <v>#NUM!</v>
      </c>
      <c r="D303" s="50"/>
      <c r="E303" s="49">
        <f t="shared" si="41"/>
        <v>9.5000000000000001E-2</v>
      </c>
      <c r="F303" s="32" t="e">
        <f t="shared" si="42"/>
        <v>#VALUE!</v>
      </c>
      <c r="G303" s="46" t="e">
        <f t="shared" si="43"/>
        <v>#NUM!</v>
      </c>
      <c r="H303" s="40">
        <v>0</v>
      </c>
      <c r="I303" s="41" t="str">
        <f t="shared" si="45"/>
        <v/>
      </c>
      <c r="J303" s="32" t="e">
        <f t="shared" si="44"/>
        <v>#VALUE!</v>
      </c>
      <c r="K303" s="32" t="e">
        <f t="shared" si="37"/>
        <v>#VALUE!</v>
      </c>
      <c r="L303" s="33"/>
      <c r="M303" s="24"/>
      <c r="N303" s="24"/>
      <c r="O303" s="24"/>
      <c r="P303" s="5"/>
      <c r="Q303" s="5"/>
      <c r="R303" s="5"/>
      <c r="S303" s="5"/>
      <c r="T303" s="5"/>
    </row>
    <row r="304" spans="1:20" ht="15" customHeight="1" x14ac:dyDescent="0.25">
      <c r="A304" s="31">
        <f t="shared" si="38"/>
        <v>292</v>
      </c>
      <c r="B304" s="41" t="e">
        <f t="shared" si="39"/>
        <v>#NUM!</v>
      </c>
      <c r="C304" s="41" t="e">
        <f t="shared" si="40"/>
        <v>#NUM!</v>
      </c>
      <c r="D304" s="50"/>
      <c r="E304" s="49">
        <f t="shared" si="41"/>
        <v>9.5000000000000001E-2</v>
      </c>
      <c r="F304" s="32" t="e">
        <f t="shared" si="42"/>
        <v>#VALUE!</v>
      </c>
      <c r="G304" s="46" t="e">
        <f t="shared" si="43"/>
        <v>#NUM!</v>
      </c>
      <c r="H304" s="40">
        <v>0</v>
      </c>
      <c r="I304" s="41" t="str">
        <f t="shared" si="45"/>
        <v/>
      </c>
      <c r="J304" s="32" t="e">
        <f t="shared" si="44"/>
        <v>#VALUE!</v>
      </c>
      <c r="K304" s="32" t="e">
        <f t="shared" si="37"/>
        <v>#VALUE!</v>
      </c>
      <c r="L304" s="33"/>
      <c r="M304" s="24"/>
      <c r="N304" s="24"/>
      <c r="O304" s="24"/>
      <c r="P304" s="5"/>
      <c r="Q304" s="5"/>
      <c r="R304" s="5"/>
      <c r="S304" s="5"/>
      <c r="T304" s="5"/>
    </row>
    <row r="305" spans="1:20" ht="15" customHeight="1" x14ac:dyDescent="0.25">
      <c r="A305" s="31">
        <f t="shared" si="38"/>
        <v>293</v>
      </c>
      <c r="B305" s="41" t="e">
        <f t="shared" si="39"/>
        <v>#NUM!</v>
      </c>
      <c r="C305" s="41" t="e">
        <f t="shared" si="40"/>
        <v>#NUM!</v>
      </c>
      <c r="D305" s="50"/>
      <c r="E305" s="49">
        <f t="shared" si="41"/>
        <v>9.5000000000000001E-2</v>
      </c>
      <c r="F305" s="32" t="e">
        <f t="shared" si="42"/>
        <v>#VALUE!</v>
      </c>
      <c r="G305" s="46" t="e">
        <f t="shared" si="43"/>
        <v>#NUM!</v>
      </c>
      <c r="H305" s="40">
        <v>0</v>
      </c>
      <c r="I305" s="41" t="str">
        <f t="shared" si="45"/>
        <v/>
      </c>
      <c r="J305" s="32" t="e">
        <f t="shared" si="44"/>
        <v>#VALUE!</v>
      </c>
      <c r="K305" s="32" t="e">
        <f t="shared" si="37"/>
        <v>#VALUE!</v>
      </c>
      <c r="L305" s="33"/>
      <c r="M305" s="24"/>
      <c r="N305" s="24"/>
      <c r="O305" s="24"/>
      <c r="P305" s="5"/>
      <c r="Q305" s="5"/>
      <c r="R305" s="5"/>
      <c r="S305" s="5"/>
      <c r="T305" s="5"/>
    </row>
    <row r="306" spans="1:20" ht="15" customHeight="1" x14ac:dyDescent="0.25">
      <c r="A306" s="31">
        <f t="shared" si="38"/>
        <v>294</v>
      </c>
      <c r="B306" s="41" t="e">
        <f t="shared" si="39"/>
        <v>#NUM!</v>
      </c>
      <c r="C306" s="41" t="e">
        <f t="shared" si="40"/>
        <v>#NUM!</v>
      </c>
      <c r="D306" s="50"/>
      <c r="E306" s="49">
        <f t="shared" si="41"/>
        <v>9.5000000000000001E-2</v>
      </c>
      <c r="F306" s="32" t="e">
        <f t="shared" si="42"/>
        <v>#VALUE!</v>
      </c>
      <c r="G306" s="46" t="e">
        <f t="shared" si="43"/>
        <v>#NUM!</v>
      </c>
      <c r="H306" s="40">
        <v>0</v>
      </c>
      <c r="I306" s="41" t="str">
        <f t="shared" si="45"/>
        <v/>
      </c>
      <c r="J306" s="32" t="e">
        <f t="shared" si="44"/>
        <v>#VALUE!</v>
      </c>
      <c r="K306" s="32" t="e">
        <f t="shared" si="37"/>
        <v>#VALUE!</v>
      </c>
      <c r="L306" s="33"/>
      <c r="M306" s="24"/>
      <c r="N306" s="24"/>
      <c r="O306" s="24"/>
      <c r="P306" s="5"/>
      <c r="Q306" s="5"/>
      <c r="R306" s="5"/>
      <c r="S306" s="5"/>
      <c r="T306" s="5"/>
    </row>
    <row r="307" spans="1:20" ht="15" customHeight="1" x14ac:dyDescent="0.25">
      <c r="A307" s="31">
        <f t="shared" si="38"/>
        <v>295</v>
      </c>
      <c r="B307" s="41" t="e">
        <f t="shared" si="39"/>
        <v>#NUM!</v>
      </c>
      <c r="C307" s="41" t="e">
        <f t="shared" si="40"/>
        <v>#NUM!</v>
      </c>
      <c r="D307" s="50"/>
      <c r="E307" s="49">
        <f t="shared" si="41"/>
        <v>9.5000000000000001E-2</v>
      </c>
      <c r="F307" s="32" t="e">
        <f t="shared" si="42"/>
        <v>#VALUE!</v>
      </c>
      <c r="G307" s="46" t="e">
        <f t="shared" si="43"/>
        <v>#NUM!</v>
      </c>
      <c r="H307" s="40">
        <v>0</v>
      </c>
      <c r="I307" s="41" t="str">
        <f t="shared" si="45"/>
        <v/>
      </c>
      <c r="J307" s="32" t="e">
        <f t="shared" si="44"/>
        <v>#VALUE!</v>
      </c>
      <c r="K307" s="32" t="e">
        <f t="shared" si="37"/>
        <v>#VALUE!</v>
      </c>
      <c r="L307" s="33"/>
      <c r="M307" s="24"/>
      <c r="N307" s="24"/>
      <c r="O307" s="24"/>
      <c r="P307" s="5"/>
      <c r="Q307" s="5"/>
      <c r="R307" s="5"/>
      <c r="S307" s="5"/>
      <c r="T307" s="5"/>
    </row>
    <row r="308" spans="1:20" ht="15" customHeight="1" x14ac:dyDescent="0.25">
      <c r="A308" s="31">
        <f t="shared" si="38"/>
        <v>296</v>
      </c>
      <c r="B308" s="41" t="e">
        <f t="shared" si="39"/>
        <v>#NUM!</v>
      </c>
      <c r="C308" s="41" t="e">
        <f t="shared" si="40"/>
        <v>#NUM!</v>
      </c>
      <c r="D308" s="50"/>
      <c r="E308" s="49">
        <f t="shared" si="41"/>
        <v>9.5000000000000001E-2</v>
      </c>
      <c r="F308" s="32" t="e">
        <f t="shared" si="42"/>
        <v>#VALUE!</v>
      </c>
      <c r="G308" s="46" t="e">
        <f t="shared" si="43"/>
        <v>#NUM!</v>
      </c>
      <c r="H308" s="40">
        <v>0</v>
      </c>
      <c r="I308" s="41" t="str">
        <f t="shared" si="45"/>
        <v/>
      </c>
      <c r="J308" s="32" t="e">
        <f t="shared" si="44"/>
        <v>#VALUE!</v>
      </c>
      <c r="K308" s="32" t="e">
        <f t="shared" si="37"/>
        <v>#VALUE!</v>
      </c>
      <c r="L308" s="33"/>
      <c r="M308" s="24"/>
      <c r="N308" s="24"/>
      <c r="O308" s="24"/>
      <c r="P308" s="5"/>
      <c r="Q308" s="5"/>
      <c r="R308" s="5"/>
      <c r="S308" s="5"/>
      <c r="T308" s="5"/>
    </row>
    <row r="309" spans="1:20" ht="15" customHeight="1" x14ac:dyDescent="0.25">
      <c r="A309" s="31">
        <f t="shared" si="38"/>
        <v>297</v>
      </c>
      <c r="B309" s="41" t="e">
        <f t="shared" si="39"/>
        <v>#NUM!</v>
      </c>
      <c r="C309" s="41" t="e">
        <f t="shared" si="40"/>
        <v>#NUM!</v>
      </c>
      <c r="D309" s="50"/>
      <c r="E309" s="49">
        <f t="shared" si="41"/>
        <v>9.5000000000000001E-2</v>
      </c>
      <c r="F309" s="32" t="e">
        <f t="shared" si="42"/>
        <v>#VALUE!</v>
      </c>
      <c r="G309" s="46" t="e">
        <f t="shared" si="43"/>
        <v>#NUM!</v>
      </c>
      <c r="H309" s="40">
        <v>0</v>
      </c>
      <c r="I309" s="41" t="str">
        <f t="shared" si="45"/>
        <v/>
      </c>
      <c r="J309" s="32" t="e">
        <f t="shared" si="44"/>
        <v>#VALUE!</v>
      </c>
      <c r="K309" s="32" t="e">
        <f t="shared" si="37"/>
        <v>#VALUE!</v>
      </c>
      <c r="L309" s="33"/>
      <c r="M309" s="24"/>
      <c r="N309" s="24"/>
      <c r="O309" s="24"/>
      <c r="P309" s="5"/>
      <c r="Q309" s="5"/>
      <c r="R309" s="5"/>
      <c r="S309" s="5"/>
      <c r="T309" s="5"/>
    </row>
    <row r="310" spans="1:20" ht="15" customHeight="1" x14ac:dyDescent="0.25">
      <c r="A310" s="31">
        <f t="shared" si="38"/>
        <v>298</v>
      </c>
      <c r="B310" s="41" t="e">
        <f t="shared" si="39"/>
        <v>#NUM!</v>
      </c>
      <c r="C310" s="41" t="e">
        <f t="shared" si="40"/>
        <v>#NUM!</v>
      </c>
      <c r="D310" s="50"/>
      <c r="E310" s="49">
        <f t="shared" si="41"/>
        <v>9.5000000000000001E-2</v>
      </c>
      <c r="F310" s="32" t="e">
        <f t="shared" si="42"/>
        <v>#VALUE!</v>
      </c>
      <c r="G310" s="46" t="e">
        <f t="shared" si="43"/>
        <v>#NUM!</v>
      </c>
      <c r="H310" s="40">
        <v>0</v>
      </c>
      <c r="I310" s="41" t="str">
        <f t="shared" si="45"/>
        <v/>
      </c>
      <c r="J310" s="32" t="e">
        <f t="shared" si="44"/>
        <v>#VALUE!</v>
      </c>
      <c r="K310" s="32" t="e">
        <f t="shared" si="37"/>
        <v>#VALUE!</v>
      </c>
      <c r="L310" s="33"/>
      <c r="M310" s="24"/>
      <c r="N310" s="24"/>
      <c r="O310" s="24"/>
      <c r="P310" s="5"/>
      <c r="Q310" s="5"/>
      <c r="R310" s="5"/>
      <c r="S310" s="5"/>
      <c r="T310" s="5"/>
    </row>
    <row r="311" spans="1:20" ht="15" customHeight="1" x14ac:dyDescent="0.25">
      <c r="A311" s="31">
        <f t="shared" si="38"/>
        <v>299</v>
      </c>
      <c r="B311" s="41" t="e">
        <f t="shared" si="39"/>
        <v>#NUM!</v>
      </c>
      <c r="C311" s="41" t="e">
        <f t="shared" si="40"/>
        <v>#NUM!</v>
      </c>
      <c r="D311" s="50"/>
      <c r="E311" s="49">
        <f t="shared" si="41"/>
        <v>9.5000000000000001E-2</v>
      </c>
      <c r="F311" s="32" t="e">
        <f t="shared" si="42"/>
        <v>#VALUE!</v>
      </c>
      <c r="G311" s="46" t="e">
        <f t="shared" si="43"/>
        <v>#NUM!</v>
      </c>
      <c r="H311" s="40">
        <v>0</v>
      </c>
      <c r="I311" s="41" t="str">
        <f t="shared" si="45"/>
        <v/>
      </c>
      <c r="J311" s="32" t="e">
        <f t="shared" si="44"/>
        <v>#VALUE!</v>
      </c>
      <c r="K311" s="32" t="e">
        <f t="shared" si="37"/>
        <v>#VALUE!</v>
      </c>
      <c r="L311" s="33"/>
      <c r="M311" s="24"/>
      <c r="N311" s="24"/>
      <c r="O311" s="24"/>
      <c r="P311" s="5"/>
      <c r="Q311" s="5"/>
      <c r="R311" s="5"/>
      <c r="S311" s="5"/>
      <c r="T311" s="5"/>
    </row>
    <row r="312" spans="1:20" ht="15" customHeight="1" x14ac:dyDescent="0.25">
      <c r="A312" s="31">
        <f t="shared" si="38"/>
        <v>300</v>
      </c>
      <c r="B312" s="41" t="e">
        <f t="shared" si="39"/>
        <v>#NUM!</v>
      </c>
      <c r="C312" s="41" t="e">
        <f t="shared" si="40"/>
        <v>#NUM!</v>
      </c>
      <c r="D312" s="50"/>
      <c r="E312" s="49">
        <f t="shared" si="41"/>
        <v>9.5000000000000001E-2</v>
      </c>
      <c r="F312" s="32" t="e">
        <f t="shared" si="42"/>
        <v>#VALUE!</v>
      </c>
      <c r="G312" s="46" t="e">
        <f t="shared" si="43"/>
        <v>#NUM!</v>
      </c>
      <c r="H312" s="40">
        <v>0</v>
      </c>
      <c r="I312" s="41" t="str">
        <f t="shared" si="45"/>
        <v/>
      </c>
      <c r="J312" s="32" t="e">
        <f t="shared" si="44"/>
        <v>#VALUE!</v>
      </c>
      <c r="K312" s="32" t="e">
        <f t="shared" si="37"/>
        <v>#VALUE!</v>
      </c>
      <c r="L312" s="33"/>
      <c r="M312" s="24"/>
      <c r="N312" s="24"/>
      <c r="O312" s="24"/>
      <c r="P312" s="5"/>
      <c r="Q312" s="5"/>
      <c r="R312" s="5"/>
      <c r="S312" s="5"/>
      <c r="T312" s="5"/>
    </row>
    <row r="313" spans="1:20" ht="15" customHeight="1" x14ac:dyDescent="0.25">
      <c r="A313" s="31">
        <f t="shared" si="38"/>
        <v>301</v>
      </c>
      <c r="B313" s="41" t="e">
        <f t="shared" si="39"/>
        <v>#VALUE!</v>
      </c>
      <c r="C313" s="41" t="e">
        <f t="shared" si="40"/>
        <v>#VALUE!</v>
      </c>
      <c r="D313" s="50">
        <f>C3+(E3*25)</f>
        <v>0.11</v>
      </c>
      <c r="E313" s="49">
        <f t="shared" si="41"/>
        <v>0.11</v>
      </c>
      <c r="F313" s="32" t="e">
        <f t="shared" si="42"/>
        <v>#VALUE!</v>
      </c>
      <c r="G313" s="46" t="e">
        <f t="shared" si="43"/>
        <v>#VALUE!</v>
      </c>
      <c r="H313" s="40">
        <v>0</v>
      </c>
      <c r="I313" s="41" t="str">
        <f t="shared" si="45"/>
        <v/>
      </c>
      <c r="J313" s="32" t="e">
        <f t="shared" si="44"/>
        <v>#VALUE!</v>
      </c>
      <c r="K313" s="32" t="e">
        <f t="shared" si="37"/>
        <v>#VALUE!</v>
      </c>
      <c r="L313" s="33"/>
      <c r="M313" s="24"/>
      <c r="N313" s="24"/>
      <c r="O313" s="24"/>
      <c r="P313" s="5"/>
      <c r="Q313" s="5"/>
      <c r="R313" s="5"/>
      <c r="S313" s="5"/>
      <c r="T313" s="5"/>
    </row>
    <row r="314" spans="1:20" ht="15" customHeight="1" x14ac:dyDescent="0.25">
      <c r="A314" s="31">
        <f t="shared" si="38"/>
        <v>302</v>
      </c>
      <c r="B314" s="41" t="e">
        <f t="shared" si="39"/>
        <v>#VALUE!</v>
      </c>
      <c r="C314" s="41" t="e">
        <f t="shared" si="40"/>
        <v>#VALUE!</v>
      </c>
      <c r="D314" s="50"/>
      <c r="E314" s="49">
        <f t="shared" si="41"/>
        <v>0.11</v>
      </c>
      <c r="F314" s="32" t="e">
        <f t="shared" si="42"/>
        <v>#VALUE!</v>
      </c>
      <c r="G314" s="46" t="e">
        <f t="shared" si="43"/>
        <v>#VALUE!</v>
      </c>
      <c r="H314" s="40">
        <v>0</v>
      </c>
      <c r="I314" s="41" t="str">
        <f t="shared" si="45"/>
        <v/>
      </c>
      <c r="J314" s="32" t="e">
        <f t="shared" si="44"/>
        <v>#VALUE!</v>
      </c>
      <c r="K314" s="32" t="e">
        <f t="shared" si="37"/>
        <v>#VALUE!</v>
      </c>
      <c r="L314" s="33"/>
      <c r="M314" s="24"/>
      <c r="N314" s="24"/>
      <c r="O314" s="24"/>
      <c r="P314" s="5"/>
      <c r="Q314" s="5"/>
      <c r="R314" s="5"/>
      <c r="S314" s="5"/>
      <c r="T314" s="5"/>
    </row>
    <row r="315" spans="1:20" ht="15" customHeight="1" x14ac:dyDescent="0.25">
      <c r="A315" s="31">
        <f t="shared" si="38"/>
        <v>303</v>
      </c>
      <c r="B315" s="41" t="e">
        <f t="shared" si="39"/>
        <v>#VALUE!</v>
      </c>
      <c r="C315" s="41" t="e">
        <f t="shared" si="40"/>
        <v>#VALUE!</v>
      </c>
      <c r="D315" s="50"/>
      <c r="E315" s="49">
        <f t="shared" si="41"/>
        <v>0.11</v>
      </c>
      <c r="F315" s="32" t="e">
        <f t="shared" si="42"/>
        <v>#VALUE!</v>
      </c>
      <c r="G315" s="46" t="e">
        <f t="shared" si="43"/>
        <v>#VALUE!</v>
      </c>
      <c r="H315" s="40">
        <v>0</v>
      </c>
      <c r="I315" s="41" t="str">
        <f t="shared" si="45"/>
        <v/>
      </c>
      <c r="J315" s="32" t="e">
        <f t="shared" si="44"/>
        <v>#VALUE!</v>
      </c>
      <c r="K315" s="32" t="e">
        <f t="shared" si="37"/>
        <v>#VALUE!</v>
      </c>
      <c r="L315" s="33"/>
      <c r="M315" s="24"/>
      <c r="N315" s="24"/>
      <c r="O315" s="24"/>
      <c r="P315" s="5"/>
      <c r="Q315" s="5"/>
      <c r="R315" s="5"/>
      <c r="S315" s="5"/>
      <c r="T315" s="5"/>
    </row>
    <row r="316" spans="1:20" ht="15" customHeight="1" x14ac:dyDescent="0.25">
      <c r="A316" s="31">
        <f t="shared" si="38"/>
        <v>304</v>
      </c>
      <c r="B316" s="41" t="e">
        <f t="shared" si="39"/>
        <v>#VALUE!</v>
      </c>
      <c r="C316" s="41" t="e">
        <f t="shared" si="40"/>
        <v>#VALUE!</v>
      </c>
      <c r="D316" s="50"/>
      <c r="E316" s="49">
        <f t="shared" si="41"/>
        <v>0.11</v>
      </c>
      <c r="F316" s="32" t="e">
        <f t="shared" si="42"/>
        <v>#VALUE!</v>
      </c>
      <c r="G316" s="46" t="e">
        <f t="shared" si="43"/>
        <v>#VALUE!</v>
      </c>
      <c r="H316" s="40">
        <v>0</v>
      </c>
      <c r="I316" s="41" t="str">
        <f t="shared" si="45"/>
        <v/>
      </c>
      <c r="J316" s="32" t="e">
        <f t="shared" si="44"/>
        <v>#VALUE!</v>
      </c>
      <c r="K316" s="32" t="e">
        <f t="shared" si="37"/>
        <v>#VALUE!</v>
      </c>
      <c r="L316" s="33"/>
      <c r="M316" s="24"/>
      <c r="N316" s="24"/>
      <c r="O316" s="24"/>
      <c r="P316" s="5"/>
      <c r="Q316" s="5"/>
      <c r="R316" s="5"/>
      <c r="S316" s="5"/>
      <c r="T316" s="5"/>
    </row>
    <row r="317" spans="1:20" ht="15" customHeight="1" x14ac:dyDescent="0.25">
      <c r="A317" s="31">
        <f t="shared" si="38"/>
        <v>305</v>
      </c>
      <c r="B317" s="41" t="e">
        <f t="shared" si="39"/>
        <v>#VALUE!</v>
      </c>
      <c r="C317" s="41" t="e">
        <f t="shared" si="40"/>
        <v>#VALUE!</v>
      </c>
      <c r="D317" s="50"/>
      <c r="E317" s="49">
        <f t="shared" si="41"/>
        <v>0.11</v>
      </c>
      <c r="F317" s="32" t="e">
        <f t="shared" si="42"/>
        <v>#VALUE!</v>
      </c>
      <c r="G317" s="46" t="e">
        <f t="shared" si="43"/>
        <v>#VALUE!</v>
      </c>
      <c r="H317" s="40">
        <v>0</v>
      </c>
      <c r="I317" s="41" t="str">
        <f t="shared" si="45"/>
        <v/>
      </c>
      <c r="J317" s="32" t="e">
        <f t="shared" si="44"/>
        <v>#VALUE!</v>
      </c>
      <c r="K317" s="32" t="e">
        <f t="shared" si="37"/>
        <v>#VALUE!</v>
      </c>
      <c r="L317" s="33"/>
      <c r="M317" s="24"/>
      <c r="N317" s="24"/>
      <c r="O317" s="24"/>
      <c r="P317" s="5"/>
      <c r="Q317" s="5"/>
      <c r="R317" s="5"/>
      <c r="S317" s="5"/>
      <c r="T317" s="5"/>
    </row>
    <row r="318" spans="1:20" ht="15" customHeight="1" x14ac:dyDescent="0.25">
      <c r="A318" s="31">
        <f t="shared" si="38"/>
        <v>306</v>
      </c>
      <c r="B318" s="41" t="e">
        <f t="shared" si="39"/>
        <v>#VALUE!</v>
      </c>
      <c r="C318" s="41" t="e">
        <f t="shared" si="40"/>
        <v>#VALUE!</v>
      </c>
      <c r="D318" s="50"/>
      <c r="E318" s="49">
        <f t="shared" si="41"/>
        <v>0.11</v>
      </c>
      <c r="F318" s="32" t="e">
        <f t="shared" si="42"/>
        <v>#VALUE!</v>
      </c>
      <c r="G318" s="46" t="e">
        <f t="shared" si="43"/>
        <v>#VALUE!</v>
      </c>
      <c r="H318" s="40">
        <v>0</v>
      </c>
      <c r="I318" s="41" t="str">
        <f t="shared" si="45"/>
        <v/>
      </c>
      <c r="J318" s="32" t="e">
        <f t="shared" si="44"/>
        <v>#VALUE!</v>
      </c>
      <c r="K318" s="32" t="e">
        <f t="shared" si="37"/>
        <v>#VALUE!</v>
      </c>
      <c r="L318" s="33"/>
      <c r="M318" s="24"/>
      <c r="N318" s="24"/>
      <c r="O318" s="24"/>
      <c r="P318" s="5"/>
      <c r="Q318" s="5"/>
      <c r="R318" s="5"/>
      <c r="S318" s="5"/>
      <c r="T318" s="5"/>
    </row>
    <row r="319" spans="1:20" ht="15" customHeight="1" x14ac:dyDescent="0.25">
      <c r="A319" s="31">
        <f t="shared" si="38"/>
        <v>307</v>
      </c>
      <c r="B319" s="41" t="e">
        <f t="shared" si="39"/>
        <v>#VALUE!</v>
      </c>
      <c r="C319" s="41" t="e">
        <f t="shared" si="40"/>
        <v>#VALUE!</v>
      </c>
      <c r="D319" s="50"/>
      <c r="E319" s="49">
        <f t="shared" si="41"/>
        <v>0.11</v>
      </c>
      <c r="F319" s="32" t="e">
        <f t="shared" si="42"/>
        <v>#VALUE!</v>
      </c>
      <c r="G319" s="46" t="e">
        <f t="shared" si="43"/>
        <v>#VALUE!</v>
      </c>
      <c r="H319" s="40">
        <v>0</v>
      </c>
      <c r="I319" s="41" t="str">
        <f t="shared" si="45"/>
        <v/>
      </c>
      <c r="J319" s="32" t="e">
        <f t="shared" si="44"/>
        <v>#VALUE!</v>
      </c>
      <c r="K319" s="32" t="e">
        <f t="shared" si="37"/>
        <v>#VALUE!</v>
      </c>
      <c r="L319" s="33"/>
      <c r="M319" s="24"/>
      <c r="N319" s="24"/>
      <c r="O319" s="24"/>
      <c r="P319" s="5"/>
      <c r="Q319" s="5"/>
      <c r="R319" s="5"/>
      <c r="S319" s="5"/>
      <c r="T319" s="5"/>
    </row>
    <row r="320" spans="1:20" ht="15" customHeight="1" x14ac:dyDescent="0.25">
      <c r="A320" s="31">
        <f t="shared" si="38"/>
        <v>308</v>
      </c>
      <c r="B320" s="41" t="e">
        <f t="shared" si="39"/>
        <v>#VALUE!</v>
      </c>
      <c r="C320" s="41" t="e">
        <f t="shared" si="40"/>
        <v>#VALUE!</v>
      </c>
      <c r="D320" s="50"/>
      <c r="E320" s="49">
        <f t="shared" si="41"/>
        <v>0.11</v>
      </c>
      <c r="F320" s="32" t="e">
        <f t="shared" si="42"/>
        <v>#VALUE!</v>
      </c>
      <c r="G320" s="46" t="e">
        <f t="shared" si="43"/>
        <v>#VALUE!</v>
      </c>
      <c r="H320" s="40">
        <v>0</v>
      </c>
      <c r="I320" s="41" t="str">
        <f t="shared" si="45"/>
        <v/>
      </c>
      <c r="J320" s="32" t="e">
        <f t="shared" si="44"/>
        <v>#VALUE!</v>
      </c>
      <c r="K320" s="32" t="e">
        <f t="shared" si="37"/>
        <v>#VALUE!</v>
      </c>
      <c r="L320" s="33"/>
      <c r="M320" s="24"/>
      <c r="N320" s="24"/>
      <c r="O320" s="24"/>
      <c r="P320" s="5"/>
      <c r="Q320" s="5"/>
      <c r="R320" s="5"/>
      <c r="S320" s="5"/>
      <c r="T320" s="5"/>
    </row>
    <row r="321" spans="1:20" ht="15" customHeight="1" x14ac:dyDescent="0.25">
      <c r="A321" s="31">
        <f t="shared" si="38"/>
        <v>309</v>
      </c>
      <c r="B321" s="41" t="e">
        <f t="shared" si="39"/>
        <v>#VALUE!</v>
      </c>
      <c r="C321" s="41" t="e">
        <f t="shared" si="40"/>
        <v>#VALUE!</v>
      </c>
      <c r="D321" s="50"/>
      <c r="E321" s="49">
        <f t="shared" si="41"/>
        <v>0.11</v>
      </c>
      <c r="F321" s="32" t="e">
        <f t="shared" si="42"/>
        <v>#VALUE!</v>
      </c>
      <c r="G321" s="46" t="e">
        <f t="shared" si="43"/>
        <v>#VALUE!</v>
      </c>
      <c r="H321" s="40">
        <v>0</v>
      </c>
      <c r="I321" s="41" t="str">
        <f t="shared" si="45"/>
        <v/>
      </c>
      <c r="J321" s="32" t="e">
        <f t="shared" si="44"/>
        <v>#VALUE!</v>
      </c>
      <c r="K321" s="32" t="e">
        <f t="shared" si="37"/>
        <v>#VALUE!</v>
      </c>
      <c r="L321" s="33"/>
      <c r="M321" s="24"/>
      <c r="N321" s="24"/>
      <c r="O321" s="24"/>
      <c r="P321" s="5"/>
      <c r="Q321" s="5"/>
      <c r="R321" s="5"/>
      <c r="S321" s="5"/>
      <c r="T321" s="5"/>
    </row>
    <row r="322" spans="1:20" ht="15" customHeight="1" x14ac:dyDescent="0.25">
      <c r="A322" s="31">
        <f t="shared" si="38"/>
        <v>310</v>
      </c>
      <c r="B322" s="41" t="e">
        <f t="shared" si="39"/>
        <v>#VALUE!</v>
      </c>
      <c r="C322" s="41" t="e">
        <f t="shared" si="40"/>
        <v>#VALUE!</v>
      </c>
      <c r="D322" s="50"/>
      <c r="E322" s="49">
        <f t="shared" si="41"/>
        <v>0.11</v>
      </c>
      <c r="F322" s="32" t="e">
        <f t="shared" si="42"/>
        <v>#VALUE!</v>
      </c>
      <c r="G322" s="46" t="e">
        <f t="shared" si="43"/>
        <v>#VALUE!</v>
      </c>
      <c r="H322" s="40">
        <v>0</v>
      </c>
      <c r="I322" s="41" t="str">
        <f t="shared" si="45"/>
        <v/>
      </c>
      <c r="J322" s="32" t="e">
        <f t="shared" si="44"/>
        <v>#VALUE!</v>
      </c>
      <c r="K322" s="32" t="e">
        <f t="shared" si="37"/>
        <v>#VALUE!</v>
      </c>
      <c r="L322" s="33"/>
      <c r="M322" s="24"/>
      <c r="N322" s="24"/>
      <c r="O322" s="24"/>
      <c r="P322" s="5"/>
      <c r="Q322" s="5"/>
      <c r="R322" s="5"/>
      <c r="S322" s="5"/>
      <c r="T322" s="5"/>
    </row>
    <row r="323" spans="1:20" ht="15" customHeight="1" x14ac:dyDescent="0.25">
      <c r="A323" s="31">
        <f t="shared" si="38"/>
        <v>311</v>
      </c>
      <c r="B323" s="41" t="e">
        <f t="shared" si="39"/>
        <v>#VALUE!</v>
      </c>
      <c r="C323" s="41" t="e">
        <f t="shared" si="40"/>
        <v>#VALUE!</v>
      </c>
      <c r="D323" s="50"/>
      <c r="E323" s="49">
        <f t="shared" si="41"/>
        <v>0.11</v>
      </c>
      <c r="F323" s="32" t="e">
        <f t="shared" si="42"/>
        <v>#VALUE!</v>
      </c>
      <c r="G323" s="46" t="e">
        <f t="shared" si="43"/>
        <v>#VALUE!</v>
      </c>
      <c r="H323" s="40">
        <v>0</v>
      </c>
      <c r="I323" s="41" t="str">
        <f t="shared" si="45"/>
        <v/>
      </c>
      <c r="J323" s="32" t="e">
        <f t="shared" si="44"/>
        <v>#VALUE!</v>
      </c>
      <c r="K323" s="32" t="e">
        <f t="shared" si="37"/>
        <v>#VALUE!</v>
      </c>
      <c r="L323" s="33"/>
      <c r="M323" s="24"/>
      <c r="N323" s="24"/>
      <c r="O323" s="24"/>
      <c r="P323" s="5"/>
      <c r="Q323" s="5"/>
      <c r="R323" s="5"/>
      <c r="S323" s="5"/>
      <c r="T323" s="5"/>
    </row>
    <row r="324" spans="1:20" ht="15" customHeight="1" x14ac:dyDescent="0.25">
      <c r="A324" s="31">
        <f t="shared" si="38"/>
        <v>312</v>
      </c>
      <c r="B324" s="41" t="e">
        <f t="shared" si="39"/>
        <v>#VALUE!</v>
      </c>
      <c r="C324" s="41" t="e">
        <f t="shared" si="40"/>
        <v>#VALUE!</v>
      </c>
      <c r="D324" s="50"/>
      <c r="E324" s="49">
        <f t="shared" si="41"/>
        <v>0.11</v>
      </c>
      <c r="F324" s="32" t="e">
        <f t="shared" si="42"/>
        <v>#VALUE!</v>
      </c>
      <c r="G324" s="46" t="e">
        <f t="shared" si="43"/>
        <v>#VALUE!</v>
      </c>
      <c r="H324" s="40">
        <v>0</v>
      </c>
      <c r="I324" s="41" t="str">
        <f t="shared" si="45"/>
        <v/>
      </c>
      <c r="J324" s="32" t="e">
        <f t="shared" si="44"/>
        <v>#VALUE!</v>
      </c>
      <c r="K324" s="32" t="e">
        <f t="shared" si="37"/>
        <v>#VALUE!</v>
      </c>
      <c r="L324" s="33"/>
      <c r="M324" s="24"/>
      <c r="N324" s="24"/>
      <c r="O324" s="24"/>
      <c r="P324" s="5"/>
      <c r="Q324" s="5"/>
      <c r="R324" s="5"/>
      <c r="S324" s="5"/>
      <c r="T324" s="5"/>
    </row>
    <row r="325" spans="1:20" ht="15" customHeight="1" x14ac:dyDescent="0.25">
      <c r="A325" s="31">
        <f t="shared" si="38"/>
        <v>313</v>
      </c>
      <c r="B325" s="41" t="e">
        <f t="shared" si="39"/>
        <v>#VALUE!</v>
      </c>
      <c r="C325" s="41" t="e">
        <f t="shared" si="40"/>
        <v>#VALUE!</v>
      </c>
      <c r="D325" s="50"/>
      <c r="E325" s="49">
        <f t="shared" si="41"/>
        <v>0.11</v>
      </c>
      <c r="F325" s="32" t="e">
        <f t="shared" si="42"/>
        <v>#VALUE!</v>
      </c>
      <c r="G325" s="46" t="e">
        <f t="shared" si="43"/>
        <v>#VALUE!</v>
      </c>
      <c r="H325" s="40">
        <v>0</v>
      </c>
      <c r="I325" s="41" t="str">
        <f t="shared" si="45"/>
        <v/>
      </c>
      <c r="J325" s="32" t="e">
        <f t="shared" si="44"/>
        <v>#VALUE!</v>
      </c>
      <c r="K325" s="32" t="e">
        <f t="shared" si="37"/>
        <v>#VALUE!</v>
      </c>
      <c r="L325" s="33"/>
      <c r="M325" s="24"/>
      <c r="N325" s="24"/>
      <c r="O325" s="24"/>
      <c r="P325" s="5"/>
      <c r="Q325" s="5"/>
      <c r="R325" s="5"/>
      <c r="S325" s="5"/>
      <c r="T325" s="5"/>
    </row>
    <row r="326" spans="1:20" ht="15" customHeight="1" x14ac:dyDescent="0.25">
      <c r="A326" s="31">
        <f t="shared" si="38"/>
        <v>314</v>
      </c>
      <c r="B326" s="41" t="e">
        <f t="shared" si="39"/>
        <v>#VALUE!</v>
      </c>
      <c r="C326" s="41" t="e">
        <f t="shared" si="40"/>
        <v>#VALUE!</v>
      </c>
      <c r="D326" s="50"/>
      <c r="E326" s="49">
        <f t="shared" si="41"/>
        <v>0.11</v>
      </c>
      <c r="F326" s="32" t="e">
        <f t="shared" si="42"/>
        <v>#VALUE!</v>
      </c>
      <c r="G326" s="46" t="e">
        <f t="shared" si="43"/>
        <v>#VALUE!</v>
      </c>
      <c r="H326" s="40">
        <v>0</v>
      </c>
      <c r="I326" s="41" t="str">
        <f t="shared" si="45"/>
        <v/>
      </c>
      <c r="J326" s="32" t="e">
        <f t="shared" si="44"/>
        <v>#VALUE!</v>
      </c>
      <c r="K326" s="32" t="e">
        <f t="shared" si="37"/>
        <v>#VALUE!</v>
      </c>
      <c r="L326" s="33"/>
      <c r="M326" s="24"/>
      <c r="N326" s="24"/>
      <c r="O326" s="24"/>
      <c r="P326" s="5"/>
      <c r="Q326" s="5"/>
      <c r="R326" s="5"/>
      <c r="S326" s="5"/>
      <c r="T326" s="5"/>
    </row>
    <row r="327" spans="1:20" ht="15" customHeight="1" x14ac:dyDescent="0.25">
      <c r="A327" s="31">
        <f t="shared" si="38"/>
        <v>315</v>
      </c>
      <c r="B327" s="41" t="e">
        <f t="shared" si="39"/>
        <v>#VALUE!</v>
      </c>
      <c r="C327" s="41" t="e">
        <f t="shared" si="40"/>
        <v>#VALUE!</v>
      </c>
      <c r="D327" s="50"/>
      <c r="E327" s="49">
        <f t="shared" si="41"/>
        <v>0.11</v>
      </c>
      <c r="F327" s="32" t="e">
        <f t="shared" si="42"/>
        <v>#VALUE!</v>
      </c>
      <c r="G327" s="46" t="e">
        <f t="shared" si="43"/>
        <v>#VALUE!</v>
      </c>
      <c r="H327" s="40">
        <v>0</v>
      </c>
      <c r="I327" s="41" t="str">
        <f t="shared" si="45"/>
        <v/>
      </c>
      <c r="J327" s="32" t="e">
        <f t="shared" si="44"/>
        <v>#VALUE!</v>
      </c>
      <c r="K327" s="32" t="e">
        <f t="shared" si="37"/>
        <v>#VALUE!</v>
      </c>
      <c r="L327" s="33"/>
      <c r="M327" s="24"/>
      <c r="N327" s="24"/>
      <c r="O327" s="24"/>
      <c r="P327" s="5"/>
      <c r="Q327" s="5"/>
      <c r="R327" s="5"/>
      <c r="S327" s="5"/>
      <c r="T327" s="5"/>
    </row>
    <row r="328" spans="1:20" ht="15" customHeight="1" x14ac:dyDescent="0.25">
      <c r="A328" s="31">
        <f t="shared" si="38"/>
        <v>316</v>
      </c>
      <c r="B328" s="41" t="e">
        <f t="shared" si="39"/>
        <v>#VALUE!</v>
      </c>
      <c r="C328" s="41" t="e">
        <f t="shared" si="40"/>
        <v>#VALUE!</v>
      </c>
      <c r="D328" s="50"/>
      <c r="E328" s="49">
        <f t="shared" si="41"/>
        <v>0.11</v>
      </c>
      <c r="F328" s="32" t="e">
        <f t="shared" si="42"/>
        <v>#VALUE!</v>
      </c>
      <c r="G328" s="46" t="e">
        <f t="shared" si="43"/>
        <v>#VALUE!</v>
      </c>
      <c r="H328" s="40">
        <v>0</v>
      </c>
      <c r="I328" s="41" t="str">
        <f t="shared" si="45"/>
        <v/>
      </c>
      <c r="J328" s="32" t="e">
        <f t="shared" si="44"/>
        <v>#VALUE!</v>
      </c>
      <c r="K328" s="32" t="e">
        <f t="shared" si="37"/>
        <v>#VALUE!</v>
      </c>
      <c r="L328" s="33"/>
      <c r="M328" s="24"/>
      <c r="N328" s="24"/>
      <c r="O328" s="24"/>
      <c r="P328" s="5"/>
      <c r="Q328" s="5"/>
      <c r="R328" s="5"/>
      <c r="S328" s="5"/>
      <c r="T328" s="5"/>
    </row>
    <row r="329" spans="1:20" ht="15" customHeight="1" x14ac:dyDescent="0.25">
      <c r="A329" s="31">
        <f t="shared" si="38"/>
        <v>317</v>
      </c>
      <c r="B329" s="41" t="e">
        <f t="shared" si="39"/>
        <v>#VALUE!</v>
      </c>
      <c r="C329" s="41" t="e">
        <f t="shared" si="40"/>
        <v>#VALUE!</v>
      </c>
      <c r="D329" s="50"/>
      <c r="E329" s="49">
        <f t="shared" si="41"/>
        <v>0.11</v>
      </c>
      <c r="F329" s="32" t="e">
        <f t="shared" si="42"/>
        <v>#VALUE!</v>
      </c>
      <c r="G329" s="46" t="e">
        <f t="shared" si="43"/>
        <v>#VALUE!</v>
      </c>
      <c r="H329" s="40">
        <v>0</v>
      </c>
      <c r="I329" s="41" t="str">
        <f t="shared" si="45"/>
        <v/>
      </c>
      <c r="J329" s="32" t="e">
        <f t="shared" si="44"/>
        <v>#VALUE!</v>
      </c>
      <c r="K329" s="32" t="e">
        <f t="shared" si="37"/>
        <v>#VALUE!</v>
      </c>
      <c r="L329" s="33"/>
      <c r="M329" s="24"/>
      <c r="N329" s="24"/>
      <c r="O329" s="24"/>
      <c r="P329" s="5"/>
      <c r="Q329" s="5"/>
      <c r="R329" s="5"/>
      <c r="S329" s="5"/>
      <c r="T329" s="5"/>
    </row>
    <row r="330" spans="1:20" ht="15" customHeight="1" x14ac:dyDescent="0.25">
      <c r="A330" s="31">
        <f t="shared" si="38"/>
        <v>318</v>
      </c>
      <c r="B330" s="41" t="e">
        <f t="shared" si="39"/>
        <v>#VALUE!</v>
      </c>
      <c r="C330" s="41" t="e">
        <f t="shared" si="40"/>
        <v>#VALUE!</v>
      </c>
      <c r="D330" s="50"/>
      <c r="E330" s="49">
        <f t="shared" si="41"/>
        <v>0.11</v>
      </c>
      <c r="F330" s="32" t="e">
        <f t="shared" si="42"/>
        <v>#VALUE!</v>
      </c>
      <c r="G330" s="46" t="e">
        <f t="shared" si="43"/>
        <v>#VALUE!</v>
      </c>
      <c r="H330" s="40">
        <v>0</v>
      </c>
      <c r="I330" s="41" t="str">
        <f t="shared" si="45"/>
        <v/>
      </c>
      <c r="J330" s="32" t="e">
        <f t="shared" si="44"/>
        <v>#VALUE!</v>
      </c>
      <c r="K330" s="32" t="e">
        <f t="shared" si="37"/>
        <v>#VALUE!</v>
      </c>
      <c r="L330" s="33"/>
      <c r="M330" s="24"/>
      <c r="N330" s="24"/>
      <c r="O330" s="24"/>
      <c r="P330" s="5"/>
      <c r="Q330" s="5"/>
      <c r="R330" s="5"/>
      <c r="S330" s="5"/>
      <c r="T330" s="5"/>
    </row>
    <row r="331" spans="1:20" ht="15" customHeight="1" x14ac:dyDescent="0.25">
      <c r="A331" s="31">
        <f t="shared" si="38"/>
        <v>319</v>
      </c>
      <c r="B331" s="41" t="e">
        <f t="shared" si="39"/>
        <v>#VALUE!</v>
      </c>
      <c r="C331" s="41" t="e">
        <f t="shared" si="40"/>
        <v>#VALUE!</v>
      </c>
      <c r="D331" s="50"/>
      <c r="E331" s="49">
        <f t="shared" si="41"/>
        <v>0.11</v>
      </c>
      <c r="F331" s="32" t="e">
        <f t="shared" si="42"/>
        <v>#VALUE!</v>
      </c>
      <c r="G331" s="46" t="e">
        <f t="shared" si="43"/>
        <v>#VALUE!</v>
      </c>
      <c r="H331" s="40">
        <v>0</v>
      </c>
      <c r="I331" s="41" t="str">
        <f t="shared" si="45"/>
        <v/>
      </c>
      <c r="J331" s="32" t="e">
        <f t="shared" si="44"/>
        <v>#VALUE!</v>
      </c>
      <c r="K331" s="32" t="e">
        <f t="shared" si="37"/>
        <v>#VALUE!</v>
      </c>
      <c r="L331" s="33"/>
      <c r="M331" s="24"/>
      <c r="N331" s="24"/>
      <c r="O331" s="24"/>
      <c r="P331" s="5"/>
      <c r="Q331" s="5"/>
      <c r="R331" s="5"/>
      <c r="S331" s="5"/>
      <c r="T331" s="5"/>
    </row>
    <row r="332" spans="1:20" ht="15" customHeight="1" x14ac:dyDescent="0.25">
      <c r="A332" s="31">
        <f t="shared" si="38"/>
        <v>320</v>
      </c>
      <c r="B332" s="41" t="e">
        <f t="shared" si="39"/>
        <v>#VALUE!</v>
      </c>
      <c r="C332" s="41" t="e">
        <f t="shared" si="40"/>
        <v>#VALUE!</v>
      </c>
      <c r="D332" s="50"/>
      <c r="E332" s="49">
        <f t="shared" si="41"/>
        <v>0.11</v>
      </c>
      <c r="F332" s="32" t="e">
        <f t="shared" si="42"/>
        <v>#VALUE!</v>
      </c>
      <c r="G332" s="46" t="e">
        <f t="shared" si="43"/>
        <v>#VALUE!</v>
      </c>
      <c r="H332" s="40">
        <v>0</v>
      </c>
      <c r="I332" s="41" t="str">
        <f t="shared" si="45"/>
        <v/>
      </c>
      <c r="J332" s="32" t="e">
        <f t="shared" si="44"/>
        <v>#VALUE!</v>
      </c>
      <c r="K332" s="32" t="e">
        <f t="shared" si="37"/>
        <v>#VALUE!</v>
      </c>
      <c r="L332" s="33"/>
      <c r="M332" s="24"/>
      <c r="N332" s="24"/>
      <c r="O332" s="24"/>
      <c r="P332" s="5"/>
      <c r="Q332" s="5"/>
      <c r="R332" s="5"/>
      <c r="S332" s="5"/>
      <c r="T332" s="5"/>
    </row>
    <row r="333" spans="1:20" ht="15" customHeight="1" x14ac:dyDescent="0.25">
      <c r="A333" s="31">
        <f t="shared" si="38"/>
        <v>321</v>
      </c>
      <c r="B333" s="41" t="e">
        <f t="shared" si="39"/>
        <v>#VALUE!</v>
      </c>
      <c r="C333" s="41" t="e">
        <f t="shared" si="40"/>
        <v>#VALUE!</v>
      </c>
      <c r="D333" s="50"/>
      <c r="E333" s="49">
        <f t="shared" si="41"/>
        <v>0.11</v>
      </c>
      <c r="F333" s="32" t="e">
        <f t="shared" si="42"/>
        <v>#VALUE!</v>
      </c>
      <c r="G333" s="46" t="e">
        <f t="shared" si="43"/>
        <v>#VALUE!</v>
      </c>
      <c r="H333" s="40">
        <v>0</v>
      </c>
      <c r="I333" s="41" t="str">
        <f t="shared" si="45"/>
        <v/>
      </c>
      <c r="J333" s="32" t="e">
        <f t="shared" si="44"/>
        <v>#VALUE!</v>
      </c>
      <c r="K333" s="32" t="e">
        <f t="shared" si="37"/>
        <v>#VALUE!</v>
      </c>
      <c r="L333" s="33"/>
      <c r="M333" s="24"/>
      <c r="N333" s="24"/>
      <c r="O333" s="24"/>
      <c r="P333" s="5"/>
      <c r="Q333" s="5"/>
      <c r="R333" s="5"/>
      <c r="S333" s="5"/>
      <c r="T333" s="5"/>
    </row>
    <row r="334" spans="1:20" ht="15" customHeight="1" x14ac:dyDescent="0.25">
      <c r="A334" s="31">
        <f t="shared" si="38"/>
        <v>322</v>
      </c>
      <c r="B334" s="41" t="e">
        <f t="shared" si="39"/>
        <v>#VALUE!</v>
      </c>
      <c r="C334" s="41" t="e">
        <f t="shared" si="40"/>
        <v>#VALUE!</v>
      </c>
      <c r="D334" s="50"/>
      <c r="E334" s="49">
        <f t="shared" si="41"/>
        <v>0.11</v>
      </c>
      <c r="F334" s="32" t="e">
        <f t="shared" si="42"/>
        <v>#VALUE!</v>
      </c>
      <c r="G334" s="46" t="e">
        <f t="shared" si="43"/>
        <v>#VALUE!</v>
      </c>
      <c r="H334" s="40">
        <v>0</v>
      </c>
      <c r="I334" s="41" t="str">
        <f t="shared" si="45"/>
        <v/>
      </c>
      <c r="J334" s="32" t="e">
        <f t="shared" si="44"/>
        <v>#VALUE!</v>
      </c>
      <c r="K334" s="32" t="e">
        <f t="shared" ref="K334:K372" si="46">I334+(I334*E335/12)</f>
        <v>#VALUE!</v>
      </c>
      <c r="L334" s="33"/>
      <c r="M334" s="24"/>
      <c r="N334" s="24"/>
      <c r="O334" s="24"/>
      <c r="P334" s="5"/>
      <c r="Q334" s="5"/>
      <c r="R334" s="5"/>
      <c r="S334" s="5"/>
      <c r="T334" s="5"/>
    </row>
    <row r="335" spans="1:20" ht="15" customHeight="1" x14ac:dyDescent="0.25">
      <c r="A335" s="31">
        <f t="shared" ref="A335:A372" si="47">IF(I334&lt;0.02,"",A334+1)</f>
        <v>323</v>
      </c>
      <c r="B335" s="41" t="e">
        <f t="shared" ref="B335:B372" si="48">IF(A335="","",IF(E335&lt;&gt;E334,PMT(E335/12,$C$4-A334,-I334),B334))</f>
        <v>#VALUE!</v>
      </c>
      <c r="C335" s="41" t="e">
        <f t="shared" ref="C335:C372" si="49">IF(A335="","",IF(B335&gt;K334,K334,ROUNDUP(B335,2)))</f>
        <v>#VALUE!</v>
      </c>
      <c r="D335" s="50"/>
      <c r="E335" s="49">
        <f t="shared" ref="E335:E347" si="50">IF(A335="","",IF(D335&lt;&gt;"",D335,E334))</f>
        <v>0.11</v>
      </c>
      <c r="F335" s="32" t="e">
        <f t="shared" ref="F335:F372" si="51">IF(A335="","",ROUNDUP(I334*E335/12,2))</f>
        <v>#VALUE!</v>
      </c>
      <c r="G335" s="46" t="e">
        <f t="shared" ref="G335:G347" si="52">IF(A335="","",C335-F335)</f>
        <v>#VALUE!</v>
      </c>
      <c r="H335" s="40">
        <v>0</v>
      </c>
      <c r="I335" s="41" t="str">
        <f t="shared" si="45"/>
        <v/>
      </c>
      <c r="J335" s="32" t="e">
        <f t="shared" ref="J335:J372" si="53">IF(A335="","",J334+F335)</f>
        <v>#VALUE!</v>
      </c>
      <c r="K335" s="32" t="e">
        <f t="shared" si="46"/>
        <v>#VALUE!</v>
      </c>
      <c r="L335" s="33"/>
      <c r="M335" s="24"/>
      <c r="N335" s="24"/>
      <c r="O335" s="24"/>
      <c r="P335" s="5"/>
      <c r="Q335" s="5"/>
      <c r="R335" s="5"/>
      <c r="S335" s="5"/>
      <c r="T335" s="5"/>
    </row>
    <row r="336" spans="1:20" ht="15" customHeight="1" x14ac:dyDescent="0.25">
      <c r="A336" s="31">
        <f t="shared" si="47"/>
        <v>324</v>
      </c>
      <c r="B336" s="41" t="e">
        <f t="shared" si="48"/>
        <v>#VALUE!</v>
      </c>
      <c r="C336" s="41" t="e">
        <f t="shared" si="49"/>
        <v>#VALUE!</v>
      </c>
      <c r="D336" s="50"/>
      <c r="E336" s="49">
        <f t="shared" si="50"/>
        <v>0.11</v>
      </c>
      <c r="F336" s="32" t="e">
        <f t="shared" si="51"/>
        <v>#VALUE!</v>
      </c>
      <c r="G336" s="46" t="e">
        <f t="shared" si="52"/>
        <v>#VALUE!</v>
      </c>
      <c r="H336" s="40">
        <v>0</v>
      </c>
      <c r="I336" s="41" t="str">
        <f t="shared" ref="I336:I372" si="54">IFERROR(IF(I335&lt;0.02,0,I335-G336-H336),"")</f>
        <v/>
      </c>
      <c r="J336" s="32" t="e">
        <f t="shared" si="53"/>
        <v>#VALUE!</v>
      </c>
      <c r="K336" s="32" t="e">
        <f t="shared" si="46"/>
        <v>#VALUE!</v>
      </c>
      <c r="L336" s="33"/>
      <c r="M336" s="24"/>
      <c r="N336" s="24"/>
      <c r="O336" s="24"/>
      <c r="P336" s="5"/>
      <c r="Q336" s="5"/>
      <c r="R336" s="5"/>
      <c r="S336" s="5"/>
      <c r="T336" s="5"/>
    </row>
    <row r="337" spans="1:20" ht="15" customHeight="1" x14ac:dyDescent="0.25">
      <c r="A337" s="31">
        <f t="shared" si="47"/>
        <v>325</v>
      </c>
      <c r="B337" s="41" t="e">
        <f t="shared" si="48"/>
        <v>#VALUE!</v>
      </c>
      <c r="C337" s="41" t="e">
        <f t="shared" si="49"/>
        <v>#VALUE!</v>
      </c>
      <c r="D337" s="50"/>
      <c r="E337" s="49">
        <f t="shared" si="50"/>
        <v>0.11</v>
      </c>
      <c r="F337" s="32" t="e">
        <f t="shared" si="51"/>
        <v>#VALUE!</v>
      </c>
      <c r="G337" s="46" t="e">
        <f t="shared" si="52"/>
        <v>#VALUE!</v>
      </c>
      <c r="H337" s="40">
        <v>0</v>
      </c>
      <c r="I337" s="41" t="str">
        <f t="shared" si="54"/>
        <v/>
      </c>
      <c r="J337" s="32" t="e">
        <f t="shared" si="53"/>
        <v>#VALUE!</v>
      </c>
      <c r="K337" s="32" t="e">
        <f t="shared" si="46"/>
        <v>#VALUE!</v>
      </c>
      <c r="L337" s="33"/>
      <c r="M337" s="24"/>
      <c r="N337" s="24"/>
      <c r="O337" s="24"/>
      <c r="P337" s="5"/>
      <c r="Q337" s="5"/>
      <c r="R337" s="5"/>
      <c r="S337" s="5"/>
      <c r="T337" s="5"/>
    </row>
    <row r="338" spans="1:20" ht="15" customHeight="1" x14ac:dyDescent="0.25">
      <c r="A338" s="31">
        <f t="shared" si="47"/>
        <v>326</v>
      </c>
      <c r="B338" s="41" t="e">
        <f t="shared" si="48"/>
        <v>#VALUE!</v>
      </c>
      <c r="C338" s="41" t="e">
        <f t="shared" si="49"/>
        <v>#VALUE!</v>
      </c>
      <c r="D338" s="50"/>
      <c r="E338" s="49">
        <f t="shared" si="50"/>
        <v>0.11</v>
      </c>
      <c r="F338" s="32" t="e">
        <f t="shared" si="51"/>
        <v>#VALUE!</v>
      </c>
      <c r="G338" s="46" t="e">
        <f t="shared" si="52"/>
        <v>#VALUE!</v>
      </c>
      <c r="H338" s="40">
        <v>0</v>
      </c>
      <c r="I338" s="41" t="str">
        <f t="shared" si="54"/>
        <v/>
      </c>
      <c r="J338" s="32" t="e">
        <f t="shared" si="53"/>
        <v>#VALUE!</v>
      </c>
      <c r="K338" s="32" t="e">
        <f t="shared" si="46"/>
        <v>#VALUE!</v>
      </c>
      <c r="L338" s="33"/>
      <c r="M338" s="24"/>
      <c r="N338" s="24"/>
      <c r="O338" s="24"/>
      <c r="P338" s="5"/>
      <c r="Q338" s="5"/>
      <c r="R338" s="5"/>
      <c r="S338" s="5"/>
      <c r="T338" s="5"/>
    </row>
    <row r="339" spans="1:20" ht="15" customHeight="1" x14ac:dyDescent="0.25">
      <c r="A339" s="31">
        <f t="shared" si="47"/>
        <v>327</v>
      </c>
      <c r="B339" s="41" t="e">
        <f t="shared" si="48"/>
        <v>#VALUE!</v>
      </c>
      <c r="C339" s="41" t="e">
        <f t="shared" si="49"/>
        <v>#VALUE!</v>
      </c>
      <c r="D339" s="50"/>
      <c r="E339" s="49">
        <f t="shared" si="50"/>
        <v>0.11</v>
      </c>
      <c r="F339" s="32" t="e">
        <f t="shared" si="51"/>
        <v>#VALUE!</v>
      </c>
      <c r="G339" s="46" t="e">
        <f t="shared" si="52"/>
        <v>#VALUE!</v>
      </c>
      <c r="H339" s="40">
        <v>0</v>
      </c>
      <c r="I339" s="41" t="str">
        <f t="shared" si="54"/>
        <v/>
      </c>
      <c r="J339" s="32" t="e">
        <f t="shared" si="53"/>
        <v>#VALUE!</v>
      </c>
      <c r="K339" s="32" t="e">
        <f t="shared" si="46"/>
        <v>#VALUE!</v>
      </c>
      <c r="L339" s="33"/>
      <c r="M339" s="24"/>
      <c r="N339" s="24"/>
      <c r="O339" s="24"/>
      <c r="P339" s="5"/>
      <c r="Q339" s="5"/>
      <c r="R339" s="5"/>
      <c r="S339" s="5"/>
      <c r="T339" s="5"/>
    </row>
    <row r="340" spans="1:20" ht="15" customHeight="1" x14ac:dyDescent="0.25">
      <c r="A340" s="31">
        <f t="shared" si="47"/>
        <v>328</v>
      </c>
      <c r="B340" s="41" t="e">
        <f t="shared" si="48"/>
        <v>#VALUE!</v>
      </c>
      <c r="C340" s="41" t="e">
        <f t="shared" si="49"/>
        <v>#VALUE!</v>
      </c>
      <c r="D340" s="50"/>
      <c r="E340" s="49">
        <f t="shared" si="50"/>
        <v>0.11</v>
      </c>
      <c r="F340" s="32" t="e">
        <f t="shared" si="51"/>
        <v>#VALUE!</v>
      </c>
      <c r="G340" s="46" t="e">
        <f t="shared" si="52"/>
        <v>#VALUE!</v>
      </c>
      <c r="H340" s="40">
        <v>0</v>
      </c>
      <c r="I340" s="41" t="str">
        <f t="shared" si="54"/>
        <v/>
      </c>
      <c r="J340" s="32" t="e">
        <f t="shared" si="53"/>
        <v>#VALUE!</v>
      </c>
      <c r="K340" s="32" t="e">
        <f t="shared" si="46"/>
        <v>#VALUE!</v>
      </c>
      <c r="L340" s="33"/>
      <c r="M340" s="24"/>
      <c r="N340" s="24"/>
      <c r="O340" s="24"/>
      <c r="P340" s="5"/>
      <c r="Q340" s="5"/>
      <c r="R340" s="5"/>
      <c r="S340" s="5"/>
      <c r="T340" s="5"/>
    </row>
    <row r="341" spans="1:20" ht="15" customHeight="1" x14ac:dyDescent="0.25">
      <c r="A341" s="31">
        <f t="shared" si="47"/>
        <v>329</v>
      </c>
      <c r="B341" s="41" t="e">
        <f t="shared" si="48"/>
        <v>#VALUE!</v>
      </c>
      <c r="C341" s="41" t="e">
        <f t="shared" si="49"/>
        <v>#VALUE!</v>
      </c>
      <c r="D341" s="50"/>
      <c r="E341" s="49">
        <f t="shared" si="50"/>
        <v>0.11</v>
      </c>
      <c r="F341" s="32" t="e">
        <f t="shared" si="51"/>
        <v>#VALUE!</v>
      </c>
      <c r="G341" s="46" t="e">
        <f t="shared" si="52"/>
        <v>#VALUE!</v>
      </c>
      <c r="H341" s="40">
        <v>0</v>
      </c>
      <c r="I341" s="41" t="str">
        <f t="shared" si="54"/>
        <v/>
      </c>
      <c r="J341" s="32" t="e">
        <f t="shared" si="53"/>
        <v>#VALUE!</v>
      </c>
      <c r="K341" s="32" t="e">
        <f t="shared" si="46"/>
        <v>#VALUE!</v>
      </c>
      <c r="L341" s="33"/>
      <c r="M341" s="24"/>
      <c r="N341" s="24"/>
      <c r="O341" s="24"/>
      <c r="P341" s="5"/>
      <c r="Q341" s="5"/>
      <c r="R341" s="5"/>
      <c r="S341" s="5"/>
      <c r="T341" s="5"/>
    </row>
    <row r="342" spans="1:20" ht="15" customHeight="1" x14ac:dyDescent="0.25">
      <c r="A342" s="31">
        <f t="shared" si="47"/>
        <v>330</v>
      </c>
      <c r="B342" s="41" t="e">
        <f t="shared" si="48"/>
        <v>#VALUE!</v>
      </c>
      <c r="C342" s="41" t="e">
        <f t="shared" si="49"/>
        <v>#VALUE!</v>
      </c>
      <c r="D342" s="50"/>
      <c r="E342" s="49">
        <f t="shared" si="50"/>
        <v>0.11</v>
      </c>
      <c r="F342" s="32" t="e">
        <f t="shared" si="51"/>
        <v>#VALUE!</v>
      </c>
      <c r="G342" s="46" t="e">
        <f t="shared" si="52"/>
        <v>#VALUE!</v>
      </c>
      <c r="H342" s="40">
        <v>0</v>
      </c>
      <c r="I342" s="41" t="str">
        <f t="shared" si="54"/>
        <v/>
      </c>
      <c r="J342" s="32" t="e">
        <f t="shared" si="53"/>
        <v>#VALUE!</v>
      </c>
      <c r="K342" s="32" t="e">
        <f t="shared" si="46"/>
        <v>#VALUE!</v>
      </c>
      <c r="L342" s="33"/>
      <c r="M342" s="24"/>
      <c r="N342" s="24"/>
      <c r="O342" s="24"/>
      <c r="P342" s="5"/>
      <c r="Q342" s="5"/>
      <c r="R342" s="5"/>
      <c r="S342" s="5"/>
      <c r="T342" s="5"/>
    </row>
    <row r="343" spans="1:20" ht="15" customHeight="1" x14ac:dyDescent="0.25">
      <c r="A343" s="31">
        <f t="shared" si="47"/>
        <v>331</v>
      </c>
      <c r="B343" s="41" t="e">
        <f t="shared" si="48"/>
        <v>#VALUE!</v>
      </c>
      <c r="C343" s="41" t="e">
        <f t="shared" si="49"/>
        <v>#VALUE!</v>
      </c>
      <c r="D343" s="50"/>
      <c r="E343" s="49">
        <f t="shared" si="50"/>
        <v>0.11</v>
      </c>
      <c r="F343" s="32" t="e">
        <f t="shared" si="51"/>
        <v>#VALUE!</v>
      </c>
      <c r="G343" s="46" t="e">
        <f t="shared" si="52"/>
        <v>#VALUE!</v>
      </c>
      <c r="H343" s="40">
        <v>0</v>
      </c>
      <c r="I343" s="41" t="str">
        <f t="shared" si="54"/>
        <v/>
      </c>
      <c r="J343" s="32" t="e">
        <f t="shared" si="53"/>
        <v>#VALUE!</v>
      </c>
      <c r="K343" s="32" t="e">
        <f t="shared" si="46"/>
        <v>#VALUE!</v>
      </c>
      <c r="L343" s="33"/>
      <c r="M343" s="24"/>
      <c r="N343" s="24"/>
      <c r="O343" s="24"/>
      <c r="P343" s="5"/>
      <c r="Q343" s="5"/>
      <c r="R343" s="5"/>
      <c r="S343" s="5"/>
      <c r="T343" s="5"/>
    </row>
    <row r="344" spans="1:20" ht="15" customHeight="1" x14ac:dyDescent="0.25">
      <c r="A344" s="31">
        <f t="shared" si="47"/>
        <v>332</v>
      </c>
      <c r="B344" s="41" t="e">
        <f t="shared" si="48"/>
        <v>#VALUE!</v>
      </c>
      <c r="C344" s="41" t="e">
        <f t="shared" si="49"/>
        <v>#VALUE!</v>
      </c>
      <c r="D344" s="50"/>
      <c r="E344" s="49">
        <f t="shared" si="50"/>
        <v>0.11</v>
      </c>
      <c r="F344" s="32" t="e">
        <f t="shared" si="51"/>
        <v>#VALUE!</v>
      </c>
      <c r="G344" s="46" t="e">
        <f t="shared" si="52"/>
        <v>#VALUE!</v>
      </c>
      <c r="H344" s="40">
        <v>0</v>
      </c>
      <c r="I344" s="41" t="str">
        <f t="shared" si="54"/>
        <v/>
      </c>
      <c r="J344" s="32" t="e">
        <f t="shared" si="53"/>
        <v>#VALUE!</v>
      </c>
      <c r="K344" s="32" t="e">
        <f t="shared" si="46"/>
        <v>#VALUE!</v>
      </c>
      <c r="L344" s="33"/>
      <c r="M344" s="24"/>
      <c r="N344" s="24"/>
      <c r="O344" s="24"/>
      <c r="P344" s="5"/>
      <c r="Q344" s="5"/>
      <c r="R344" s="5"/>
      <c r="S344" s="5"/>
      <c r="T344" s="5"/>
    </row>
    <row r="345" spans="1:20" ht="15" customHeight="1" x14ac:dyDescent="0.25">
      <c r="A345" s="31">
        <f t="shared" si="47"/>
        <v>333</v>
      </c>
      <c r="B345" s="41" t="e">
        <f t="shared" si="48"/>
        <v>#VALUE!</v>
      </c>
      <c r="C345" s="41" t="e">
        <f t="shared" si="49"/>
        <v>#VALUE!</v>
      </c>
      <c r="D345" s="50"/>
      <c r="E345" s="49">
        <f t="shared" si="50"/>
        <v>0.11</v>
      </c>
      <c r="F345" s="32" t="e">
        <f t="shared" si="51"/>
        <v>#VALUE!</v>
      </c>
      <c r="G345" s="46" t="e">
        <f t="shared" si="52"/>
        <v>#VALUE!</v>
      </c>
      <c r="H345" s="40">
        <v>0</v>
      </c>
      <c r="I345" s="41" t="str">
        <f t="shared" si="54"/>
        <v/>
      </c>
      <c r="J345" s="32" t="e">
        <f t="shared" si="53"/>
        <v>#VALUE!</v>
      </c>
      <c r="K345" s="32" t="e">
        <f t="shared" si="46"/>
        <v>#VALUE!</v>
      </c>
      <c r="L345" s="33"/>
      <c r="M345" s="24"/>
      <c r="N345" s="24"/>
      <c r="O345" s="24"/>
      <c r="P345" s="5"/>
      <c r="Q345" s="5"/>
      <c r="R345" s="5"/>
      <c r="S345" s="5"/>
      <c r="T345" s="5"/>
    </row>
    <row r="346" spans="1:20" ht="15" customHeight="1" x14ac:dyDescent="0.25">
      <c r="A346" s="31">
        <f t="shared" si="47"/>
        <v>334</v>
      </c>
      <c r="B346" s="41" t="e">
        <f t="shared" si="48"/>
        <v>#VALUE!</v>
      </c>
      <c r="C346" s="41" t="e">
        <f t="shared" si="49"/>
        <v>#VALUE!</v>
      </c>
      <c r="D346" s="50"/>
      <c r="E346" s="49">
        <f t="shared" si="50"/>
        <v>0.11</v>
      </c>
      <c r="F346" s="32" t="e">
        <f t="shared" si="51"/>
        <v>#VALUE!</v>
      </c>
      <c r="G346" s="46" t="e">
        <f t="shared" si="52"/>
        <v>#VALUE!</v>
      </c>
      <c r="H346" s="40">
        <v>0</v>
      </c>
      <c r="I346" s="41" t="str">
        <f t="shared" si="54"/>
        <v/>
      </c>
      <c r="J346" s="32" t="e">
        <f t="shared" si="53"/>
        <v>#VALUE!</v>
      </c>
      <c r="K346" s="32" t="e">
        <f t="shared" si="46"/>
        <v>#VALUE!</v>
      </c>
      <c r="L346" s="33"/>
      <c r="M346" s="24"/>
      <c r="N346" s="24"/>
      <c r="O346" s="24"/>
      <c r="P346" s="5"/>
      <c r="Q346" s="5"/>
      <c r="R346" s="5"/>
      <c r="S346" s="5"/>
      <c r="T346" s="5"/>
    </row>
    <row r="347" spans="1:20" ht="15" customHeight="1" x14ac:dyDescent="0.25">
      <c r="A347" s="31">
        <f t="shared" si="47"/>
        <v>335</v>
      </c>
      <c r="B347" s="41" t="e">
        <f t="shared" si="48"/>
        <v>#VALUE!</v>
      </c>
      <c r="C347" s="41" t="e">
        <f t="shared" si="49"/>
        <v>#VALUE!</v>
      </c>
      <c r="D347" s="50"/>
      <c r="E347" s="49">
        <f t="shared" si="50"/>
        <v>0.11</v>
      </c>
      <c r="F347" s="32" t="e">
        <f t="shared" si="51"/>
        <v>#VALUE!</v>
      </c>
      <c r="G347" s="46" t="e">
        <f t="shared" si="52"/>
        <v>#VALUE!</v>
      </c>
      <c r="H347" s="40">
        <v>0</v>
      </c>
      <c r="I347" s="41" t="str">
        <f t="shared" si="54"/>
        <v/>
      </c>
      <c r="J347" s="32" t="e">
        <f t="shared" si="53"/>
        <v>#VALUE!</v>
      </c>
      <c r="K347" s="32" t="e">
        <f t="shared" si="46"/>
        <v>#VALUE!</v>
      </c>
      <c r="L347" s="33"/>
      <c r="M347" s="24"/>
      <c r="N347" s="24"/>
      <c r="O347" s="24"/>
      <c r="P347" s="5"/>
      <c r="Q347" s="5"/>
      <c r="R347" s="5"/>
      <c r="S347" s="5"/>
      <c r="T347" s="5"/>
    </row>
    <row r="348" spans="1:20" ht="15" customHeight="1" x14ac:dyDescent="0.25">
      <c r="A348" s="31">
        <f t="shared" si="47"/>
        <v>336</v>
      </c>
      <c r="B348" s="41" t="e">
        <f t="shared" si="48"/>
        <v>#VALUE!</v>
      </c>
      <c r="C348" s="41" t="e">
        <f t="shared" si="49"/>
        <v>#VALUE!</v>
      </c>
      <c r="D348" s="50"/>
      <c r="E348" s="49">
        <f>IF(A348="","",IF(D348&lt;&gt;"",D348,E347))</f>
        <v>0.11</v>
      </c>
      <c r="F348" s="32" t="e">
        <f t="shared" si="51"/>
        <v>#VALUE!</v>
      </c>
      <c r="G348" s="46" t="e">
        <f>IF(A348="","",C348-F348)</f>
        <v>#VALUE!</v>
      </c>
      <c r="H348" s="40">
        <v>0</v>
      </c>
      <c r="I348" s="41" t="str">
        <f t="shared" si="54"/>
        <v/>
      </c>
      <c r="J348" s="32" t="e">
        <f t="shared" si="53"/>
        <v>#VALUE!</v>
      </c>
      <c r="K348" s="32" t="e">
        <f t="shared" si="46"/>
        <v>#VALUE!</v>
      </c>
      <c r="L348" s="33"/>
      <c r="M348" s="24"/>
      <c r="N348" s="24"/>
      <c r="O348" s="24"/>
      <c r="P348" s="5"/>
      <c r="Q348" s="5"/>
      <c r="R348" s="5"/>
      <c r="S348" s="5"/>
      <c r="T348" s="5"/>
    </row>
    <row r="349" spans="1:20" ht="15" customHeight="1" x14ac:dyDescent="0.25">
      <c r="A349" s="31">
        <f t="shared" si="47"/>
        <v>337</v>
      </c>
      <c r="B349" s="41" t="e">
        <f t="shared" si="48"/>
        <v>#VALUE!</v>
      </c>
      <c r="C349" s="41" t="e">
        <f t="shared" si="49"/>
        <v>#VALUE!</v>
      </c>
      <c r="D349" s="50"/>
      <c r="E349" s="49">
        <f t="shared" ref="E349:E372" si="55">IF(A349="","",IF(D349&lt;&gt;"",D349,E348))</f>
        <v>0.11</v>
      </c>
      <c r="F349" s="32" t="e">
        <f t="shared" si="51"/>
        <v>#VALUE!</v>
      </c>
      <c r="G349" s="46" t="e">
        <f t="shared" ref="G349:G372" si="56">IF(A349="","",C349-F349)</f>
        <v>#VALUE!</v>
      </c>
      <c r="H349" s="40">
        <v>0</v>
      </c>
      <c r="I349" s="41" t="str">
        <f t="shared" si="54"/>
        <v/>
      </c>
      <c r="J349" s="32" t="e">
        <f t="shared" si="53"/>
        <v>#VALUE!</v>
      </c>
      <c r="K349" s="32" t="e">
        <f t="shared" si="46"/>
        <v>#VALUE!</v>
      </c>
      <c r="L349" s="33"/>
      <c r="M349" s="24"/>
      <c r="N349" s="24"/>
      <c r="O349" s="24"/>
      <c r="P349" s="5"/>
      <c r="Q349" s="5"/>
      <c r="R349" s="5"/>
      <c r="S349" s="5"/>
      <c r="T349" s="5"/>
    </row>
    <row r="350" spans="1:20" ht="15" customHeight="1" x14ac:dyDescent="0.25">
      <c r="A350" s="31">
        <f t="shared" si="47"/>
        <v>338</v>
      </c>
      <c r="B350" s="41" t="e">
        <f t="shared" si="48"/>
        <v>#VALUE!</v>
      </c>
      <c r="C350" s="41" t="e">
        <f t="shared" si="49"/>
        <v>#VALUE!</v>
      </c>
      <c r="D350" s="50"/>
      <c r="E350" s="49">
        <f t="shared" si="55"/>
        <v>0.11</v>
      </c>
      <c r="F350" s="32" t="e">
        <f t="shared" si="51"/>
        <v>#VALUE!</v>
      </c>
      <c r="G350" s="46" t="e">
        <f t="shared" si="56"/>
        <v>#VALUE!</v>
      </c>
      <c r="H350" s="40">
        <v>0</v>
      </c>
      <c r="I350" s="41" t="str">
        <f t="shared" si="54"/>
        <v/>
      </c>
      <c r="J350" s="32" t="e">
        <f t="shared" si="53"/>
        <v>#VALUE!</v>
      </c>
      <c r="K350" s="32" t="e">
        <f t="shared" si="46"/>
        <v>#VALUE!</v>
      </c>
      <c r="L350" s="33"/>
      <c r="M350" s="24"/>
      <c r="N350" s="24"/>
      <c r="O350" s="24"/>
      <c r="P350" s="5"/>
      <c r="Q350" s="5"/>
      <c r="R350" s="5"/>
      <c r="S350" s="5"/>
      <c r="T350" s="5"/>
    </row>
    <row r="351" spans="1:20" ht="15" customHeight="1" x14ac:dyDescent="0.25">
      <c r="A351" s="31">
        <f t="shared" si="47"/>
        <v>339</v>
      </c>
      <c r="B351" s="41" t="e">
        <f t="shared" si="48"/>
        <v>#VALUE!</v>
      </c>
      <c r="C351" s="41" t="e">
        <f t="shared" si="49"/>
        <v>#VALUE!</v>
      </c>
      <c r="D351" s="50"/>
      <c r="E351" s="49">
        <f t="shared" si="55"/>
        <v>0.11</v>
      </c>
      <c r="F351" s="32" t="e">
        <f t="shared" si="51"/>
        <v>#VALUE!</v>
      </c>
      <c r="G351" s="46" t="e">
        <f t="shared" si="56"/>
        <v>#VALUE!</v>
      </c>
      <c r="H351" s="40">
        <v>0</v>
      </c>
      <c r="I351" s="41" t="str">
        <f t="shared" si="54"/>
        <v/>
      </c>
      <c r="J351" s="32" t="e">
        <f t="shared" si="53"/>
        <v>#VALUE!</v>
      </c>
      <c r="K351" s="32" t="e">
        <f t="shared" si="46"/>
        <v>#VALUE!</v>
      </c>
      <c r="L351" s="33"/>
      <c r="M351" s="24"/>
      <c r="N351" s="24"/>
      <c r="O351" s="24"/>
      <c r="P351" s="5"/>
      <c r="Q351" s="5"/>
      <c r="R351" s="5"/>
      <c r="S351" s="5"/>
      <c r="T351" s="5"/>
    </row>
    <row r="352" spans="1:20" ht="15" customHeight="1" x14ac:dyDescent="0.25">
      <c r="A352" s="31">
        <f t="shared" si="47"/>
        <v>340</v>
      </c>
      <c r="B352" s="41" t="e">
        <f t="shared" si="48"/>
        <v>#VALUE!</v>
      </c>
      <c r="C352" s="41" t="e">
        <f t="shared" si="49"/>
        <v>#VALUE!</v>
      </c>
      <c r="D352" s="50"/>
      <c r="E352" s="49">
        <f t="shared" si="55"/>
        <v>0.11</v>
      </c>
      <c r="F352" s="32" t="e">
        <f t="shared" si="51"/>
        <v>#VALUE!</v>
      </c>
      <c r="G352" s="46" t="e">
        <f t="shared" si="56"/>
        <v>#VALUE!</v>
      </c>
      <c r="H352" s="40">
        <v>0</v>
      </c>
      <c r="I352" s="41" t="str">
        <f t="shared" si="54"/>
        <v/>
      </c>
      <c r="J352" s="32" t="e">
        <f t="shared" si="53"/>
        <v>#VALUE!</v>
      </c>
      <c r="K352" s="32" t="e">
        <f t="shared" si="46"/>
        <v>#VALUE!</v>
      </c>
      <c r="L352" s="33"/>
      <c r="M352" s="24"/>
      <c r="N352" s="24"/>
      <c r="O352" s="24"/>
      <c r="P352" s="5"/>
      <c r="Q352" s="5"/>
      <c r="R352" s="5"/>
      <c r="S352" s="5"/>
      <c r="T352" s="5"/>
    </row>
    <row r="353" spans="1:20" ht="15" customHeight="1" x14ac:dyDescent="0.25">
      <c r="A353" s="31">
        <f t="shared" si="47"/>
        <v>341</v>
      </c>
      <c r="B353" s="41" t="e">
        <f t="shared" si="48"/>
        <v>#VALUE!</v>
      </c>
      <c r="C353" s="41" t="e">
        <f t="shared" si="49"/>
        <v>#VALUE!</v>
      </c>
      <c r="D353" s="50"/>
      <c r="E353" s="49">
        <f t="shared" si="55"/>
        <v>0.11</v>
      </c>
      <c r="F353" s="32" t="e">
        <f t="shared" si="51"/>
        <v>#VALUE!</v>
      </c>
      <c r="G353" s="46" t="e">
        <f t="shared" si="56"/>
        <v>#VALUE!</v>
      </c>
      <c r="H353" s="40">
        <v>0</v>
      </c>
      <c r="I353" s="41" t="str">
        <f t="shared" si="54"/>
        <v/>
      </c>
      <c r="J353" s="32" t="e">
        <f t="shared" si="53"/>
        <v>#VALUE!</v>
      </c>
      <c r="K353" s="32" t="e">
        <f t="shared" si="46"/>
        <v>#VALUE!</v>
      </c>
      <c r="L353" s="33"/>
      <c r="M353" s="24"/>
      <c r="N353" s="24"/>
      <c r="O353" s="24"/>
      <c r="P353" s="5"/>
      <c r="Q353" s="5"/>
      <c r="R353" s="5"/>
      <c r="S353" s="5"/>
      <c r="T353" s="5"/>
    </row>
    <row r="354" spans="1:20" ht="15" customHeight="1" x14ac:dyDescent="0.25">
      <c r="A354" s="31">
        <f t="shared" si="47"/>
        <v>342</v>
      </c>
      <c r="B354" s="41" t="e">
        <f t="shared" si="48"/>
        <v>#VALUE!</v>
      </c>
      <c r="C354" s="41" t="e">
        <f t="shared" si="49"/>
        <v>#VALUE!</v>
      </c>
      <c r="D354" s="50"/>
      <c r="E354" s="49">
        <f t="shared" si="55"/>
        <v>0.11</v>
      </c>
      <c r="F354" s="32" t="e">
        <f t="shared" si="51"/>
        <v>#VALUE!</v>
      </c>
      <c r="G354" s="46" t="e">
        <f t="shared" si="56"/>
        <v>#VALUE!</v>
      </c>
      <c r="H354" s="40">
        <v>0</v>
      </c>
      <c r="I354" s="41" t="str">
        <f t="shared" si="54"/>
        <v/>
      </c>
      <c r="J354" s="32" t="e">
        <f t="shared" si="53"/>
        <v>#VALUE!</v>
      </c>
      <c r="K354" s="32" t="e">
        <f t="shared" si="46"/>
        <v>#VALUE!</v>
      </c>
      <c r="L354" s="33"/>
      <c r="M354" s="24"/>
      <c r="N354" s="24"/>
      <c r="O354" s="24"/>
      <c r="P354" s="5"/>
      <c r="Q354" s="5"/>
      <c r="R354" s="5"/>
      <c r="S354" s="5"/>
      <c r="T354" s="5"/>
    </row>
    <row r="355" spans="1:20" ht="15" customHeight="1" x14ac:dyDescent="0.25">
      <c r="A355" s="31">
        <f t="shared" si="47"/>
        <v>343</v>
      </c>
      <c r="B355" s="41" t="e">
        <f t="shared" si="48"/>
        <v>#VALUE!</v>
      </c>
      <c r="C355" s="41" t="e">
        <f t="shared" si="49"/>
        <v>#VALUE!</v>
      </c>
      <c r="D355" s="50"/>
      <c r="E355" s="49">
        <f t="shared" si="55"/>
        <v>0.11</v>
      </c>
      <c r="F355" s="32" t="e">
        <f t="shared" si="51"/>
        <v>#VALUE!</v>
      </c>
      <c r="G355" s="46" t="e">
        <f t="shared" si="56"/>
        <v>#VALUE!</v>
      </c>
      <c r="H355" s="40">
        <v>0</v>
      </c>
      <c r="I355" s="41" t="str">
        <f t="shared" si="54"/>
        <v/>
      </c>
      <c r="J355" s="32" t="e">
        <f t="shared" si="53"/>
        <v>#VALUE!</v>
      </c>
      <c r="K355" s="32" t="e">
        <f t="shared" si="46"/>
        <v>#VALUE!</v>
      </c>
      <c r="L355" s="33"/>
      <c r="M355" s="24"/>
      <c r="N355" s="24"/>
      <c r="O355" s="24"/>
      <c r="P355" s="5"/>
      <c r="Q355" s="5"/>
      <c r="R355" s="5"/>
      <c r="S355" s="5"/>
      <c r="T355" s="5"/>
    </row>
    <row r="356" spans="1:20" ht="15" customHeight="1" x14ac:dyDescent="0.25">
      <c r="A356" s="31">
        <f t="shared" si="47"/>
        <v>344</v>
      </c>
      <c r="B356" s="41" t="e">
        <f t="shared" si="48"/>
        <v>#VALUE!</v>
      </c>
      <c r="C356" s="41" t="e">
        <f t="shared" si="49"/>
        <v>#VALUE!</v>
      </c>
      <c r="D356" s="50"/>
      <c r="E356" s="49">
        <f t="shared" si="55"/>
        <v>0.11</v>
      </c>
      <c r="F356" s="32" t="e">
        <f t="shared" si="51"/>
        <v>#VALUE!</v>
      </c>
      <c r="G356" s="46" t="e">
        <f t="shared" si="56"/>
        <v>#VALUE!</v>
      </c>
      <c r="H356" s="40">
        <v>0</v>
      </c>
      <c r="I356" s="41" t="str">
        <f t="shared" si="54"/>
        <v/>
      </c>
      <c r="J356" s="32" t="e">
        <f t="shared" si="53"/>
        <v>#VALUE!</v>
      </c>
      <c r="K356" s="32" t="e">
        <f t="shared" si="46"/>
        <v>#VALUE!</v>
      </c>
      <c r="L356" s="33"/>
      <c r="M356" s="24"/>
      <c r="N356" s="24"/>
      <c r="O356" s="24"/>
      <c r="P356" s="5"/>
      <c r="Q356" s="5"/>
      <c r="R356" s="5"/>
      <c r="S356" s="5"/>
      <c r="T356" s="5"/>
    </row>
    <row r="357" spans="1:20" ht="15" customHeight="1" x14ac:dyDescent="0.25">
      <c r="A357" s="31">
        <f t="shared" si="47"/>
        <v>345</v>
      </c>
      <c r="B357" s="41" t="e">
        <f t="shared" si="48"/>
        <v>#VALUE!</v>
      </c>
      <c r="C357" s="41" t="e">
        <f t="shared" si="49"/>
        <v>#VALUE!</v>
      </c>
      <c r="D357" s="50"/>
      <c r="E357" s="49">
        <f t="shared" si="55"/>
        <v>0.11</v>
      </c>
      <c r="F357" s="32" t="e">
        <f t="shared" si="51"/>
        <v>#VALUE!</v>
      </c>
      <c r="G357" s="46" t="e">
        <f t="shared" si="56"/>
        <v>#VALUE!</v>
      </c>
      <c r="H357" s="40">
        <v>0</v>
      </c>
      <c r="I357" s="41" t="str">
        <f t="shared" si="54"/>
        <v/>
      </c>
      <c r="J357" s="32" t="e">
        <f t="shared" si="53"/>
        <v>#VALUE!</v>
      </c>
      <c r="K357" s="32" t="e">
        <f t="shared" si="46"/>
        <v>#VALUE!</v>
      </c>
      <c r="L357" s="33"/>
      <c r="M357" s="24"/>
      <c r="N357" s="24"/>
      <c r="O357" s="24"/>
      <c r="P357" s="5"/>
      <c r="Q357" s="5"/>
      <c r="R357" s="5"/>
      <c r="S357" s="5"/>
      <c r="T357" s="5"/>
    </row>
    <row r="358" spans="1:20" ht="15" customHeight="1" x14ac:dyDescent="0.25">
      <c r="A358" s="31">
        <f t="shared" si="47"/>
        <v>346</v>
      </c>
      <c r="B358" s="41" t="e">
        <f t="shared" si="48"/>
        <v>#VALUE!</v>
      </c>
      <c r="C358" s="41" t="e">
        <f t="shared" si="49"/>
        <v>#VALUE!</v>
      </c>
      <c r="D358" s="50"/>
      <c r="E358" s="49">
        <f t="shared" si="55"/>
        <v>0.11</v>
      </c>
      <c r="F358" s="32" t="e">
        <f t="shared" si="51"/>
        <v>#VALUE!</v>
      </c>
      <c r="G358" s="46" t="e">
        <f t="shared" si="56"/>
        <v>#VALUE!</v>
      </c>
      <c r="H358" s="40">
        <v>0</v>
      </c>
      <c r="I358" s="41" t="str">
        <f t="shared" si="54"/>
        <v/>
      </c>
      <c r="J358" s="32" t="e">
        <f t="shared" si="53"/>
        <v>#VALUE!</v>
      </c>
      <c r="K358" s="32" t="e">
        <f t="shared" si="46"/>
        <v>#VALUE!</v>
      </c>
      <c r="L358" s="33"/>
      <c r="M358" s="24"/>
      <c r="N358" s="24"/>
      <c r="O358" s="24"/>
      <c r="P358" s="5"/>
      <c r="Q358" s="5"/>
      <c r="R358" s="5"/>
      <c r="S358" s="5"/>
      <c r="T358" s="5"/>
    </row>
    <row r="359" spans="1:20" ht="15" customHeight="1" x14ac:dyDescent="0.25">
      <c r="A359" s="31">
        <f t="shared" si="47"/>
        <v>347</v>
      </c>
      <c r="B359" s="41" t="e">
        <f t="shared" si="48"/>
        <v>#VALUE!</v>
      </c>
      <c r="C359" s="41" t="e">
        <f t="shared" si="49"/>
        <v>#VALUE!</v>
      </c>
      <c r="D359" s="50"/>
      <c r="E359" s="49">
        <f t="shared" si="55"/>
        <v>0.11</v>
      </c>
      <c r="F359" s="32" t="e">
        <f t="shared" si="51"/>
        <v>#VALUE!</v>
      </c>
      <c r="G359" s="46" t="e">
        <f t="shared" si="56"/>
        <v>#VALUE!</v>
      </c>
      <c r="H359" s="40">
        <v>0</v>
      </c>
      <c r="I359" s="41" t="str">
        <f t="shared" si="54"/>
        <v/>
      </c>
      <c r="J359" s="32" t="e">
        <f t="shared" si="53"/>
        <v>#VALUE!</v>
      </c>
      <c r="K359" s="32" t="e">
        <f t="shared" si="46"/>
        <v>#VALUE!</v>
      </c>
      <c r="L359" s="33"/>
      <c r="M359" s="24"/>
      <c r="N359" s="24"/>
      <c r="O359" s="24"/>
      <c r="P359" s="5"/>
      <c r="Q359" s="5"/>
      <c r="R359" s="5"/>
      <c r="S359" s="5"/>
      <c r="T359" s="5"/>
    </row>
    <row r="360" spans="1:20" ht="15" customHeight="1" x14ac:dyDescent="0.25">
      <c r="A360" s="31">
        <f t="shared" si="47"/>
        <v>348</v>
      </c>
      <c r="B360" s="41" t="e">
        <f t="shared" si="48"/>
        <v>#VALUE!</v>
      </c>
      <c r="C360" s="41" t="e">
        <f t="shared" si="49"/>
        <v>#VALUE!</v>
      </c>
      <c r="D360" s="50"/>
      <c r="E360" s="49">
        <f t="shared" si="55"/>
        <v>0.11</v>
      </c>
      <c r="F360" s="32" t="e">
        <f t="shared" si="51"/>
        <v>#VALUE!</v>
      </c>
      <c r="G360" s="46" t="e">
        <f t="shared" si="56"/>
        <v>#VALUE!</v>
      </c>
      <c r="H360" s="40">
        <v>0</v>
      </c>
      <c r="I360" s="41" t="str">
        <f t="shared" si="54"/>
        <v/>
      </c>
      <c r="J360" s="32" t="e">
        <f t="shared" si="53"/>
        <v>#VALUE!</v>
      </c>
      <c r="K360" s="32" t="e">
        <f t="shared" si="46"/>
        <v>#VALUE!</v>
      </c>
      <c r="L360" s="33"/>
      <c r="M360" s="24"/>
      <c r="N360" s="24"/>
      <c r="O360" s="24"/>
      <c r="P360" s="5"/>
      <c r="Q360" s="5"/>
      <c r="R360" s="5"/>
      <c r="S360" s="5"/>
      <c r="T360" s="5"/>
    </row>
    <row r="361" spans="1:20" ht="15" customHeight="1" x14ac:dyDescent="0.25">
      <c r="A361" s="31">
        <f t="shared" si="47"/>
        <v>349</v>
      </c>
      <c r="B361" s="41" t="e">
        <f t="shared" si="48"/>
        <v>#VALUE!</v>
      </c>
      <c r="C361" s="41" t="e">
        <f t="shared" si="49"/>
        <v>#VALUE!</v>
      </c>
      <c r="D361" s="50"/>
      <c r="E361" s="49">
        <f t="shared" si="55"/>
        <v>0.11</v>
      </c>
      <c r="F361" s="32" t="e">
        <f t="shared" si="51"/>
        <v>#VALUE!</v>
      </c>
      <c r="G361" s="46" t="e">
        <f t="shared" si="56"/>
        <v>#VALUE!</v>
      </c>
      <c r="H361" s="40">
        <v>0</v>
      </c>
      <c r="I361" s="41" t="str">
        <f t="shared" si="54"/>
        <v/>
      </c>
      <c r="J361" s="32" t="e">
        <f t="shared" si="53"/>
        <v>#VALUE!</v>
      </c>
      <c r="K361" s="32" t="e">
        <f t="shared" si="46"/>
        <v>#VALUE!</v>
      </c>
      <c r="L361" s="33"/>
      <c r="M361" s="24"/>
      <c r="N361" s="24"/>
      <c r="O361" s="24"/>
      <c r="P361" s="5"/>
      <c r="Q361" s="5"/>
      <c r="R361" s="5"/>
      <c r="S361" s="5"/>
      <c r="T361" s="5"/>
    </row>
    <row r="362" spans="1:20" ht="15" customHeight="1" x14ac:dyDescent="0.25">
      <c r="A362" s="31">
        <f t="shared" si="47"/>
        <v>350</v>
      </c>
      <c r="B362" s="41" t="e">
        <f t="shared" si="48"/>
        <v>#VALUE!</v>
      </c>
      <c r="C362" s="41" t="e">
        <f t="shared" si="49"/>
        <v>#VALUE!</v>
      </c>
      <c r="D362" s="50"/>
      <c r="E362" s="49">
        <f t="shared" si="55"/>
        <v>0.11</v>
      </c>
      <c r="F362" s="32" t="e">
        <f t="shared" si="51"/>
        <v>#VALUE!</v>
      </c>
      <c r="G362" s="46" t="e">
        <f t="shared" si="56"/>
        <v>#VALUE!</v>
      </c>
      <c r="H362" s="40">
        <v>0</v>
      </c>
      <c r="I362" s="41" t="str">
        <f t="shared" si="54"/>
        <v/>
      </c>
      <c r="J362" s="32" t="e">
        <f t="shared" si="53"/>
        <v>#VALUE!</v>
      </c>
      <c r="K362" s="32" t="e">
        <f t="shared" si="46"/>
        <v>#VALUE!</v>
      </c>
      <c r="L362" s="33"/>
      <c r="M362" s="24"/>
      <c r="N362" s="24"/>
      <c r="O362" s="24"/>
      <c r="P362" s="5"/>
      <c r="Q362" s="5"/>
      <c r="R362" s="5"/>
      <c r="S362" s="5"/>
      <c r="T362" s="5"/>
    </row>
    <row r="363" spans="1:20" ht="15" customHeight="1" x14ac:dyDescent="0.25">
      <c r="A363" s="31">
        <f t="shared" si="47"/>
        <v>351</v>
      </c>
      <c r="B363" s="41" t="e">
        <f t="shared" si="48"/>
        <v>#VALUE!</v>
      </c>
      <c r="C363" s="41" t="e">
        <f t="shared" si="49"/>
        <v>#VALUE!</v>
      </c>
      <c r="D363" s="50"/>
      <c r="E363" s="49">
        <f t="shared" si="55"/>
        <v>0.11</v>
      </c>
      <c r="F363" s="32" t="e">
        <f t="shared" si="51"/>
        <v>#VALUE!</v>
      </c>
      <c r="G363" s="46" t="e">
        <f t="shared" si="56"/>
        <v>#VALUE!</v>
      </c>
      <c r="H363" s="40">
        <v>0</v>
      </c>
      <c r="I363" s="41" t="str">
        <f t="shared" si="54"/>
        <v/>
      </c>
      <c r="J363" s="32" t="e">
        <f t="shared" si="53"/>
        <v>#VALUE!</v>
      </c>
      <c r="K363" s="32" t="e">
        <f t="shared" si="46"/>
        <v>#VALUE!</v>
      </c>
      <c r="L363" s="33"/>
      <c r="M363" s="24"/>
      <c r="N363" s="24"/>
      <c r="O363" s="24"/>
      <c r="P363" s="5"/>
      <c r="Q363" s="5"/>
      <c r="R363" s="5"/>
      <c r="S363" s="5"/>
      <c r="T363" s="5"/>
    </row>
    <row r="364" spans="1:20" ht="15" customHeight="1" x14ac:dyDescent="0.25">
      <c r="A364" s="31">
        <f t="shared" si="47"/>
        <v>352</v>
      </c>
      <c r="B364" s="41" t="e">
        <f t="shared" si="48"/>
        <v>#VALUE!</v>
      </c>
      <c r="C364" s="41" t="e">
        <f t="shared" si="49"/>
        <v>#VALUE!</v>
      </c>
      <c r="D364" s="50"/>
      <c r="E364" s="49">
        <f t="shared" si="55"/>
        <v>0.11</v>
      </c>
      <c r="F364" s="32" t="e">
        <f t="shared" si="51"/>
        <v>#VALUE!</v>
      </c>
      <c r="G364" s="46" t="e">
        <f t="shared" si="56"/>
        <v>#VALUE!</v>
      </c>
      <c r="H364" s="40">
        <v>0</v>
      </c>
      <c r="I364" s="41" t="str">
        <f t="shared" si="54"/>
        <v/>
      </c>
      <c r="J364" s="32" t="e">
        <f t="shared" si="53"/>
        <v>#VALUE!</v>
      </c>
      <c r="K364" s="32" t="e">
        <f t="shared" si="46"/>
        <v>#VALUE!</v>
      </c>
      <c r="L364" s="33"/>
      <c r="M364" s="24"/>
      <c r="N364" s="24"/>
      <c r="O364" s="24"/>
      <c r="P364" s="5"/>
      <c r="Q364" s="5"/>
      <c r="R364" s="5"/>
      <c r="S364" s="5"/>
      <c r="T364" s="5"/>
    </row>
    <row r="365" spans="1:20" ht="15" customHeight="1" x14ac:dyDescent="0.25">
      <c r="A365" s="31">
        <f t="shared" si="47"/>
        <v>353</v>
      </c>
      <c r="B365" s="41" t="e">
        <f t="shared" si="48"/>
        <v>#VALUE!</v>
      </c>
      <c r="C365" s="41" t="e">
        <f t="shared" si="49"/>
        <v>#VALUE!</v>
      </c>
      <c r="D365" s="50"/>
      <c r="E365" s="49">
        <f t="shared" si="55"/>
        <v>0.11</v>
      </c>
      <c r="F365" s="32" t="e">
        <f t="shared" si="51"/>
        <v>#VALUE!</v>
      </c>
      <c r="G365" s="46" t="e">
        <f t="shared" si="56"/>
        <v>#VALUE!</v>
      </c>
      <c r="H365" s="40">
        <v>0</v>
      </c>
      <c r="I365" s="41" t="str">
        <f t="shared" si="54"/>
        <v/>
      </c>
      <c r="J365" s="32" t="e">
        <f t="shared" si="53"/>
        <v>#VALUE!</v>
      </c>
      <c r="K365" s="32" t="e">
        <f t="shared" si="46"/>
        <v>#VALUE!</v>
      </c>
      <c r="L365" s="33"/>
      <c r="M365" s="24"/>
      <c r="N365" s="24"/>
      <c r="O365" s="24"/>
      <c r="P365" s="5"/>
      <c r="Q365" s="5"/>
      <c r="R365" s="5"/>
      <c r="S365" s="5"/>
      <c r="T365" s="5"/>
    </row>
    <row r="366" spans="1:20" ht="15" customHeight="1" x14ac:dyDescent="0.25">
      <c r="A366" s="31">
        <f t="shared" si="47"/>
        <v>354</v>
      </c>
      <c r="B366" s="41" t="e">
        <f t="shared" si="48"/>
        <v>#VALUE!</v>
      </c>
      <c r="C366" s="41" t="e">
        <f t="shared" si="49"/>
        <v>#VALUE!</v>
      </c>
      <c r="D366" s="50"/>
      <c r="E366" s="49">
        <f t="shared" si="55"/>
        <v>0.11</v>
      </c>
      <c r="F366" s="32" t="e">
        <f t="shared" si="51"/>
        <v>#VALUE!</v>
      </c>
      <c r="G366" s="46" t="e">
        <f t="shared" si="56"/>
        <v>#VALUE!</v>
      </c>
      <c r="H366" s="40">
        <v>0</v>
      </c>
      <c r="I366" s="41" t="str">
        <f t="shared" si="54"/>
        <v/>
      </c>
      <c r="J366" s="32" t="e">
        <f t="shared" si="53"/>
        <v>#VALUE!</v>
      </c>
      <c r="K366" s="32" t="e">
        <f t="shared" si="46"/>
        <v>#VALUE!</v>
      </c>
      <c r="L366" s="33"/>
      <c r="M366" s="24"/>
      <c r="N366" s="24"/>
      <c r="O366" s="24"/>
      <c r="P366" s="5"/>
      <c r="Q366" s="5"/>
      <c r="R366" s="5"/>
      <c r="S366" s="5"/>
      <c r="T366" s="5"/>
    </row>
    <row r="367" spans="1:20" ht="15" customHeight="1" x14ac:dyDescent="0.25">
      <c r="A367" s="31">
        <f t="shared" si="47"/>
        <v>355</v>
      </c>
      <c r="B367" s="41" t="e">
        <f t="shared" si="48"/>
        <v>#VALUE!</v>
      </c>
      <c r="C367" s="41" t="e">
        <f t="shared" si="49"/>
        <v>#VALUE!</v>
      </c>
      <c r="D367" s="50"/>
      <c r="E367" s="49">
        <f t="shared" si="55"/>
        <v>0.11</v>
      </c>
      <c r="F367" s="32" t="e">
        <f t="shared" si="51"/>
        <v>#VALUE!</v>
      </c>
      <c r="G367" s="46" t="e">
        <f t="shared" si="56"/>
        <v>#VALUE!</v>
      </c>
      <c r="H367" s="40">
        <v>0</v>
      </c>
      <c r="I367" s="41" t="str">
        <f t="shared" si="54"/>
        <v/>
      </c>
      <c r="J367" s="32" t="e">
        <f t="shared" si="53"/>
        <v>#VALUE!</v>
      </c>
      <c r="K367" s="32" t="e">
        <f t="shared" si="46"/>
        <v>#VALUE!</v>
      </c>
      <c r="L367" s="33"/>
      <c r="M367" s="24"/>
      <c r="N367" s="24"/>
      <c r="O367" s="24"/>
      <c r="P367" s="5"/>
      <c r="Q367" s="5"/>
      <c r="R367" s="5"/>
      <c r="S367" s="5"/>
      <c r="T367" s="5"/>
    </row>
    <row r="368" spans="1:20" ht="15" customHeight="1" x14ac:dyDescent="0.25">
      <c r="A368" s="31">
        <f t="shared" si="47"/>
        <v>356</v>
      </c>
      <c r="B368" s="41" t="e">
        <f t="shared" si="48"/>
        <v>#VALUE!</v>
      </c>
      <c r="C368" s="41" t="e">
        <f t="shared" si="49"/>
        <v>#VALUE!</v>
      </c>
      <c r="D368" s="50"/>
      <c r="E368" s="49">
        <f t="shared" si="55"/>
        <v>0.11</v>
      </c>
      <c r="F368" s="32" t="e">
        <f t="shared" si="51"/>
        <v>#VALUE!</v>
      </c>
      <c r="G368" s="46" t="e">
        <f t="shared" si="56"/>
        <v>#VALUE!</v>
      </c>
      <c r="H368" s="40">
        <v>0</v>
      </c>
      <c r="I368" s="41" t="str">
        <f t="shared" si="54"/>
        <v/>
      </c>
      <c r="J368" s="32" t="e">
        <f t="shared" si="53"/>
        <v>#VALUE!</v>
      </c>
      <c r="K368" s="32" t="e">
        <f t="shared" si="46"/>
        <v>#VALUE!</v>
      </c>
      <c r="L368" s="33"/>
      <c r="M368" s="24"/>
      <c r="N368" s="24"/>
      <c r="O368" s="24"/>
      <c r="P368" s="5"/>
      <c r="Q368" s="5"/>
      <c r="R368" s="5"/>
      <c r="S368" s="5"/>
      <c r="T368" s="5"/>
    </row>
    <row r="369" spans="1:20" ht="15" customHeight="1" x14ac:dyDescent="0.25">
      <c r="A369" s="31">
        <f t="shared" si="47"/>
        <v>357</v>
      </c>
      <c r="B369" s="41" t="e">
        <f t="shared" si="48"/>
        <v>#VALUE!</v>
      </c>
      <c r="C369" s="41" t="e">
        <f t="shared" si="49"/>
        <v>#VALUE!</v>
      </c>
      <c r="D369" s="50"/>
      <c r="E369" s="49">
        <f t="shared" si="55"/>
        <v>0.11</v>
      </c>
      <c r="F369" s="32" t="e">
        <f t="shared" si="51"/>
        <v>#VALUE!</v>
      </c>
      <c r="G369" s="46" t="e">
        <f t="shared" si="56"/>
        <v>#VALUE!</v>
      </c>
      <c r="H369" s="40">
        <v>0</v>
      </c>
      <c r="I369" s="41" t="str">
        <f t="shared" si="54"/>
        <v/>
      </c>
      <c r="J369" s="32" t="e">
        <f t="shared" si="53"/>
        <v>#VALUE!</v>
      </c>
      <c r="K369" s="32" t="e">
        <f t="shared" si="46"/>
        <v>#VALUE!</v>
      </c>
      <c r="L369" s="33"/>
      <c r="M369" s="24"/>
      <c r="N369" s="24"/>
      <c r="O369" s="24"/>
      <c r="P369" s="5"/>
      <c r="Q369" s="5"/>
      <c r="R369" s="5"/>
      <c r="S369" s="5"/>
      <c r="T369" s="5"/>
    </row>
    <row r="370" spans="1:20" ht="15" customHeight="1" x14ac:dyDescent="0.25">
      <c r="A370" s="31">
        <f t="shared" si="47"/>
        <v>358</v>
      </c>
      <c r="B370" s="41" t="e">
        <f t="shared" si="48"/>
        <v>#VALUE!</v>
      </c>
      <c r="C370" s="41" t="e">
        <f t="shared" si="49"/>
        <v>#VALUE!</v>
      </c>
      <c r="D370" s="50"/>
      <c r="E370" s="49">
        <f t="shared" si="55"/>
        <v>0.11</v>
      </c>
      <c r="F370" s="32" t="e">
        <f t="shared" si="51"/>
        <v>#VALUE!</v>
      </c>
      <c r="G370" s="46" t="e">
        <f t="shared" si="56"/>
        <v>#VALUE!</v>
      </c>
      <c r="H370" s="40">
        <v>0</v>
      </c>
      <c r="I370" s="41" t="str">
        <f t="shared" si="54"/>
        <v/>
      </c>
      <c r="J370" s="32" t="e">
        <f t="shared" si="53"/>
        <v>#VALUE!</v>
      </c>
      <c r="K370" s="32" t="e">
        <f t="shared" si="46"/>
        <v>#VALUE!</v>
      </c>
      <c r="L370" s="33"/>
      <c r="M370" s="24"/>
      <c r="N370" s="24"/>
      <c r="O370" s="24"/>
      <c r="P370" s="5"/>
      <c r="Q370" s="5"/>
      <c r="R370" s="5"/>
      <c r="S370" s="5"/>
      <c r="T370" s="5"/>
    </row>
    <row r="371" spans="1:20" ht="15" customHeight="1" x14ac:dyDescent="0.25">
      <c r="A371" s="31">
        <f t="shared" si="47"/>
        <v>359</v>
      </c>
      <c r="B371" s="41" t="e">
        <f t="shared" si="48"/>
        <v>#VALUE!</v>
      </c>
      <c r="C371" s="41" t="e">
        <f t="shared" si="49"/>
        <v>#VALUE!</v>
      </c>
      <c r="D371" s="50"/>
      <c r="E371" s="49">
        <f t="shared" si="55"/>
        <v>0.11</v>
      </c>
      <c r="F371" s="32" t="e">
        <f t="shared" si="51"/>
        <v>#VALUE!</v>
      </c>
      <c r="G371" s="46" t="e">
        <f t="shared" si="56"/>
        <v>#VALUE!</v>
      </c>
      <c r="H371" s="40">
        <v>0</v>
      </c>
      <c r="I371" s="41" t="str">
        <f t="shared" si="54"/>
        <v/>
      </c>
      <c r="J371" s="32" t="e">
        <f t="shared" si="53"/>
        <v>#VALUE!</v>
      </c>
      <c r="K371" s="32" t="e">
        <f t="shared" si="46"/>
        <v>#VALUE!</v>
      </c>
      <c r="L371" s="33"/>
      <c r="M371" s="24"/>
      <c r="N371" s="24"/>
      <c r="O371" s="24"/>
      <c r="P371" s="5"/>
      <c r="Q371" s="5"/>
      <c r="R371" s="5"/>
      <c r="S371" s="5"/>
      <c r="T371" s="5"/>
    </row>
    <row r="372" spans="1:20" ht="15" customHeight="1" x14ac:dyDescent="0.25">
      <c r="A372" s="31">
        <f t="shared" si="47"/>
        <v>360</v>
      </c>
      <c r="B372" s="41" t="e">
        <f t="shared" si="48"/>
        <v>#VALUE!</v>
      </c>
      <c r="C372" s="41" t="e">
        <f t="shared" si="49"/>
        <v>#VALUE!</v>
      </c>
      <c r="D372" s="50"/>
      <c r="E372" s="49">
        <f t="shared" si="55"/>
        <v>0.11</v>
      </c>
      <c r="F372" s="32" t="e">
        <f t="shared" si="51"/>
        <v>#VALUE!</v>
      </c>
      <c r="G372" s="46" t="e">
        <f t="shared" si="56"/>
        <v>#VALUE!</v>
      </c>
      <c r="H372" s="40">
        <v>0</v>
      </c>
      <c r="I372" s="41" t="str">
        <f t="shared" si="54"/>
        <v/>
      </c>
      <c r="J372" s="32" t="e">
        <f t="shared" si="53"/>
        <v>#VALUE!</v>
      </c>
      <c r="K372" s="32" t="e">
        <f t="shared" si="46"/>
        <v>#VALUE!</v>
      </c>
      <c r="L372" s="33"/>
      <c r="M372" s="24"/>
      <c r="N372" s="24"/>
      <c r="O372" s="24"/>
      <c r="P372" s="5"/>
      <c r="Q372" s="5"/>
      <c r="R372" s="5"/>
      <c r="S372" s="5"/>
      <c r="T372" s="5"/>
    </row>
    <row r="373" spans="1:20" ht="15.75" x14ac:dyDescent="0.25">
      <c r="A373" s="5"/>
      <c r="B373" s="51"/>
      <c r="C373" s="51"/>
      <c r="D373" s="45"/>
      <c r="E373" s="51"/>
      <c r="F373" s="34"/>
      <c r="G373" s="52"/>
      <c r="H373" s="42"/>
      <c r="I373" s="39"/>
      <c r="J373" s="24"/>
      <c r="K373" s="24"/>
      <c r="L373" s="33"/>
      <c r="M373" s="24"/>
      <c r="N373" s="24"/>
      <c r="O373" s="24"/>
      <c r="P373" s="5"/>
      <c r="Q373" s="5"/>
      <c r="R373" s="5"/>
      <c r="S373" s="5"/>
      <c r="T373" s="5"/>
    </row>
    <row r="374" spans="1:20" ht="15.75" x14ac:dyDescent="0.25">
      <c r="A374" s="5"/>
      <c r="B374" s="52"/>
      <c r="C374" s="52"/>
      <c r="D374" s="53"/>
      <c r="E374" s="52"/>
      <c r="F374" s="34"/>
      <c r="G374" s="52"/>
      <c r="H374" s="42"/>
      <c r="I374" s="39"/>
      <c r="J374" s="24"/>
      <c r="K374" s="24"/>
      <c r="L374" s="33"/>
      <c r="M374" s="24"/>
      <c r="N374" s="24"/>
      <c r="O374" s="24"/>
      <c r="P374" s="5"/>
      <c r="Q374" s="5"/>
      <c r="R374" s="5"/>
      <c r="S374" s="5"/>
      <c r="T374" s="5"/>
    </row>
    <row r="375" spans="1:20" ht="15.75" x14ac:dyDescent="0.25">
      <c r="A375" s="5"/>
      <c r="B375" s="52"/>
      <c r="C375" s="52"/>
      <c r="D375" s="53"/>
      <c r="E375" s="52"/>
      <c r="F375" s="34"/>
      <c r="G375" s="52"/>
      <c r="H375" s="42"/>
      <c r="I375" s="39"/>
      <c r="J375" s="24"/>
      <c r="K375" s="24"/>
      <c r="L375" s="33"/>
      <c r="M375" s="24"/>
      <c r="N375" s="24"/>
      <c r="O375" s="24"/>
      <c r="P375" s="5"/>
      <c r="Q375" s="5"/>
      <c r="R375" s="5"/>
      <c r="S375" s="5"/>
      <c r="T375" s="5"/>
    </row>
    <row r="376" spans="1:20" ht="15.75" x14ac:dyDescent="0.25">
      <c r="A376" s="5"/>
      <c r="B376" s="52"/>
      <c r="C376" s="52"/>
      <c r="D376" s="53"/>
      <c r="E376" s="52"/>
      <c r="F376" s="34"/>
      <c r="G376" s="52"/>
      <c r="H376" s="42"/>
      <c r="I376" s="39"/>
      <c r="J376" s="24"/>
      <c r="K376" s="24"/>
      <c r="L376" s="33"/>
      <c r="M376" s="24"/>
      <c r="N376" s="24"/>
      <c r="O376" s="24"/>
      <c r="P376" s="5"/>
      <c r="Q376" s="5"/>
      <c r="R376" s="5"/>
      <c r="S376" s="5"/>
      <c r="T376" s="5"/>
    </row>
    <row r="377" spans="1:20" ht="15.75" x14ac:dyDescent="0.25">
      <c r="A377" s="5"/>
      <c r="B377" s="52"/>
      <c r="C377" s="52"/>
      <c r="D377" s="53"/>
      <c r="E377" s="52"/>
      <c r="F377" s="34"/>
      <c r="G377" s="52"/>
      <c r="H377" s="42"/>
      <c r="I377" s="39"/>
      <c r="J377" s="24"/>
      <c r="K377" s="24"/>
      <c r="L377" s="33"/>
      <c r="M377" s="24"/>
      <c r="N377" s="24"/>
      <c r="O377" s="24"/>
      <c r="P377" s="5"/>
      <c r="Q377" s="5"/>
      <c r="R377" s="5"/>
      <c r="S377" s="5"/>
      <c r="T377" s="5"/>
    </row>
    <row r="378" spans="1:20" ht="15.75" x14ac:dyDescent="0.25">
      <c r="A378" s="5"/>
      <c r="B378" s="52"/>
      <c r="C378" s="52"/>
      <c r="D378" s="53"/>
      <c r="E378" s="52"/>
      <c r="F378" s="34"/>
      <c r="G378" s="52"/>
      <c r="H378" s="42"/>
      <c r="I378" s="39"/>
      <c r="J378" s="24"/>
      <c r="K378" s="24"/>
      <c r="L378" s="33"/>
      <c r="M378" s="24"/>
      <c r="N378" s="24"/>
      <c r="O378" s="24"/>
      <c r="P378" s="5"/>
      <c r="Q378" s="5"/>
      <c r="R378" s="5"/>
      <c r="S378" s="5"/>
      <c r="T378" s="5"/>
    </row>
    <row r="379" spans="1:20" ht="15.75" x14ac:dyDescent="0.25">
      <c r="A379" s="5"/>
      <c r="B379" s="52"/>
      <c r="C379" s="52"/>
      <c r="D379" s="53"/>
      <c r="E379" s="52"/>
      <c r="F379" s="34"/>
      <c r="G379" s="52"/>
      <c r="H379" s="42"/>
      <c r="I379" s="39"/>
      <c r="J379" s="24"/>
      <c r="K379" s="24"/>
      <c r="L379" s="33"/>
      <c r="M379" s="24"/>
      <c r="N379" s="24"/>
      <c r="O379" s="24"/>
      <c r="P379" s="5"/>
      <c r="Q379" s="5"/>
      <c r="R379" s="5"/>
      <c r="S379" s="5"/>
      <c r="T379" s="5"/>
    </row>
    <row r="380" spans="1:20" ht="15.75" x14ac:dyDescent="0.25">
      <c r="A380" s="5"/>
      <c r="B380" s="52"/>
      <c r="C380" s="52"/>
      <c r="D380" s="53"/>
      <c r="E380" s="52"/>
      <c r="F380" s="34"/>
      <c r="G380" s="52"/>
      <c r="H380" s="42"/>
      <c r="I380" s="39"/>
      <c r="J380" s="24"/>
      <c r="K380" s="24"/>
      <c r="L380" s="33"/>
      <c r="M380" s="24"/>
      <c r="N380" s="24"/>
      <c r="O380" s="24"/>
      <c r="P380" s="5"/>
      <c r="Q380" s="5"/>
      <c r="R380" s="5"/>
      <c r="S380" s="5"/>
      <c r="T380" s="5"/>
    </row>
    <row r="381" spans="1:20" ht="15.75" x14ac:dyDescent="0.25">
      <c r="A381" s="5"/>
      <c r="B381" s="52"/>
      <c r="C381" s="52"/>
      <c r="D381" s="53"/>
      <c r="E381" s="52"/>
      <c r="F381" s="34"/>
      <c r="G381" s="52"/>
      <c r="H381" s="42"/>
      <c r="I381" s="39"/>
      <c r="J381" s="24"/>
      <c r="K381" s="24"/>
      <c r="L381" s="33"/>
      <c r="M381" s="24"/>
      <c r="N381" s="24"/>
      <c r="O381" s="24"/>
      <c r="P381" s="5"/>
      <c r="Q381" s="5"/>
      <c r="R381" s="5"/>
      <c r="S381" s="5"/>
      <c r="T381" s="5"/>
    </row>
    <row r="382" spans="1:20" ht="15.75" x14ac:dyDescent="0.25">
      <c r="A382" s="5"/>
      <c r="B382" s="52"/>
      <c r="C382" s="52"/>
      <c r="D382" s="53"/>
      <c r="E382" s="52"/>
      <c r="F382" s="34"/>
      <c r="G382" s="52"/>
      <c r="H382" s="42"/>
      <c r="I382" s="39"/>
      <c r="J382" s="24"/>
      <c r="K382" s="24"/>
      <c r="L382" s="33"/>
      <c r="M382" s="24"/>
      <c r="N382" s="24"/>
      <c r="O382" s="24"/>
      <c r="P382" s="5"/>
      <c r="Q382" s="5"/>
      <c r="R382" s="5"/>
      <c r="S382" s="5"/>
      <c r="T382" s="5"/>
    </row>
    <row r="383" spans="1:20" ht="15.75" x14ac:dyDescent="0.25">
      <c r="A383" s="5"/>
      <c r="B383" s="52"/>
      <c r="C383" s="52"/>
      <c r="D383" s="53"/>
      <c r="E383" s="52"/>
      <c r="F383" s="34"/>
      <c r="G383" s="52"/>
      <c r="H383" s="42"/>
      <c r="I383" s="39"/>
      <c r="J383" s="24"/>
      <c r="K383" s="24"/>
      <c r="L383" s="33"/>
      <c r="M383" s="24"/>
      <c r="N383" s="24"/>
      <c r="O383" s="24"/>
      <c r="P383" s="5"/>
      <c r="Q383" s="5"/>
      <c r="R383" s="5"/>
      <c r="S383" s="5"/>
      <c r="T383" s="5"/>
    </row>
    <row r="384" spans="1:20" ht="15.75" x14ac:dyDescent="0.25">
      <c r="A384" s="5"/>
      <c r="B384" s="52"/>
      <c r="C384" s="52"/>
      <c r="D384" s="53"/>
      <c r="E384" s="52"/>
      <c r="F384" s="34"/>
      <c r="G384" s="52"/>
      <c r="H384" s="42"/>
      <c r="I384" s="39"/>
      <c r="J384" s="24"/>
      <c r="K384" s="24"/>
      <c r="L384" s="33"/>
      <c r="M384" s="24"/>
      <c r="N384" s="24"/>
      <c r="O384" s="24"/>
      <c r="P384" s="5"/>
      <c r="Q384" s="5"/>
      <c r="R384" s="5"/>
      <c r="S384" s="5"/>
      <c r="T384" s="5"/>
    </row>
    <row r="385" spans="1:20" ht="15.75" x14ac:dyDescent="0.25">
      <c r="A385" s="5"/>
      <c r="B385" s="52"/>
      <c r="C385" s="52"/>
      <c r="D385" s="53"/>
      <c r="E385" s="52"/>
      <c r="F385" s="34"/>
      <c r="G385" s="52"/>
      <c r="H385" s="42"/>
      <c r="I385" s="39"/>
      <c r="J385" s="24"/>
      <c r="K385" s="24"/>
      <c r="L385" s="33"/>
      <c r="M385" s="24"/>
      <c r="N385" s="24"/>
      <c r="O385" s="24"/>
      <c r="P385" s="5"/>
      <c r="Q385" s="5"/>
      <c r="R385" s="5"/>
      <c r="S385" s="5"/>
      <c r="T385" s="5"/>
    </row>
    <row r="386" spans="1:20" ht="15.75" x14ac:dyDescent="0.25">
      <c r="A386" s="5"/>
      <c r="B386" s="52"/>
      <c r="C386" s="52"/>
      <c r="D386" s="53"/>
      <c r="E386" s="52"/>
      <c r="F386" s="34"/>
      <c r="G386" s="52"/>
      <c r="H386" s="42"/>
      <c r="I386" s="39"/>
      <c r="J386" s="24"/>
      <c r="K386" s="24"/>
      <c r="L386" s="33"/>
      <c r="M386" s="24"/>
      <c r="N386" s="24"/>
      <c r="O386" s="24"/>
      <c r="P386" s="5"/>
      <c r="Q386" s="5"/>
      <c r="R386" s="5"/>
      <c r="S386" s="5"/>
      <c r="T386" s="5"/>
    </row>
    <row r="387" spans="1:20" ht="15.75" x14ac:dyDescent="0.25">
      <c r="A387" s="5"/>
      <c r="B387" s="52"/>
      <c r="C387" s="52"/>
      <c r="D387" s="53"/>
      <c r="E387" s="52"/>
      <c r="F387" s="34"/>
      <c r="G387" s="52"/>
      <c r="H387" s="42"/>
      <c r="I387" s="39"/>
      <c r="J387" s="24"/>
      <c r="K387" s="24"/>
      <c r="L387" s="33"/>
      <c r="M387" s="24"/>
      <c r="N387" s="24"/>
      <c r="O387" s="24"/>
      <c r="P387" s="5"/>
      <c r="Q387" s="5"/>
      <c r="R387" s="5"/>
      <c r="S387" s="5"/>
      <c r="T387" s="5"/>
    </row>
    <row r="388" spans="1:20" ht="15.75" x14ac:dyDescent="0.25">
      <c r="A388" s="5"/>
      <c r="B388" s="52"/>
      <c r="C388" s="52"/>
      <c r="D388" s="53"/>
      <c r="E388" s="52"/>
      <c r="F388" s="34"/>
      <c r="G388" s="52"/>
      <c r="H388" s="42"/>
      <c r="I388" s="39"/>
      <c r="J388" s="24"/>
      <c r="K388" s="24"/>
      <c r="L388" s="33"/>
      <c r="M388" s="24"/>
      <c r="N388" s="24"/>
      <c r="O388" s="24"/>
      <c r="P388" s="5"/>
      <c r="Q388" s="5"/>
      <c r="R388" s="5"/>
      <c r="S388" s="5"/>
      <c r="T388" s="5"/>
    </row>
    <row r="389" spans="1:20" ht="15.75" x14ac:dyDescent="0.25">
      <c r="A389" s="5"/>
      <c r="B389" s="52"/>
      <c r="C389" s="52"/>
      <c r="D389" s="53"/>
      <c r="E389" s="52"/>
      <c r="F389" s="34"/>
      <c r="G389" s="52"/>
      <c r="H389" s="42"/>
      <c r="I389" s="39"/>
      <c r="J389" s="24"/>
      <c r="K389" s="24"/>
      <c r="L389" s="33"/>
      <c r="M389" s="24"/>
      <c r="N389" s="24"/>
      <c r="O389" s="24"/>
      <c r="P389" s="5"/>
      <c r="Q389" s="5"/>
      <c r="R389" s="5"/>
      <c r="S389" s="5"/>
      <c r="T389" s="5"/>
    </row>
    <row r="390" spans="1:20" ht="15.75" x14ac:dyDescent="0.25">
      <c r="A390" s="5"/>
      <c r="B390" s="52"/>
      <c r="C390" s="52"/>
      <c r="D390" s="53"/>
      <c r="E390" s="52"/>
      <c r="F390" s="34"/>
      <c r="G390" s="52"/>
      <c r="H390" s="42"/>
      <c r="I390" s="39"/>
      <c r="J390" s="24"/>
      <c r="K390" s="24"/>
      <c r="L390" s="33"/>
      <c r="M390" s="24"/>
      <c r="N390" s="24"/>
      <c r="O390" s="24"/>
      <c r="P390" s="5"/>
      <c r="Q390" s="5"/>
      <c r="R390" s="5"/>
      <c r="S390" s="5"/>
      <c r="T390" s="5"/>
    </row>
    <row r="391" spans="1:20" ht="15.75" x14ac:dyDescent="0.25">
      <c r="A391" s="5"/>
      <c r="B391" s="52"/>
      <c r="C391" s="52"/>
      <c r="D391" s="53"/>
      <c r="E391" s="52"/>
      <c r="F391" s="34"/>
      <c r="G391" s="52"/>
      <c r="H391" s="42"/>
      <c r="I391" s="39"/>
      <c r="J391" s="24"/>
      <c r="K391" s="24"/>
      <c r="L391" s="33"/>
      <c r="M391" s="24"/>
      <c r="N391" s="24"/>
      <c r="O391" s="24"/>
      <c r="P391" s="5"/>
      <c r="Q391" s="5"/>
      <c r="R391" s="5"/>
      <c r="S391" s="5"/>
      <c r="T391" s="5"/>
    </row>
    <row r="392" spans="1:20" ht="15.75" x14ac:dyDescent="0.25">
      <c r="A392" s="5"/>
      <c r="B392" s="52"/>
      <c r="C392" s="52"/>
      <c r="D392" s="53"/>
      <c r="E392" s="52"/>
      <c r="F392" s="34"/>
      <c r="G392" s="52"/>
      <c r="H392" s="42"/>
      <c r="I392" s="39"/>
      <c r="J392" s="24"/>
      <c r="K392" s="24"/>
      <c r="L392" s="33"/>
      <c r="M392" s="24"/>
      <c r="N392" s="24"/>
      <c r="O392" s="24"/>
      <c r="P392" s="5"/>
      <c r="Q392" s="5"/>
      <c r="R392" s="5"/>
      <c r="S392" s="5"/>
      <c r="T392" s="5"/>
    </row>
    <row r="393" spans="1:20" ht="15.75" x14ac:dyDescent="0.25">
      <c r="A393" s="5"/>
      <c r="B393" s="52"/>
      <c r="C393" s="52"/>
      <c r="D393" s="53"/>
      <c r="E393" s="52"/>
      <c r="F393" s="34"/>
      <c r="G393" s="52"/>
      <c r="H393" s="42"/>
      <c r="I393" s="39"/>
      <c r="J393" s="24"/>
      <c r="K393" s="24"/>
      <c r="L393" s="33"/>
      <c r="M393" s="24"/>
      <c r="N393" s="24"/>
      <c r="O393" s="24"/>
      <c r="P393" s="5"/>
      <c r="Q393" s="5"/>
      <c r="R393" s="5"/>
      <c r="S393" s="5"/>
      <c r="T393" s="5"/>
    </row>
    <row r="394" spans="1:20" ht="15.75" x14ac:dyDescent="0.25">
      <c r="A394" s="5"/>
      <c r="B394" s="52"/>
      <c r="C394" s="52"/>
      <c r="D394" s="53"/>
      <c r="E394" s="52"/>
      <c r="F394" s="34"/>
      <c r="G394" s="52"/>
      <c r="H394" s="42"/>
      <c r="I394" s="39"/>
      <c r="J394" s="24"/>
      <c r="K394" s="24"/>
      <c r="L394" s="33"/>
      <c r="M394" s="24"/>
      <c r="N394" s="24"/>
      <c r="O394" s="24"/>
      <c r="P394" s="5"/>
      <c r="Q394" s="5"/>
      <c r="R394" s="5"/>
      <c r="S394" s="5"/>
      <c r="T394" s="5"/>
    </row>
    <row r="395" spans="1:20" ht="15.75" x14ac:dyDescent="0.25">
      <c r="A395" s="5"/>
      <c r="B395" s="52"/>
      <c r="C395" s="52"/>
      <c r="D395" s="53"/>
      <c r="E395" s="52"/>
      <c r="F395" s="34"/>
      <c r="G395" s="52"/>
      <c r="H395" s="42"/>
      <c r="I395" s="39"/>
      <c r="J395" s="24"/>
      <c r="K395" s="24"/>
      <c r="L395" s="33"/>
      <c r="M395" s="24"/>
      <c r="N395" s="24"/>
      <c r="O395" s="24"/>
      <c r="P395" s="5"/>
      <c r="Q395" s="5"/>
      <c r="R395" s="5"/>
      <c r="S395" s="5"/>
      <c r="T395" s="5"/>
    </row>
    <row r="396" spans="1:20" ht="15.75" x14ac:dyDescent="0.25">
      <c r="A396" s="5"/>
      <c r="B396" s="52"/>
      <c r="C396" s="52"/>
      <c r="D396" s="53"/>
      <c r="E396" s="52"/>
      <c r="F396" s="34"/>
      <c r="G396" s="52"/>
      <c r="H396" s="42"/>
      <c r="I396" s="39"/>
      <c r="J396" s="24"/>
      <c r="K396" s="24"/>
      <c r="L396" s="5"/>
      <c r="M396" s="24"/>
      <c r="N396" s="24"/>
      <c r="O396" s="24"/>
      <c r="P396" s="5"/>
      <c r="Q396" s="5"/>
      <c r="R396" s="5"/>
      <c r="S396" s="5"/>
      <c r="T396" s="5"/>
    </row>
    <row r="397" spans="1:20" ht="15.75" x14ac:dyDescent="0.25">
      <c r="A397" s="5"/>
      <c r="B397" s="52"/>
      <c r="C397" s="52"/>
      <c r="D397" s="53"/>
      <c r="E397" s="52"/>
      <c r="F397" s="34"/>
      <c r="G397" s="52"/>
      <c r="H397" s="42"/>
      <c r="I397" s="39"/>
      <c r="J397" s="24"/>
      <c r="K397" s="24"/>
      <c r="L397" s="5"/>
      <c r="M397" s="24"/>
      <c r="N397" s="24"/>
      <c r="O397" s="24"/>
      <c r="P397" s="5"/>
      <c r="Q397" s="5"/>
      <c r="R397" s="5"/>
      <c r="S397" s="5"/>
      <c r="T397" s="5"/>
    </row>
    <row r="398" spans="1:20" ht="15.75" x14ac:dyDescent="0.25">
      <c r="A398" s="5"/>
      <c r="B398" s="52"/>
      <c r="C398" s="52"/>
      <c r="D398" s="53"/>
      <c r="E398" s="52"/>
      <c r="F398" s="34"/>
      <c r="G398" s="52"/>
      <c r="H398" s="42"/>
      <c r="I398" s="39"/>
      <c r="J398" s="24"/>
      <c r="K398" s="24"/>
      <c r="L398" s="5"/>
      <c r="M398" s="24"/>
      <c r="N398" s="24"/>
      <c r="O398" s="24"/>
      <c r="P398" s="5"/>
      <c r="Q398" s="5"/>
      <c r="R398" s="5"/>
      <c r="S398" s="5"/>
      <c r="T398" s="5"/>
    </row>
    <row r="399" spans="1:20" ht="15.75" x14ac:dyDescent="0.25">
      <c r="A399" s="5"/>
      <c r="B399" s="52"/>
      <c r="C399" s="52"/>
      <c r="D399" s="53"/>
      <c r="E399" s="52"/>
      <c r="F399" s="34"/>
      <c r="G399" s="52"/>
      <c r="H399" s="42"/>
      <c r="I399" s="39"/>
      <c r="J399" s="24"/>
      <c r="K399" s="24"/>
      <c r="L399" s="5"/>
      <c r="M399" s="24"/>
      <c r="N399" s="24"/>
      <c r="O399" s="24"/>
      <c r="P399" s="5"/>
      <c r="Q399" s="5"/>
      <c r="R399" s="5"/>
      <c r="S399" s="5"/>
      <c r="T399" s="5"/>
    </row>
    <row r="400" spans="1:20" ht="15.75" x14ac:dyDescent="0.25">
      <c r="A400" s="5"/>
      <c r="B400" s="52"/>
      <c r="C400" s="52"/>
      <c r="D400" s="53"/>
      <c r="E400" s="52"/>
      <c r="F400" s="34"/>
      <c r="G400" s="52"/>
      <c r="H400" s="42"/>
      <c r="I400" s="39"/>
      <c r="J400" s="24"/>
      <c r="K400" s="24"/>
      <c r="L400" s="5"/>
      <c r="M400" s="24"/>
      <c r="N400" s="24"/>
      <c r="O400" s="24"/>
      <c r="P400" s="5"/>
      <c r="Q400" s="5"/>
      <c r="R400" s="5"/>
      <c r="S400" s="5"/>
      <c r="T400" s="5"/>
    </row>
    <row r="401" spans="1:20" ht="15.75" x14ac:dyDescent="0.25">
      <c r="A401" s="5"/>
      <c r="B401" s="52"/>
      <c r="C401" s="52"/>
      <c r="D401" s="53"/>
      <c r="E401" s="52"/>
      <c r="F401" s="34"/>
      <c r="G401" s="52"/>
      <c r="H401" s="42"/>
      <c r="I401" s="39"/>
      <c r="J401" s="24"/>
      <c r="K401" s="24"/>
      <c r="L401" s="5"/>
      <c r="M401" s="24"/>
      <c r="N401" s="24"/>
      <c r="O401" s="24"/>
      <c r="P401" s="5"/>
      <c r="Q401" s="5"/>
      <c r="R401" s="5"/>
      <c r="S401" s="5"/>
      <c r="T401" s="5"/>
    </row>
    <row r="402" spans="1:20" ht="15.75" x14ac:dyDescent="0.25">
      <c r="A402" s="5"/>
      <c r="B402" s="52"/>
      <c r="C402" s="52"/>
      <c r="D402" s="53"/>
      <c r="E402" s="52"/>
      <c r="F402" s="34"/>
      <c r="G402" s="52"/>
      <c r="H402" s="42"/>
      <c r="I402" s="39"/>
      <c r="J402" s="24"/>
      <c r="K402" s="24"/>
      <c r="L402" s="5"/>
      <c r="M402" s="24"/>
      <c r="N402" s="24"/>
      <c r="O402" s="24"/>
      <c r="P402" s="5"/>
      <c r="Q402" s="5"/>
      <c r="R402" s="5"/>
      <c r="S402" s="5"/>
      <c r="T402" s="5"/>
    </row>
    <row r="403" spans="1:20" ht="15.75" x14ac:dyDescent="0.25">
      <c r="A403" s="5"/>
      <c r="B403" s="52"/>
      <c r="C403" s="52"/>
      <c r="D403" s="53"/>
      <c r="E403" s="52"/>
      <c r="F403" s="34"/>
      <c r="G403" s="52"/>
      <c r="H403" s="42"/>
      <c r="I403" s="39"/>
      <c r="J403" s="24"/>
      <c r="K403" s="24"/>
      <c r="L403" s="5"/>
      <c r="M403" s="24"/>
      <c r="N403" s="24"/>
      <c r="O403" s="24"/>
      <c r="P403" s="5"/>
      <c r="Q403" s="5"/>
      <c r="R403" s="5"/>
      <c r="S403" s="5"/>
      <c r="T403" s="5"/>
    </row>
    <row r="404" spans="1:20" ht="15.75" x14ac:dyDescent="0.25">
      <c r="A404" s="5"/>
      <c r="B404" s="52"/>
      <c r="C404" s="52"/>
      <c r="D404" s="53"/>
      <c r="E404" s="52"/>
      <c r="F404" s="34"/>
      <c r="G404" s="52"/>
      <c r="H404" s="42"/>
      <c r="I404" s="39"/>
      <c r="J404" s="24"/>
      <c r="K404" s="24"/>
      <c r="L404" s="5"/>
      <c r="M404" s="24"/>
      <c r="N404" s="24"/>
      <c r="O404" s="24"/>
      <c r="P404" s="5"/>
      <c r="Q404" s="5"/>
      <c r="R404" s="5"/>
      <c r="S404" s="5"/>
      <c r="T404" s="5"/>
    </row>
    <row r="405" spans="1:20" ht="15.75" x14ac:dyDescent="0.25">
      <c r="A405" s="5"/>
      <c r="B405" s="52"/>
      <c r="C405" s="52"/>
      <c r="D405" s="53"/>
      <c r="E405" s="52"/>
      <c r="F405" s="34"/>
      <c r="G405" s="52"/>
      <c r="H405" s="42"/>
      <c r="I405" s="39"/>
      <c r="J405" s="24"/>
      <c r="K405" s="24"/>
      <c r="L405" s="5"/>
      <c r="M405" s="24"/>
      <c r="N405" s="24"/>
      <c r="O405" s="24"/>
      <c r="P405" s="5"/>
      <c r="Q405" s="5"/>
      <c r="R405" s="5"/>
      <c r="S405" s="5"/>
      <c r="T405" s="5"/>
    </row>
    <row r="406" spans="1:20" ht="15.75" x14ac:dyDescent="0.25">
      <c r="A406" s="5"/>
      <c r="B406" s="52"/>
      <c r="C406" s="52"/>
      <c r="D406" s="53"/>
      <c r="E406" s="52"/>
      <c r="F406" s="34"/>
      <c r="G406" s="52"/>
      <c r="H406" s="42"/>
      <c r="I406" s="39"/>
      <c r="J406" s="24"/>
      <c r="K406" s="24"/>
      <c r="L406" s="5"/>
      <c r="M406" s="24"/>
      <c r="N406" s="24"/>
      <c r="O406" s="24"/>
      <c r="P406" s="5"/>
      <c r="Q406" s="5"/>
      <c r="R406" s="5"/>
      <c r="S406" s="5"/>
      <c r="T406" s="5"/>
    </row>
    <row r="407" spans="1:20" ht="15.75" x14ac:dyDescent="0.25">
      <c r="A407" s="5"/>
      <c r="B407" s="52"/>
      <c r="C407" s="52"/>
      <c r="D407" s="53"/>
      <c r="E407" s="52"/>
      <c r="F407" s="34"/>
      <c r="G407" s="52"/>
      <c r="H407" s="42"/>
      <c r="I407" s="39"/>
      <c r="J407" s="24"/>
      <c r="K407" s="24"/>
      <c r="L407" s="5"/>
      <c r="M407" s="24"/>
      <c r="N407" s="24"/>
      <c r="O407" s="24"/>
      <c r="P407" s="5"/>
      <c r="Q407" s="5"/>
      <c r="R407" s="5"/>
      <c r="S407" s="5"/>
      <c r="T407" s="5"/>
    </row>
    <row r="408" spans="1:20" ht="15.75" x14ac:dyDescent="0.25">
      <c r="A408" s="5"/>
      <c r="B408" s="52"/>
      <c r="C408" s="52"/>
      <c r="D408" s="53"/>
      <c r="E408" s="52"/>
      <c r="F408" s="34"/>
      <c r="G408" s="52"/>
      <c r="H408" s="42"/>
      <c r="I408" s="39"/>
      <c r="J408" s="24"/>
      <c r="K408" s="24"/>
      <c r="L408" s="5"/>
      <c r="M408" s="24"/>
      <c r="N408" s="24"/>
      <c r="O408" s="24"/>
      <c r="P408" s="5"/>
      <c r="Q408" s="5"/>
      <c r="R408" s="5"/>
      <c r="S408" s="5"/>
      <c r="T408" s="5"/>
    </row>
    <row r="409" spans="1:20" ht="15.75" x14ac:dyDescent="0.25">
      <c r="A409" s="5"/>
      <c r="B409" s="52"/>
      <c r="C409" s="52"/>
      <c r="D409" s="53"/>
      <c r="E409" s="52"/>
      <c r="F409" s="34"/>
      <c r="G409" s="52"/>
      <c r="H409" s="42"/>
      <c r="I409" s="39"/>
      <c r="J409" s="24"/>
      <c r="K409" s="24"/>
      <c r="L409" s="5"/>
      <c r="M409" s="24"/>
      <c r="N409" s="24"/>
      <c r="O409" s="24"/>
      <c r="P409" s="5"/>
      <c r="Q409" s="5"/>
      <c r="R409" s="5"/>
      <c r="S409" s="5"/>
      <c r="T409" s="5"/>
    </row>
    <row r="410" spans="1:20" ht="15.75" x14ac:dyDescent="0.25">
      <c r="A410" s="5"/>
      <c r="B410" s="52"/>
      <c r="C410" s="52"/>
      <c r="D410" s="53"/>
      <c r="E410" s="52"/>
      <c r="F410" s="34"/>
      <c r="G410" s="52"/>
      <c r="H410" s="42"/>
      <c r="I410" s="39"/>
      <c r="J410" s="24"/>
      <c r="K410" s="24"/>
      <c r="L410" s="5"/>
      <c r="M410" s="24"/>
      <c r="N410" s="24"/>
      <c r="O410" s="24"/>
      <c r="P410" s="5"/>
      <c r="Q410" s="5"/>
      <c r="R410" s="5"/>
      <c r="S410" s="5"/>
      <c r="T410" s="5"/>
    </row>
    <row r="411" spans="1:20" ht="15.75" x14ac:dyDescent="0.25">
      <c r="A411" s="5"/>
      <c r="B411" s="52"/>
      <c r="C411" s="52"/>
      <c r="D411" s="53"/>
      <c r="E411" s="52"/>
      <c r="F411" s="34"/>
      <c r="G411" s="52"/>
      <c r="H411" s="42"/>
      <c r="I411" s="39"/>
      <c r="J411" s="24"/>
      <c r="K411" s="24"/>
      <c r="L411" s="5"/>
      <c r="M411" s="24"/>
      <c r="N411" s="24"/>
      <c r="O411" s="24"/>
      <c r="P411" s="5"/>
      <c r="Q411" s="5"/>
      <c r="R411" s="5"/>
      <c r="S411" s="5"/>
      <c r="T411" s="5"/>
    </row>
    <row r="412" spans="1:20" ht="15.75" x14ac:dyDescent="0.25">
      <c r="A412" s="5"/>
      <c r="B412" s="52"/>
      <c r="C412" s="52"/>
      <c r="D412" s="53"/>
      <c r="E412" s="52"/>
      <c r="F412" s="34"/>
      <c r="G412" s="52"/>
      <c r="H412" s="42"/>
      <c r="I412" s="39"/>
      <c r="J412" s="24"/>
      <c r="K412" s="24"/>
      <c r="L412" s="5"/>
      <c r="M412" s="24"/>
      <c r="N412" s="24"/>
      <c r="O412" s="24"/>
      <c r="P412" s="5"/>
      <c r="Q412" s="5"/>
      <c r="R412" s="5"/>
      <c r="S412" s="5"/>
      <c r="T412" s="5"/>
    </row>
    <row r="413" spans="1:20" ht="15.75" x14ac:dyDescent="0.25">
      <c r="A413" s="5"/>
      <c r="B413" s="52"/>
      <c r="C413" s="52"/>
      <c r="D413" s="53"/>
      <c r="E413" s="52"/>
      <c r="F413" s="34"/>
      <c r="G413" s="52"/>
      <c r="H413" s="42"/>
      <c r="I413" s="39"/>
      <c r="J413" s="24"/>
      <c r="K413" s="24"/>
      <c r="L413" s="5"/>
      <c r="M413" s="24"/>
      <c r="N413" s="24"/>
      <c r="O413" s="24"/>
      <c r="P413" s="5"/>
      <c r="Q413" s="5"/>
      <c r="R413" s="5"/>
      <c r="S413" s="5"/>
      <c r="T413" s="5"/>
    </row>
    <row r="414" spans="1:20" ht="15.75" x14ac:dyDescent="0.25">
      <c r="A414" s="5"/>
      <c r="B414" s="52"/>
      <c r="C414" s="52"/>
      <c r="D414" s="53"/>
      <c r="E414" s="52"/>
      <c r="F414" s="34"/>
      <c r="G414" s="52"/>
      <c r="H414" s="42"/>
      <c r="I414" s="39"/>
      <c r="J414" s="24"/>
      <c r="K414" s="24"/>
      <c r="L414" s="5"/>
      <c r="M414" s="24"/>
      <c r="N414" s="24"/>
      <c r="O414" s="24"/>
      <c r="P414" s="5"/>
      <c r="Q414" s="5"/>
      <c r="R414" s="5"/>
      <c r="S414" s="5"/>
      <c r="T414" s="5"/>
    </row>
    <row r="415" spans="1:20" ht="15.75" x14ac:dyDescent="0.25">
      <c r="A415" s="5"/>
      <c r="B415" s="52"/>
      <c r="C415" s="52"/>
      <c r="D415" s="53"/>
      <c r="E415" s="52"/>
      <c r="F415" s="34"/>
      <c r="G415" s="52"/>
      <c r="H415" s="42"/>
      <c r="I415" s="39"/>
      <c r="J415" s="24"/>
      <c r="K415" s="24"/>
      <c r="L415" s="5"/>
      <c r="M415" s="24"/>
      <c r="N415" s="24"/>
      <c r="O415" s="24"/>
      <c r="P415" s="5"/>
      <c r="Q415" s="5"/>
      <c r="R415" s="5"/>
      <c r="S415" s="5"/>
      <c r="T415" s="5"/>
    </row>
    <row r="416" spans="1:20" ht="15.75" x14ac:dyDescent="0.25">
      <c r="A416" s="5"/>
      <c r="B416" s="52"/>
      <c r="C416" s="52"/>
      <c r="D416" s="53"/>
      <c r="E416" s="52"/>
      <c r="F416" s="34"/>
      <c r="G416" s="52"/>
      <c r="H416" s="42"/>
      <c r="I416" s="39"/>
      <c r="J416" s="24"/>
      <c r="K416" s="24"/>
      <c r="L416" s="5"/>
      <c r="M416" s="24"/>
      <c r="N416" s="24"/>
      <c r="O416" s="24"/>
      <c r="P416" s="5"/>
      <c r="Q416" s="5"/>
      <c r="R416" s="5"/>
      <c r="S416" s="5"/>
      <c r="T416" s="5"/>
    </row>
    <row r="417" spans="1:20" ht="15.75" x14ac:dyDescent="0.25">
      <c r="A417" s="5"/>
      <c r="B417" s="52"/>
      <c r="C417" s="52"/>
      <c r="D417" s="53"/>
      <c r="E417" s="52"/>
      <c r="F417" s="34"/>
      <c r="G417" s="52"/>
      <c r="H417" s="42"/>
      <c r="I417" s="39"/>
      <c r="J417" s="24"/>
      <c r="K417" s="24"/>
      <c r="L417" s="5"/>
      <c r="M417" s="24"/>
      <c r="N417" s="24"/>
      <c r="O417" s="24"/>
      <c r="P417" s="5"/>
      <c r="Q417" s="5"/>
      <c r="R417" s="5"/>
      <c r="S417" s="5"/>
      <c r="T417" s="5"/>
    </row>
    <row r="418" spans="1:20" ht="15.75" x14ac:dyDescent="0.25">
      <c r="A418" s="5"/>
      <c r="B418" s="52"/>
      <c r="C418" s="52"/>
      <c r="D418" s="53"/>
      <c r="E418" s="52"/>
      <c r="F418" s="34"/>
      <c r="G418" s="52"/>
      <c r="H418" s="42"/>
      <c r="I418" s="39"/>
      <c r="J418" s="24"/>
      <c r="K418" s="24"/>
      <c r="L418" s="5"/>
      <c r="M418" s="24"/>
      <c r="N418" s="24"/>
      <c r="O418" s="24"/>
      <c r="P418" s="5"/>
      <c r="Q418" s="5"/>
      <c r="R418" s="5"/>
      <c r="S418" s="5"/>
      <c r="T418" s="5"/>
    </row>
    <row r="419" spans="1:20" ht="15.75" x14ac:dyDescent="0.25">
      <c r="A419" s="5"/>
      <c r="B419" s="52"/>
      <c r="C419" s="52"/>
      <c r="D419" s="53"/>
      <c r="E419" s="52"/>
      <c r="F419" s="34"/>
      <c r="G419" s="52"/>
      <c r="H419" s="42"/>
      <c r="I419" s="39"/>
      <c r="J419" s="24"/>
      <c r="K419" s="24"/>
      <c r="L419" s="5"/>
      <c r="M419" s="24"/>
      <c r="N419" s="24"/>
      <c r="O419" s="24"/>
      <c r="P419" s="5"/>
      <c r="Q419" s="5"/>
      <c r="R419" s="5"/>
      <c r="S419" s="5"/>
      <c r="T419" s="5"/>
    </row>
    <row r="420" spans="1:20" ht="15.75" x14ac:dyDescent="0.25">
      <c r="A420" s="5"/>
      <c r="B420" s="52"/>
      <c r="C420" s="52"/>
      <c r="D420" s="53"/>
      <c r="E420" s="52"/>
      <c r="F420" s="34"/>
      <c r="G420" s="52"/>
      <c r="H420" s="42"/>
      <c r="I420" s="39"/>
      <c r="J420" s="24"/>
      <c r="K420" s="24"/>
      <c r="L420" s="5"/>
      <c r="M420" s="24"/>
      <c r="N420" s="24"/>
      <c r="O420" s="24"/>
      <c r="P420" s="5"/>
      <c r="Q420" s="5"/>
      <c r="R420" s="5"/>
      <c r="S420" s="5"/>
      <c r="T420" s="5"/>
    </row>
    <row r="421" spans="1:20" ht="15.75" x14ac:dyDescent="0.25">
      <c r="A421" s="5"/>
      <c r="B421" s="52"/>
      <c r="C421" s="52"/>
      <c r="D421" s="53"/>
      <c r="E421" s="52"/>
      <c r="F421" s="34"/>
      <c r="G421" s="52"/>
      <c r="H421" s="42"/>
      <c r="I421" s="39"/>
      <c r="J421" s="24"/>
      <c r="K421" s="24"/>
      <c r="L421" s="5"/>
      <c r="M421" s="24"/>
      <c r="N421" s="24"/>
      <c r="O421" s="24"/>
      <c r="P421" s="5"/>
      <c r="Q421" s="5"/>
      <c r="R421" s="5"/>
      <c r="S421" s="5"/>
      <c r="T421" s="5"/>
    </row>
    <row r="422" spans="1:20" ht="15.75" x14ac:dyDescent="0.25">
      <c r="A422" s="5"/>
      <c r="B422" s="52"/>
      <c r="C422" s="52"/>
      <c r="D422" s="53"/>
      <c r="E422" s="52"/>
      <c r="F422" s="34"/>
      <c r="G422" s="52"/>
      <c r="H422" s="42"/>
      <c r="I422" s="39"/>
      <c r="J422" s="24"/>
      <c r="K422" s="24"/>
      <c r="L422" s="5"/>
      <c r="M422" s="24"/>
      <c r="N422" s="24"/>
      <c r="O422" s="24"/>
      <c r="P422" s="5"/>
      <c r="Q422" s="5"/>
      <c r="R422" s="5"/>
      <c r="S422" s="5"/>
      <c r="T422" s="5"/>
    </row>
    <row r="423" spans="1:20" ht="15.75" x14ac:dyDescent="0.25">
      <c r="A423" s="5"/>
      <c r="B423" s="52"/>
      <c r="C423" s="52"/>
      <c r="D423" s="53"/>
      <c r="E423" s="52"/>
      <c r="F423" s="34"/>
      <c r="G423" s="52"/>
      <c r="H423" s="42"/>
      <c r="I423" s="39"/>
      <c r="J423" s="24"/>
      <c r="K423" s="24"/>
      <c r="L423" s="5"/>
      <c r="M423" s="24"/>
      <c r="N423" s="24"/>
      <c r="O423" s="24"/>
      <c r="P423" s="5"/>
      <c r="Q423" s="5"/>
      <c r="R423" s="5"/>
      <c r="S423" s="5"/>
      <c r="T423" s="5"/>
    </row>
    <row r="424" spans="1:20" ht="15.75" x14ac:dyDescent="0.25">
      <c r="A424" s="5"/>
      <c r="B424" s="52"/>
      <c r="C424" s="52"/>
      <c r="D424" s="53"/>
      <c r="E424" s="52"/>
      <c r="F424" s="34"/>
      <c r="G424" s="52"/>
      <c r="H424" s="42"/>
      <c r="I424" s="39"/>
      <c r="J424" s="24"/>
      <c r="K424" s="24"/>
      <c r="L424" s="5"/>
      <c r="M424" s="24"/>
      <c r="N424" s="24"/>
      <c r="O424" s="24"/>
      <c r="P424" s="5"/>
      <c r="Q424" s="5"/>
      <c r="R424" s="5"/>
      <c r="S424" s="5"/>
      <c r="T424" s="5"/>
    </row>
    <row r="425" spans="1:20" ht="15.75" x14ac:dyDescent="0.25">
      <c r="A425" s="5"/>
      <c r="B425" s="52"/>
      <c r="C425" s="52"/>
      <c r="D425" s="53"/>
      <c r="E425" s="52"/>
      <c r="F425" s="34"/>
      <c r="G425" s="52"/>
      <c r="H425" s="42"/>
      <c r="I425" s="39"/>
      <c r="J425" s="24"/>
      <c r="K425" s="24"/>
      <c r="L425" s="5"/>
      <c r="M425" s="24"/>
      <c r="N425" s="24"/>
      <c r="O425" s="24"/>
      <c r="P425" s="5"/>
      <c r="Q425" s="5"/>
      <c r="R425" s="5"/>
      <c r="S425" s="5"/>
      <c r="T425" s="5"/>
    </row>
    <row r="426" spans="1:20" ht="15.75" x14ac:dyDescent="0.25">
      <c r="A426" s="5"/>
      <c r="B426" s="52"/>
      <c r="C426" s="52"/>
      <c r="D426" s="53"/>
      <c r="E426" s="52"/>
      <c r="F426" s="34"/>
      <c r="G426" s="52"/>
      <c r="H426" s="42"/>
      <c r="I426" s="39"/>
      <c r="J426" s="24"/>
      <c r="K426" s="24"/>
      <c r="L426" s="5"/>
      <c r="M426" s="24"/>
      <c r="N426" s="24"/>
      <c r="O426" s="24"/>
      <c r="P426" s="5"/>
      <c r="Q426" s="5"/>
      <c r="R426" s="5"/>
      <c r="S426" s="5"/>
      <c r="T426" s="5"/>
    </row>
    <row r="427" spans="1:20" ht="15.75" x14ac:dyDescent="0.25">
      <c r="A427" s="5"/>
      <c r="B427" s="52"/>
      <c r="C427" s="52"/>
      <c r="D427" s="53"/>
      <c r="E427" s="52"/>
      <c r="F427" s="34"/>
      <c r="G427" s="52"/>
      <c r="H427" s="42"/>
      <c r="I427" s="39"/>
      <c r="J427" s="24"/>
      <c r="K427" s="24"/>
      <c r="L427" s="5"/>
      <c r="M427" s="24"/>
      <c r="N427" s="24"/>
      <c r="O427" s="24"/>
      <c r="P427" s="5"/>
      <c r="Q427" s="5"/>
      <c r="R427" s="5"/>
      <c r="S427" s="5"/>
      <c r="T427" s="5"/>
    </row>
    <row r="428" spans="1:20" ht="15.75" x14ac:dyDescent="0.25">
      <c r="A428" s="5"/>
      <c r="B428" s="52"/>
      <c r="C428" s="52"/>
      <c r="D428" s="53"/>
      <c r="E428" s="52"/>
      <c r="F428" s="34"/>
      <c r="G428" s="52"/>
      <c r="H428" s="42"/>
      <c r="I428" s="39"/>
      <c r="J428" s="24"/>
      <c r="K428" s="24"/>
      <c r="L428" s="5"/>
      <c r="M428" s="24"/>
      <c r="N428" s="24"/>
      <c r="O428" s="24"/>
      <c r="P428" s="5"/>
      <c r="Q428" s="5"/>
      <c r="R428" s="5"/>
      <c r="S428" s="5"/>
      <c r="T428" s="5"/>
    </row>
    <row r="429" spans="1:20" ht="15.75" x14ac:dyDescent="0.25">
      <c r="A429" s="5"/>
      <c r="B429" s="52"/>
      <c r="C429" s="52"/>
      <c r="D429" s="53"/>
      <c r="E429" s="52"/>
      <c r="F429" s="34"/>
      <c r="G429" s="52"/>
      <c r="H429" s="42"/>
      <c r="I429" s="39"/>
      <c r="J429" s="24"/>
      <c r="K429" s="24"/>
      <c r="L429" s="5"/>
      <c r="M429" s="24"/>
      <c r="N429" s="24"/>
      <c r="O429" s="24"/>
      <c r="P429" s="5"/>
      <c r="Q429" s="5"/>
      <c r="R429" s="5"/>
      <c r="S429" s="5"/>
      <c r="T429" s="5"/>
    </row>
    <row r="430" spans="1:20" ht="15.75" x14ac:dyDescent="0.25">
      <c r="A430" s="5"/>
      <c r="B430" s="52"/>
      <c r="C430" s="52"/>
      <c r="D430" s="53"/>
      <c r="E430" s="52"/>
      <c r="F430" s="34"/>
      <c r="G430" s="52"/>
      <c r="H430" s="42"/>
      <c r="I430" s="39"/>
      <c r="J430" s="24"/>
      <c r="K430" s="24"/>
      <c r="L430" s="5"/>
      <c r="M430" s="24"/>
      <c r="N430" s="24"/>
      <c r="O430" s="24"/>
      <c r="P430" s="5"/>
      <c r="Q430" s="5"/>
      <c r="R430" s="5"/>
      <c r="S430" s="5"/>
      <c r="T430" s="5"/>
    </row>
    <row r="431" spans="1:20" ht="15.75" x14ac:dyDescent="0.25">
      <c r="A431" s="5"/>
      <c r="B431" s="52"/>
      <c r="C431" s="52"/>
      <c r="D431" s="53"/>
      <c r="E431" s="52"/>
      <c r="F431" s="34"/>
      <c r="G431" s="52"/>
      <c r="H431" s="42"/>
      <c r="I431" s="39"/>
      <c r="J431" s="24"/>
      <c r="K431" s="24"/>
      <c r="L431" s="5"/>
      <c r="M431" s="24"/>
      <c r="N431" s="24"/>
      <c r="O431" s="24"/>
      <c r="P431" s="5"/>
      <c r="Q431" s="5"/>
      <c r="R431" s="5"/>
      <c r="S431" s="5"/>
      <c r="T431" s="5"/>
    </row>
    <row r="432" spans="1:20" ht="15.75" x14ac:dyDescent="0.25">
      <c r="A432" s="5"/>
      <c r="B432" s="52"/>
      <c r="C432" s="52"/>
      <c r="D432" s="53"/>
      <c r="E432" s="52"/>
      <c r="F432" s="34"/>
      <c r="G432" s="52"/>
      <c r="H432" s="42"/>
      <c r="I432" s="39"/>
      <c r="J432" s="24"/>
      <c r="K432" s="24"/>
      <c r="L432" s="5"/>
      <c r="M432" s="24"/>
      <c r="N432" s="24"/>
      <c r="O432" s="24"/>
      <c r="P432" s="5"/>
      <c r="Q432" s="5"/>
      <c r="R432" s="5"/>
      <c r="S432" s="5"/>
      <c r="T432" s="5"/>
    </row>
    <row r="433" spans="18:20" ht="15.75" x14ac:dyDescent="0.25">
      <c r="R433" s="5"/>
      <c r="S433" s="5"/>
      <c r="T433" s="5"/>
    </row>
  </sheetData>
  <mergeCells count="1">
    <mergeCell ref="A1:D1"/>
  </mergeCells>
  <pageMargins left="0.7" right="0.7" top="0.75" bottom="0.75" header="0.3" footer="0.3"/>
  <pageSetup paperSize="9" orientation="portrait" verticalDpi="300" r:id="rId1"/>
  <ignoredErrors>
    <ignoredError sqref="C4" unlocked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33"/>
  <sheetViews>
    <sheetView rightToLeft="1" zoomScale="70" zoomScaleNormal="70" workbookViewId="0">
      <selection activeCell="I2" sqref="I2"/>
    </sheetView>
  </sheetViews>
  <sheetFormatPr defaultRowHeight="15" x14ac:dyDescent="0.25"/>
  <cols>
    <col min="1" max="1" width="11.28515625" customWidth="1"/>
    <col min="2" max="2" width="21.7109375" style="54" bestFit="1" customWidth="1"/>
    <col min="3" max="3" width="16.7109375" style="54" customWidth="1"/>
    <col min="4" max="4" width="16.28515625" style="55" customWidth="1"/>
    <col min="5" max="5" width="12" style="54" customWidth="1"/>
    <col min="6" max="6" width="13.85546875" customWidth="1"/>
    <col min="7" max="7" width="15.7109375" style="54" bestFit="1" customWidth="1"/>
    <col min="8" max="8" width="14.7109375" style="37" hidden="1" customWidth="1"/>
    <col min="9" max="9" width="18.28515625" style="37" bestFit="1" customWidth="1"/>
    <col min="10" max="10" width="18.28515625" style="37" customWidth="1"/>
    <col min="11" max="11" width="15.28515625" style="37" customWidth="1"/>
    <col min="12" max="14" width="16.140625" style="37" customWidth="1"/>
    <col min="15" max="15" width="18.85546875" style="3" hidden="1" customWidth="1"/>
    <col min="16" max="16" width="15.28515625" style="3" hidden="1" customWidth="1"/>
    <col min="18" max="18" width="10.7109375" style="3" customWidth="1"/>
    <col min="19" max="19" width="6.5703125" style="3" customWidth="1"/>
    <col min="20" max="20" width="14.140625" style="3" customWidth="1"/>
    <col min="262" max="262" width="11.28515625" customWidth="1"/>
    <col min="263" max="263" width="12" bestFit="1" customWidth="1"/>
    <col min="264" max="264" width="14.140625" customWidth="1"/>
    <col min="265" max="265" width="13.42578125" customWidth="1"/>
    <col min="266" max="266" width="12" customWidth="1"/>
    <col min="267" max="267" width="13.85546875" customWidth="1"/>
    <col min="268" max="268" width="11.7109375" customWidth="1"/>
    <col min="269" max="269" width="12.5703125" customWidth="1"/>
    <col min="270" max="270" width="14.7109375" customWidth="1"/>
    <col min="271" max="271" width="18.85546875" customWidth="1"/>
    <col min="272" max="272" width="0" hidden="1" customWidth="1"/>
    <col min="274" max="274" width="10.7109375" customWidth="1"/>
    <col min="275" max="275" width="6.5703125" customWidth="1"/>
    <col min="276" max="276" width="14.140625" customWidth="1"/>
    <col min="518" max="518" width="11.28515625" customWidth="1"/>
    <col min="519" max="519" width="12" bestFit="1" customWidth="1"/>
    <col min="520" max="520" width="14.140625" customWidth="1"/>
    <col min="521" max="521" width="13.42578125" customWidth="1"/>
    <col min="522" max="522" width="12" customWidth="1"/>
    <col min="523" max="523" width="13.85546875" customWidth="1"/>
    <col min="524" max="524" width="11.7109375" customWidth="1"/>
    <col min="525" max="525" width="12.5703125" customWidth="1"/>
    <col min="526" max="526" width="14.7109375" customWidth="1"/>
    <col min="527" max="527" width="18.85546875" customWidth="1"/>
    <col min="528" max="528" width="0" hidden="1" customWidth="1"/>
    <col min="530" max="530" width="10.7109375" customWidth="1"/>
    <col min="531" max="531" width="6.5703125" customWidth="1"/>
    <col min="532" max="532" width="14.140625" customWidth="1"/>
    <col min="774" max="774" width="11.28515625" customWidth="1"/>
    <col min="775" max="775" width="12" bestFit="1" customWidth="1"/>
    <col min="776" max="776" width="14.140625" customWidth="1"/>
    <col min="777" max="777" width="13.42578125" customWidth="1"/>
    <col min="778" max="778" width="12" customWidth="1"/>
    <col min="779" max="779" width="13.85546875" customWidth="1"/>
    <col min="780" max="780" width="11.7109375" customWidth="1"/>
    <col min="781" max="781" width="12.5703125" customWidth="1"/>
    <col min="782" max="782" width="14.7109375" customWidth="1"/>
    <col min="783" max="783" width="18.85546875" customWidth="1"/>
    <col min="784" max="784" width="0" hidden="1" customWidth="1"/>
    <col min="786" max="786" width="10.7109375" customWidth="1"/>
    <col min="787" max="787" width="6.5703125" customWidth="1"/>
    <col min="788" max="788" width="14.140625" customWidth="1"/>
    <col min="1030" max="1030" width="11.28515625" customWidth="1"/>
    <col min="1031" max="1031" width="12" bestFit="1" customWidth="1"/>
    <col min="1032" max="1032" width="14.140625" customWidth="1"/>
    <col min="1033" max="1033" width="13.42578125" customWidth="1"/>
    <col min="1034" max="1034" width="12" customWidth="1"/>
    <col min="1035" max="1035" width="13.85546875" customWidth="1"/>
    <col min="1036" max="1036" width="11.7109375" customWidth="1"/>
    <col min="1037" max="1037" width="12.5703125" customWidth="1"/>
    <col min="1038" max="1038" width="14.7109375" customWidth="1"/>
    <col min="1039" max="1039" width="18.85546875" customWidth="1"/>
    <col min="1040" max="1040" width="0" hidden="1" customWidth="1"/>
    <col min="1042" max="1042" width="10.7109375" customWidth="1"/>
    <col min="1043" max="1043" width="6.5703125" customWidth="1"/>
    <col min="1044" max="1044" width="14.140625" customWidth="1"/>
    <col min="1286" max="1286" width="11.28515625" customWidth="1"/>
    <col min="1287" max="1287" width="12" bestFit="1" customWidth="1"/>
    <col min="1288" max="1288" width="14.140625" customWidth="1"/>
    <col min="1289" max="1289" width="13.42578125" customWidth="1"/>
    <col min="1290" max="1290" width="12" customWidth="1"/>
    <col min="1291" max="1291" width="13.85546875" customWidth="1"/>
    <col min="1292" max="1292" width="11.7109375" customWidth="1"/>
    <col min="1293" max="1293" width="12.5703125" customWidth="1"/>
    <col min="1294" max="1294" width="14.7109375" customWidth="1"/>
    <col min="1295" max="1295" width="18.85546875" customWidth="1"/>
    <col min="1296" max="1296" width="0" hidden="1" customWidth="1"/>
    <col min="1298" max="1298" width="10.7109375" customWidth="1"/>
    <col min="1299" max="1299" width="6.5703125" customWidth="1"/>
    <col min="1300" max="1300" width="14.140625" customWidth="1"/>
    <col min="1542" max="1542" width="11.28515625" customWidth="1"/>
    <col min="1543" max="1543" width="12" bestFit="1" customWidth="1"/>
    <col min="1544" max="1544" width="14.140625" customWidth="1"/>
    <col min="1545" max="1545" width="13.42578125" customWidth="1"/>
    <col min="1546" max="1546" width="12" customWidth="1"/>
    <col min="1547" max="1547" width="13.85546875" customWidth="1"/>
    <col min="1548" max="1548" width="11.7109375" customWidth="1"/>
    <col min="1549" max="1549" width="12.5703125" customWidth="1"/>
    <col min="1550" max="1550" width="14.7109375" customWidth="1"/>
    <col min="1551" max="1551" width="18.85546875" customWidth="1"/>
    <col min="1552" max="1552" width="0" hidden="1" customWidth="1"/>
    <col min="1554" max="1554" width="10.7109375" customWidth="1"/>
    <col min="1555" max="1555" width="6.5703125" customWidth="1"/>
    <col min="1556" max="1556" width="14.140625" customWidth="1"/>
    <col min="1798" max="1798" width="11.28515625" customWidth="1"/>
    <col min="1799" max="1799" width="12" bestFit="1" customWidth="1"/>
    <col min="1800" max="1800" width="14.140625" customWidth="1"/>
    <col min="1801" max="1801" width="13.42578125" customWidth="1"/>
    <col min="1802" max="1802" width="12" customWidth="1"/>
    <col min="1803" max="1803" width="13.85546875" customWidth="1"/>
    <col min="1804" max="1804" width="11.7109375" customWidth="1"/>
    <col min="1805" max="1805" width="12.5703125" customWidth="1"/>
    <col min="1806" max="1806" width="14.7109375" customWidth="1"/>
    <col min="1807" max="1807" width="18.85546875" customWidth="1"/>
    <col min="1808" max="1808" width="0" hidden="1" customWidth="1"/>
    <col min="1810" max="1810" width="10.7109375" customWidth="1"/>
    <col min="1811" max="1811" width="6.5703125" customWidth="1"/>
    <col min="1812" max="1812" width="14.140625" customWidth="1"/>
    <col min="2054" max="2054" width="11.28515625" customWidth="1"/>
    <col min="2055" max="2055" width="12" bestFit="1" customWidth="1"/>
    <col min="2056" max="2056" width="14.140625" customWidth="1"/>
    <col min="2057" max="2057" width="13.42578125" customWidth="1"/>
    <col min="2058" max="2058" width="12" customWidth="1"/>
    <col min="2059" max="2059" width="13.85546875" customWidth="1"/>
    <col min="2060" max="2060" width="11.7109375" customWidth="1"/>
    <col min="2061" max="2061" width="12.5703125" customWidth="1"/>
    <col min="2062" max="2062" width="14.7109375" customWidth="1"/>
    <col min="2063" max="2063" width="18.85546875" customWidth="1"/>
    <col min="2064" max="2064" width="0" hidden="1" customWidth="1"/>
    <col min="2066" max="2066" width="10.7109375" customWidth="1"/>
    <col min="2067" max="2067" width="6.5703125" customWidth="1"/>
    <col min="2068" max="2068" width="14.140625" customWidth="1"/>
    <col min="2310" max="2310" width="11.28515625" customWidth="1"/>
    <col min="2311" max="2311" width="12" bestFit="1" customWidth="1"/>
    <col min="2312" max="2312" width="14.140625" customWidth="1"/>
    <col min="2313" max="2313" width="13.42578125" customWidth="1"/>
    <col min="2314" max="2314" width="12" customWidth="1"/>
    <col min="2315" max="2315" width="13.85546875" customWidth="1"/>
    <col min="2316" max="2316" width="11.7109375" customWidth="1"/>
    <col min="2317" max="2317" width="12.5703125" customWidth="1"/>
    <col min="2318" max="2318" width="14.7109375" customWidth="1"/>
    <col min="2319" max="2319" width="18.85546875" customWidth="1"/>
    <col min="2320" max="2320" width="0" hidden="1" customWidth="1"/>
    <col min="2322" max="2322" width="10.7109375" customWidth="1"/>
    <col min="2323" max="2323" width="6.5703125" customWidth="1"/>
    <col min="2324" max="2324" width="14.140625" customWidth="1"/>
    <col min="2566" max="2566" width="11.28515625" customWidth="1"/>
    <col min="2567" max="2567" width="12" bestFit="1" customWidth="1"/>
    <col min="2568" max="2568" width="14.140625" customWidth="1"/>
    <col min="2569" max="2569" width="13.42578125" customWidth="1"/>
    <col min="2570" max="2570" width="12" customWidth="1"/>
    <col min="2571" max="2571" width="13.85546875" customWidth="1"/>
    <col min="2572" max="2572" width="11.7109375" customWidth="1"/>
    <col min="2573" max="2573" width="12.5703125" customWidth="1"/>
    <col min="2574" max="2574" width="14.7109375" customWidth="1"/>
    <col min="2575" max="2575" width="18.85546875" customWidth="1"/>
    <col min="2576" max="2576" width="0" hidden="1" customWidth="1"/>
    <col min="2578" max="2578" width="10.7109375" customWidth="1"/>
    <col min="2579" max="2579" width="6.5703125" customWidth="1"/>
    <col min="2580" max="2580" width="14.140625" customWidth="1"/>
    <col min="2822" max="2822" width="11.28515625" customWidth="1"/>
    <col min="2823" max="2823" width="12" bestFit="1" customWidth="1"/>
    <col min="2824" max="2824" width="14.140625" customWidth="1"/>
    <col min="2825" max="2825" width="13.42578125" customWidth="1"/>
    <col min="2826" max="2826" width="12" customWidth="1"/>
    <col min="2827" max="2827" width="13.85546875" customWidth="1"/>
    <col min="2828" max="2828" width="11.7109375" customWidth="1"/>
    <col min="2829" max="2829" width="12.5703125" customWidth="1"/>
    <col min="2830" max="2830" width="14.7109375" customWidth="1"/>
    <col min="2831" max="2831" width="18.85546875" customWidth="1"/>
    <col min="2832" max="2832" width="0" hidden="1" customWidth="1"/>
    <col min="2834" max="2834" width="10.7109375" customWidth="1"/>
    <col min="2835" max="2835" width="6.5703125" customWidth="1"/>
    <col min="2836" max="2836" width="14.140625" customWidth="1"/>
    <col min="3078" max="3078" width="11.28515625" customWidth="1"/>
    <col min="3079" max="3079" width="12" bestFit="1" customWidth="1"/>
    <col min="3080" max="3080" width="14.140625" customWidth="1"/>
    <col min="3081" max="3081" width="13.42578125" customWidth="1"/>
    <col min="3082" max="3082" width="12" customWidth="1"/>
    <col min="3083" max="3083" width="13.85546875" customWidth="1"/>
    <col min="3084" max="3084" width="11.7109375" customWidth="1"/>
    <col min="3085" max="3085" width="12.5703125" customWidth="1"/>
    <col min="3086" max="3086" width="14.7109375" customWidth="1"/>
    <col min="3087" max="3087" width="18.85546875" customWidth="1"/>
    <col min="3088" max="3088" width="0" hidden="1" customWidth="1"/>
    <col min="3090" max="3090" width="10.7109375" customWidth="1"/>
    <col min="3091" max="3091" width="6.5703125" customWidth="1"/>
    <col min="3092" max="3092" width="14.140625" customWidth="1"/>
    <col min="3334" max="3334" width="11.28515625" customWidth="1"/>
    <col min="3335" max="3335" width="12" bestFit="1" customWidth="1"/>
    <col min="3336" max="3336" width="14.140625" customWidth="1"/>
    <col min="3337" max="3337" width="13.42578125" customWidth="1"/>
    <col min="3338" max="3338" width="12" customWidth="1"/>
    <col min="3339" max="3339" width="13.85546875" customWidth="1"/>
    <col min="3340" max="3340" width="11.7109375" customWidth="1"/>
    <col min="3341" max="3341" width="12.5703125" customWidth="1"/>
    <col min="3342" max="3342" width="14.7109375" customWidth="1"/>
    <col min="3343" max="3343" width="18.85546875" customWidth="1"/>
    <col min="3344" max="3344" width="0" hidden="1" customWidth="1"/>
    <col min="3346" max="3346" width="10.7109375" customWidth="1"/>
    <col min="3347" max="3347" width="6.5703125" customWidth="1"/>
    <col min="3348" max="3348" width="14.140625" customWidth="1"/>
    <col min="3590" max="3590" width="11.28515625" customWidth="1"/>
    <col min="3591" max="3591" width="12" bestFit="1" customWidth="1"/>
    <col min="3592" max="3592" width="14.140625" customWidth="1"/>
    <col min="3593" max="3593" width="13.42578125" customWidth="1"/>
    <col min="3594" max="3594" width="12" customWidth="1"/>
    <col min="3595" max="3595" width="13.85546875" customWidth="1"/>
    <col min="3596" max="3596" width="11.7109375" customWidth="1"/>
    <col min="3597" max="3597" width="12.5703125" customWidth="1"/>
    <col min="3598" max="3598" width="14.7109375" customWidth="1"/>
    <col min="3599" max="3599" width="18.85546875" customWidth="1"/>
    <col min="3600" max="3600" width="0" hidden="1" customWidth="1"/>
    <col min="3602" max="3602" width="10.7109375" customWidth="1"/>
    <col min="3603" max="3603" width="6.5703125" customWidth="1"/>
    <col min="3604" max="3604" width="14.140625" customWidth="1"/>
    <col min="3846" max="3846" width="11.28515625" customWidth="1"/>
    <col min="3847" max="3847" width="12" bestFit="1" customWidth="1"/>
    <col min="3848" max="3848" width="14.140625" customWidth="1"/>
    <col min="3849" max="3849" width="13.42578125" customWidth="1"/>
    <col min="3850" max="3850" width="12" customWidth="1"/>
    <col min="3851" max="3851" width="13.85546875" customWidth="1"/>
    <col min="3852" max="3852" width="11.7109375" customWidth="1"/>
    <col min="3853" max="3853" width="12.5703125" customWidth="1"/>
    <col min="3854" max="3854" width="14.7109375" customWidth="1"/>
    <col min="3855" max="3855" width="18.85546875" customWidth="1"/>
    <col min="3856" max="3856" width="0" hidden="1" customWidth="1"/>
    <col min="3858" max="3858" width="10.7109375" customWidth="1"/>
    <col min="3859" max="3859" width="6.5703125" customWidth="1"/>
    <col min="3860" max="3860" width="14.140625" customWidth="1"/>
    <col min="4102" max="4102" width="11.28515625" customWidth="1"/>
    <col min="4103" max="4103" width="12" bestFit="1" customWidth="1"/>
    <col min="4104" max="4104" width="14.140625" customWidth="1"/>
    <col min="4105" max="4105" width="13.42578125" customWidth="1"/>
    <col min="4106" max="4106" width="12" customWidth="1"/>
    <col min="4107" max="4107" width="13.85546875" customWidth="1"/>
    <col min="4108" max="4108" width="11.7109375" customWidth="1"/>
    <col min="4109" max="4109" width="12.5703125" customWidth="1"/>
    <col min="4110" max="4110" width="14.7109375" customWidth="1"/>
    <col min="4111" max="4111" width="18.85546875" customWidth="1"/>
    <col min="4112" max="4112" width="0" hidden="1" customWidth="1"/>
    <col min="4114" max="4114" width="10.7109375" customWidth="1"/>
    <col min="4115" max="4115" width="6.5703125" customWidth="1"/>
    <col min="4116" max="4116" width="14.140625" customWidth="1"/>
    <col min="4358" max="4358" width="11.28515625" customWidth="1"/>
    <col min="4359" max="4359" width="12" bestFit="1" customWidth="1"/>
    <col min="4360" max="4360" width="14.140625" customWidth="1"/>
    <col min="4361" max="4361" width="13.42578125" customWidth="1"/>
    <col min="4362" max="4362" width="12" customWidth="1"/>
    <col min="4363" max="4363" width="13.85546875" customWidth="1"/>
    <col min="4364" max="4364" width="11.7109375" customWidth="1"/>
    <col min="4365" max="4365" width="12.5703125" customWidth="1"/>
    <col min="4366" max="4366" width="14.7109375" customWidth="1"/>
    <col min="4367" max="4367" width="18.85546875" customWidth="1"/>
    <col min="4368" max="4368" width="0" hidden="1" customWidth="1"/>
    <col min="4370" max="4370" width="10.7109375" customWidth="1"/>
    <col min="4371" max="4371" width="6.5703125" customWidth="1"/>
    <col min="4372" max="4372" width="14.140625" customWidth="1"/>
    <col min="4614" max="4614" width="11.28515625" customWidth="1"/>
    <col min="4615" max="4615" width="12" bestFit="1" customWidth="1"/>
    <col min="4616" max="4616" width="14.140625" customWidth="1"/>
    <col min="4617" max="4617" width="13.42578125" customWidth="1"/>
    <col min="4618" max="4618" width="12" customWidth="1"/>
    <col min="4619" max="4619" width="13.85546875" customWidth="1"/>
    <col min="4620" max="4620" width="11.7109375" customWidth="1"/>
    <col min="4621" max="4621" width="12.5703125" customWidth="1"/>
    <col min="4622" max="4622" width="14.7109375" customWidth="1"/>
    <col min="4623" max="4623" width="18.85546875" customWidth="1"/>
    <col min="4624" max="4624" width="0" hidden="1" customWidth="1"/>
    <col min="4626" max="4626" width="10.7109375" customWidth="1"/>
    <col min="4627" max="4627" width="6.5703125" customWidth="1"/>
    <col min="4628" max="4628" width="14.140625" customWidth="1"/>
    <col min="4870" max="4870" width="11.28515625" customWidth="1"/>
    <col min="4871" max="4871" width="12" bestFit="1" customWidth="1"/>
    <col min="4872" max="4872" width="14.140625" customWidth="1"/>
    <col min="4873" max="4873" width="13.42578125" customWidth="1"/>
    <col min="4874" max="4874" width="12" customWidth="1"/>
    <col min="4875" max="4875" width="13.85546875" customWidth="1"/>
    <col min="4876" max="4876" width="11.7109375" customWidth="1"/>
    <col min="4877" max="4877" width="12.5703125" customWidth="1"/>
    <col min="4878" max="4878" width="14.7109375" customWidth="1"/>
    <col min="4879" max="4879" width="18.85546875" customWidth="1"/>
    <col min="4880" max="4880" width="0" hidden="1" customWidth="1"/>
    <col min="4882" max="4882" width="10.7109375" customWidth="1"/>
    <col min="4883" max="4883" width="6.5703125" customWidth="1"/>
    <col min="4884" max="4884" width="14.140625" customWidth="1"/>
    <col min="5126" max="5126" width="11.28515625" customWidth="1"/>
    <col min="5127" max="5127" width="12" bestFit="1" customWidth="1"/>
    <col min="5128" max="5128" width="14.140625" customWidth="1"/>
    <col min="5129" max="5129" width="13.42578125" customWidth="1"/>
    <col min="5130" max="5130" width="12" customWidth="1"/>
    <col min="5131" max="5131" width="13.85546875" customWidth="1"/>
    <col min="5132" max="5132" width="11.7109375" customWidth="1"/>
    <col min="5133" max="5133" width="12.5703125" customWidth="1"/>
    <col min="5134" max="5134" width="14.7109375" customWidth="1"/>
    <col min="5135" max="5135" width="18.85546875" customWidth="1"/>
    <col min="5136" max="5136" width="0" hidden="1" customWidth="1"/>
    <col min="5138" max="5138" width="10.7109375" customWidth="1"/>
    <col min="5139" max="5139" width="6.5703125" customWidth="1"/>
    <col min="5140" max="5140" width="14.140625" customWidth="1"/>
    <col min="5382" max="5382" width="11.28515625" customWidth="1"/>
    <col min="5383" max="5383" width="12" bestFit="1" customWidth="1"/>
    <col min="5384" max="5384" width="14.140625" customWidth="1"/>
    <col min="5385" max="5385" width="13.42578125" customWidth="1"/>
    <col min="5386" max="5386" width="12" customWidth="1"/>
    <col min="5387" max="5387" width="13.85546875" customWidth="1"/>
    <col min="5388" max="5388" width="11.7109375" customWidth="1"/>
    <col min="5389" max="5389" width="12.5703125" customWidth="1"/>
    <col min="5390" max="5390" width="14.7109375" customWidth="1"/>
    <col min="5391" max="5391" width="18.85546875" customWidth="1"/>
    <col min="5392" max="5392" width="0" hidden="1" customWidth="1"/>
    <col min="5394" max="5394" width="10.7109375" customWidth="1"/>
    <col min="5395" max="5395" width="6.5703125" customWidth="1"/>
    <col min="5396" max="5396" width="14.140625" customWidth="1"/>
    <col min="5638" max="5638" width="11.28515625" customWidth="1"/>
    <col min="5639" max="5639" width="12" bestFit="1" customWidth="1"/>
    <col min="5640" max="5640" width="14.140625" customWidth="1"/>
    <col min="5641" max="5641" width="13.42578125" customWidth="1"/>
    <col min="5642" max="5642" width="12" customWidth="1"/>
    <col min="5643" max="5643" width="13.85546875" customWidth="1"/>
    <col min="5644" max="5644" width="11.7109375" customWidth="1"/>
    <col min="5645" max="5645" width="12.5703125" customWidth="1"/>
    <col min="5646" max="5646" width="14.7109375" customWidth="1"/>
    <col min="5647" max="5647" width="18.85546875" customWidth="1"/>
    <col min="5648" max="5648" width="0" hidden="1" customWidth="1"/>
    <col min="5650" max="5650" width="10.7109375" customWidth="1"/>
    <col min="5651" max="5651" width="6.5703125" customWidth="1"/>
    <col min="5652" max="5652" width="14.140625" customWidth="1"/>
    <col min="5894" max="5894" width="11.28515625" customWidth="1"/>
    <col min="5895" max="5895" width="12" bestFit="1" customWidth="1"/>
    <col min="5896" max="5896" width="14.140625" customWidth="1"/>
    <col min="5897" max="5897" width="13.42578125" customWidth="1"/>
    <col min="5898" max="5898" width="12" customWidth="1"/>
    <col min="5899" max="5899" width="13.85546875" customWidth="1"/>
    <col min="5900" max="5900" width="11.7109375" customWidth="1"/>
    <col min="5901" max="5901" width="12.5703125" customWidth="1"/>
    <col min="5902" max="5902" width="14.7109375" customWidth="1"/>
    <col min="5903" max="5903" width="18.85546875" customWidth="1"/>
    <col min="5904" max="5904" width="0" hidden="1" customWidth="1"/>
    <col min="5906" max="5906" width="10.7109375" customWidth="1"/>
    <col min="5907" max="5907" width="6.5703125" customWidth="1"/>
    <col min="5908" max="5908" width="14.140625" customWidth="1"/>
    <col min="6150" max="6150" width="11.28515625" customWidth="1"/>
    <col min="6151" max="6151" width="12" bestFit="1" customWidth="1"/>
    <col min="6152" max="6152" width="14.140625" customWidth="1"/>
    <col min="6153" max="6153" width="13.42578125" customWidth="1"/>
    <col min="6154" max="6154" width="12" customWidth="1"/>
    <col min="6155" max="6155" width="13.85546875" customWidth="1"/>
    <col min="6156" max="6156" width="11.7109375" customWidth="1"/>
    <col min="6157" max="6157" width="12.5703125" customWidth="1"/>
    <col min="6158" max="6158" width="14.7109375" customWidth="1"/>
    <col min="6159" max="6159" width="18.85546875" customWidth="1"/>
    <col min="6160" max="6160" width="0" hidden="1" customWidth="1"/>
    <col min="6162" max="6162" width="10.7109375" customWidth="1"/>
    <col min="6163" max="6163" width="6.5703125" customWidth="1"/>
    <col min="6164" max="6164" width="14.140625" customWidth="1"/>
    <col min="6406" max="6406" width="11.28515625" customWidth="1"/>
    <col min="6407" max="6407" width="12" bestFit="1" customWidth="1"/>
    <col min="6408" max="6408" width="14.140625" customWidth="1"/>
    <col min="6409" max="6409" width="13.42578125" customWidth="1"/>
    <col min="6410" max="6410" width="12" customWidth="1"/>
    <col min="6411" max="6411" width="13.85546875" customWidth="1"/>
    <col min="6412" max="6412" width="11.7109375" customWidth="1"/>
    <col min="6413" max="6413" width="12.5703125" customWidth="1"/>
    <col min="6414" max="6414" width="14.7109375" customWidth="1"/>
    <col min="6415" max="6415" width="18.85546875" customWidth="1"/>
    <col min="6416" max="6416" width="0" hidden="1" customWidth="1"/>
    <col min="6418" max="6418" width="10.7109375" customWidth="1"/>
    <col min="6419" max="6419" width="6.5703125" customWidth="1"/>
    <col min="6420" max="6420" width="14.140625" customWidth="1"/>
    <col min="6662" max="6662" width="11.28515625" customWidth="1"/>
    <col min="6663" max="6663" width="12" bestFit="1" customWidth="1"/>
    <col min="6664" max="6664" width="14.140625" customWidth="1"/>
    <col min="6665" max="6665" width="13.42578125" customWidth="1"/>
    <col min="6666" max="6666" width="12" customWidth="1"/>
    <col min="6667" max="6667" width="13.85546875" customWidth="1"/>
    <col min="6668" max="6668" width="11.7109375" customWidth="1"/>
    <col min="6669" max="6669" width="12.5703125" customWidth="1"/>
    <col min="6670" max="6670" width="14.7109375" customWidth="1"/>
    <col min="6671" max="6671" width="18.85546875" customWidth="1"/>
    <col min="6672" max="6672" width="0" hidden="1" customWidth="1"/>
    <col min="6674" max="6674" width="10.7109375" customWidth="1"/>
    <col min="6675" max="6675" width="6.5703125" customWidth="1"/>
    <col min="6676" max="6676" width="14.140625" customWidth="1"/>
    <col min="6918" max="6918" width="11.28515625" customWidth="1"/>
    <col min="6919" max="6919" width="12" bestFit="1" customWidth="1"/>
    <col min="6920" max="6920" width="14.140625" customWidth="1"/>
    <col min="6921" max="6921" width="13.42578125" customWidth="1"/>
    <col min="6922" max="6922" width="12" customWidth="1"/>
    <col min="6923" max="6923" width="13.85546875" customWidth="1"/>
    <col min="6924" max="6924" width="11.7109375" customWidth="1"/>
    <col min="6925" max="6925" width="12.5703125" customWidth="1"/>
    <col min="6926" max="6926" width="14.7109375" customWidth="1"/>
    <col min="6927" max="6927" width="18.85546875" customWidth="1"/>
    <col min="6928" max="6928" width="0" hidden="1" customWidth="1"/>
    <col min="6930" max="6930" width="10.7109375" customWidth="1"/>
    <col min="6931" max="6931" width="6.5703125" customWidth="1"/>
    <col min="6932" max="6932" width="14.140625" customWidth="1"/>
    <col min="7174" max="7174" width="11.28515625" customWidth="1"/>
    <col min="7175" max="7175" width="12" bestFit="1" customWidth="1"/>
    <col min="7176" max="7176" width="14.140625" customWidth="1"/>
    <col min="7177" max="7177" width="13.42578125" customWidth="1"/>
    <col min="7178" max="7178" width="12" customWidth="1"/>
    <col min="7179" max="7179" width="13.85546875" customWidth="1"/>
    <col min="7180" max="7180" width="11.7109375" customWidth="1"/>
    <col min="7181" max="7181" width="12.5703125" customWidth="1"/>
    <col min="7182" max="7182" width="14.7109375" customWidth="1"/>
    <col min="7183" max="7183" width="18.85546875" customWidth="1"/>
    <col min="7184" max="7184" width="0" hidden="1" customWidth="1"/>
    <col min="7186" max="7186" width="10.7109375" customWidth="1"/>
    <col min="7187" max="7187" width="6.5703125" customWidth="1"/>
    <col min="7188" max="7188" width="14.140625" customWidth="1"/>
    <col min="7430" max="7430" width="11.28515625" customWidth="1"/>
    <col min="7431" max="7431" width="12" bestFit="1" customWidth="1"/>
    <col min="7432" max="7432" width="14.140625" customWidth="1"/>
    <col min="7433" max="7433" width="13.42578125" customWidth="1"/>
    <col min="7434" max="7434" width="12" customWidth="1"/>
    <col min="7435" max="7435" width="13.85546875" customWidth="1"/>
    <col min="7436" max="7436" width="11.7109375" customWidth="1"/>
    <col min="7437" max="7437" width="12.5703125" customWidth="1"/>
    <col min="7438" max="7438" width="14.7109375" customWidth="1"/>
    <col min="7439" max="7439" width="18.85546875" customWidth="1"/>
    <col min="7440" max="7440" width="0" hidden="1" customWidth="1"/>
    <col min="7442" max="7442" width="10.7109375" customWidth="1"/>
    <col min="7443" max="7443" width="6.5703125" customWidth="1"/>
    <col min="7444" max="7444" width="14.140625" customWidth="1"/>
    <col min="7686" max="7686" width="11.28515625" customWidth="1"/>
    <col min="7687" max="7687" width="12" bestFit="1" customWidth="1"/>
    <col min="7688" max="7688" width="14.140625" customWidth="1"/>
    <col min="7689" max="7689" width="13.42578125" customWidth="1"/>
    <col min="7690" max="7690" width="12" customWidth="1"/>
    <col min="7691" max="7691" width="13.85546875" customWidth="1"/>
    <col min="7692" max="7692" width="11.7109375" customWidth="1"/>
    <col min="7693" max="7693" width="12.5703125" customWidth="1"/>
    <col min="7694" max="7694" width="14.7109375" customWidth="1"/>
    <col min="7695" max="7695" width="18.85546875" customWidth="1"/>
    <col min="7696" max="7696" width="0" hidden="1" customWidth="1"/>
    <col min="7698" max="7698" width="10.7109375" customWidth="1"/>
    <col min="7699" max="7699" width="6.5703125" customWidth="1"/>
    <col min="7700" max="7700" width="14.140625" customWidth="1"/>
    <col min="7942" max="7942" width="11.28515625" customWidth="1"/>
    <col min="7943" max="7943" width="12" bestFit="1" customWidth="1"/>
    <col min="7944" max="7944" width="14.140625" customWidth="1"/>
    <col min="7945" max="7945" width="13.42578125" customWidth="1"/>
    <col min="7946" max="7946" width="12" customWidth="1"/>
    <col min="7947" max="7947" width="13.85546875" customWidth="1"/>
    <col min="7948" max="7948" width="11.7109375" customWidth="1"/>
    <col min="7949" max="7949" width="12.5703125" customWidth="1"/>
    <col min="7950" max="7950" width="14.7109375" customWidth="1"/>
    <col min="7951" max="7951" width="18.85546875" customWidth="1"/>
    <col min="7952" max="7952" width="0" hidden="1" customWidth="1"/>
    <col min="7954" max="7954" width="10.7109375" customWidth="1"/>
    <col min="7955" max="7955" width="6.5703125" customWidth="1"/>
    <col min="7956" max="7956" width="14.140625" customWidth="1"/>
    <col min="8198" max="8198" width="11.28515625" customWidth="1"/>
    <col min="8199" max="8199" width="12" bestFit="1" customWidth="1"/>
    <col min="8200" max="8200" width="14.140625" customWidth="1"/>
    <col min="8201" max="8201" width="13.42578125" customWidth="1"/>
    <col min="8202" max="8202" width="12" customWidth="1"/>
    <col min="8203" max="8203" width="13.85546875" customWidth="1"/>
    <col min="8204" max="8204" width="11.7109375" customWidth="1"/>
    <col min="8205" max="8205" width="12.5703125" customWidth="1"/>
    <col min="8206" max="8206" width="14.7109375" customWidth="1"/>
    <col min="8207" max="8207" width="18.85546875" customWidth="1"/>
    <col min="8208" max="8208" width="0" hidden="1" customWidth="1"/>
    <col min="8210" max="8210" width="10.7109375" customWidth="1"/>
    <col min="8211" max="8211" width="6.5703125" customWidth="1"/>
    <col min="8212" max="8212" width="14.140625" customWidth="1"/>
    <col min="8454" max="8454" width="11.28515625" customWidth="1"/>
    <col min="8455" max="8455" width="12" bestFit="1" customWidth="1"/>
    <col min="8456" max="8456" width="14.140625" customWidth="1"/>
    <col min="8457" max="8457" width="13.42578125" customWidth="1"/>
    <col min="8458" max="8458" width="12" customWidth="1"/>
    <col min="8459" max="8459" width="13.85546875" customWidth="1"/>
    <col min="8460" max="8460" width="11.7109375" customWidth="1"/>
    <col min="8461" max="8461" width="12.5703125" customWidth="1"/>
    <col min="8462" max="8462" width="14.7109375" customWidth="1"/>
    <col min="8463" max="8463" width="18.85546875" customWidth="1"/>
    <col min="8464" max="8464" width="0" hidden="1" customWidth="1"/>
    <col min="8466" max="8466" width="10.7109375" customWidth="1"/>
    <col min="8467" max="8467" width="6.5703125" customWidth="1"/>
    <col min="8468" max="8468" width="14.140625" customWidth="1"/>
    <col min="8710" max="8710" width="11.28515625" customWidth="1"/>
    <col min="8711" max="8711" width="12" bestFit="1" customWidth="1"/>
    <col min="8712" max="8712" width="14.140625" customWidth="1"/>
    <col min="8713" max="8713" width="13.42578125" customWidth="1"/>
    <col min="8714" max="8714" width="12" customWidth="1"/>
    <col min="8715" max="8715" width="13.85546875" customWidth="1"/>
    <col min="8716" max="8716" width="11.7109375" customWidth="1"/>
    <col min="8717" max="8717" width="12.5703125" customWidth="1"/>
    <col min="8718" max="8718" width="14.7109375" customWidth="1"/>
    <col min="8719" max="8719" width="18.85546875" customWidth="1"/>
    <col min="8720" max="8720" width="0" hidden="1" customWidth="1"/>
    <col min="8722" max="8722" width="10.7109375" customWidth="1"/>
    <col min="8723" max="8723" width="6.5703125" customWidth="1"/>
    <col min="8724" max="8724" width="14.140625" customWidth="1"/>
    <col min="8966" max="8966" width="11.28515625" customWidth="1"/>
    <col min="8967" max="8967" width="12" bestFit="1" customWidth="1"/>
    <col min="8968" max="8968" width="14.140625" customWidth="1"/>
    <col min="8969" max="8969" width="13.42578125" customWidth="1"/>
    <col min="8970" max="8970" width="12" customWidth="1"/>
    <col min="8971" max="8971" width="13.85546875" customWidth="1"/>
    <col min="8972" max="8972" width="11.7109375" customWidth="1"/>
    <col min="8973" max="8973" width="12.5703125" customWidth="1"/>
    <col min="8974" max="8974" width="14.7109375" customWidth="1"/>
    <col min="8975" max="8975" width="18.85546875" customWidth="1"/>
    <col min="8976" max="8976" width="0" hidden="1" customWidth="1"/>
    <col min="8978" max="8978" width="10.7109375" customWidth="1"/>
    <col min="8979" max="8979" width="6.5703125" customWidth="1"/>
    <col min="8980" max="8980" width="14.140625" customWidth="1"/>
    <col min="9222" max="9222" width="11.28515625" customWidth="1"/>
    <col min="9223" max="9223" width="12" bestFit="1" customWidth="1"/>
    <col min="9224" max="9224" width="14.140625" customWidth="1"/>
    <col min="9225" max="9225" width="13.42578125" customWidth="1"/>
    <col min="9226" max="9226" width="12" customWidth="1"/>
    <col min="9227" max="9227" width="13.85546875" customWidth="1"/>
    <col min="9228" max="9228" width="11.7109375" customWidth="1"/>
    <col min="9229" max="9229" width="12.5703125" customWidth="1"/>
    <col min="9230" max="9230" width="14.7109375" customWidth="1"/>
    <col min="9231" max="9231" width="18.85546875" customWidth="1"/>
    <col min="9232" max="9232" width="0" hidden="1" customWidth="1"/>
    <col min="9234" max="9234" width="10.7109375" customWidth="1"/>
    <col min="9235" max="9235" width="6.5703125" customWidth="1"/>
    <col min="9236" max="9236" width="14.140625" customWidth="1"/>
    <col min="9478" max="9478" width="11.28515625" customWidth="1"/>
    <col min="9479" max="9479" width="12" bestFit="1" customWidth="1"/>
    <col min="9480" max="9480" width="14.140625" customWidth="1"/>
    <col min="9481" max="9481" width="13.42578125" customWidth="1"/>
    <col min="9482" max="9482" width="12" customWidth="1"/>
    <col min="9483" max="9483" width="13.85546875" customWidth="1"/>
    <col min="9484" max="9484" width="11.7109375" customWidth="1"/>
    <col min="9485" max="9485" width="12.5703125" customWidth="1"/>
    <col min="9486" max="9486" width="14.7109375" customWidth="1"/>
    <col min="9487" max="9487" width="18.85546875" customWidth="1"/>
    <col min="9488" max="9488" width="0" hidden="1" customWidth="1"/>
    <col min="9490" max="9490" width="10.7109375" customWidth="1"/>
    <col min="9491" max="9491" width="6.5703125" customWidth="1"/>
    <col min="9492" max="9492" width="14.140625" customWidth="1"/>
    <col min="9734" max="9734" width="11.28515625" customWidth="1"/>
    <col min="9735" max="9735" width="12" bestFit="1" customWidth="1"/>
    <col min="9736" max="9736" width="14.140625" customWidth="1"/>
    <col min="9737" max="9737" width="13.42578125" customWidth="1"/>
    <col min="9738" max="9738" width="12" customWidth="1"/>
    <col min="9739" max="9739" width="13.85546875" customWidth="1"/>
    <col min="9740" max="9740" width="11.7109375" customWidth="1"/>
    <col min="9741" max="9741" width="12.5703125" customWidth="1"/>
    <col min="9742" max="9742" width="14.7109375" customWidth="1"/>
    <col min="9743" max="9743" width="18.85546875" customWidth="1"/>
    <col min="9744" max="9744" width="0" hidden="1" customWidth="1"/>
    <col min="9746" max="9746" width="10.7109375" customWidth="1"/>
    <col min="9747" max="9747" width="6.5703125" customWidth="1"/>
    <col min="9748" max="9748" width="14.140625" customWidth="1"/>
    <col min="9990" max="9990" width="11.28515625" customWidth="1"/>
    <col min="9991" max="9991" width="12" bestFit="1" customWidth="1"/>
    <col min="9992" max="9992" width="14.140625" customWidth="1"/>
    <col min="9993" max="9993" width="13.42578125" customWidth="1"/>
    <col min="9994" max="9994" width="12" customWidth="1"/>
    <col min="9995" max="9995" width="13.85546875" customWidth="1"/>
    <col min="9996" max="9996" width="11.7109375" customWidth="1"/>
    <col min="9997" max="9997" width="12.5703125" customWidth="1"/>
    <col min="9998" max="9998" width="14.7109375" customWidth="1"/>
    <col min="9999" max="9999" width="18.85546875" customWidth="1"/>
    <col min="10000" max="10000" width="0" hidden="1" customWidth="1"/>
    <col min="10002" max="10002" width="10.7109375" customWidth="1"/>
    <col min="10003" max="10003" width="6.5703125" customWidth="1"/>
    <col min="10004" max="10004" width="14.140625" customWidth="1"/>
    <col min="10246" max="10246" width="11.28515625" customWidth="1"/>
    <col min="10247" max="10247" width="12" bestFit="1" customWidth="1"/>
    <col min="10248" max="10248" width="14.140625" customWidth="1"/>
    <col min="10249" max="10249" width="13.42578125" customWidth="1"/>
    <col min="10250" max="10250" width="12" customWidth="1"/>
    <col min="10251" max="10251" width="13.85546875" customWidth="1"/>
    <col min="10252" max="10252" width="11.7109375" customWidth="1"/>
    <col min="10253" max="10253" width="12.5703125" customWidth="1"/>
    <col min="10254" max="10254" width="14.7109375" customWidth="1"/>
    <col min="10255" max="10255" width="18.85546875" customWidth="1"/>
    <col min="10256" max="10256" width="0" hidden="1" customWidth="1"/>
    <col min="10258" max="10258" width="10.7109375" customWidth="1"/>
    <col min="10259" max="10259" width="6.5703125" customWidth="1"/>
    <col min="10260" max="10260" width="14.140625" customWidth="1"/>
    <col min="10502" max="10502" width="11.28515625" customWidth="1"/>
    <col min="10503" max="10503" width="12" bestFit="1" customWidth="1"/>
    <col min="10504" max="10504" width="14.140625" customWidth="1"/>
    <col min="10505" max="10505" width="13.42578125" customWidth="1"/>
    <col min="10506" max="10506" width="12" customWidth="1"/>
    <col min="10507" max="10507" width="13.85546875" customWidth="1"/>
    <col min="10508" max="10508" width="11.7109375" customWidth="1"/>
    <col min="10509" max="10509" width="12.5703125" customWidth="1"/>
    <col min="10510" max="10510" width="14.7109375" customWidth="1"/>
    <col min="10511" max="10511" width="18.85546875" customWidth="1"/>
    <col min="10512" max="10512" width="0" hidden="1" customWidth="1"/>
    <col min="10514" max="10514" width="10.7109375" customWidth="1"/>
    <col min="10515" max="10515" width="6.5703125" customWidth="1"/>
    <col min="10516" max="10516" width="14.140625" customWidth="1"/>
    <col min="10758" max="10758" width="11.28515625" customWidth="1"/>
    <col min="10759" max="10759" width="12" bestFit="1" customWidth="1"/>
    <col min="10760" max="10760" width="14.140625" customWidth="1"/>
    <col min="10761" max="10761" width="13.42578125" customWidth="1"/>
    <col min="10762" max="10762" width="12" customWidth="1"/>
    <col min="10763" max="10763" width="13.85546875" customWidth="1"/>
    <col min="10764" max="10764" width="11.7109375" customWidth="1"/>
    <col min="10765" max="10765" width="12.5703125" customWidth="1"/>
    <col min="10766" max="10766" width="14.7109375" customWidth="1"/>
    <col min="10767" max="10767" width="18.85546875" customWidth="1"/>
    <col min="10768" max="10768" width="0" hidden="1" customWidth="1"/>
    <col min="10770" max="10770" width="10.7109375" customWidth="1"/>
    <col min="10771" max="10771" width="6.5703125" customWidth="1"/>
    <col min="10772" max="10772" width="14.140625" customWidth="1"/>
    <col min="11014" max="11014" width="11.28515625" customWidth="1"/>
    <col min="11015" max="11015" width="12" bestFit="1" customWidth="1"/>
    <col min="11016" max="11016" width="14.140625" customWidth="1"/>
    <col min="11017" max="11017" width="13.42578125" customWidth="1"/>
    <col min="11018" max="11018" width="12" customWidth="1"/>
    <col min="11019" max="11019" width="13.85546875" customWidth="1"/>
    <col min="11020" max="11020" width="11.7109375" customWidth="1"/>
    <col min="11021" max="11021" width="12.5703125" customWidth="1"/>
    <col min="11022" max="11022" width="14.7109375" customWidth="1"/>
    <col min="11023" max="11023" width="18.85546875" customWidth="1"/>
    <col min="11024" max="11024" width="0" hidden="1" customWidth="1"/>
    <col min="11026" max="11026" width="10.7109375" customWidth="1"/>
    <col min="11027" max="11027" width="6.5703125" customWidth="1"/>
    <col min="11028" max="11028" width="14.140625" customWidth="1"/>
    <col min="11270" max="11270" width="11.28515625" customWidth="1"/>
    <col min="11271" max="11271" width="12" bestFit="1" customWidth="1"/>
    <col min="11272" max="11272" width="14.140625" customWidth="1"/>
    <col min="11273" max="11273" width="13.42578125" customWidth="1"/>
    <col min="11274" max="11274" width="12" customWidth="1"/>
    <col min="11275" max="11275" width="13.85546875" customWidth="1"/>
    <col min="11276" max="11276" width="11.7109375" customWidth="1"/>
    <col min="11277" max="11277" width="12.5703125" customWidth="1"/>
    <col min="11278" max="11278" width="14.7109375" customWidth="1"/>
    <col min="11279" max="11279" width="18.85546875" customWidth="1"/>
    <col min="11280" max="11280" width="0" hidden="1" customWidth="1"/>
    <col min="11282" max="11282" width="10.7109375" customWidth="1"/>
    <col min="11283" max="11283" width="6.5703125" customWidth="1"/>
    <col min="11284" max="11284" width="14.140625" customWidth="1"/>
    <col min="11526" max="11526" width="11.28515625" customWidth="1"/>
    <col min="11527" max="11527" width="12" bestFit="1" customWidth="1"/>
    <col min="11528" max="11528" width="14.140625" customWidth="1"/>
    <col min="11529" max="11529" width="13.42578125" customWidth="1"/>
    <col min="11530" max="11530" width="12" customWidth="1"/>
    <col min="11531" max="11531" width="13.85546875" customWidth="1"/>
    <col min="11532" max="11532" width="11.7109375" customWidth="1"/>
    <col min="11533" max="11533" width="12.5703125" customWidth="1"/>
    <col min="11534" max="11534" width="14.7109375" customWidth="1"/>
    <col min="11535" max="11535" width="18.85546875" customWidth="1"/>
    <col min="11536" max="11536" width="0" hidden="1" customWidth="1"/>
    <col min="11538" max="11538" width="10.7109375" customWidth="1"/>
    <col min="11539" max="11539" width="6.5703125" customWidth="1"/>
    <col min="11540" max="11540" width="14.140625" customWidth="1"/>
    <col min="11782" max="11782" width="11.28515625" customWidth="1"/>
    <col min="11783" max="11783" width="12" bestFit="1" customWidth="1"/>
    <col min="11784" max="11784" width="14.140625" customWidth="1"/>
    <col min="11785" max="11785" width="13.42578125" customWidth="1"/>
    <col min="11786" max="11786" width="12" customWidth="1"/>
    <col min="11787" max="11787" width="13.85546875" customWidth="1"/>
    <col min="11788" max="11788" width="11.7109375" customWidth="1"/>
    <col min="11789" max="11789" width="12.5703125" customWidth="1"/>
    <col min="11790" max="11790" width="14.7109375" customWidth="1"/>
    <col min="11791" max="11791" width="18.85546875" customWidth="1"/>
    <col min="11792" max="11792" width="0" hidden="1" customWidth="1"/>
    <col min="11794" max="11794" width="10.7109375" customWidth="1"/>
    <col min="11795" max="11795" width="6.5703125" customWidth="1"/>
    <col min="11796" max="11796" width="14.140625" customWidth="1"/>
    <col min="12038" max="12038" width="11.28515625" customWidth="1"/>
    <col min="12039" max="12039" width="12" bestFit="1" customWidth="1"/>
    <col min="12040" max="12040" width="14.140625" customWidth="1"/>
    <col min="12041" max="12041" width="13.42578125" customWidth="1"/>
    <col min="12042" max="12042" width="12" customWidth="1"/>
    <col min="12043" max="12043" width="13.85546875" customWidth="1"/>
    <col min="12044" max="12044" width="11.7109375" customWidth="1"/>
    <col min="12045" max="12045" width="12.5703125" customWidth="1"/>
    <col min="12046" max="12046" width="14.7109375" customWidth="1"/>
    <col min="12047" max="12047" width="18.85546875" customWidth="1"/>
    <col min="12048" max="12048" width="0" hidden="1" customWidth="1"/>
    <col min="12050" max="12050" width="10.7109375" customWidth="1"/>
    <col min="12051" max="12051" width="6.5703125" customWidth="1"/>
    <col min="12052" max="12052" width="14.140625" customWidth="1"/>
    <col min="12294" max="12294" width="11.28515625" customWidth="1"/>
    <col min="12295" max="12295" width="12" bestFit="1" customWidth="1"/>
    <col min="12296" max="12296" width="14.140625" customWidth="1"/>
    <col min="12297" max="12297" width="13.42578125" customWidth="1"/>
    <col min="12298" max="12298" width="12" customWidth="1"/>
    <col min="12299" max="12299" width="13.85546875" customWidth="1"/>
    <col min="12300" max="12300" width="11.7109375" customWidth="1"/>
    <col min="12301" max="12301" width="12.5703125" customWidth="1"/>
    <col min="12302" max="12302" width="14.7109375" customWidth="1"/>
    <col min="12303" max="12303" width="18.85546875" customWidth="1"/>
    <col min="12304" max="12304" width="0" hidden="1" customWidth="1"/>
    <col min="12306" max="12306" width="10.7109375" customWidth="1"/>
    <col min="12307" max="12307" width="6.5703125" customWidth="1"/>
    <col min="12308" max="12308" width="14.140625" customWidth="1"/>
    <col min="12550" max="12550" width="11.28515625" customWidth="1"/>
    <col min="12551" max="12551" width="12" bestFit="1" customWidth="1"/>
    <col min="12552" max="12552" width="14.140625" customWidth="1"/>
    <col min="12553" max="12553" width="13.42578125" customWidth="1"/>
    <col min="12554" max="12554" width="12" customWidth="1"/>
    <col min="12555" max="12555" width="13.85546875" customWidth="1"/>
    <col min="12556" max="12556" width="11.7109375" customWidth="1"/>
    <col min="12557" max="12557" width="12.5703125" customWidth="1"/>
    <col min="12558" max="12558" width="14.7109375" customWidth="1"/>
    <col min="12559" max="12559" width="18.85546875" customWidth="1"/>
    <col min="12560" max="12560" width="0" hidden="1" customWidth="1"/>
    <col min="12562" max="12562" width="10.7109375" customWidth="1"/>
    <col min="12563" max="12563" width="6.5703125" customWidth="1"/>
    <col min="12564" max="12564" width="14.140625" customWidth="1"/>
    <col min="12806" max="12806" width="11.28515625" customWidth="1"/>
    <col min="12807" max="12807" width="12" bestFit="1" customWidth="1"/>
    <col min="12808" max="12808" width="14.140625" customWidth="1"/>
    <col min="12809" max="12809" width="13.42578125" customWidth="1"/>
    <col min="12810" max="12810" width="12" customWidth="1"/>
    <col min="12811" max="12811" width="13.85546875" customWidth="1"/>
    <col min="12812" max="12812" width="11.7109375" customWidth="1"/>
    <col min="12813" max="12813" width="12.5703125" customWidth="1"/>
    <col min="12814" max="12814" width="14.7109375" customWidth="1"/>
    <col min="12815" max="12815" width="18.85546875" customWidth="1"/>
    <col min="12816" max="12816" width="0" hidden="1" customWidth="1"/>
    <col min="12818" max="12818" width="10.7109375" customWidth="1"/>
    <col min="12819" max="12819" width="6.5703125" customWidth="1"/>
    <col min="12820" max="12820" width="14.140625" customWidth="1"/>
    <col min="13062" max="13062" width="11.28515625" customWidth="1"/>
    <col min="13063" max="13063" width="12" bestFit="1" customWidth="1"/>
    <col min="13064" max="13064" width="14.140625" customWidth="1"/>
    <col min="13065" max="13065" width="13.42578125" customWidth="1"/>
    <col min="13066" max="13066" width="12" customWidth="1"/>
    <col min="13067" max="13067" width="13.85546875" customWidth="1"/>
    <col min="13068" max="13068" width="11.7109375" customWidth="1"/>
    <col min="13069" max="13069" width="12.5703125" customWidth="1"/>
    <col min="13070" max="13070" width="14.7109375" customWidth="1"/>
    <col min="13071" max="13071" width="18.85546875" customWidth="1"/>
    <col min="13072" max="13072" width="0" hidden="1" customWidth="1"/>
    <col min="13074" max="13074" width="10.7109375" customWidth="1"/>
    <col min="13075" max="13075" width="6.5703125" customWidth="1"/>
    <col min="13076" max="13076" width="14.140625" customWidth="1"/>
    <col min="13318" max="13318" width="11.28515625" customWidth="1"/>
    <col min="13319" max="13319" width="12" bestFit="1" customWidth="1"/>
    <col min="13320" max="13320" width="14.140625" customWidth="1"/>
    <col min="13321" max="13321" width="13.42578125" customWidth="1"/>
    <col min="13322" max="13322" width="12" customWidth="1"/>
    <col min="13323" max="13323" width="13.85546875" customWidth="1"/>
    <col min="13324" max="13324" width="11.7109375" customWidth="1"/>
    <col min="13325" max="13325" width="12.5703125" customWidth="1"/>
    <col min="13326" max="13326" width="14.7109375" customWidth="1"/>
    <col min="13327" max="13327" width="18.85546875" customWidth="1"/>
    <col min="13328" max="13328" width="0" hidden="1" customWidth="1"/>
    <col min="13330" max="13330" width="10.7109375" customWidth="1"/>
    <col min="13331" max="13331" width="6.5703125" customWidth="1"/>
    <col min="13332" max="13332" width="14.140625" customWidth="1"/>
    <col min="13574" max="13574" width="11.28515625" customWidth="1"/>
    <col min="13575" max="13575" width="12" bestFit="1" customWidth="1"/>
    <col min="13576" max="13576" width="14.140625" customWidth="1"/>
    <col min="13577" max="13577" width="13.42578125" customWidth="1"/>
    <col min="13578" max="13578" width="12" customWidth="1"/>
    <col min="13579" max="13579" width="13.85546875" customWidth="1"/>
    <col min="13580" max="13580" width="11.7109375" customWidth="1"/>
    <col min="13581" max="13581" width="12.5703125" customWidth="1"/>
    <col min="13582" max="13582" width="14.7109375" customWidth="1"/>
    <col min="13583" max="13583" width="18.85546875" customWidth="1"/>
    <col min="13584" max="13584" width="0" hidden="1" customWidth="1"/>
    <col min="13586" max="13586" width="10.7109375" customWidth="1"/>
    <col min="13587" max="13587" width="6.5703125" customWidth="1"/>
    <col min="13588" max="13588" width="14.140625" customWidth="1"/>
    <col min="13830" max="13830" width="11.28515625" customWidth="1"/>
    <col min="13831" max="13831" width="12" bestFit="1" customWidth="1"/>
    <col min="13832" max="13832" width="14.140625" customWidth="1"/>
    <col min="13833" max="13833" width="13.42578125" customWidth="1"/>
    <col min="13834" max="13834" width="12" customWidth="1"/>
    <col min="13835" max="13835" width="13.85546875" customWidth="1"/>
    <col min="13836" max="13836" width="11.7109375" customWidth="1"/>
    <col min="13837" max="13837" width="12.5703125" customWidth="1"/>
    <col min="13838" max="13838" width="14.7109375" customWidth="1"/>
    <col min="13839" max="13839" width="18.85546875" customWidth="1"/>
    <col min="13840" max="13840" width="0" hidden="1" customWidth="1"/>
    <col min="13842" max="13842" width="10.7109375" customWidth="1"/>
    <col min="13843" max="13843" width="6.5703125" customWidth="1"/>
    <col min="13844" max="13844" width="14.140625" customWidth="1"/>
    <col min="14086" max="14086" width="11.28515625" customWidth="1"/>
    <col min="14087" max="14087" width="12" bestFit="1" customWidth="1"/>
    <col min="14088" max="14088" width="14.140625" customWidth="1"/>
    <col min="14089" max="14089" width="13.42578125" customWidth="1"/>
    <col min="14090" max="14090" width="12" customWidth="1"/>
    <col min="14091" max="14091" width="13.85546875" customWidth="1"/>
    <col min="14092" max="14092" width="11.7109375" customWidth="1"/>
    <col min="14093" max="14093" width="12.5703125" customWidth="1"/>
    <col min="14094" max="14094" width="14.7109375" customWidth="1"/>
    <col min="14095" max="14095" width="18.85546875" customWidth="1"/>
    <col min="14096" max="14096" width="0" hidden="1" customWidth="1"/>
    <col min="14098" max="14098" width="10.7109375" customWidth="1"/>
    <col min="14099" max="14099" width="6.5703125" customWidth="1"/>
    <col min="14100" max="14100" width="14.140625" customWidth="1"/>
    <col min="14342" max="14342" width="11.28515625" customWidth="1"/>
    <col min="14343" max="14343" width="12" bestFit="1" customWidth="1"/>
    <col min="14344" max="14344" width="14.140625" customWidth="1"/>
    <col min="14345" max="14345" width="13.42578125" customWidth="1"/>
    <col min="14346" max="14346" width="12" customWidth="1"/>
    <col min="14347" max="14347" width="13.85546875" customWidth="1"/>
    <col min="14348" max="14348" width="11.7109375" customWidth="1"/>
    <col min="14349" max="14349" width="12.5703125" customWidth="1"/>
    <col min="14350" max="14350" width="14.7109375" customWidth="1"/>
    <col min="14351" max="14351" width="18.85546875" customWidth="1"/>
    <col min="14352" max="14352" width="0" hidden="1" customWidth="1"/>
    <col min="14354" max="14354" width="10.7109375" customWidth="1"/>
    <col min="14355" max="14355" width="6.5703125" customWidth="1"/>
    <col min="14356" max="14356" width="14.140625" customWidth="1"/>
    <col min="14598" max="14598" width="11.28515625" customWidth="1"/>
    <col min="14599" max="14599" width="12" bestFit="1" customWidth="1"/>
    <col min="14600" max="14600" width="14.140625" customWidth="1"/>
    <col min="14601" max="14601" width="13.42578125" customWidth="1"/>
    <col min="14602" max="14602" width="12" customWidth="1"/>
    <col min="14603" max="14603" width="13.85546875" customWidth="1"/>
    <col min="14604" max="14604" width="11.7109375" customWidth="1"/>
    <col min="14605" max="14605" width="12.5703125" customWidth="1"/>
    <col min="14606" max="14606" width="14.7109375" customWidth="1"/>
    <col min="14607" max="14607" width="18.85546875" customWidth="1"/>
    <col min="14608" max="14608" width="0" hidden="1" customWidth="1"/>
    <col min="14610" max="14610" width="10.7109375" customWidth="1"/>
    <col min="14611" max="14611" width="6.5703125" customWidth="1"/>
    <col min="14612" max="14612" width="14.140625" customWidth="1"/>
    <col min="14854" max="14854" width="11.28515625" customWidth="1"/>
    <col min="14855" max="14855" width="12" bestFit="1" customWidth="1"/>
    <col min="14856" max="14856" width="14.140625" customWidth="1"/>
    <col min="14857" max="14857" width="13.42578125" customWidth="1"/>
    <col min="14858" max="14858" width="12" customWidth="1"/>
    <col min="14859" max="14859" width="13.85546875" customWidth="1"/>
    <col min="14860" max="14860" width="11.7109375" customWidth="1"/>
    <col min="14861" max="14861" width="12.5703125" customWidth="1"/>
    <col min="14862" max="14862" width="14.7109375" customWidth="1"/>
    <col min="14863" max="14863" width="18.85546875" customWidth="1"/>
    <col min="14864" max="14864" width="0" hidden="1" customWidth="1"/>
    <col min="14866" max="14866" width="10.7109375" customWidth="1"/>
    <col min="14867" max="14867" width="6.5703125" customWidth="1"/>
    <col min="14868" max="14868" width="14.140625" customWidth="1"/>
    <col min="15110" max="15110" width="11.28515625" customWidth="1"/>
    <col min="15111" max="15111" width="12" bestFit="1" customWidth="1"/>
    <col min="15112" max="15112" width="14.140625" customWidth="1"/>
    <col min="15113" max="15113" width="13.42578125" customWidth="1"/>
    <col min="15114" max="15114" width="12" customWidth="1"/>
    <col min="15115" max="15115" width="13.85546875" customWidth="1"/>
    <col min="15116" max="15116" width="11.7109375" customWidth="1"/>
    <col min="15117" max="15117" width="12.5703125" customWidth="1"/>
    <col min="15118" max="15118" width="14.7109375" customWidth="1"/>
    <col min="15119" max="15119" width="18.85546875" customWidth="1"/>
    <col min="15120" max="15120" width="0" hidden="1" customWidth="1"/>
    <col min="15122" max="15122" width="10.7109375" customWidth="1"/>
    <col min="15123" max="15123" width="6.5703125" customWidth="1"/>
    <col min="15124" max="15124" width="14.140625" customWidth="1"/>
    <col min="15366" max="15366" width="11.28515625" customWidth="1"/>
    <col min="15367" max="15367" width="12" bestFit="1" customWidth="1"/>
    <col min="15368" max="15368" width="14.140625" customWidth="1"/>
    <col min="15369" max="15369" width="13.42578125" customWidth="1"/>
    <col min="15370" max="15370" width="12" customWidth="1"/>
    <col min="15371" max="15371" width="13.85546875" customWidth="1"/>
    <col min="15372" max="15372" width="11.7109375" customWidth="1"/>
    <col min="15373" max="15373" width="12.5703125" customWidth="1"/>
    <col min="15374" max="15374" width="14.7109375" customWidth="1"/>
    <col min="15375" max="15375" width="18.85546875" customWidth="1"/>
    <col min="15376" max="15376" width="0" hidden="1" customWidth="1"/>
    <col min="15378" max="15378" width="10.7109375" customWidth="1"/>
    <col min="15379" max="15379" width="6.5703125" customWidth="1"/>
    <col min="15380" max="15380" width="14.140625" customWidth="1"/>
    <col min="15622" max="15622" width="11.28515625" customWidth="1"/>
    <col min="15623" max="15623" width="12" bestFit="1" customWidth="1"/>
    <col min="15624" max="15624" width="14.140625" customWidth="1"/>
    <col min="15625" max="15625" width="13.42578125" customWidth="1"/>
    <col min="15626" max="15626" width="12" customWidth="1"/>
    <col min="15627" max="15627" width="13.85546875" customWidth="1"/>
    <col min="15628" max="15628" width="11.7109375" customWidth="1"/>
    <col min="15629" max="15629" width="12.5703125" customWidth="1"/>
    <col min="15630" max="15630" width="14.7109375" customWidth="1"/>
    <col min="15631" max="15631" width="18.85546875" customWidth="1"/>
    <col min="15632" max="15632" width="0" hidden="1" customWidth="1"/>
    <col min="15634" max="15634" width="10.7109375" customWidth="1"/>
    <col min="15635" max="15635" width="6.5703125" customWidth="1"/>
    <col min="15636" max="15636" width="14.140625" customWidth="1"/>
    <col min="15878" max="15878" width="11.28515625" customWidth="1"/>
    <col min="15879" max="15879" width="12" bestFit="1" customWidth="1"/>
    <col min="15880" max="15880" width="14.140625" customWidth="1"/>
    <col min="15881" max="15881" width="13.42578125" customWidth="1"/>
    <col min="15882" max="15882" width="12" customWidth="1"/>
    <col min="15883" max="15883" width="13.85546875" customWidth="1"/>
    <col min="15884" max="15884" width="11.7109375" customWidth="1"/>
    <col min="15885" max="15885" width="12.5703125" customWidth="1"/>
    <col min="15886" max="15886" width="14.7109375" customWidth="1"/>
    <col min="15887" max="15887" width="18.85546875" customWidth="1"/>
    <col min="15888" max="15888" width="0" hidden="1" customWidth="1"/>
    <col min="15890" max="15890" width="10.7109375" customWidth="1"/>
    <col min="15891" max="15891" width="6.5703125" customWidth="1"/>
    <col min="15892" max="15892" width="14.140625" customWidth="1"/>
    <col min="16134" max="16134" width="11.28515625" customWidth="1"/>
    <col min="16135" max="16135" width="12" bestFit="1" customWidth="1"/>
    <col min="16136" max="16136" width="14.140625" customWidth="1"/>
    <col min="16137" max="16137" width="13.42578125" customWidth="1"/>
    <col min="16138" max="16138" width="12" customWidth="1"/>
    <col min="16139" max="16139" width="13.85546875" customWidth="1"/>
    <col min="16140" max="16140" width="11.7109375" customWidth="1"/>
    <col min="16141" max="16141" width="12.5703125" customWidth="1"/>
    <col min="16142" max="16142" width="14.7109375" customWidth="1"/>
    <col min="16143" max="16143" width="18.85546875" customWidth="1"/>
    <col min="16144" max="16144" width="0" hidden="1" customWidth="1"/>
    <col min="16146" max="16146" width="10.7109375" customWidth="1"/>
    <col min="16147" max="16147" width="6.5703125" customWidth="1"/>
    <col min="16148" max="16148" width="14.140625" customWidth="1"/>
  </cols>
  <sheetData>
    <row r="1" spans="1:28" ht="23.25" x14ac:dyDescent="0.35">
      <c r="A1" s="144" t="s">
        <v>26</v>
      </c>
      <c r="B1" s="144"/>
      <c r="C1" s="144"/>
      <c r="D1" s="144"/>
      <c r="E1" s="43"/>
      <c r="F1" s="2"/>
      <c r="G1" s="58"/>
      <c r="H1" s="36"/>
      <c r="I1" s="36"/>
      <c r="J1" s="36"/>
      <c r="K1" s="36"/>
      <c r="L1" s="36"/>
      <c r="M1" s="36"/>
      <c r="N1" s="36"/>
      <c r="O1"/>
      <c r="P1"/>
      <c r="R1"/>
      <c r="T1" s="4"/>
      <c r="U1" s="5"/>
      <c r="V1" s="5"/>
      <c r="W1" s="5"/>
      <c r="X1" s="5"/>
      <c r="Y1" s="5"/>
    </row>
    <row r="2" spans="1:28" ht="18" x14ac:dyDescent="0.25">
      <c r="A2" s="2"/>
      <c r="B2" s="43"/>
      <c r="C2" s="43"/>
      <c r="D2" s="44"/>
      <c r="E2" s="43"/>
      <c r="F2" s="120" t="s">
        <v>54</v>
      </c>
      <c r="G2" s="121">
        <f>'מחשבון משכנתא'!B13</f>
        <v>2.0000000000000011E-2</v>
      </c>
      <c r="H2" s="23"/>
      <c r="J2" s="35" t="s">
        <v>55</v>
      </c>
      <c r="K2" s="122">
        <v>100</v>
      </c>
      <c r="L2" s="122"/>
      <c r="M2" s="122"/>
      <c r="N2" s="122"/>
    </row>
    <row r="3" spans="1:28" s="8" customFormat="1" ht="18" x14ac:dyDescent="0.25">
      <c r="B3" s="59" t="s">
        <v>7</v>
      </c>
      <c r="C3" s="60">
        <f>'מחשבון משכנתא'!D8</f>
        <v>0.03</v>
      </c>
      <c r="D3" s="59" t="s">
        <v>37</v>
      </c>
      <c r="E3" s="60">
        <f>'מחשבון משכנתא'!B15</f>
        <v>3.0000000000000001E-3</v>
      </c>
      <c r="F3" s="120" t="s">
        <v>57</v>
      </c>
      <c r="G3" s="120">
        <f>RATE(12,0,1,-(1+G2))*100</f>
        <v>0.16515813019726719</v>
      </c>
      <c r="H3" s="37"/>
      <c r="J3" s="38"/>
      <c r="K3" s="38"/>
      <c r="L3" s="38"/>
      <c r="M3" s="38"/>
      <c r="N3" s="38"/>
      <c r="O3" s="4"/>
      <c r="P3" s="4"/>
      <c r="Q3" s="6"/>
      <c r="R3" s="4"/>
      <c r="S3"/>
      <c r="T3"/>
      <c r="U3" s="7"/>
      <c r="V3" s="7"/>
      <c r="W3" s="7"/>
      <c r="X3" s="7"/>
      <c r="Y3" s="7"/>
    </row>
    <row r="4" spans="1:28" s="10" customFormat="1" ht="18.75" x14ac:dyDescent="0.25">
      <c r="B4" s="61" t="s">
        <v>8</v>
      </c>
      <c r="C4" s="62">
        <f>'מחשבון משכנתא'!C8*12</f>
        <v>180</v>
      </c>
      <c r="D4" s="63"/>
      <c r="E4" s="63"/>
      <c r="G4" s="56"/>
      <c r="J4" s="1"/>
      <c r="K4" s="1"/>
      <c r="L4" s="1"/>
      <c r="M4" s="1"/>
      <c r="N4" s="1"/>
      <c r="O4" s="9"/>
      <c r="P4" s="9"/>
      <c r="Q4" s="7"/>
      <c r="R4" s="2"/>
      <c r="S4" s="5"/>
      <c r="T4"/>
      <c r="U4" s="5"/>
      <c r="V4" s="5"/>
      <c r="W4" s="5"/>
      <c r="X4" s="5"/>
      <c r="Y4" s="5"/>
      <c r="Z4" s="2"/>
    </row>
    <row r="5" spans="1:28" s="10" customFormat="1" ht="18.75" x14ac:dyDescent="0.25">
      <c r="A5" s="5"/>
      <c r="B5" s="64" t="s">
        <v>9</v>
      </c>
      <c r="C5" s="65">
        <f>'מחשבון משכנתא'!B8</f>
        <v>100000</v>
      </c>
      <c r="D5" s="63"/>
      <c r="E5" s="61"/>
      <c r="G5" s="56"/>
      <c r="J5" s="1" t="s">
        <v>36</v>
      </c>
      <c r="K5" s="41">
        <f>IFERROR(AVERAGEIF(L13:L372,"&gt;0"),"")</f>
        <v>857.7286706915861</v>
      </c>
      <c r="L5" s="1"/>
      <c r="M5" s="1"/>
      <c r="N5" s="1"/>
      <c r="O5" s="12"/>
      <c r="P5" s="12"/>
      <c r="Q5" s="13"/>
      <c r="R5" s="12"/>
      <c r="S5" s="14"/>
      <c r="T5" s="14"/>
      <c r="U5" s="5"/>
      <c r="V5" s="5"/>
      <c r="W5" s="11"/>
      <c r="X5" s="11"/>
    </row>
    <row r="6" spans="1:28" s="10" customFormat="1" ht="18.75" x14ac:dyDescent="0.25">
      <c r="A6" s="5"/>
      <c r="B6" s="64" t="s">
        <v>6</v>
      </c>
      <c r="C6" s="62">
        <v>12</v>
      </c>
      <c r="D6" s="63"/>
      <c r="E6" s="43"/>
      <c r="F6" s="59"/>
      <c r="G6" s="70"/>
      <c r="J6" s="1" t="s">
        <v>35</v>
      </c>
      <c r="K6" s="124">
        <f>MAX(L13:L372)</f>
        <v>1034.4662527717894</v>
      </c>
      <c r="L6" s="1"/>
      <c r="M6" s="1"/>
      <c r="N6" s="1"/>
      <c r="O6" s="15"/>
      <c r="P6" s="15"/>
      <c r="Q6" s="16"/>
      <c r="R6" s="17"/>
      <c r="S6" s="2"/>
      <c r="T6" s="2"/>
      <c r="U6" s="11"/>
    </row>
    <row r="7" spans="1:28" s="10" customFormat="1" ht="18" x14ac:dyDescent="0.25">
      <c r="A7" s="5"/>
      <c r="B7" s="43"/>
      <c r="C7" s="66"/>
      <c r="D7" s="64"/>
      <c r="E7" s="43"/>
      <c r="F7" s="59"/>
      <c r="G7" s="70"/>
      <c r="J7" s="1"/>
      <c r="K7" s="1"/>
      <c r="L7" s="1"/>
      <c r="M7" s="1"/>
      <c r="N7" s="1"/>
      <c r="O7" s="15"/>
      <c r="P7" s="15"/>
      <c r="Q7" s="13"/>
      <c r="R7" s="13"/>
      <c r="S7" s="13"/>
      <c r="T7" s="13"/>
      <c r="U7" s="13"/>
      <c r="V7" s="13"/>
      <c r="W7" s="13"/>
      <c r="X7" s="13"/>
      <c r="Y7" s="18"/>
      <c r="Z7" s="18"/>
      <c r="AA7" s="18"/>
      <c r="AB7" s="18"/>
    </row>
    <row r="8" spans="1:28" s="10" customFormat="1" ht="18" x14ac:dyDescent="0.25">
      <c r="A8" s="5"/>
      <c r="B8" s="43"/>
      <c r="C8" s="64"/>
      <c r="D8" s="64"/>
      <c r="E8" s="43"/>
      <c r="F8" s="59"/>
      <c r="G8" s="70"/>
      <c r="J8" s="1" t="s">
        <v>32</v>
      </c>
      <c r="K8" s="124">
        <f>SUM(N13:N372)</f>
        <v>36318.281375278078</v>
      </c>
      <c r="L8" s="1"/>
      <c r="M8" s="1"/>
      <c r="N8" s="1"/>
      <c r="O8" s="15"/>
      <c r="P8" s="15"/>
      <c r="Q8" s="19"/>
      <c r="R8" s="15"/>
      <c r="S8"/>
      <c r="T8"/>
      <c r="U8" s="5"/>
      <c r="V8" s="5"/>
      <c r="W8" s="11"/>
      <c r="X8" s="11"/>
      <c r="Y8" s="11"/>
    </row>
    <row r="9" spans="1:28" s="10" customFormat="1" ht="18.75" x14ac:dyDescent="0.3">
      <c r="A9" s="21"/>
      <c r="B9" s="43" t="s">
        <v>10</v>
      </c>
      <c r="C9" s="67">
        <f>IFERROR(-PMT($C$3/12,$C$4,$C$5,0,0),"")</f>
        <v>690.58164027799012</v>
      </c>
      <c r="D9" s="67">
        <f>ROUNDUP($C$9,2)</f>
        <v>690.59</v>
      </c>
      <c r="E9" s="43"/>
      <c r="G9" s="56"/>
      <c r="J9" s="1" t="s">
        <v>38</v>
      </c>
      <c r="K9" s="124">
        <f>K10-K8-C5</f>
        <v>18072.879349207418</v>
      </c>
      <c r="L9" s="1"/>
      <c r="M9" s="1"/>
      <c r="N9" s="1"/>
      <c r="O9" s="15"/>
      <c r="P9" s="15"/>
      <c r="Q9" s="20"/>
      <c r="R9" s="15"/>
      <c r="S9"/>
      <c r="T9"/>
      <c r="U9" s="5"/>
      <c r="V9" s="5"/>
      <c r="W9" s="11"/>
      <c r="X9" s="11"/>
      <c r="Y9" s="11"/>
    </row>
    <row r="10" spans="1:28" s="10" customFormat="1" ht="18.75" x14ac:dyDescent="0.3">
      <c r="A10" s="21"/>
      <c r="B10" s="43"/>
      <c r="C10" s="67"/>
      <c r="D10" s="68"/>
      <c r="E10" s="47"/>
      <c r="G10" s="56"/>
      <c r="J10" s="10" t="s">
        <v>1</v>
      </c>
      <c r="K10" s="124">
        <f>SUM(L13:L372)</f>
        <v>154391.1607244855</v>
      </c>
      <c r="O10" s="15"/>
      <c r="P10" s="15"/>
      <c r="Q10" s="20"/>
      <c r="R10" s="15"/>
      <c r="S10"/>
      <c r="T10"/>
      <c r="U10" s="5"/>
      <c r="V10" s="5"/>
      <c r="W10" s="11"/>
      <c r="X10" s="11"/>
      <c r="Y10" s="11"/>
    </row>
    <row r="11" spans="1:28" ht="18" x14ac:dyDescent="0.25">
      <c r="A11" s="5"/>
      <c r="B11" s="31"/>
      <c r="C11" s="31"/>
      <c r="D11" s="44"/>
      <c r="E11" s="43"/>
      <c r="F11" s="25"/>
      <c r="G11" s="31"/>
      <c r="H11" s="23" t="s">
        <v>2</v>
      </c>
      <c r="I11" s="25"/>
      <c r="J11" s="25"/>
      <c r="K11" s="25"/>
      <c r="L11" s="25"/>
      <c r="M11" s="25"/>
      <c r="N11" s="25"/>
      <c r="O11" s="24"/>
      <c r="P11" s="24"/>
    </row>
    <row r="12" spans="1:28" ht="54" customHeight="1" x14ac:dyDescent="0.25">
      <c r="A12" s="26" t="s">
        <v>16</v>
      </c>
      <c r="B12" s="27" t="s">
        <v>15</v>
      </c>
      <c r="C12" s="27" t="s">
        <v>17</v>
      </c>
      <c r="D12" s="48" t="s">
        <v>0</v>
      </c>
      <c r="E12" s="27" t="s">
        <v>0</v>
      </c>
      <c r="F12" s="26" t="s">
        <v>13</v>
      </c>
      <c r="G12" s="26" t="s">
        <v>14</v>
      </c>
      <c r="H12" s="28" t="s">
        <v>3</v>
      </c>
      <c r="I12" s="27" t="s">
        <v>12</v>
      </c>
      <c r="J12" s="27" t="s">
        <v>77</v>
      </c>
      <c r="K12" s="27" t="s">
        <v>63</v>
      </c>
      <c r="L12" s="27" t="s">
        <v>68</v>
      </c>
      <c r="M12" s="27" t="s">
        <v>65</v>
      </c>
      <c r="N12" s="27" t="s">
        <v>66</v>
      </c>
      <c r="O12" s="29" t="s">
        <v>11</v>
      </c>
      <c r="P12" s="30" t="s">
        <v>4</v>
      </c>
    </row>
    <row r="13" spans="1:28" s="14" customFormat="1" ht="15" customHeight="1" x14ac:dyDescent="0.25">
      <c r="A13" s="31">
        <v>1</v>
      </c>
      <c r="B13" s="41">
        <f>$D$9</f>
        <v>690.59</v>
      </c>
      <c r="C13" s="41">
        <f>$B$13</f>
        <v>690.59</v>
      </c>
      <c r="D13" s="45">
        <f>IF(A13&lt;=$C$6,$C$3,0)</f>
        <v>0.03</v>
      </c>
      <c r="E13" s="49">
        <f>D13</f>
        <v>0.03</v>
      </c>
      <c r="F13" s="32">
        <f>ROUNDUP($C$5*$C$3/12,2)</f>
        <v>250</v>
      </c>
      <c r="G13" s="46">
        <f>C13-F13</f>
        <v>440.59000000000003</v>
      </c>
      <c r="H13" s="40">
        <v>0</v>
      </c>
      <c r="I13" s="41">
        <f>$C$5-G13-H13</f>
        <v>99559.41</v>
      </c>
      <c r="J13" s="41">
        <f>K13/$K$2*I13</f>
        <v>99723.840459991436</v>
      </c>
      <c r="K13" s="123">
        <f>K2+G3</f>
        <v>100.16515813019727</v>
      </c>
      <c r="L13" s="41">
        <f>IFERROR(IF(B13="","",K13/100*B13),"")</f>
        <v>691.73056553132926</v>
      </c>
      <c r="M13" s="41">
        <f>IFERROR(IF(B13="","",K13/100*G13),"")</f>
        <v>441.31767020583618</v>
      </c>
      <c r="N13" s="41">
        <f>IFERROR(IF(B13="","",K13/100*F13),"")</f>
        <v>250.41289532549317</v>
      </c>
      <c r="O13" s="32">
        <f>F13</f>
        <v>250</v>
      </c>
      <c r="P13" s="32"/>
    </row>
    <row r="14" spans="1:28" ht="15" customHeight="1" x14ac:dyDescent="0.25">
      <c r="A14" s="31">
        <f t="shared" ref="A14" si="0">+A13+1</f>
        <v>2</v>
      </c>
      <c r="B14" s="41">
        <f>IF(I13&lt;=0.01,"",IF(E14&lt;&gt;E13,PMT(E14/12,$C$4-A13,-I13),B13))</f>
        <v>690.59</v>
      </c>
      <c r="C14" s="41">
        <f>IF(I13&lt;=0.01,"",ROUNDUP(B14,2))</f>
        <v>690.59</v>
      </c>
      <c r="D14" s="50"/>
      <c r="E14" s="49">
        <f>IF(I13&lt;=0.01,"",IF(D14&lt;&gt;"",D14,E13))</f>
        <v>0.03</v>
      </c>
      <c r="F14" s="32">
        <f>IF(I13&lt;=0.01,"",ROUNDUP(I13*E14/12,2))</f>
        <v>248.89999999999998</v>
      </c>
      <c r="G14" s="46">
        <f>IF(I13&lt;=0.01,"",C14-F14)</f>
        <v>441.69000000000005</v>
      </c>
      <c r="H14" s="40">
        <v>0</v>
      </c>
      <c r="I14" s="41">
        <f>I13-G14-H14</f>
        <v>99117.72</v>
      </c>
      <c r="J14" s="41">
        <f t="shared" ref="J14:J77" si="1">K14/$K$2*I14</f>
        <v>99445.39231155852</v>
      </c>
      <c r="K14" s="123">
        <f>K13+G$3*K13/100</f>
        <v>100.33058903247424</v>
      </c>
      <c r="L14" s="41">
        <f t="shared" ref="L14:L77" si="2">IFERROR(IF(B14="","",K14/100*B14),"")</f>
        <v>692.87301479936377</v>
      </c>
      <c r="M14" s="41">
        <f t="shared" ref="M14:M77" si="3">IFERROR(IF(B14="","",K14/100*G14),"")</f>
        <v>443.15017869753547</v>
      </c>
      <c r="N14" s="41">
        <f t="shared" ref="N14:N77" si="4">IFERROR(IF(B14="","",K14/100*F14),"")</f>
        <v>249.72283610182834</v>
      </c>
      <c r="O14" s="32">
        <f>O13+F14</f>
        <v>498.9</v>
      </c>
      <c r="P14" s="32">
        <f t="shared" ref="P14:P77" si="5">I14+(I14*E15/12)</f>
        <v>99365.514299999995</v>
      </c>
    </row>
    <row r="15" spans="1:28" ht="15" customHeight="1" x14ac:dyDescent="0.25">
      <c r="A15" s="31">
        <f t="shared" ref="A15:A78" si="6">IF(I14&lt;0.02,"",A14+1)</f>
        <v>3</v>
      </c>
      <c r="B15" s="41">
        <f t="shared" ref="B15:B78" si="7">IF(A15="","",IF(E15&lt;&gt;E14,PMT(E15/12,$C$4-A14,-I14),B14))</f>
        <v>690.59</v>
      </c>
      <c r="C15" s="41">
        <f t="shared" ref="C15:C78" si="8">IF(A15="","",IF(B15&gt;P14,P14,ROUNDUP(B15,2)))</f>
        <v>690.59</v>
      </c>
      <c r="D15" s="50"/>
      <c r="E15" s="49">
        <f t="shared" ref="E15:E78" si="9">IF(A15="","",IF(D15&lt;&gt;"",D15,E14))</f>
        <v>0.03</v>
      </c>
      <c r="F15" s="32">
        <f t="shared" ref="F15:F78" si="10">IF(A15="","",ROUNDUP(I14*E15/12,2))</f>
        <v>247.79999999999998</v>
      </c>
      <c r="G15" s="46">
        <f t="shared" ref="G15:G78" si="11">IF(A15="","",C15-F15)</f>
        <v>442.79000000000008</v>
      </c>
      <c r="H15" s="40">
        <v>0</v>
      </c>
      <c r="I15" s="41">
        <f>IFERROR(IF(I14&lt;0.02,0,I14-G15-H15),"")</f>
        <v>98674.930000000008</v>
      </c>
      <c r="J15" s="41">
        <f t="shared" si="1"/>
        <v>99164.646925596258</v>
      </c>
      <c r="K15" s="123">
        <f t="shared" ref="K15:K78" si="12">K14+G$3*K14/100</f>
        <v>100.49629315733617</v>
      </c>
      <c r="L15" s="41">
        <f t="shared" si="2"/>
        <v>694.0173509152479</v>
      </c>
      <c r="M15" s="41">
        <f t="shared" si="3"/>
        <v>444.98753647136891</v>
      </c>
      <c r="N15" s="41">
        <f t="shared" si="4"/>
        <v>249.02981444387902</v>
      </c>
      <c r="O15" s="32">
        <f t="shared" ref="O15:O78" si="13">IF(A15="","",O14+F15)</f>
        <v>746.69999999999993</v>
      </c>
      <c r="P15" s="32">
        <f t="shared" si="5"/>
        <v>98921.617325000014</v>
      </c>
    </row>
    <row r="16" spans="1:28" ht="15" customHeight="1" x14ac:dyDescent="0.25">
      <c r="A16" s="31">
        <f t="shared" si="6"/>
        <v>4</v>
      </c>
      <c r="B16" s="41">
        <f t="shared" si="7"/>
        <v>690.59</v>
      </c>
      <c r="C16" s="41">
        <f t="shared" si="8"/>
        <v>690.59</v>
      </c>
      <c r="D16" s="50"/>
      <c r="E16" s="49">
        <f t="shared" si="9"/>
        <v>0.03</v>
      </c>
      <c r="F16" s="32">
        <f t="shared" si="10"/>
        <v>246.69</v>
      </c>
      <c r="G16" s="46">
        <f t="shared" si="11"/>
        <v>443.90000000000003</v>
      </c>
      <c r="H16" s="40">
        <v>0</v>
      </c>
      <c r="I16" s="41">
        <f t="shared" ref="I16:I79" si="14">IFERROR(IF(I15&lt;0.02,0,I15-G16-H16),"")</f>
        <v>98231.030000000013</v>
      </c>
      <c r="J16" s="41">
        <f t="shared" si="1"/>
        <v>98881.58558150148</v>
      </c>
      <c r="K16" s="123">
        <f t="shared" si="12"/>
        <v>100.66227095603239</v>
      </c>
      <c r="L16" s="41">
        <f t="shared" si="2"/>
        <v>695.16357699526418</v>
      </c>
      <c r="M16" s="41">
        <f t="shared" si="3"/>
        <v>446.83982077382785</v>
      </c>
      <c r="N16" s="41">
        <f t="shared" si="4"/>
        <v>248.32375622143633</v>
      </c>
      <c r="O16" s="32">
        <f t="shared" si="13"/>
        <v>993.38999999999987</v>
      </c>
      <c r="P16" s="32">
        <f t="shared" si="5"/>
        <v>98476.607575000016</v>
      </c>
    </row>
    <row r="17" spans="1:26" ht="15" customHeight="1" x14ac:dyDescent="0.3">
      <c r="A17" s="31">
        <f t="shared" si="6"/>
        <v>5</v>
      </c>
      <c r="B17" s="41">
        <f t="shared" si="7"/>
        <v>690.59</v>
      </c>
      <c r="C17" s="41">
        <f t="shared" si="8"/>
        <v>690.59</v>
      </c>
      <c r="D17" s="50"/>
      <c r="E17" s="49">
        <f t="shared" si="9"/>
        <v>0.03</v>
      </c>
      <c r="F17" s="32">
        <f t="shared" si="10"/>
        <v>245.57999999999998</v>
      </c>
      <c r="G17" s="46">
        <f t="shared" si="11"/>
        <v>445.01000000000005</v>
      </c>
      <c r="H17" s="40">
        <v>0</v>
      </c>
      <c r="I17" s="41">
        <f t="shared" si="14"/>
        <v>97786.020000000019</v>
      </c>
      <c r="J17" s="41">
        <f t="shared" si="1"/>
        <v>98596.199549686527</v>
      </c>
      <c r="K17" s="123">
        <f t="shared" si="12"/>
        <v>100.82852288055747</v>
      </c>
      <c r="L17" s="41">
        <f t="shared" si="2"/>
        <v>696.31169616084196</v>
      </c>
      <c r="M17" s="41">
        <f t="shared" si="3"/>
        <v>448.69700967076892</v>
      </c>
      <c r="N17" s="41">
        <f t="shared" si="4"/>
        <v>247.61468649007304</v>
      </c>
      <c r="O17" s="32">
        <f t="shared" si="13"/>
        <v>1238.9699999999998</v>
      </c>
      <c r="P17" s="32">
        <f t="shared" si="5"/>
        <v>98030.485050000018</v>
      </c>
      <c r="Q17" s="2"/>
      <c r="R17" s="2"/>
      <c r="S17" s="21"/>
      <c r="T17" s="21"/>
      <c r="U17" s="5"/>
      <c r="V17" s="22"/>
      <c r="W17" s="6"/>
      <c r="X17" s="15"/>
      <c r="Y17" s="20"/>
      <c r="Z17" s="15"/>
    </row>
    <row r="18" spans="1:26" ht="15" customHeight="1" x14ac:dyDescent="0.25">
      <c r="A18" s="31">
        <f t="shared" si="6"/>
        <v>6</v>
      </c>
      <c r="B18" s="41">
        <f t="shared" si="7"/>
        <v>690.59</v>
      </c>
      <c r="C18" s="41">
        <f t="shared" si="8"/>
        <v>690.59</v>
      </c>
      <c r="D18" s="50"/>
      <c r="E18" s="49">
        <f t="shared" si="9"/>
        <v>0.03</v>
      </c>
      <c r="F18" s="32">
        <f t="shared" si="10"/>
        <v>244.47</v>
      </c>
      <c r="G18" s="46">
        <f t="shared" si="11"/>
        <v>446.12</v>
      </c>
      <c r="H18" s="40">
        <v>0</v>
      </c>
      <c r="I18" s="41">
        <f t="shared" si="14"/>
        <v>97339.900000000023</v>
      </c>
      <c r="J18" s="41">
        <f t="shared" si="1"/>
        <v>98308.48007499802</v>
      </c>
      <c r="K18" s="123">
        <f t="shared" si="12"/>
        <v>100.99504938365253</v>
      </c>
      <c r="L18" s="41">
        <f t="shared" si="2"/>
        <v>697.46171153856608</v>
      </c>
      <c r="M18" s="41">
        <f t="shared" si="3"/>
        <v>450.55911431035071</v>
      </c>
      <c r="N18" s="41">
        <f t="shared" si="4"/>
        <v>246.90259722821534</v>
      </c>
      <c r="O18" s="32">
        <f t="shared" si="13"/>
        <v>1483.4399999999998</v>
      </c>
      <c r="P18" s="32">
        <f t="shared" si="5"/>
        <v>97583.249750000017</v>
      </c>
      <c r="Q18" s="33"/>
      <c r="R18" s="24"/>
      <c r="S18" s="24"/>
      <c r="T18" s="24"/>
      <c r="U18" s="5"/>
      <c r="V18" s="5"/>
      <c r="W18" s="5"/>
      <c r="X18" s="5"/>
      <c r="Y18" s="5"/>
    </row>
    <row r="19" spans="1:26" ht="15" customHeight="1" x14ac:dyDescent="0.25">
      <c r="A19" s="31">
        <f t="shared" si="6"/>
        <v>7</v>
      </c>
      <c r="B19" s="41">
        <f t="shared" si="7"/>
        <v>690.59</v>
      </c>
      <c r="C19" s="41">
        <f t="shared" si="8"/>
        <v>690.59</v>
      </c>
      <c r="D19" s="50"/>
      <c r="E19" s="49">
        <f t="shared" si="9"/>
        <v>0.03</v>
      </c>
      <c r="F19" s="32">
        <f t="shared" si="10"/>
        <v>243.35</v>
      </c>
      <c r="G19" s="46">
        <f t="shared" si="11"/>
        <v>447.24</v>
      </c>
      <c r="H19" s="40">
        <v>0</v>
      </c>
      <c r="I19" s="41">
        <f t="shared" si="14"/>
        <v>96892.660000000018</v>
      </c>
      <c r="J19" s="41">
        <f t="shared" si="1"/>
        <v>98018.408260465963</v>
      </c>
      <c r="K19" s="123">
        <f t="shared" si="12"/>
        <v>101.16185091880638</v>
      </c>
      <c r="L19" s="41">
        <f t="shared" si="2"/>
        <v>698.61362626018501</v>
      </c>
      <c r="M19" s="41">
        <f t="shared" si="3"/>
        <v>452.43626204926966</v>
      </c>
      <c r="N19" s="41">
        <f t="shared" si="4"/>
        <v>246.17736421091533</v>
      </c>
      <c r="O19" s="32">
        <f t="shared" si="13"/>
        <v>1726.7899999999997</v>
      </c>
      <c r="P19" s="32">
        <f t="shared" si="5"/>
        <v>97134.89165000002</v>
      </c>
      <c r="Q19" s="33"/>
      <c r="R19" s="24"/>
      <c r="S19" s="24"/>
      <c r="T19" s="24"/>
      <c r="U19" s="5"/>
      <c r="V19" s="5"/>
      <c r="W19" s="5"/>
      <c r="X19" s="5"/>
      <c r="Y19" s="5"/>
    </row>
    <row r="20" spans="1:26" ht="15" customHeight="1" x14ac:dyDescent="0.25">
      <c r="A20" s="31">
        <f t="shared" si="6"/>
        <v>8</v>
      </c>
      <c r="B20" s="41">
        <f t="shared" si="7"/>
        <v>690.59</v>
      </c>
      <c r="C20" s="41">
        <f t="shared" si="8"/>
        <v>690.59</v>
      </c>
      <c r="D20" s="50"/>
      <c r="E20" s="49">
        <f t="shared" si="9"/>
        <v>0.03</v>
      </c>
      <c r="F20" s="32">
        <f t="shared" si="10"/>
        <v>242.23999999999998</v>
      </c>
      <c r="G20" s="46">
        <f t="shared" si="11"/>
        <v>448.35</v>
      </c>
      <c r="H20" s="40">
        <v>0</v>
      </c>
      <c r="I20" s="41">
        <f t="shared" si="14"/>
        <v>96444.310000000012</v>
      </c>
      <c r="J20" s="41">
        <f t="shared" si="1"/>
        <v>97725.985382377927</v>
      </c>
      <c r="K20" s="123">
        <f t="shared" si="12"/>
        <v>101.32892794025683</v>
      </c>
      <c r="L20" s="41">
        <f t="shared" si="2"/>
        <v>699.76744346261967</v>
      </c>
      <c r="M20" s="41">
        <f t="shared" si="3"/>
        <v>454.30824842014152</v>
      </c>
      <c r="N20" s="41">
        <f t="shared" si="4"/>
        <v>245.45919504247811</v>
      </c>
      <c r="O20" s="32">
        <f t="shared" si="13"/>
        <v>1969.0299999999997</v>
      </c>
      <c r="P20" s="32">
        <f t="shared" si="5"/>
        <v>96685.420775000006</v>
      </c>
      <c r="Q20" s="33"/>
      <c r="R20" s="24"/>
      <c r="S20" s="24"/>
      <c r="T20" s="24"/>
      <c r="U20" s="5"/>
      <c r="V20" s="5"/>
      <c r="W20" s="5"/>
      <c r="X20" s="5"/>
      <c r="Y20" s="5"/>
    </row>
    <row r="21" spans="1:26" ht="15" customHeight="1" x14ac:dyDescent="0.25">
      <c r="A21" s="31">
        <f t="shared" si="6"/>
        <v>9</v>
      </c>
      <c r="B21" s="41">
        <f t="shared" si="7"/>
        <v>690.59</v>
      </c>
      <c r="C21" s="41">
        <f t="shared" si="8"/>
        <v>690.59</v>
      </c>
      <c r="D21" s="50"/>
      <c r="E21" s="49">
        <f t="shared" si="9"/>
        <v>0.03</v>
      </c>
      <c r="F21" s="32">
        <f t="shared" si="10"/>
        <v>241.12</v>
      </c>
      <c r="G21" s="46">
        <f t="shared" si="11"/>
        <v>449.47</v>
      </c>
      <c r="H21" s="40">
        <v>0</v>
      </c>
      <c r="I21" s="41">
        <f t="shared" si="14"/>
        <v>95994.840000000011</v>
      </c>
      <c r="J21" s="41">
        <f t="shared" si="1"/>
        <v>97431.192458777645</v>
      </c>
      <c r="K21" s="123">
        <f t="shared" si="12"/>
        <v>101.4962809029919</v>
      </c>
      <c r="L21" s="41">
        <f t="shared" si="2"/>
        <v>700.92316628797175</v>
      </c>
      <c r="M21" s="41">
        <f t="shared" si="3"/>
        <v>456.19533377467769</v>
      </c>
      <c r="N21" s="41">
        <f t="shared" si="4"/>
        <v>244.72783251329406</v>
      </c>
      <c r="O21" s="32">
        <f t="shared" si="13"/>
        <v>2210.1499999999996</v>
      </c>
      <c r="P21" s="32">
        <f t="shared" si="5"/>
        <v>96234.82710000001</v>
      </c>
      <c r="Q21" s="33"/>
      <c r="R21" s="24"/>
      <c r="S21" s="24"/>
      <c r="T21" s="24"/>
      <c r="U21" s="5"/>
      <c r="V21" s="5"/>
      <c r="W21" s="5"/>
      <c r="X21" s="5"/>
      <c r="Y21" s="5"/>
    </row>
    <row r="22" spans="1:26" ht="15" customHeight="1" x14ac:dyDescent="0.25">
      <c r="A22" s="31">
        <f t="shared" si="6"/>
        <v>10</v>
      </c>
      <c r="B22" s="41">
        <f t="shared" si="7"/>
        <v>690.59</v>
      </c>
      <c r="C22" s="41">
        <f t="shared" si="8"/>
        <v>690.59</v>
      </c>
      <c r="D22" s="50"/>
      <c r="E22" s="49">
        <f t="shared" si="9"/>
        <v>0.03</v>
      </c>
      <c r="F22" s="32">
        <f t="shared" si="10"/>
        <v>239.98999999999998</v>
      </c>
      <c r="G22" s="46">
        <f t="shared" si="11"/>
        <v>450.6</v>
      </c>
      <c r="H22" s="40">
        <v>0</v>
      </c>
      <c r="I22" s="41">
        <f t="shared" si="14"/>
        <v>95544.24</v>
      </c>
      <c r="J22" s="41">
        <f t="shared" si="1"/>
        <v>97134.010414827499</v>
      </c>
      <c r="K22" s="123">
        <f t="shared" si="12"/>
        <v>101.66391026275105</v>
      </c>
      <c r="L22" s="41">
        <f t="shared" si="2"/>
        <v>702.08079788353257</v>
      </c>
      <c r="M22" s="41">
        <f t="shared" si="3"/>
        <v>458.09757964395629</v>
      </c>
      <c r="N22" s="41">
        <f t="shared" si="4"/>
        <v>243.98321823957625</v>
      </c>
      <c r="O22" s="32">
        <f t="shared" si="13"/>
        <v>2450.1399999999994</v>
      </c>
      <c r="P22" s="32">
        <f t="shared" si="5"/>
        <v>95783.100600000005</v>
      </c>
      <c r="Q22" s="33"/>
      <c r="R22" s="24"/>
      <c r="S22" s="24"/>
      <c r="T22" s="24"/>
      <c r="U22" s="5"/>
      <c r="V22" s="5"/>
      <c r="W22" s="5"/>
      <c r="X22" s="5"/>
      <c r="Y22" s="5"/>
    </row>
    <row r="23" spans="1:26" ht="15" customHeight="1" x14ac:dyDescent="0.25">
      <c r="A23" s="31">
        <f t="shared" si="6"/>
        <v>11</v>
      </c>
      <c r="B23" s="41">
        <f t="shared" si="7"/>
        <v>690.59</v>
      </c>
      <c r="C23" s="41">
        <f t="shared" si="8"/>
        <v>690.59</v>
      </c>
      <c r="D23" s="50"/>
      <c r="E23" s="49">
        <f t="shared" si="9"/>
        <v>0.03</v>
      </c>
      <c r="F23" s="32">
        <f t="shared" si="10"/>
        <v>238.87</v>
      </c>
      <c r="G23" s="46">
        <f t="shared" si="11"/>
        <v>451.72</v>
      </c>
      <c r="H23" s="40">
        <v>0</v>
      </c>
      <c r="I23" s="41">
        <f t="shared" si="14"/>
        <v>95092.52</v>
      </c>
      <c r="J23" s="41">
        <f t="shared" si="1"/>
        <v>96834.44044882874</v>
      </c>
      <c r="K23" s="123">
        <f t="shared" si="12"/>
        <v>101.83181647602643</v>
      </c>
      <c r="L23" s="41">
        <f t="shared" si="2"/>
        <v>703.24034140179106</v>
      </c>
      <c r="M23" s="41">
        <f t="shared" si="3"/>
        <v>459.99468138550662</v>
      </c>
      <c r="N23" s="41">
        <f t="shared" si="4"/>
        <v>243.24566001628435</v>
      </c>
      <c r="O23" s="32">
        <f t="shared" si="13"/>
        <v>2689.0099999999993</v>
      </c>
      <c r="P23" s="32">
        <f t="shared" si="5"/>
        <v>95330.251300000004</v>
      </c>
      <c r="Q23" s="33"/>
      <c r="R23" s="24"/>
      <c r="S23" s="24"/>
      <c r="T23" s="24"/>
      <c r="U23" s="5"/>
      <c r="V23" s="5"/>
      <c r="W23" s="5"/>
      <c r="X23" s="5"/>
      <c r="Y23" s="5"/>
    </row>
    <row r="24" spans="1:26" ht="15" customHeight="1" x14ac:dyDescent="0.25">
      <c r="A24" s="31">
        <f t="shared" si="6"/>
        <v>12</v>
      </c>
      <c r="B24" s="41">
        <f t="shared" si="7"/>
        <v>690.59</v>
      </c>
      <c r="C24" s="41">
        <f t="shared" si="8"/>
        <v>690.59</v>
      </c>
      <c r="D24" s="50"/>
      <c r="E24" s="49">
        <f t="shared" si="9"/>
        <v>0.03</v>
      </c>
      <c r="F24" s="32">
        <f t="shared" si="10"/>
        <v>237.73999999999998</v>
      </c>
      <c r="G24" s="46">
        <f t="shared" si="11"/>
        <v>452.85</v>
      </c>
      <c r="H24" s="40">
        <v>0</v>
      </c>
      <c r="I24" s="41">
        <f t="shared" si="14"/>
        <v>94639.67</v>
      </c>
      <c r="J24" s="41">
        <f t="shared" si="1"/>
        <v>96532.463400060704</v>
      </c>
      <c r="K24" s="123">
        <f t="shared" si="12"/>
        <v>102.00000000006415</v>
      </c>
      <c r="L24" s="41">
        <f t="shared" si="2"/>
        <v>704.40180000044302</v>
      </c>
      <c r="M24" s="41">
        <f t="shared" si="3"/>
        <v>461.90700000029051</v>
      </c>
      <c r="N24" s="41">
        <f t="shared" si="4"/>
        <v>242.49480000015248</v>
      </c>
      <c r="O24" s="32">
        <f t="shared" si="13"/>
        <v>2926.7499999999991</v>
      </c>
      <c r="P24" s="32">
        <f t="shared" si="5"/>
        <v>94876.269174999994</v>
      </c>
      <c r="Q24" s="33"/>
      <c r="R24" s="24"/>
      <c r="S24" s="24"/>
      <c r="T24" s="24"/>
      <c r="U24" s="5"/>
      <c r="V24" s="5"/>
      <c r="W24" s="5"/>
      <c r="X24" s="5"/>
      <c r="Y24" s="5"/>
    </row>
    <row r="25" spans="1:26" ht="15" customHeight="1" x14ac:dyDescent="0.25">
      <c r="A25" s="31">
        <f t="shared" si="6"/>
        <v>13</v>
      </c>
      <c r="B25" s="41">
        <f t="shared" si="7"/>
        <v>690.59</v>
      </c>
      <c r="C25" s="41">
        <f t="shared" si="8"/>
        <v>690.59</v>
      </c>
      <c r="D25" s="50"/>
      <c r="E25" s="49">
        <f t="shared" si="9"/>
        <v>0.03</v>
      </c>
      <c r="F25" s="32">
        <f t="shared" si="10"/>
        <v>236.6</v>
      </c>
      <c r="G25" s="46">
        <f t="shared" si="11"/>
        <v>453.99</v>
      </c>
      <c r="H25" s="40">
        <v>0</v>
      </c>
      <c r="I25" s="41">
        <f t="shared" si="14"/>
        <v>94185.68</v>
      </c>
      <c r="J25" s="41">
        <f t="shared" si="1"/>
        <v>96228.060014222137</v>
      </c>
      <c r="K25" s="123">
        <f t="shared" si="12"/>
        <v>102.16846129286547</v>
      </c>
      <c r="L25" s="41">
        <f t="shared" si="2"/>
        <v>705.56517684239975</v>
      </c>
      <c r="M25" s="41">
        <f t="shared" si="3"/>
        <v>463.83459742347998</v>
      </c>
      <c r="N25" s="41">
        <f t="shared" si="4"/>
        <v>241.73057941891972</v>
      </c>
      <c r="O25" s="32">
        <f t="shared" si="13"/>
        <v>3163.349999999999</v>
      </c>
      <c r="P25" s="32">
        <f t="shared" si="5"/>
        <v>94421.144199999995</v>
      </c>
      <c r="Q25" s="33"/>
      <c r="R25" s="24"/>
      <c r="S25" s="24"/>
      <c r="T25" s="24"/>
      <c r="U25" s="5"/>
      <c r="V25" s="5"/>
      <c r="W25" s="5"/>
      <c r="X25" s="5"/>
      <c r="Y25" s="5"/>
    </row>
    <row r="26" spans="1:26" ht="15" customHeight="1" x14ac:dyDescent="0.25">
      <c r="A26" s="31">
        <f t="shared" si="6"/>
        <v>14</v>
      </c>
      <c r="B26" s="41">
        <f t="shared" si="7"/>
        <v>690.59</v>
      </c>
      <c r="C26" s="41">
        <f t="shared" si="8"/>
        <v>690.59</v>
      </c>
      <c r="D26" s="50"/>
      <c r="E26" s="49">
        <f t="shared" si="9"/>
        <v>0.03</v>
      </c>
      <c r="F26" s="32">
        <f t="shared" si="10"/>
        <v>235.47</v>
      </c>
      <c r="G26" s="46">
        <f t="shared" si="11"/>
        <v>455.12</v>
      </c>
      <c r="H26" s="40">
        <v>0</v>
      </c>
      <c r="I26" s="41">
        <f t="shared" si="14"/>
        <v>93730.559999999998</v>
      </c>
      <c r="J26" s="41">
        <f t="shared" si="1"/>
        <v>95921.231410525754</v>
      </c>
      <c r="K26" s="123">
        <f t="shared" si="12"/>
        <v>102.33720081318809</v>
      </c>
      <c r="L26" s="41">
        <f t="shared" si="2"/>
        <v>706.73047509579567</v>
      </c>
      <c r="M26" s="41">
        <f t="shared" si="3"/>
        <v>465.75706834098162</v>
      </c>
      <c r="N26" s="41">
        <f t="shared" si="4"/>
        <v>240.97340675481399</v>
      </c>
      <c r="O26" s="32">
        <f t="shared" si="13"/>
        <v>3398.8199999999988</v>
      </c>
      <c r="P26" s="32">
        <f t="shared" si="5"/>
        <v>93964.886400000003</v>
      </c>
      <c r="Q26" s="33"/>
      <c r="R26" s="24"/>
      <c r="S26" s="24"/>
      <c r="T26" s="24"/>
      <c r="U26" s="5"/>
      <c r="V26" s="5"/>
      <c r="W26" s="5"/>
      <c r="X26" s="5"/>
      <c r="Y26" s="5"/>
    </row>
    <row r="27" spans="1:26" ht="15" customHeight="1" x14ac:dyDescent="0.25">
      <c r="A27" s="31">
        <f t="shared" si="6"/>
        <v>15</v>
      </c>
      <c r="B27" s="41">
        <f t="shared" si="7"/>
        <v>690.59</v>
      </c>
      <c r="C27" s="41">
        <f t="shared" si="8"/>
        <v>690.59</v>
      </c>
      <c r="D27" s="50"/>
      <c r="E27" s="49">
        <f t="shared" si="9"/>
        <v>0.03</v>
      </c>
      <c r="F27" s="32">
        <f t="shared" si="10"/>
        <v>234.32999999999998</v>
      </c>
      <c r="G27" s="46">
        <f t="shared" si="11"/>
        <v>456.26000000000005</v>
      </c>
      <c r="H27" s="40">
        <v>0</v>
      </c>
      <c r="I27" s="41">
        <f t="shared" si="14"/>
        <v>93274.3</v>
      </c>
      <c r="J27" s="41">
        <f t="shared" si="1"/>
        <v>95611.958247882416</v>
      </c>
      <c r="K27" s="123">
        <f t="shared" si="12"/>
        <v>102.50621902054738</v>
      </c>
      <c r="L27" s="41">
        <f t="shared" si="2"/>
        <v>707.89769793399819</v>
      </c>
      <c r="M27" s="41">
        <f t="shared" si="3"/>
        <v>467.69487490314947</v>
      </c>
      <c r="N27" s="41">
        <f t="shared" si="4"/>
        <v>240.20282303084863</v>
      </c>
      <c r="O27" s="32">
        <f t="shared" si="13"/>
        <v>3633.1499999999987</v>
      </c>
      <c r="P27" s="32">
        <f t="shared" si="5"/>
        <v>93507.485750000007</v>
      </c>
      <c r="Q27" s="33"/>
      <c r="R27" s="24"/>
      <c r="S27" s="24"/>
      <c r="T27" s="24"/>
      <c r="U27" s="5"/>
      <c r="V27" s="5"/>
      <c r="W27" s="5"/>
      <c r="X27" s="5"/>
      <c r="Y27" s="5"/>
    </row>
    <row r="28" spans="1:26" ht="15" customHeight="1" x14ac:dyDescent="0.25">
      <c r="A28" s="31">
        <f t="shared" si="6"/>
        <v>16</v>
      </c>
      <c r="B28" s="41">
        <f t="shared" si="7"/>
        <v>690.59</v>
      </c>
      <c r="C28" s="41">
        <f t="shared" si="8"/>
        <v>690.59</v>
      </c>
      <c r="D28" s="50"/>
      <c r="E28" s="49">
        <f t="shared" si="9"/>
        <v>0.03</v>
      </c>
      <c r="F28" s="32">
        <f t="shared" si="10"/>
        <v>233.19</v>
      </c>
      <c r="G28" s="46">
        <f t="shared" si="11"/>
        <v>457.40000000000003</v>
      </c>
      <c r="H28" s="40">
        <v>0</v>
      </c>
      <c r="I28" s="41">
        <f t="shared" si="14"/>
        <v>92816.900000000009</v>
      </c>
      <c r="J28" s="41">
        <f t="shared" si="1"/>
        <v>95300.231358469391</v>
      </c>
      <c r="K28" s="123">
        <f t="shared" si="12"/>
        <v>102.67551637521763</v>
      </c>
      <c r="L28" s="41">
        <f t="shared" si="2"/>
        <v>709.06684853561546</v>
      </c>
      <c r="M28" s="41">
        <f t="shared" si="3"/>
        <v>469.63781190024548</v>
      </c>
      <c r="N28" s="41">
        <f t="shared" si="4"/>
        <v>239.42903663537001</v>
      </c>
      <c r="O28" s="32">
        <f t="shared" si="13"/>
        <v>3866.3399999999988</v>
      </c>
      <c r="P28" s="32">
        <f t="shared" si="5"/>
        <v>93048.942250000007</v>
      </c>
      <c r="Q28" s="33"/>
      <c r="R28" s="24"/>
      <c r="S28" s="24"/>
      <c r="T28" s="24"/>
      <c r="U28" s="5"/>
      <c r="V28" s="5"/>
      <c r="W28" s="5"/>
      <c r="X28" s="5"/>
      <c r="Y28" s="5"/>
    </row>
    <row r="29" spans="1:26" ht="15" customHeight="1" x14ac:dyDescent="0.25">
      <c r="A29" s="31">
        <f t="shared" si="6"/>
        <v>17</v>
      </c>
      <c r="B29" s="41">
        <f t="shared" si="7"/>
        <v>690.59</v>
      </c>
      <c r="C29" s="41">
        <f t="shared" si="8"/>
        <v>690.59</v>
      </c>
      <c r="D29" s="50"/>
      <c r="E29" s="49">
        <f t="shared" si="9"/>
        <v>0.03</v>
      </c>
      <c r="F29" s="32">
        <f t="shared" si="10"/>
        <v>232.04999999999998</v>
      </c>
      <c r="G29" s="46">
        <f t="shared" si="11"/>
        <v>458.54000000000008</v>
      </c>
      <c r="H29" s="40">
        <v>0</v>
      </c>
      <c r="I29" s="41">
        <f t="shared" si="14"/>
        <v>92358.360000000015</v>
      </c>
      <c r="J29" s="41">
        <f t="shared" si="1"/>
        <v>94986.041547661574</v>
      </c>
      <c r="K29" s="123">
        <f t="shared" si="12"/>
        <v>102.84509333823333</v>
      </c>
      <c r="L29" s="41">
        <f t="shared" si="2"/>
        <v>710.23793008450559</v>
      </c>
      <c r="M29" s="41">
        <f t="shared" si="3"/>
        <v>471.58589099313519</v>
      </c>
      <c r="N29" s="41">
        <f t="shared" si="4"/>
        <v>238.65203909137043</v>
      </c>
      <c r="O29" s="32">
        <f t="shared" si="13"/>
        <v>4098.3899999999985</v>
      </c>
      <c r="P29" s="32">
        <f t="shared" si="5"/>
        <v>92589.255900000018</v>
      </c>
      <c r="Q29" s="33"/>
      <c r="R29" s="24"/>
      <c r="S29" s="24"/>
      <c r="T29" s="24"/>
      <c r="U29" s="5"/>
      <c r="V29" s="5"/>
      <c r="W29" s="5"/>
      <c r="X29" s="5"/>
      <c r="Y29" s="5"/>
    </row>
    <row r="30" spans="1:26" ht="15" customHeight="1" x14ac:dyDescent="0.25">
      <c r="A30" s="31">
        <f t="shared" si="6"/>
        <v>18</v>
      </c>
      <c r="B30" s="41">
        <f t="shared" si="7"/>
        <v>690.59</v>
      </c>
      <c r="C30" s="41">
        <f t="shared" si="8"/>
        <v>690.59</v>
      </c>
      <c r="D30" s="50"/>
      <c r="E30" s="49">
        <f t="shared" si="9"/>
        <v>0.03</v>
      </c>
      <c r="F30" s="32">
        <f t="shared" si="10"/>
        <v>230.89999999999998</v>
      </c>
      <c r="G30" s="46">
        <f t="shared" si="11"/>
        <v>459.69000000000005</v>
      </c>
      <c r="H30" s="40">
        <v>0</v>
      </c>
      <c r="I30" s="41">
        <f t="shared" si="14"/>
        <v>91898.670000000013</v>
      </c>
      <c r="J30" s="41">
        <f t="shared" si="1"/>
        <v>94669.369292467847</v>
      </c>
      <c r="K30" s="123">
        <f t="shared" si="12"/>
        <v>103.01495037139038</v>
      </c>
      <c r="L30" s="41">
        <f t="shared" si="2"/>
        <v>711.41094576978492</v>
      </c>
      <c r="M30" s="41">
        <f t="shared" si="3"/>
        <v>473.54942536224456</v>
      </c>
      <c r="N30" s="41">
        <f t="shared" si="4"/>
        <v>237.86152040754038</v>
      </c>
      <c r="O30" s="32">
        <f t="shared" si="13"/>
        <v>4329.2899999999981</v>
      </c>
      <c r="P30" s="32">
        <f t="shared" si="5"/>
        <v>92128.416675000015</v>
      </c>
      <c r="Q30" s="33"/>
      <c r="R30" s="24"/>
      <c r="S30" s="24"/>
      <c r="T30" s="24"/>
      <c r="U30" s="5"/>
      <c r="V30" s="5"/>
      <c r="W30" s="5"/>
      <c r="X30" s="5"/>
      <c r="Y30" s="5"/>
    </row>
    <row r="31" spans="1:26" ht="15" customHeight="1" x14ac:dyDescent="0.25">
      <c r="A31" s="31">
        <f t="shared" si="6"/>
        <v>19</v>
      </c>
      <c r="B31" s="41">
        <f t="shared" si="7"/>
        <v>690.59</v>
      </c>
      <c r="C31" s="41">
        <f t="shared" si="8"/>
        <v>690.59</v>
      </c>
      <c r="D31" s="50"/>
      <c r="E31" s="49">
        <f t="shared" si="9"/>
        <v>0.03</v>
      </c>
      <c r="F31" s="32">
        <f t="shared" si="10"/>
        <v>229.75</v>
      </c>
      <c r="G31" s="46">
        <f t="shared" si="11"/>
        <v>460.84000000000003</v>
      </c>
      <c r="H31" s="40">
        <v>0</v>
      </c>
      <c r="I31" s="41">
        <f t="shared" si="14"/>
        <v>91437.830000000016</v>
      </c>
      <c r="J31" s="41">
        <f t="shared" si="1"/>
        <v>94350.205293410807</v>
      </c>
      <c r="K31" s="123">
        <f t="shared" si="12"/>
        <v>103.18508793724742</v>
      </c>
      <c r="L31" s="41">
        <f t="shared" si="2"/>
        <v>712.58589878583689</v>
      </c>
      <c r="M31" s="41">
        <f t="shared" si="3"/>
        <v>475.51815925001102</v>
      </c>
      <c r="N31" s="41">
        <f t="shared" si="4"/>
        <v>237.06773953582592</v>
      </c>
      <c r="O31" s="32">
        <f t="shared" si="13"/>
        <v>4559.0399999999981</v>
      </c>
      <c r="P31" s="32">
        <f t="shared" si="5"/>
        <v>91666.424575000012</v>
      </c>
      <c r="Q31" s="33"/>
      <c r="R31" s="24"/>
      <c r="S31" s="24"/>
      <c r="T31" s="24"/>
      <c r="U31" s="5"/>
      <c r="V31" s="5"/>
      <c r="W31" s="5"/>
      <c r="X31" s="5"/>
      <c r="Y31" s="5"/>
    </row>
    <row r="32" spans="1:26" ht="15" customHeight="1" x14ac:dyDescent="0.25">
      <c r="A32" s="31">
        <f t="shared" si="6"/>
        <v>20</v>
      </c>
      <c r="B32" s="41">
        <f t="shared" si="7"/>
        <v>690.59</v>
      </c>
      <c r="C32" s="41">
        <f t="shared" si="8"/>
        <v>690.59</v>
      </c>
      <c r="D32" s="50"/>
      <c r="E32" s="49">
        <f t="shared" si="9"/>
        <v>0.03</v>
      </c>
      <c r="F32" s="32">
        <f t="shared" si="10"/>
        <v>228.6</v>
      </c>
      <c r="G32" s="46">
        <f t="shared" si="11"/>
        <v>461.99</v>
      </c>
      <c r="H32" s="40">
        <v>0</v>
      </c>
      <c r="I32" s="41">
        <f t="shared" si="14"/>
        <v>90975.840000000011</v>
      </c>
      <c r="J32" s="41">
        <f t="shared" si="1"/>
        <v>94028.540223835371</v>
      </c>
      <c r="K32" s="123">
        <f t="shared" si="12"/>
        <v>103.35550649912697</v>
      </c>
      <c r="L32" s="41">
        <f t="shared" si="2"/>
        <v>713.76279233232094</v>
      </c>
      <c r="M32" s="41">
        <f t="shared" si="3"/>
        <v>477.49210447531669</v>
      </c>
      <c r="N32" s="41">
        <f t="shared" si="4"/>
        <v>236.27068785700425</v>
      </c>
      <c r="O32" s="32">
        <f t="shared" si="13"/>
        <v>4787.6399999999985</v>
      </c>
      <c r="P32" s="32">
        <f t="shared" si="5"/>
        <v>91203.279600000009</v>
      </c>
      <c r="Q32" s="33"/>
      <c r="R32" s="24"/>
      <c r="S32" s="24"/>
      <c r="T32" s="24"/>
      <c r="U32" s="5"/>
      <c r="V32" s="5"/>
      <c r="W32" s="5"/>
      <c r="X32" s="5"/>
      <c r="Y32" s="5"/>
    </row>
    <row r="33" spans="1:25" ht="15" customHeight="1" x14ac:dyDescent="0.25">
      <c r="A33" s="31">
        <f t="shared" si="6"/>
        <v>21</v>
      </c>
      <c r="B33" s="41">
        <f t="shared" si="7"/>
        <v>690.59</v>
      </c>
      <c r="C33" s="41">
        <f t="shared" si="8"/>
        <v>690.59</v>
      </c>
      <c r="D33" s="50"/>
      <c r="E33" s="49">
        <f t="shared" si="9"/>
        <v>0.03</v>
      </c>
      <c r="F33" s="32">
        <f t="shared" si="10"/>
        <v>227.44</v>
      </c>
      <c r="G33" s="46">
        <f t="shared" si="11"/>
        <v>463.15000000000003</v>
      </c>
      <c r="H33" s="40">
        <v>0</v>
      </c>
      <c r="I33" s="41">
        <f t="shared" si="14"/>
        <v>90512.690000000017</v>
      </c>
      <c r="J33" s="41">
        <f t="shared" si="1"/>
        <v>93704.354377218289</v>
      </c>
      <c r="K33" s="123">
        <f t="shared" si="12"/>
        <v>103.52620652111685</v>
      </c>
      <c r="L33" s="41">
        <f t="shared" si="2"/>
        <v>714.94162961418078</v>
      </c>
      <c r="M33" s="41">
        <f t="shared" si="3"/>
        <v>479.48162550255267</v>
      </c>
      <c r="N33" s="41">
        <f t="shared" si="4"/>
        <v>235.46000411162814</v>
      </c>
      <c r="O33" s="32">
        <f t="shared" si="13"/>
        <v>5015.0799999999981</v>
      </c>
      <c r="P33" s="32">
        <f t="shared" si="5"/>
        <v>90738.97172500001</v>
      </c>
      <c r="Q33" s="33"/>
      <c r="R33" s="24"/>
      <c r="S33" s="24"/>
      <c r="T33" s="24"/>
      <c r="U33" s="5"/>
      <c r="V33" s="5"/>
      <c r="W33" s="5"/>
      <c r="X33" s="5"/>
      <c r="Y33" s="5"/>
    </row>
    <row r="34" spans="1:25" ht="15" customHeight="1" x14ac:dyDescent="0.25">
      <c r="A34" s="31">
        <f t="shared" si="6"/>
        <v>22</v>
      </c>
      <c r="B34" s="41">
        <f t="shared" si="7"/>
        <v>690.59</v>
      </c>
      <c r="C34" s="41">
        <f t="shared" si="8"/>
        <v>690.59</v>
      </c>
      <c r="D34" s="50"/>
      <c r="E34" s="49">
        <f t="shared" si="9"/>
        <v>0.03</v>
      </c>
      <c r="F34" s="32">
        <f t="shared" si="10"/>
        <v>226.29</v>
      </c>
      <c r="G34" s="46">
        <f t="shared" si="11"/>
        <v>464.30000000000007</v>
      </c>
      <c r="H34" s="40">
        <v>0</v>
      </c>
      <c r="I34" s="41">
        <f t="shared" si="14"/>
        <v>90048.390000000014</v>
      </c>
      <c r="J34" s="41">
        <f t="shared" si="1"/>
        <v>93377.64869076389</v>
      </c>
      <c r="K34" s="123">
        <f t="shared" si="12"/>
        <v>103.69718846807129</v>
      </c>
      <c r="L34" s="41">
        <f t="shared" si="2"/>
        <v>716.12241384165361</v>
      </c>
      <c r="M34" s="41">
        <f t="shared" si="3"/>
        <v>481.46604605725514</v>
      </c>
      <c r="N34" s="41">
        <f t="shared" si="4"/>
        <v>234.65636778439853</v>
      </c>
      <c r="O34" s="32">
        <f t="shared" si="13"/>
        <v>5241.3699999999981</v>
      </c>
      <c r="P34" s="32">
        <f t="shared" si="5"/>
        <v>90273.510975000012</v>
      </c>
      <c r="Q34" s="33"/>
      <c r="R34" s="24"/>
      <c r="S34" s="24"/>
      <c r="T34" s="24"/>
      <c r="U34" s="5"/>
      <c r="V34" s="5"/>
      <c r="W34" s="5"/>
      <c r="X34" s="5"/>
      <c r="Y34" s="5"/>
    </row>
    <row r="35" spans="1:25" ht="15" customHeight="1" x14ac:dyDescent="0.25">
      <c r="A35" s="31">
        <f t="shared" si="6"/>
        <v>23</v>
      </c>
      <c r="B35" s="41">
        <f t="shared" si="7"/>
        <v>690.59</v>
      </c>
      <c r="C35" s="41">
        <f t="shared" si="8"/>
        <v>690.59</v>
      </c>
      <c r="D35" s="50"/>
      <c r="E35" s="49">
        <f t="shared" si="9"/>
        <v>0.03</v>
      </c>
      <c r="F35" s="32">
        <f t="shared" si="10"/>
        <v>225.13</v>
      </c>
      <c r="G35" s="46">
        <f t="shared" si="11"/>
        <v>465.46000000000004</v>
      </c>
      <c r="H35" s="40">
        <v>0</v>
      </c>
      <c r="I35" s="41">
        <f t="shared" si="14"/>
        <v>89582.930000000008</v>
      </c>
      <c r="J35" s="41">
        <f t="shared" si="1"/>
        <v>93048.403368934712</v>
      </c>
      <c r="K35" s="123">
        <f t="shared" si="12"/>
        <v>103.86845280561229</v>
      </c>
      <c r="L35" s="41">
        <f t="shared" si="2"/>
        <v>717.30514823027806</v>
      </c>
      <c r="M35" s="41">
        <f t="shared" si="3"/>
        <v>483.46610042900306</v>
      </c>
      <c r="N35" s="41">
        <f t="shared" si="4"/>
        <v>233.83904780127497</v>
      </c>
      <c r="O35" s="32">
        <f t="shared" si="13"/>
        <v>5466.4999999999982</v>
      </c>
      <c r="P35" s="32">
        <f t="shared" si="5"/>
        <v>89806.887325000003</v>
      </c>
      <c r="Q35" s="33"/>
      <c r="R35" s="24"/>
      <c r="S35" s="24"/>
      <c r="T35" s="24"/>
      <c r="U35" s="5"/>
      <c r="V35" s="5"/>
      <c r="W35" s="5"/>
      <c r="X35" s="5"/>
      <c r="Y35" s="5"/>
    </row>
    <row r="36" spans="1:25" ht="15" customHeight="1" x14ac:dyDescent="0.25">
      <c r="A36" s="31">
        <f t="shared" si="6"/>
        <v>24</v>
      </c>
      <c r="B36" s="41">
        <f t="shared" si="7"/>
        <v>690.59</v>
      </c>
      <c r="C36" s="41">
        <f t="shared" si="8"/>
        <v>690.59</v>
      </c>
      <c r="D36" s="50"/>
      <c r="E36" s="49">
        <f t="shared" si="9"/>
        <v>0.03</v>
      </c>
      <c r="F36" s="32">
        <f t="shared" si="10"/>
        <v>223.95999999999998</v>
      </c>
      <c r="G36" s="46">
        <f t="shared" si="11"/>
        <v>466.63000000000005</v>
      </c>
      <c r="H36" s="40">
        <v>0</v>
      </c>
      <c r="I36" s="41">
        <f t="shared" si="14"/>
        <v>89116.3</v>
      </c>
      <c r="J36" s="41">
        <f t="shared" si="1"/>
        <v>92716.598520116633</v>
      </c>
      <c r="K36" s="123">
        <f t="shared" si="12"/>
        <v>104.04000000013087</v>
      </c>
      <c r="L36" s="41">
        <f t="shared" si="2"/>
        <v>718.48983600090378</v>
      </c>
      <c r="M36" s="41">
        <f t="shared" si="3"/>
        <v>485.48185200061073</v>
      </c>
      <c r="N36" s="41">
        <f t="shared" si="4"/>
        <v>233.00798400029308</v>
      </c>
      <c r="O36" s="32">
        <f t="shared" si="13"/>
        <v>5690.4599999999982</v>
      </c>
      <c r="P36" s="32">
        <f t="shared" si="5"/>
        <v>89339.090750000003</v>
      </c>
      <c r="Q36" s="33"/>
      <c r="R36" s="24"/>
      <c r="S36" s="24"/>
      <c r="T36" s="24"/>
      <c r="U36" s="5"/>
      <c r="V36" s="5"/>
      <c r="W36" s="5"/>
      <c r="X36" s="5"/>
      <c r="Y36" s="5"/>
    </row>
    <row r="37" spans="1:25" ht="15" customHeight="1" x14ac:dyDescent="0.25">
      <c r="A37" s="31">
        <f t="shared" si="6"/>
        <v>25</v>
      </c>
      <c r="B37" s="41">
        <f t="shared" si="7"/>
        <v>690.59</v>
      </c>
      <c r="C37" s="41">
        <f t="shared" si="8"/>
        <v>690.59</v>
      </c>
      <c r="D37" s="50"/>
      <c r="E37" s="49">
        <f t="shared" si="9"/>
        <v>0.03</v>
      </c>
      <c r="F37" s="32">
        <f t="shared" si="10"/>
        <v>222.79999999999998</v>
      </c>
      <c r="G37" s="46">
        <f t="shared" si="11"/>
        <v>467.79000000000008</v>
      </c>
      <c r="H37" s="40">
        <v>0</v>
      </c>
      <c r="I37" s="41">
        <f t="shared" si="14"/>
        <v>88648.510000000009</v>
      </c>
      <c r="J37" s="41">
        <f t="shared" si="1"/>
        <v>92382.234998631131</v>
      </c>
      <c r="K37" s="123">
        <f t="shared" si="12"/>
        <v>104.21183051878833</v>
      </c>
      <c r="L37" s="41">
        <f t="shared" si="2"/>
        <v>719.67648037970037</v>
      </c>
      <c r="M37" s="41">
        <f t="shared" si="3"/>
        <v>487.49252198383999</v>
      </c>
      <c r="N37" s="41">
        <f t="shared" si="4"/>
        <v>232.18395839586037</v>
      </c>
      <c r="O37" s="32">
        <f t="shared" si="13"/>
        <v>5913.2599999999984</v>
      </c>
      <c r="P37" s="32">
        <f t="shared" si="5"/>
        <v>88870.131275000007</v>
      </c>
      <c r="Q37" s="33"/>
      <c r="R37" s="24"/>
      <c r="S37" s="24"/>
      <c r="T37" s="24"/>
      <c r="U37" s="5"/>
      <c r="V37" s="5"/>
      <c r="W37" s="5"/>
      <c r="X37" s="5"/>
      <c r="Y37" s="5"/>
    </row>
    <row r="38" spans="1:25" ht="15" customHeight="1" x14ac:dyDescent="0.25">
      <c r="A38" s="31">
        <f t="shared" si="6"/>
        <v>26</v>
      </c>
      <c r="B38" s="41">
        <f t="shared" si="7"/>
        <v>690.59</v>
      </c>
      <c r="C38" s="41">
        <f t="shared" si="8"/>
        <v>690.59</v>
      </c>
      <c r="D38" s="50"/>
      <c r="E38" s="49">
        <f t="shared" si="9"/>
        <v>0.03</v>
      </c>
      <c r="F38" s="32">
        <f t="shared" si="10"/>
        <v>221.63</v>
      </c>
      <c r="G38" s="46">
        <f t="shared" si="11"/>
        <v>468.96000000000004</v>
      </c>
      <c r="H38" s="40">
        <v>0</v>
      </c>
      <c r="I38" s="41">
        <f t="shared" si="14"/>
        <v>88179.55</v>
      </c>
      <c r="J38" s="41">
        <f t="shared" si="1"/>
        <v>92045.292822916803</v>
      </c>
      <c r="K38" s="123">
        <f t="shared" si="12"/>
        <v>104.3839448295175</v>
      </c>
      <c r="L38" s="41">
        <f t="shared" si="2"/>
        <v>720.86508459816491</v>
      </c>
      <c r="M38" s="41">
        <f t="shared" si="3"/>
        <v>489.51894767250531</v>
      </c>
      <c r="N38" s="41">
        <f t="shared" si="4"/>
        <v>231.34613692565961</v>
      </c>
      <c r="O38" s="32">
        <f t="shared" si="13"/>
        <v>6134.8899999999985</v>
      </c>
      <c r="P38" s="32">
        <f t="shared" si="5"/>
        <v>88399.998875000005</v>
      </c>
      <c r="Q38" s="33"/>
      <c r="R38" s="24"/>
      <c r="S38" s="24"/>
      <c r="T38" s="24"/>
      <c r="U38" s="5"/>
      <c r="V38" s="5"/>
      <c r="W38" s="5"/>
      <c r="X38" s="5"/>
      <c r="Y38" s="5"/>
    </row>
    <row r="39" spans="1:25" ht="15" customHeight="1" x14ac:dyDescent="0.25">
      <c r="A39" s="31">
        <f t="shared" si="6"/>
        <v>27</v>
      </c>
      <c r="B39" s="41">
        <f t="shared" si="7"/>
        <v>690.59</v>
      </c>
      <c r="C39" s="41">
        <f t="shared" si="8"/>
        <v>690.59</v>
      </c>
      <c r="D39" s="50"/>
      <c r="E39" s="49">
        <f t="shared" si="9"/>
        <v>0.03</v>
      </c>
      <c r="F39" s="32">
        <f t="shared" si="10"/>
        <v>220.45</v>
      </c>
      <c r="G39" s="46">
        <f t="shared" si="11"/>
        <v>470.14000000000004</v>
      </c>
      <c r="H39" s="40">
        <v>0</v>
      </c>
      <c r="I39" s="41">
        <f t="shared" si="14"/>
        <v>87709.41</v>
      </c>
      <c r="J39" s="41">
        <f t="shared" si="1"/>
        <v>91705.751914612163</v>
      </c>
      <c r="K39" s="123">
        <f t="shared" si="12"/>
        <v>104.55634340102408</v>
      </c>
      <c r="L39" s="41">
        <f t="shared" si="2"/>
        <v>722.05565189313234</v>
      </c>
      <c r="M39" s="41">
        <f t="shared" si="3"/>
        <v>491.5611928655747</v>
      </c>
      <c r="N39" s="41">
        <f t="shared" si="4"/>
        <v>230.49445902755758</v>
      </c>
      <c r="O39" s="32">
        <f t="shared" si="13"/>
        <v>6355.3399999999983</v>
      </c>
      <c r="P39" s="32">
        <f t="shared" si="5"/>
        <v>87928.683525</v>
      </c>
      <c r="Q39" s="33"/>
      <c r="R39" s="24"/>
      <c r="S39" s="24"/>
      <c r="T39" s="24"/>
      <c r="U39" s="5"/>
      <c r="V39" s="5"/>
      <c r="W39" s="5"/>
      <c r="X39" s="5"/>
      <c r="Y39" s="5"/>
    </row>
    <row r="40" spans="1:25" ht="15" customHeight="1" x14ac:dyDescent="0.25">
      <c r="A40" s="31">
        <f t="shared" si="6"/>
        <v>28</v>
      </c>
      <c r="B40" s="41">
        <f t="shared" si="7"/>
        <v>690.59</v>
      </c>
      <c r="C40" s="41">
        <f t="shared" si="8"/>
        <v>690.59</v>
      </c>
      <c r="D40" s="50"/>
      <c r="E40" s="49">
        <f t="shared" si="9"/>
        <v>0.03</v>
      </c>
      <c r="F40" s="32">
        <f t="shared" si="10"/>
        <v>219.28</v>
      </c>
      <c r="G40" s="46">
        <f t="shared" si="11"/>
        <v>471.31000000000006</v>
      </c>
      <c r="H40" s="40">
        <v>0</v>
      </c>
      <c r="I40" s="41">
        <f t="shared" si="14"/>
        <v>87238.1</v>
      </c>
      <c r="J40" s="41">
        <f t="shared" si="1"/>
        <v>91363.613044004771</v>
      </c>
      <c r="K40" s="123">
        <f t="shared" si="12"/>
        <v>104.72902670278785</v>
      </c>
      <c r="L40" s="41">
        <f t="shared" si="2"/>
        <v>723.24818550678265</v>
      </c>
      <c r="M40" s="41">
        <f t="shared" si="3"/>
        <v>493.59837575290948</v>
      </c>
      <c r="N40" s="41">
        <f t="shared" si="4"/>
        <v>229.6498097538732</v>
      </c>
      <c r="O40" s="32">
        <f t="shared" si="13"/>
        <v>6574.6199999999981</v>
      </c>
      <c r="P40" s="32">
        <f t="shared" si="5"/>
        <v>87456.195250000004</v>
      </c>
      <c r="Q40" s="33"/>
      <c r="R40" s="24"/>
      <c r="S40" s="24"/>
      <c r="T40" s="24"/>
      <c r="U40" s="5"/>
      <c r="V40" s="5"/>
      <c r="W40" s="5"/>
      <c r="X40" s="5"/>
      <c r="Y40" s="5"/>
    </row>
    <row r="41" spans="1:25" ht="15" customHeight="1" x14ac:dyDescent="0.25">
      <c r="A41" s="31">
        <f t="shared" si="6"/>
        <v>29</v>
      </c>
      <c r="B41" s="41">
        <f t="shared" si="7"/>
        <v>690.59</v>
      </c>
      <c r="C41" s="41">
        <f t="shared" si="8"/>
        <v>690.59</v>
      </c>
      <c r="D41" s="50"/>
      <c r="E41" s="49">
        <f t="shared" si="9"/>
        <v>0.03</v>
      </c>
      <c r="F41" s="32">
        <f t="shared" si="10"/>
        <v>218.1</v>
      </c>
      <c r="G41" s="46">
        <f t="shared" si="11"/>
        <v>472.49</v>
      </c>
      <c r="H41" s="40">
        <v>0</v>
      </c>
      <c r="I41" s="41">
        <f t="shared" si="14"/>
        <v>86765.61</v>
      </c>
      <c r="J41" s="41">
        <f t="shared" si="1"/>
        <v>91018.856041844498</v>
      </c>
      <c r="K41" s="123">
        <f t="shared" si="12"/>
        <v>104.90199520506397</v>
      </c>
      <c r="L41" s="41">
        <f t="shared" si="2"/>
        <v>724.44268868665119</v>
      </c>
      <c r="M41" s="41">
        <f t="shared" si="3"/>
        <v>495.65143714440671</v>
      </c>
      <c r="N41" s="41">
        <f t="shared" si="4"/>
        <v>228.79125154224448</v>
      </c>
      <c r="O41" s="32">
        <f t="shared" si="13"/>
        <v>6792.7199999999984</v>
      </c>
      <c r="P41" s="32">
        <f t="shared" si="5"/>
        <v>86982.524025000006</v>
      </c>
      <c r="Q41" s="33"/>
      <c r="R41" s="24"/>
      <c r="S41" s="24"/>
      <c r="T41" s="24"/>
      <c r="U41" s="5"/>
      <c r="V41" s="5"/>
      <c r="W41" s="5"/>
      <c r="X41" s="5"/>
      <c r="Y41" s="5"/>
    </row>
    <row r="42" spans="1:25" ht="15" customHeight="1" x14ac:dyDescent="0.25">
      <c r="A42" s="31">
        <f t="shared" si="6"/>
        <v>30</v>
      </c>
      <c r="B42" s="41">
        <f t="shared" si="7"/>
        <v>690.59</v>
      </c>
      <c r="C42" s="41">
        <f t="shared" si="8"/>
        <v>690.59</v>
      </c>
      <c r="D42" s="50"/>
      <c r="E42" s="49">
        <f t="shared" si="9"/>
        <v>0.03</v>
      </c>
      <c r="F42" s="32">
        <f t="shared" si="10"/>
        <v>216.92</v>
      </c>
      <c r="G42" s="46">
        <f t="shared" si="11"/>
        <v>473.67000000000007</v>
      </c>
      <c r="H42" s="40">
        <v>0</v>
      </c>
      <c r="I42" s="41">
        <f t="shared" si="14"/>
        <v>86291.94</v>
      </c>
      <c r="J42" s="41">
        <f t="shared" si="1"/>
        <v>90671.471148877201</v>
      </c>
      <c r="K42" s="123">
        <f t="shared" si="12"/>
        <v>105.07524937888428</v>
      </c>
      <c r="L42" s="41">
        <f t="shared" si="2"/>
        <v>725.63916468563696</v>
      </c>
      <c r="M42" s="41">
        <f t="shared" si="3"/>
        <v>497.70993373296125</v>
      </c>
      <c r="N42" s="41">
        <f t="shared" si="4"/>
        <v>227.92923095267577</v>
      </c>
      <c r="O42" s="32">
        <f t="shared" si="13"/>
        <v>7009.6399999999985</v>
      </c>
      <c r="P42" s="32">
        <f t="shared" si="5"/>
        <v>86507.669850000006</v>
      </c>
      <c r="Q42" s="33"/>
      <c r="R42" s="24"/>
      <c r="S42" s="24"/>
      <c r="T42" s="24"/>
      <c r="U42" s="5"/>
      <c r="V42" s="5"/>
      <c r="W42" s="5"/>
      <c r="X42" s="5"/>
      <c r="Y42" s="5"/>
    </row>
    <row r="43" spans="1:25" ht="15" customHeight="1" x14ac:dyDescent="0.25">
      <c r="A43" s="31">
        <f t="shared" si="6"/>
        <v>31</v>
      </c>
      <c r="B43" s="41">
        <f t="shared" si="7"/>
        <v>690.59</v>
      </c>
      <c r="C43" s="41">
        <f t="shared" si="8"/>
        <v>690.59</v>
      </c>
      <c r="D43" s="50"/>
      <c r="E43" s="49">
        <f t="shared" si="9"/>
        <v>0.03</v>
      </c>
      <c r="F43" s="32">
        <f t="shared" si="10"/>
        <v>215.73</v>
      </c>
      <c r="G43" s="46">
        <f t="shared" si="11"/>
        <v>474.86</v>
      </c>
      <c r="H43" s="40">
        <v>0</v>
      </c>
      <c r="I43" s="41">
        <f t="shared" si="14"/>
        <v>85817.08</v>
      </c>
      <c r="J43" s="41">
        <f t="shared" si="1"/>
        <v>90321.438052498343</v>
      </c>
      <c r="K43" s="123">
        <f t="shared" si="12"/>
        <v>105.24878969605857</v>
      </c>
      <c r="L43" s="41">
        <f t="shared" si="2"/>
        <v>726.83761676201095</v>
      </c>
      <c r="M43" s="41">
        <f t="shared" si="3"/>
        <v>499.78440275070375</v>
      </c>
      <c r="N43" s="41">
        <f t="shared" si="4"/>
        <v>227.05321401130715</v>
      </c>
      <c r="O43" s="32">
        <f t="shared" si="13"/>
        <v>7225.3699999999981</v>
      </c>
      <c r="P43" s="32">
        <f t="shared" si="5"/>
        <v>86031.622700000007</v>
      </c>
      <c r="Q43" s="33"/>
      <c r="R43" s="24"/>
      <c r="S43" s="24"/>
      <c r="T43" s="24"/>
      <c r="U43" s="5"/>
      <c r="V43" s="5"/>
      <c r="W43" s="5"/>
      <c r="X43" s="5"/>
      <c r="Y43" s="5"/>
    </row>
    <row r="44" spans="1:25" ht="15" customHeight="1" x14ac:dyDescent="0.25">
      <c r="A44" s="31">
        <f t="shared" si="6"/>
        <v>32</v>
      </c>
      <c r="B44" s="41">
        <f t="shared" si="7"/>
        <v>690.59</v>
      </c>
      <c r="C44" s="41">
        <f t="shared" si="8"/>
        <v>690.59</v>
      </c>
      <c r="D44" s="50"/>
      <c r="E44" s="49">
        <f t="shared" si="9"/>
        <v>0.03</v>
      </c>
      <c r="F44" s="32">
        <f t="shared" si="10"/>
        <v>214.54999999999998</v>
      </c>
      <c r="G44" s="46">
        <f t="shared" si="11"/>
        <v>476.04000000000008</v>
      </c>
      <c r="H44" s="40">
        <v>0</v>
      </c>
      <c r="I44" s="41">
        <f t="shared" si="14"/>
        <v>85341.040000000008</v>
      </c>
      <c r="J44" s="41">
        <f t="shared" si="1"/>
        <v>89968.757426551601</v>
      </c>
      <c r="K44" s="123">
        <f t="shared" si="12"/>
        <v>105.42261662917583</v>
      </c>
      <c r="L44" s="41">
        <f t="shared" si="2"/>
        <v>728.03804817942535</v>
      </c>
      <c r="M44" s="41">
        <f t="shared" si="3"/>
        <v>501.85382420152865</v>
      </c>
      <c r="N44" s="41">
        <f t="shared" si="4"/>
        <v>226.18422397789672</v>
      </c>
      <c r="O44" s="32">
        <f t="shared" si="13"/>
        <v>7439.9199999999983</v>
      </c>
      <c r="P44" s="32">
        <f t="shared" si="5"/>
        <v>85554.392600000006</v>
      </c>
      <c r="Q44" s="33"/>
      <c r="R44" s="24"/>
      <c r="S44" s="24"/>
      <c r="T44" s="24"/>
      <c r="U44" s="5"/>
      <c r="V44" s="5"/>
      <c r="W44" s="5"/>
      <c r="X44" s="5"/>
      <c r="Y44" s="5"/>
    </row>
    <row r="45" spans="1:25" ht="15" customHeight="1" x14ac:dyDescent="0.25">
      <c r="A45" s="31">
        <f t="shared" si="6"/>
        <v>33</v>
      </c>
      <c r="B45" s="41">
        <f t="shared" si="7"/>
        <v>690.59</v>
      </c>
      <c r="C45" s="41">
        <f t="shared" si="8"/>
        <v>690.59</v>
      </c>
      <c r="D45" s="50"/>
      <c r="E45" s="49">
        <f t="shared" si="9"/>
        <v>0.03</v>
      </c>
      <c r="F45" s="32">
        <f t="shared" si="10"/>
        <v>213.35999999999999</v>
      </c>
      <c r="G45" s="46">
        <f t="shared" si="11"/>
        <v>477.23</v>
      </c>
      <c r="H45" s="40">
        <v>0</v>
      </c>
      <c r="I45" s="41">
        <f t="shared" si="14"/>
        <v>84863.810000000012</v>
      </c>
      <c r="J45" s="41">
        <f t="shared" si="1"/>
        <v>89613.408866390368</v>
      </c>
      <c r="K45" s="123">
        <f t="shared" si="12"/>
        <v>105.59673065160561</v>
      </c>
      <c r="L45" s="41">
        <f t="shared" si="2"/>
        <v>729.24046220692333</v>
      </c>
      <c r="M45" s="41">
        <f t="shared" si="3"/>
        <v>503.93927768865751</v>
      </c>
      <c r="N45" s="41">
        <f t="shared" si="4"/>
        <v>225.30118451826573</v>
      </c>
      <c r="O45" s="32">
        <f t="shared" si="13"/>
        <v>7653.2799999999979</v>
      </c>
      <c r="P45" s="32">
        <f t="shared" si="5"/>
        <v>85075.969525000008</v>
      </c>
      <c r="Q45" s="33"/>
      <c r="R45" s="24"/>
      <c r="S45" s="24"/>
      <c r="T45" s="24"/>
      <c r="U45" s="5"/>
      <c r="V45" s="5"/>
      <c r="W45" s="5"/>
      <c r="X45" s="5"/>
      <c r="Y45" s="5"/>
    </row>
    <row r="46" spans="1:25" ht="15" customHeight="1" x14ac:dyDescent="0.25">
      <c r="A46" s="31">
        <f t="shared" si="6"/>
        <v>34</v>
      </c>
      <c r="B46" s="41">
        <f t="shared" si="7"/>
        <v>690.59</v>
      </c>
      <c r="C46" s="41">
        <f t="shared" si="8"/>
        <v>690.59</v>
      </c>
      <c r="D46" s="50"/>
      <c r="E46" s="49">
        <f t="shared" si="9"/>
        <v>0.03</v>
      </c>
      <c r="F46" s="32">
        <f t="shared" si="10"/>
        <v>212.16</v>
      </c>
      <c r="G46" s="46">
        <f t="shared" si="11"/>
        <v>478.43000000000006</v>
      </c>
      <c r="H46" s="40">
        <v>0</v>
      </c>
      <c r="I46" s="41">
        <f t="shared" si="14"/>
        <v>84385.380000000019</v>
      </c>
      <c r="J46" s="41">
        <f t="shared" si="1"/>
        <v>89255.371868916263</v>
      </c>
      <c r="K46" s="123">
        <f t="shared" si="12"/>
        <v>105.77113223749924</v>
      </c>
      <c r="L46" s="41">
        <f t="shared" si="2"/>
        <v>730.44486211894616</v>
      </c>
      <c r="M46" s="41">
        <f t="shared" si="3"/>
        <v>506.04082796386774</v>
      </c>
      <c r="N46" s="41">
        <f t="shared" si="4"/>
        <v>224.40403415507842</v>
      </c>
      <c r="O46" s="32">
        <f t="shared" si="13"/>
        <v>7865.4399999999978</v>
      </c>
      <c r="P46" s="32">
        <f t="shared" si="5"/>
        <v>84596.343450000015</v>
      </c>
      <c r="Q46" s="33"/>
      <c r="R46" s="24"/>
      <c r="S46" s="24"/>
      <c r="T46" s="24"/>
      <c r="U46" s="5"/>
      <c r="V46" s="5"/>
      <c r="W46" s="5"/>
      <c r="X46" s="5"/>
      <c r="Y46" s="5"/>
    </row>
    <row r="47" spans="1:25" ht="15" customHeight="1" x14ac:dyDescent="0.25">
      <c r="A47" s="31">
        <f t="shared" si="6"/>
        <v>35</v>
      </c>
      <c r="B47" s="41">
        <f t="shared" si="7"/>
        <v>690.59</v>
      </c>
      <c r="C47" s="41">
        <f t="shared" si="8"/>
        <v>690.59</v>
      </c>
      <c r="D47" s="50"/>
      <c r="E47" s="49">
        <f t="shared" si="9"/>
        <v>0.03</v>
      </c>
      <c r="F47" s="32">
        <f t="shared" si="10"/>
        <v>210.97</v>
      </c>
      <c r="G47" s="46">
        <f t="shared" si="11"/>
        <v>479.62</v>
      </c>
      <c r="H47" s="40">
        <v>0</v>
      </c>
      <c r="I47" s="41">
        <f t="shared" si="14"/>
        <v>83905.760000000024</v>
      </c>
      <c r="J47" s="41">
        <f t="shared" si="1"/>
        <v>88894.647021382058</v>
      </c>
      <c r="K47" s="123">
        <f t="shared" si="12"/>
        <v>105.94582186179117</v>
      </c>
      <c r="L47" s="41">
        <f t="shared" si="2"/>
        <v>731.65125119534378</v>
      </c>
      <c r="M47" s="41">
        <f t="shared" si="3"/>
        <v>508.13735081352286</v>
      </c>
      <c r="N47" s="41">
        <f t="shared" si="4"/>
        <v>223.51390038182086</v>
      </c>
      <c r="O47" s="32">
        <f t="shared" si="13"/>
        <v>8076.409999999998</v>
      </c>
      <c r="P47" s="32">
        <f t="shared" si="5"/>
        <v>84115.524400000024</v>
      </c>
      <c r="Q47" s="33"/>
      <c r="R47" s="24"/>
      <c r="S47" s="24"/>
      <c r="T47" s="24"/>
      <c r="U47" s="5"/>
      <c r="V47" s="5"/>
      <c r="W47" s="5"/>
      <c r="X47" s="5"/>
      <c r="Y47" s="5"/>
    </row>
    <row r="48" spans="1:25" ht="15" customHeight="1" x14ac:dyDescent="0.25">
      <c r="A48" s="31">
        <f t="shared" si="6"/>
        <v>36</v>
      </c>
      <c r="B48" s="41">
        <f t="shared" si="7"/>
        <v>690.59</v>
      </c>
      <c r="C48" s="41">
        <f t="shared" si="8"/>
        <v>690.59</v>
      </c>
      <c r="D48" s="50"/>
      <c r="E48" s="49">
        <f t="shared" si="9"/>
        <v>0.03</v>
      </c>
      <c r="F48" s="32">
        <f t="shared" si="10"/>
        <v>209.76999999999998</v>
      </c>
      <c r="G48" s="46">
        <f t="shared" si="11"/>
        <v>480.82000000000005</v>
      </c>
      <c r="H48" s="40">
        <v>0</v>
      </c>
      <c r="I48" s="41">
        <f t="shared" si="14"/>
        <v>83424.940000000017</v>
      </c>
      <c r="J48" s="41">
        <f t="shared" si="1"/>
        <v>88531.213727687064</v>
      </c>
      <c r="K48" s="123">
        <f t="shared" si="12"/>
        <v>106.12080000020023</v>
      </c>
      <c r="L48" s="41">
        <f t="shared" si="2"/>
        <v>732.85963272138281</v>
      </c>
      <c r="M48" s="41">
        <f t="shared" si="3"/>
        <v>510.25003056096278</v>
      </c>
      <c r="N48" s="41">
        <f t="shared" si="4"/>
        <v>222.60960216042</v>
      </c>
      <c r="O48" s="32">
        <f t="shared" si="13"/>
        <v>8286.1799999999985</v>
      </c>
      <c r="P48" s="32">
        <f t="shared" si="5"/>
        <v>83633.50235000001</v>
      </c>
      <c r="Q48" s="33"/>
      <c r="R48" s="24"/>
      <c r="S48" s="24"/>
      <c r="T48" s="24"/>
      <c r="U48" s="5"/>
      <c r="V48" s="5"/>
      <c r="W48" s="5"/>
      <c r="X48" s="5"/>
      <c r="Y48" s="5"/>
    </row>
    <row r="49" spans="1:25" ht="15" customHeight="1" x14ac:dyDescent="0.25">
      <c r="A49" s="31">
        <f t="shared" si="6"/>
        <v>37</v>
      </c>
      <c r="B49" s="41">
        <f t="shared" si="7"/>
        <v>690.59</v>
      </c>
      <c r="C49" s="41">
        <f t="shared" si="8"/>
        <v>690.59</v>
      </c>
      <c r="D49" s="50"/>
      <c r="E49" s="49">
        <f t="shared" si="9"/>
        <v>0.03</v>
      </c>
      <c r="F49" s="32">
        <f t="shared" si="10"/>
        <v>208.57</v>
      </c>
      <c r="G49" s="46">
        <f t="shared" si="11"/>
        <v>482.02000000000004</v>
      </c>
      <c r="H49" s="40">
        <v>0</v>
      </c>
      <c r="I49" s="41">
        <f t="shared" si="14"/>
        <v>82942.920000000013</v>
      </c>
      <c r="J49" s="41">
        <f t="shared" si="1"/>
        <v>88165.061922144334</v>
      </c>
      <c r="K49" s="123">
        <f t="shared" si="12"/>
        <v>106.29606712923095</v>
      </c>
      <c r="L49" s="41">
        <f t="shared" si="2"/>
        <v>734.07000998775595</v>
      </c>
      <c r="M49" s="41">
        <f t="shared" si="3"/>
        <v>512.36830277631907</v>
      </c>
      <c r="N49" s="41">
        <f t="shared" si="4"/>
        <v>221.70170721143697</v>
      </c>
      <c r="O49" s="32">
        <f t="shared" si="13"/>
        <v>8494.7499999999982</v>
      </c>
      <c r="P49" s="32">
        <f t="shared" si="5"/>
        <v>83150.277300000016</v>
      </c>
      <c r="Q49" s="33"/>
      <c r="R49" s="24"/>
      <c r="S49" s="24"/>
      <c r="T49" s="24"/>
      <c r="U49" s="5"/>
      <c r="V49" s="5"/>
      <c r="W49" s="5"/>
      <c r="X49" s="5"/>
      <c r="Y49" s="5"/>
    </row>
    <row r="50" spans="1:25" ht="15" customHeight="1" x14ac:dyDescent="0.25">
      <c r="A50" s="31">
        <f t="shared" si="6"/>
        <v>38</v>
      </c>
      <c r="B50" s="41">
        <f t="shared" si="7"/>
        <v>690.59</v>
      </c>
      <c r="C50" s="41">
        <f t="shared" si="8"/>
        <v>690.59</v>
      </c>
      <c r="D50" s="50"/>
      <c r="E50" s="49">
        <f t="shared" si="9"/>
        <v>0.03</v>
      </c>
      <c r="F50" s="32">
        <f t="shared" si="10"/>
        <v>207.35999999999999</v>
      </c>
      <c r="G50" s="46">
        <f t="shared" si="11"/>
        <v>483.23</v>
      </c>
      <c r="H50" s="40">
        <v>0</v>
      </c>
      <c r="I50" s="41">
        <f t="shared" si="14"/>
        <v>82459.690000000017</v>
      </c>
      <c r="J50" s="41">
        <f t="shared" si="1"/>
        <v>87796.170862570216</v>
      </c>
      <c r="K50" s="123">
        <f t="shared" si="12"/>
        <v>106.47162372617481</v>
      </c>
      <c r="L50" s="41">
        <f t="shared" si="2"/>
        <v>735.28238629059058</v>
      </c>
      <c r="M50" s="41">
        <f t="shared" si="3"/>
        <v>514.50282733199447</v>
      </c>
      <c r="N50" s="41">
        <f t="shared" si="4"/>
        <v>220.77955895859606</v>
      </c>
      <c r="O50" s="32">
        <f t="shared" si="13"/>
        <v>8702.1099999999988</v>
      </c>
      <c r="P50" s="32">
        <f t="shared" si="5"/>
        <v>82665.839225000018</v>
      </c>
      <c r="Q50" s="33"/>
      <c r="R50" s="24"/>
      <c r="S50" s="24"/>
      <c r="T50" s="24"/>
      <c r="U50" s="5"/>
      <c r="V50" s="5"/>
      <c r="W50" s="5"/>
      <c r="X50" s="5"/>
      <c r="Y50" s="5"/>
    </row>
    <row r="51" spans="1:25" ht="15" customHeight="1" x14ac:dyDescent="0.25">
      <c r="A51" s="31">
        <f t="shared" si="6"/>
        <v>39</v>
      </c>
      <c r="B51" s="41">
        <f t="shared" si="7"/>
        <v>690.59</v>
      </c>
      <c r="C51" s="41">
        <f t="shared" si="8"/>
        <v>690.59</v>
      </c>
      <c r="D51" s="50"/>
      <c r="E51" s="49">
        <f t="shared" si="9"/>
        <v>0.03</v>
      </c>
      <c r="F51" s="32">
        <f t="shared" si="10"/>
        <v>206.14999999999998</v>
      </c>
      <c r="G51" s="46">
        <f t="shared" si="11"/>
        <v>484.44000000000005</v>
      </c>
      <c r="H51" s="40">
        <v>0</v>
      </c>
      <c r="I51" s="41">
        <f t="shared" si="14"/>
        <v>81975.250000000015</v>
      </c>
      <c r="J51" s="41">
        <f t="shared" si="1"/>
        <v>87424.530371779954</v>
      </c>
      <c r="K51" s="123">
        <f t="shared" si="12"/>
        <v>106.64747026911164</v>
      </c>
      <c r="L51" s="41">
        <f t="shared" si="2"/>
        <v>736.49676493145807</v>
      </c>
      <c r="M51" s="41">
        <f t="shared" si="3"/>
        <v>516.64300497168449</v>
      </c>
      <c r="N51" s="41">
        <f t="shared" si="4"/>
        <v>219.85375995977361</v>
      </c>
      <c r="O51" s="32">
        <f t="shared" si="13"/>
        <v>8908.2599999999984</v>
      </c>
      <c r="P51" s="32">
        <f t="shared" si="5"/>
        <v>82180.188125000015</v>
      </c>
      <c r="Q51" s="33"/>
      <c r="R51" s="24"/>
      <c r="S51" s="24"/>
      <c r="T51" s="24"/>
      <c r="U51" s="5"/>
      <c r="V51" s="5"/>
      <c r="W51" s="5"/>
      <c r="X51" s="5"/>
      <c r="Y51" s="5"/>
    </row>
    <row r="52" spans="1:25" ht="15" customHeight="1" x14ac:dyDescent="0.25">
      <c r="A52" s="31">
        <f t="shared" si="6"/>
        <v>40</v>
      </c>
      <c r="B52" s="41">
        <f t="shared" si="7"/>
        <v>690.59</v>
      </c>
      <c r="C52" s="41">
        <f t="shared" si="8"/>
        <v>690.59</v>
      </c>
      <c r="D52" s="50"/>
      <c r="E52" s="49">
        <f t="shared" si="9"/>
        <v>0.03</v>
      </c>
      <c r="F52" s="32">
        <f t="shared" si="10"/>
        <v>204.94</v>
      </c>
      <c r="G52" s="46">
        <f t="shared" si="11"/>
        <v>485.65000000000003</v>
      </c>
      <c r="H52" s="40">
        <v>0</v>
      </c>
      <c r="I52" s="41">
        <f t="shared" si="14"/>
        <v>81489.60000000002</v>
      </c>
      <c r="J52" s="41">
        <f t="shared" si="1"/>
        <v>87050.130242929663</v>
      </c>
      <c r="K52" s="123">
        <f t="shared" si="12"/>
        <v>106.82360723691079</v>
      </c>
      <c r="L52" s="41">
        <f t="shared" si="2"/>
        <v>737.71314921738212</v>
      </c>
      <c r="M52" s="41">
        <f t="shared" si="3"/>
        <v>518.78884854605724</v>
      </c>
      <c r="N52" s="41">
        <f t="shared" si="4"/>
        <v>218.92430067132494</v>
      </c>
      <c r="O52" s="32">
        <f t="shared" si="13"/>
        <v>9113.1999999999989</v>
      </c>
      <c r="P52" s="32">
        <f t="shared" si="5"/>
        <v>81693.324000000022</v>
      </c>
      <c r="Q52" s="33"/>
      <c r="R52" s="24"/>
      <c r="S52" s="24"/>
      <c r="T52" s="24"/>
      <c r="U52" s="5"/>
      <c r="V52" s="5"/>
      <c r="W52" s="5"/>
      <c r="X52" s="5"/>
      <c r="Y52" s="5"/>
    </row>
    <row r="53" spans="1:25" ht="15" customHeight="1" x14ac:dyDescent="0.25">
      <c r="A53" s="31">
        <f t="shared" si="6"/>
        <v>41</v>
      </c>
      <c r="B53" s="41">
        <f t="shared" si="7"/>
        <v>690.59</v>
      </c>
      <c r="C53" s="41">
        <f t="shared" si="8"/>
        <v>690.59</v>
      </c>
      <c r="D53" s="50"/>
      <c r="E53" s="49">
        <f t="shared" si="9"/>
        <v>0.03</v>
      </c>
      <c r="F53" s="32">
        <f t="shared" si="10"/>
        <v>203.73</v>
      </c>
      <c r="G53" s="46">
        <f t="shared" si="11"/>
        <v>486.86</v>
      </c>
      <c r="H53" s="40">
        <v>0</v>
      </c>
      <c r="I53" s="41">
        <f t="shared" si="14"/>
        <v>81002.74000000002</v>
      </c>
      <c r="J53" s="41">
        <f t="shared" si="1"/>
        <v>86672.960239440377</v>
      </c>
      <c r="K53" s="123">
        <f t="shared" si="12"/>
        <v>107.00003510923254</v>
      </c>
      <c r="L53" s="41">
        <f t="shared" si="2"/>
        <v>738.93154246084907</v>
      </c>
      <c r="M53" s="41">
        <f t="shared" si="3"/>
        <v>520.94037093280963</v>
      </c>
      <c r="N53" s="41">
        <f t="shared" si="4"/>
        <v>217.99117152803947</v>
      </c>
      <c r="O53" s="32">
        <f t="shared" si="13"/>
        <v>9316.9299999999985</v>
      </c>
      <c r="P53" s="32">
        <f t="shared" si="5"/>
        <v>81205.246850000025</v>
      </c>
      <c r="Q53" s="33"/>
      <c r="R53" s="24"/>
      <c r="S53" s="24"/>
      <c r="T53" s="24"/>
      <c r="U53" s="5"/>
      <c r="V53" s="5"/>
      <c r="W53" s="5"/>
      <c r="X53" s="5"/>
      <c r="Y53" s="5"/>
    </row>
    <row r="54" spans="1:25" ht="15" customHeight="1" x14ac:dyDescent="0.25">
      <c r="A54" s="31">
        <f t="shared" si="6"/>
        <v>42</v>
      </c>
      <c r="B54" s="41">
        <f t="shared" si="7"/>
        <v>690.59</v>
      </c>
      <c r="C54" s="41">
        <f t="shared" si="8"/>
        <v>690.59</v>
      </c>
      <c r="D54" s="50"/>
      <c r="E54" s="49">
        <f t="shared" si="9"/>
        <v>0.03</v>
      </c>
      <c r="F54" s="32">
        <f t="shared" si="10"/>
        <v>202.51</v>
      </c>
      <c r="G54" s="46">
        <f t="shared" si="11"/>
        <v>488.08000000000004</v>
      </c>
      <c r="H54" s="40">
        <v>0</v>
      </c>
      <c r="I54" s="41">
        <f t="shared" si="14"/>
        <v>80514.660000000018</v>
      </c>
      <c r="J54" s="41">
        <f t="shared" si="1"/>
        <v>86292.999377246291</v>
      </c>
      <c r="K54" s="123">
        <f t="shared" si="12"/>
        <v>107.17675436652937</v>
      </c>
      <c r="L54" s="41">
        <f t="shared" si="2"/>
        <v>740.15194797981508</v>
      </c>
      <c r="M54" s="41">
        <f t="shared" si="3"/>
        <v>523.1083027121565</v>
      </c>
      <c r="N54" s="41">
        <f t="shared" si="4"/>
        <v>217.0436452676586</v>
      </c>
      <c r="O54" s="32">
        <f t="shared" si="13"/>
        <v>9519.4399999999987</v>
      </c>
      <c r="P54" s="32">
        <f t="shared" si="5"/>
        <v>80715.946650000013</v>
      </c>
      <c r="Q54" s="33"/>
      <c r="R54" s="24"/>
      <c r="S54" s="24"/>
      <c r="T54" s="24"/>
      <c r="U54" s="5"/>
      <c r="V54" s="5"/>
      <c r="W54" s="5"/>
      <c r="X54" s="5"/>
      <c r="Y54" s="5"/>
    </row>
    <row r="55" spans="1:25" ht="15" customHeight="1" x14ac:dyDescent="0.25">
      <c r="A55" s="31">
        <f t="shared" si="6"/>
        <v>43</v>
      </c>
      <c r="B55" s="41">
        <f t="shared" si="7"/>
        <v>690.59</v>
      </c>
      <c r="C55" s="41">
        <f t="shared" si="8"/>
        <v>690.59</v>
      </c>
      <c r="D55" s="50"/>
      <c r="E55" s="49">
        <f t="shared" si="9"/>
        <v>0.03</v>
      </c>
      <c r="F55" s="32">
        <f t="shared" si="10"/>
        <v>201.29</v>
      </c>
      <c r="G55" s="46">
        <f t="shared" si="11"/>
        <v>489.30000000000007</v>
      </c>
      <c r="H55" s="40">
        <v>0</v>
      </c>
      <c r="I55" s="41">
        <f t="shared" si="14"/>
        <v>80025.360000000015</v>
      </c>
      <c r="J55" s="41">
        <f t="shared" si="1"/>
        <v>85910.237306966097</v>
      </c>
      <c r="K55" s="123">
        <f t="shared" si="12"/>
        <v>107.35376549004724</v>
      </c>
      <c r="L55" s="41">
        <f t="shared" si="2"/>
        <v>741.37436909771736</v>
      </c>
      <c r="M55" s="41">
        <f t="shared" si="3"/>
        <v>525.28197454280121</v>
      </c>
      <c r="N55" s="41">
        <f t="shared" si="4"/>
        <v>216.0923945549161</v>
      </c>
      <c r="O55" s="32">
        <f t="shared" si="13"/>
        <v>9720.73</v>
      </c>
      <c r="P55" s="32">
        <f t="shared" si="5"/>
        <v>80225.423400000014</v>
      </c>
      <c r="Q55" s="33"/>
      <c r="R55" s="24"/>
      <c r="S55" s="24"/>
      <c r="T55" s="24"/>
      <c r="U55" s="5"/>
      <c r="V55" s="5"/>
      <c r="W55" s="5"/>
      <c r="X55" s="5"/>
      <c r="Y55" s="5"/>
    </row>
    <row r="56" spans="1:25" ht="15" customHeight="1" x14ac:dyDescent="0.25">
      <c r="A56" s="31">
        <f t="shared" si="6"/>
        <v>44</v>
      </c>
      <c r="B56" s="41">
        <f t="shared" si="7"/>
        <v>690.59</v>
      </c>
      <c r="C56" s="41">
        <f t="shared" si="8"/>
        <v>690.59</v>
      </c>
      <c r="D56" s="50"/>
      <c r="E56" s="49">
        <f t="shared" si="9"/>
        <v>0.03</v>
      </c>
      <c r="F56" s="32">
        <f t="shared" si="10"/>
        <v>200.07</v>
      </c>
      <c r="G56" s="46">
        <f t="shared" si="11"/>
        <v>490.52000000000004</v>
      </c>
      <c r="H56" s="40">
        <v>0</v>
      </c>
      <c r="I56" s="41">
        <f t="shared" si="14"/>
        <v>79534.840000000011</v>
      </c>
      <c r="J56" s="41">
        <f t="shared" si="1"/>
        <v>85524.66364907875</v>
      </c>
      <c r="K56" s="123">
        <f t="shared" si="12"/>
        <v>107.53106896182696</v>
      </c>
      <c r="L56" s="41">
        <f t="shared" si="2"/>
        <v>742.59880914348082</v>
      </c>
      <c r="M56" s="41">
        <f t="shared" si="3"/>
        <v>527.46139947155359</v>
      </c>
      <c r="N56" s="41">
        <f t="shared" si="4"/>
        <v>215.1374096719272</v>
      </c>
      <c r="O56" s="32">
        <f t="shared" si="13"/>
        <v>9920.7999999999993</v>
      </c>
      <c r="P56" s="32">
        <f t="shared" si="5"/>
        <v>79733.677100000015</v>
      </c>
      <c r="Q56" s="33"/>
      <c r="R56" s="24"/>
      <c r="S56" s="24"/>
      <c r="T56" s="24"/>
      <c r="U56" s="5"/>
      <c r="V56" s="5"/>
      <c r="W56" s="5"/>
      <c r="X56" s="5"/>
      <c r="Y56" s="5"/>
    </row>
    <row r="57" spans="1:25" ht="15" customHeight="1" x14ac:dyDescent="0.25">
      <c r="A57" s="31">
        <f t="shared" si="6"/>
        <v>45</v>
      </c>
      <c r="B57" s="41">
        <f t="shared" si="7"/>
        <v>690.59</v>
      </c>
      <c r="C57" s="41">
        <f t="shared" si="8"/>
        <v>690.59</v>
      </c>
      <c r="D57" s="50"/>
      <c r="E57" s="49">
        <f t="shared" si="9"/>
        <v>0.03</v>
      </c>
      <c r="F57" s="32">
        <f t="shared" si="10"/>
        <v>198.84</v>
      </c>
      <c r="G57" s="46">
        <f t="shared" si="11"/>
        <v>491.75</v>
      </c>
      <c r="H57" s="40">
        <v>0</v>
      </c>
      <c r="I57" s="41">
        <f t="shared" si="14"/>
        <v>79043.090000000011</v>
      </c>
      <c r="J57" s="41">
        <f t="shared" si="1"/>
        <v>85136.257222979868</v>
      </c>
      <c r="K57" s="123">
        <f t="shared" si="12"/>
        <v>107.70866526470544</v>
      </c>
      <c r="L57" s="41">
        <f t="shared" si="2"/>
        <v>743.82527145152937</v>
      </c>
      <c r="M57" s="41">
        <f t="shared" si="3"/>
        <v>529.657361439189</v>
      </c>
      <c r="N57" s="41">
        <f t="shared" si="4"/>
        <v>214.16791001234029</v>
      </c>
      <c r="O57" s="32">
        <f t="shared" si="13"/>
        <v>10119.64</v>
      </c>
      <c r="P57" s="32">
        <f t="shared" si="5"/>
        <v>79240.697725000005</v>
      </c>
      <c r="Q57" s="33"/>
      <c r="R57" s="24"/>
      <c r="S57" s="24"/>
      <c r="T57" s="24"/>
      <c r="U57" s="5"/>
      <c r="V57" s="5"/>
      <c r="W57" s="5"/>
      <c r="X57" s="5"/>
      <c r="Y57" s="5"/>
    </row>
    <row r="58" spans="1:25" ht="15" customHeight="1" x14ac:dyDescent="0.25">
      <c r="A58" s="31">
        <f t="shared" si="6"/>
        <v>46</v>
      </c>
      <c r="B58" s="41">
        <f t="shared" si="7"/>
        <v>690.59</v>
      </c>
      <c r="C58" s="41">
        <f t="shared" si="8"/>
        <v>690.59</v>
      </c>
      <c r="D58" s="50"/>
      <c r="E58" s="49">
        <f t="shared" si="9"/>
        <v>0.03</v>
      </c>
      <c r="F58" s="32">
        <f t="shared" si="10"/>
        <v>197.60999999999999</v>
      </c>
      <c r="G58" s="46">
        <f t="shared" si="11"/>
        <v>492.98</v>
      </c>
      <c r="H58" s="40">
        <v>0</v>
      </c>
      <c r="I58" s="41">
        <f t="shared" si="14"/>
        <v>78550.110000000015</v>
      </c>
      <c r="J58" s="41">
        <f t="shared" si="1"/>
        <v>84745.007535270444</v>
      </c>
      <c r="K58" s="123">
        <f t="shared" si="12"/>
        <v>107.88655488231707</v>
      </c>
      <c r="L58" s="41">
        <f t="shared" si="2"/>
        <v>745.05375936179348</v>
      </c>
      <c r="M58" s="41">
        <f t="shared" si="3"/>
        <v>531.85913825884666</v>
      </c>
      <c r="N58" s="41">
        <f t="shared" si="4"/>
        <v>213.19462110294674</v>
      </c>
      <c r="O58" s="32">
        <f t="shared" si="13"/>
        <v>10317.25</v>
      </c>
      <c r="P58" s="32">
        <f t="shared" si="5"/>
        <v>78746.485275000014</v>
      </c>
      <c r="Q58" s="33"/>
      <c r="R58" s="24"/>
      <c r="S58" s="24"/>
      <c r="T58" s="24"/>
      <c r="U58" s="5"/>
      <c r="V58" s="5"/>
      <c r="W58" s="5"/>
      <c r="X58" s="5"/>
      <c r="Y58" s="5"/>
    </row>
    <row r="59" spans="1:25" ht="15" customHeight="1" x14ac:dyDescent="0.25">
      <c r="A59" s="31">
        <f t="shared" si="6"/>
        <v>47</v>
      </c>
      <c r="B59" s="41">
        <f t="shared" si="7"/>
        <v>690.59</v>
      </c>
      <c r="C59" s="41">
        <f t="shared" si="8"/>
        <v>690.59</v>
      </c>
      <c r="D59" s="50"/>
      <c r="E59" s="49">
        <f t="shared" si="9"/>
        <v>0.03</v>
      </c>
      <c r="F59" s="32">
        <f t="shared" si="10"/>
        <v>196.38</v>
      </c>
      <c r="G59" s="46">
        <f t="shared" si="11"/>
        <v>494.21000000000004</v>
      </c>
      <c r="H59" s="40">
        <v>0</v>
      </c>
      <c r="I59" s="41">
        <f t="shared" si="14"/>
        <v>78055.900000000009</v>
      </c>
      <c r="J59" s="41">
        <f t="shared" si="1"/>
        <v>84350.904062003261</v>
      </c>
      <c r="K59" s="123">
        <f t="shared" si="12"/>
        <v>108.06473829909496</v>
      </c>
      <c r="L59" s="41">
        <f t="shared" si="2"/>
        <v>746.28427621971991</v>
      </c>
      <c r="M59" s="41">
        <f t="shared" si="3"/>
        <v>534.06674314795725</v>
      </c>
      <c r="N59" s="41">
        <f t="shared" si="4"/>
        <v>212.21753307176266</v>
      </c>
      <c r="O59" s="32">
        <f t="shared" si="13"/>
        <v>10513.63</v>
      </c>
      <c r="P59" s="32">
        <f t="shared" si="5"/>
        <v>78251.039750000011</v>
      </c>
      <c r="Q59" s="33"/>
      <c r="R59" s="24"/>
      <c r="S59" s="24"/>
      <c r="T59" s="24"/>
      <c r="U59" s="5"/>
      <c r="V59" s="5"/>
      <c r="W59" s="5"/>
      <c r="X59" s="5"/>
      <c r="Y59" s="5"/>
    </row>
    <row r="60" spans="1:25" ht="15" customHeight="1" x14ac:dyDescent="0.25">
      <c r="A60" s="31">
        <f t="shared" si="6"/>
        <v>48</v>
      </c>
      <c r="B60" s="41">
        <f t="shared" si="7"/>
        <v>690.59</v>
      </c>
      <c r="C60" s="41">
        <f t="shared" si="8"/>
        <v>690.59</v>
      </c>
      <c r="D60" s="50"/>
      <c r="E60" s="49">
        <f t="shared" si="9"/>
        <v>0.03</v>
      </c>
      <c r="F60" s="32">
        <f t="shared" si="10"/>
        <v>195.14</v>
      </c>
      <c r="G60" s="46">
        <f t="shared" si="11"/>
        <v>495.45000000000005</v>
      </c>
      <c r="H60" s="40">
        <v>0</v>
      </c>
      <c r="I60" s="41">
        <f t="shared" si="14"/>
        <v>77560.450000000012</v>
      </c>
      <c r="J60" s="41">
        <f t="shared" si="1"/>
        <v>83953.925424283225</v>
      </c>
      <c r="K60" s="123">
        <f t="shared" si="12"/>
        <v>108.24321600027231</v>
      </c>
      <c r="L60" s="41">
        <f t="shared" si="2"/>
        <v>747.51682537628062</v>
      </c>
      <c r="M60" s="41">
        <f t="shared" si="3"/>
        <v>536.2910136733492</v>
      </c>
      <c r="N60" s="41">
        <f t="shared" si="4"/>
        <v>211.22581170293137</v>
      </c>
      <c r="O60" s="32">
        <f t="shared" si="13"/>
        <v>10708.769999999999</v>
      </c>
      <c r="P60" s="32">
        <f t="shared" si="5"/>
        <v>77754.351125000016</v>
      </c>
      <c r="Q60" s="33"/>
      <c r="R60" s="24"/>
      <c r="S60" s="24"/>
      <c r="T60" s="24"/>
      <c r="U60" s="5"/>
      <c r="V60" s="5"/>
      <c r="W60" s="5"/>
      <c r="X60" s="5"/>
      <c r="Y60" s="5"/>
    </row>
    <row r="61" spans="1:25" ht="15" customHeight="1" x14ac:dyDescent="0.25">
      <c r="A61" s="31">
        <f t="shared" si="6"/>
        <v>49</v>
      </c>
      <c r="B61" s="41">
        <f t="shared" si="7"/>
        <v>690.59</v>
      </c>
      <c r="C61" s="41">
        <f t="shared" si="8"/>
        <v>690.59</v>
      </c>
      <c r="D61" s="50"/>
      <c r="E61" s="49">
        <f t="shared" si="9"/>
        <v>0.03</v>
      </c>
      <c r="F61" s="32">
        <f t="shared" si="10"/>
        <v>193.91</v>
      </c>
      <c r="G61" s="46">
        <f t="shared" si="11"/>
        <v>496.68000000000006</v>
      </c>
      <c r="H61" s="40">
        <v>0</v>
      </c>
      <c r="I61" s="41">
        <f t="shared" si="14"/>
        <v>77063.770000000019</v>
      </c>
      <c r="J61" s="41">
        <f t="shared" si="1"/>
        <v>83554.071825399034</v>
      </c>
      <c r="K61" s="123">
        <f t="shared" si="12"/>
        <v>108.42198847188375</v>
      </c>
      <c r="L61" s="41">
        <f t="shared" si="2"/>
        <v>748.75141018798206</v>
      </c>
      <c r="M61" s="41">
        <f t="shared" si="3"/>
        <v>538.51033234215231</v>
      </c>
      <c r="N61" s="41">
        <f t="shared" si="4"/>
        <v>210.24107784582978</v>
      </c>
      <c r="O61" s="32">
        <f t="shared" si="13"/>
        <v>10902.679999999998</v>
      </c>
      <c r="P61" s="32">
        <f t="shared" si="5"/>
        <v>77256.429425000024</v>
      </c>
      <c r="Q61" s="33"/>
      <c r="R61" s="24"/>
      <c r="S61" s="24"/>
      <c r="T61" s="24"/>
      <c r="U61" s="5"/>
      <c r="V61" s="5"/>
      <c r="W61" s="5"/>
      <c r="X61" s="5"/>
      <c r="Y61" s="5"/>
    </row>
    <row r="62" spans="1:25" ht="15" customHeight="1" x14ac:dyDescent="0.25">
      <c r="A62" s="31">
        <f t="shared" si="6"/>
        <v>50</v>
      </c>
      <c r="B62" s="41">
        <f t="shared" si="7"/>
        <v>690.59</v>
      </c>
      <c r="C62" s="41">
        <f t="shared" si="8"/>
        <v>690.59</v>
      </c>
      <c r="D62" s="50"/>
      <c r="E62" s="49">
        <f t="shared" si="9"/>
        <v>0.03</v>
      </c>
      <c r="F62" s="32">
        <f t="shared" si="10"/>
        <v>192.66</v>
      </c>
      <c r="G62" s="46">
        <f t="shared" si="11"/>
        <v>497.93000000000006</v>
      </c>
      <c r="H62" s="40">
        <v>0</v>
      </c>
      <c r="I62" s="41">
        <f t="shared" si="14"/>
        <v>76565.840000000026</v>
      </c>
      <c r="J62" s="41">
        <f t="shared" si="1"/>
        <v>83151.310928989071</v>
      </c>
      <c r="K62" s="123">
        <f t="shared" si="12"/>
        <v>108.60105620076661</v>
      </c>
      <c r="L62" s="41">
        <f t="shared" si="2"/>
        <v>749.98803401687417</v>
      </c>
      <c r="M62" s="41">
        <f t="shared" si="3"/>
        <v>540.75723914047728</v>
      </c>
      <c r="N62" s="41">
        <f t="shared" si="4"/>
        <v>209.23079487639694</v>
      </c>
      <c r="O62" s="32">
        <f t="shared" si="13"/>
        <v>11095.339999999998</v>
      </c>
      <c r="P62" s="32">
        <f t="shared" si="5"/>
        <v>76757.254600000029</v>
      </c>
      <c r="Q62" s="33"/>
      <c r="R62" s="24"/>
      <c r="S62" s="24"/>
      <c r="T62" s="24"/>
      <c r="U62" s="5"/>
      <c r="V62" s="5"/>
      <c r="W62" s="5"/>
      <c r="X62" s="5"/>
      <c r="Y62" s="5"/>
    </row>
    <row r="63" spans="1:25" ht="15" customHeight="1" x14ac:dyDescent="0.25">
      <c r="A63" s="31">
        <f t="shared" si="6"/>
        <v>51</v>
      </c>
      <c r="B63" s="41">
        <f t="shared" si="7"/>
        <v>690.59</v>
      </c>
      <c r="C63" s="41">
        <f t="shared" si="8"/>
        <v>690.59</v>
      </c>
      <c r="D63" s="50"/>
      <c r="E63" s="49">
        <f t="shared" si="9"/>
        <v>0.03</v>
      </c>
      <c r="F63" s="32">
        <f t="shared" si="10"/>
        <v>191.42</v>
      </c>
      <c r="G63" s="46">
        <f t="shared" si="11"/>
        <v>499.17000000000007</v>
      </c>
      <c r="H63" s="40">
        <v>0</v>
      </c>
      <c r="I63" s="41">
        <f t="shared" si="14"/>
        <v>76066.670000000027</v>
      </c>
      <c r="J63" s="41">
        <f t="shared" si="1"/>
        <v>82745.642858464402</v>
      </c>
      <c r="K63" s="123">
        <f t="shared" si="12"/>
        <v>108.78041967456228</v>
      </c>
      <c r="L63" s="41">
        <f t="shared" si="2"/>
        <v>751.2267002305598</v>
      </c>
      <c r="M63" s="41">
        <f t="shared" si="3"/>
        <v>542.99922088951269</v>
      </c>
      <c r="N63" s="41">
        <f t="shared" si="4"/>
        <v>208.22747934104711</v>
      </c>
      <c r="O63" s="32">
        <f t="shared" si="13"/>
        <v>11286.759999999998</v>
      </c>
      <c r="P63" s="32">
        <f t="shared" si="5"/>
        <v>76256.836675000028</v>
      </c>
      <c r="Q63" s="33"/>
      <c r="R63" s="24"/>
      <c r="S63" s="24"/>
      <c r="T63" s="24"/>
      <c r="U63" s="5"/>
      <c r="V63" s="5"/>
      <c r="W63" s="5"/>
      <c r="X63" s="5"/>
      <c r="Y63" s="5"/>
    </row>
    <row r="64" spans="1:25" ht="15" customHeight="1" x14ac:dyDescent="0.25">
      <c r="A64" s="31">
        <f t="shared" si="6"/>
        <v>52</v>
      </c>
      <c r="B64" s="41">
        <f t="shared" si="7"/>
        <v>690.59</v>
      </c>
      <c r="C64" s="41">
        <f t="shared" si="8"/>
        <v>690.59</v>
      </c>
      <c r="D64" s="50"/>
      <c r="E64" s="49">
        <f t="shared" si="9"/>
        <v>0.03</v>
      </c>
      <c r="F64" s="32">
        <f t="shared" si="10"/>
        <v>190.17</v>
      </c>
      <c r="G64" s="46">
        <f t="shared" si="11"/>
        <v>500.42000000000007</v>
      </c>
      <c r="H64" s="40">
        <v>0</v>
      </c>
      <c r="I64" s="41">
        <f t="shared" si="14"/>
        <v>75566.250000000029</v>
      </c>
      <c r="J64" s="41">
        <f t="shared" si="1"/>
        <v>82337.045985787161</v>
      </c>
      <c r="K64" s="123">
        <f t="shared" si="12"/>
        <v>108.96007938171753</v>
      </c>
      <c r="L64" s="41">
        <f t="shared" si="2"/>
        <v>752.46741220220326</v>
      </c>
      <c r="M64" s="41">
        <f t="shared" si="3"/>
        <v>545.25802924199104</v>
      </c>
      <c r="N64" s="41">
        <f t="shared" si="4"/>
        <v>207.20938296021225</v>
      </c>
      <c r="O64" s="32">
        <f t="shared" si="13"/>
        <v>11476.929999999998</v>
      </c>
      <c r="P64" s="32">
        <f t="shared" si="5"/>
        <v>75755.165625000023</v>
      </c>
      <c r="Q64" s="33"/>
      <c r="R64" s="24"/>
      <c r="S64" s="24"/>
      <c r="T64" s="24"/>
      <c r="U64" s="5"/>
      <c r="V64" s="5"/>
      <c r="W64" s="5"/>
      <c r="X64" s="5"/>
      <c r="Y64" s="5"/>
    </row>
    <row r="65" spans="1:25" ht="15" customHeight="1" x14ac:dyDescent="0.25">
      <c r="A65" s="31">
        <f t="shared" si="6"/>
        <v>53</v>
      </c>
      <c r="B65" s="41">
        <f t="shared" si="7"/>
        <v>690.59</v>
      </c>
      <c r="C65" s="41">
        <f t="shared" si="8"/>
        <v>690.59</v>
      </c>
      <c r="D65" s="50"/>
      <c r="E65" s="49">
        <f t="shared" si="9"/>
        <v>0.03</v>
      </c>
      <c r="F65" s="32">
        <f t="shared" si="10"/>
        <v>188.92</v>
      </c>
      <c r="G65" s="46">
        <f t="shared" si="11"/>
        <v>501.67000000000007</v>
      </c>
      <c r="H65" s="40">
        <v>0</v>
      </c>
      <c r="I65" s="41">
        <f t="shared" si="14"/>
        <v>75064.580000000031</v>
      </c>
      <c r="J65" s="41">
        <f t="shared" si="1"/>
        <v>81925.509493741469</v>
      </c>
      <c r="K65" s="123">
        <f t="shared" si="12"/>
        <v>109.14003581148583</v>
      </c>
      <c r="L65" s="41">
        <f t="shared" si="2"/>
        <v>753.71017331054009</v>
      </c>
      <c r="M65" s="41">
        <f t="shared" si="3"/>
        <v>547.52281765548105</v>
      </c>
      <c r="N65" s="41">
        <f t="shared" si="4"/>
        <v>206.18735565505904</v>
      </c>
      <c r="O65" s="32">
        <f t="shared" si="13"/>
        <v>11665.849999999999</v>
      </c>
      <c r="P65" s="32">
        <f t="shared" si="5"/>
        <v>75252.24145000003</v>
      </c>
      <c r="Q65" s="33"/>
      <c r="R65" s="24"/>
      <c r="S65" s="24"/>
      <c r="T65" s="24"/>
      <c r="U65" s="5"/>
      <c r="V65" s="5"/>
      <c r="W65" s="5"/>
      <c r="X65" s="5"/>
      <c r="Y65" s="5"/>
    </row>
    <row r="66" spans="1:25" ht="15" customHeight="1" x14ac:dyDescent="0.25">
      <c r="A66" s="31">
        <f t="shared" si="6"/>
        <v>54</v>
      </c>
      <c r="B66" s="41">
        <f t="shared" si="7"/>
        <v>690.59</v>
      </c>
      <c r="C66" s="41">
        <f t="shared" si="8"/>
        <v>690.59</v>
      </c>
      <c r="D66" s="50"/>
      <c r="E66" s="49">
        <f t="shared" si="9"/>
        <v>0.03</v>
      </c>
      <c r="F66" s="32">
        <f t="shared" si="10"/>
        <v>187.67</v>
      </c>
      <c r="G66" s="46">
        <f t="shared" si="11"/>
        <v>502.92000000000007</v>
      </c>
      <c r="H66" s="40">
        <v>0</v>
      </c>
      <c r="I66" s="41">
        <f t="shared" si="14"/>
        <v>74561.660000000033</v>
      </c>
      <c r="J66" s="41">
        <f t="shared" si="1"/>
        <v>81511.022533654221</v>
      </c>
      <c r="K66" s="123">
        <f t="shared" si="12"/>
        <v>109.32028945392871</v>
      </c>
      <c r="L66" s="41">
        <f t="shared" si="2"/>
        <v>754.95498693988634</v>
      </c>
      <c r="M66" s="41">
        <f t="shared" si="3"/>
        <v>549.79359972169834</v>
      </c>
      <c r="N66" s="41">
        <f t="shared" si="4"/>
        <v>205.161387218188</v>
      </c>
      <c r="O66" s="32">
        <f t="shared" si="13"/>
        <v>11853.519999999999</v>
      </c>
      <c r="P66" s="32">
        <f t="shared" si="5"/>
        <v>74748.064150000035</v>
      </c>
      <c r="Q66" s="33"/>
      <c r="R66" s="24"/>
      <c r="S66" s="24"/>
      <c r="T66" s="24"/>
      <c r="U66" s="5"/>
      <c r="V66" s="5"/>
      <c r="W66" s="5"/>
      <c r="X66" s="5"/>
      <c r="Y66" s="5"/>
    </row>
    <row r="67" spans="1:25" ht="15" customHeight="1" x14ac:dyDescent="0.25">
      <c r="A67" s="31">
        <f t="shared" si="6"/>
        <v>55</v>
      </c>
      <c r="B67" s="41">
        <f t="shared" si="7"/>
        <v>690.59</v>
      </c>
      <c r="C67" s="41">
        <f t="shared" si="8"/>
        <v>690.59</v>
      </c>
      <c r="D67" s="50"/>
      <c r="E67" s="49">
        <f t="shared" si="9"/>
        <v>0.03</v>
      </c>
      <c r="F67" s="32">
        <f t="shared" si="10"/>
        <v>186.41</v>
      </c>
      <c r="G67" s="46">
        <f t="shared" si="11"/>
        <v>504.18000000000006</v>
      </c>
      <c r="H67" s="40">
        <v>0</v>
      </c>
      <c r="I67" s="41">
        <f t="shared" si="14"/>
        <v>74057.48000000004</v>
      </c>
      <c r="J67" s="41">
        <f t="shared" si="1"/>
        <v>81093.563275230466</v>
      </c>
      <c r="K67" s="123">
        <f t="shared" si="12"/>
        <v>109.50084079991706</v>
      </c>
      <c r="L67" s="41">
        <f t="shared" si="2"/>
        <v>756.20185648014728</v>
      </c>
      <c r="M67" s="41">
        <f t="shared" si="3"/>
        <v>552.08133914502196</v>
      </c>
      <c r="N67" s="41">
        <f t="shared" si="4"/>
        <v>204.12051733512538</v>
      </c>
      <c r="O67" s="32">
        <f t="shared" si="13"/>
        <v>12039.929999999998</v>
      </c>
      <c r="P67" s="32">
        <f t="shared" si="5"/>
        <v>74242.62370000004</v>
      </c>
      <c r="Q67" s="33"/>
      <c r="R67" s="24"/>
      <c r="S67" s="24"/>
      <c r="T67" s="24"/>
      <c r="U67" s="5"/>
      <c r="V67" s="5"/>
      <c r="W67" s="5"/>
      <c r="X67" s="5"/>
      <c r="Y67" s="5"/>
    </row>
    <row r="68" spans="1:25" ht="15" customHeight="1" x14ac:dyDescent="0.25">
      <c r="A68" s="31">
        <f t="shared" si="6"/>
        <v>56</v>
      </c>
      <c r="B68" s="41">
        <f t="shared" si="7"/>
        <v>690.59</v>
      </c>
      <c r="C68" s="41">
        <f t="shared" si="8"/>
        <v>690.59</v>
      </c>
      <c r="D68" s="50"/>
      <c r="E68" s="49">
        <f t="shared" si="9"/>
        <v>0.03</v>
      </c>
      <c r="F68" s="32">
        <f t="shared" si="10"/>
        <v>185.14999999999998</v>
      </c>
      <c r="G68" s="46">
        <f t="shared" si="11"/>
        <v>505.44000000000005</v>
      </c>
      <c r="H68" s="40">
        <v>0</v>
      </c>
      <c r="I68" s="41">
        <f t="shared" si="14"/>
        <v>73552.040000000037</v>
      </c>
      <c r="J68" s="41">
        <f t="shared" si="1"/>
        <v>80673.120752385948</v>
      </c>
      <c r="K68" s="123">
        <f t="shared" si="12"/>
        <v>109.68169034113248</v>
      </c>
      <c r="L68" s="41">
        <f t="shared" si="2"/>
        <v>757.45078532682692</v>
      </c>
      <c r="M68" s="41">
        <f t="shared" si="3"/>
        <v>554.37513566022005</v>
      </c>
      <c r="N68" s="41">
        <f t="shared" si="4"/>
        <v>203.07564966660678</v>
      </c>
      <c r="O68" s="32">
        <f t="shared" si="13"/>
        <v>12225.079999999998</v>
      </c>
      <c r="P68" s="32">
        <f t="shared" si="5"/>
        <v>73735.920100000032</v>
      </c>
      <c r="Q68" s="33"/>
      <c r="R68" s="24"/>
      <c r="S68" s="24"/>
      <c r="T68" s="24"/>
      <c r="U68" s="5"/>
      <c r="V68" s="5"/>
      <c r="W68" s="5"/>
      <c r="X68" s="5"/>
      <c r="Y68" s="5"/>
    </row>
    <row r="69" spans="1:25" ht="15" customHeight="1" x14ac:dyDescent="0.25">
      <c r="A69" s="31">
        <f t="shared" si="6"/>
        <v>57</v>
      </c>
      <c r="B69" s="41">
        <f t="shared" si="7"/>
        <v>690.59</v>
      </c>
      <c r="C69" s="41">
        <f t="shared" si="8"/>
        <v>690.59</v>
      </c>
      <c r="D69" s="50"/>
      <c r="E69" s="49">
        <f t="shared" si="9"/>
        <v>0.03</v>
      </c>
      <c r="F69" s="32">
        <f t="shared" si="10"/>
        <v>183.89</v>
      </c>
      <c r="G69" s="46">
        <f t="shared" si="11"/>
        <v>506.70000000000005</v>
      </c>
      <c r="H69" s="40">
        <v>0</v>
      </c>
      <c r="I69" s="41">
        <f t="shared" si="14"/>
        <v>73045.34000000004</v>
      </c>
      <c r="J69" s="41">
        <f t="shared" si="1"/>
        <v>80249.68396715782</v>
      </c>
      <c r="K69" s="123">
        <f t="shared" si="12"/>
        <v>109.86283857006865</v>
      </c>
      <c r="L69" s="41">
        <f t="shared" si="2"/>
        <v>758.70177688103706</v>
      </c>
      <c r="M69" s="41">
        <f t="shared" si="3"/>
        <v>556.67500303453789</v>
      </c>
      <c r="N69" s="41">
        <f t="shared" si="4"/>
        <v>202.02677384649922</v>
      </c>
      <c r="O69" s="32">
        <f t="shared" si="13"/>
        <v>12408.969999999998</v>
      </c>
      <c r="P69" s="32">
        <f t="shared" si="5"/>
        <v>73227.95335000004</v>
      </c>
      <c r="Q69" s="33"/>
      <c r="R69" s="24"/>
      <c r="S69" s="24"/>
      <c r="T69" s="24"/>
      <c r="U69" s="5"/>
      <c r="V69" s="5"/>
      <c r="W69" s="5"/>
      <c r="X69" s="5"/>
      <c r="Y69" s="5"/>
    </row>
    <row r="70" spans="1:25" ht="15" customHeight="1" x14ac:dyDescent="0.25">
      <c r="A70" s="31">
        <f t="shared" si="6"/>
        <v>58</v>
      </c>
      <c r="B70" s="41">
        <f t="shared" si="7"/>
        <v>690.59</v>
      </c>
      <c r="C70" s="41">
        <f t="shared" si="8"/>
        <v>690.59</v>
      </c>
      <c r="D70" s="50"/>
      <c r="E70" s="49">
        <f t="shared" si="9"/>
        <v>0.03</v>
      </c>
      <c r="F70" s="32">
        <f t="shared" si="10"/>
        <v>182.62</v>
      </c>
      <c r="G70" s="46">
        <f t="shared" si="11"/>
        <v>507.97</v>
      </c>
      <c r="H70" s="40">
        <v>0</v>
      </c>
      <c r="I70" s="41">
        <f t="shared" si="14"/>
        <v>72537.370000000039</v>
      </c>
      <c r="J70" s="41">
        <f t="shared" si="1"/>
        <v>79823.230885194425</v>
      </c>
      <c r="K70" s="123">
        <f t="shared" si="12"/>
        <v>110.04428598003261</v>
      </c>
      <c r="L70" s="41">
        <f t="shared" si="2"/>
        <v>759.95483454950727</v>
      </c>
      <c r="M70" s="41">
        <f t="shared" si="3"/>
        <v>558.99195949277168</v>
      </c>
      <c r="N70" s="41">
        <f t="shared" si="4"/>
        <v>200.96287505673558</v>
      </c>
      <c r="O70" s="32">
        <f t="shared" si="13"/>
        <v>12591.589999999998</v>
      </c>
      <c r="P70" s="32">
        <f t="shared" si="5"/>
        <v>72718.713425000038</v>
      </c>
      <c r="Q70" s="33"/>
      <c r="R70" s="24"/>
      <c r="S70" s="24"/>
      <c r="T70" s="24"/>
      <c r="U70" s="5"/>
      <c r="V70" s="5"/>
      <c r="W70" s="5"/>
      <c r="X70" s="5"/>
      <c r="Y70" s="5"/>
    </row>
    <row r="71" spans="1:25" ht="15" customHeight="1" x14ac:dyDescent="0.25">
      <c r="A71" s="31">
        <f t="shared" si="6"/>
        <v>59</v>
      </c>
      <c r="B71" s="41">
        <f t="shared" si="7"/>
        <v>690.59</v>
      </c>
      <c r="C71" s="41">
        <f t="shared" si="8"/>
        <v>690.59</v>
      </c>
      <c r="D71" s="50"/>
      <c r="E71" s="49">
        <f t="shared" si="9"/>
        <v>0.03</v>
      </c>
      <c r="F71" s="32">
        <f t="shared" si="10"/>
        <v>181.35</v>
      </c>
      <c r="G71" s="46">
        <f t="shared" si="11"/>
        <v>509.24</v>
      </c>
      <c r="H71" s="40">
        <v>0</v>
      </c>
      <c r="I71" s="41">
        <f t="shared" si="14"/>
        <v>72028.130000000034</v>
      </c>
      <c r="J71" s="41">
        <f t="shared" si="1"/>
        <v>79393.750390006506</v>
      </c>
      <c r="K71" s="123">
        <f t="shared" si="12"/>
        <v>110.22603306514617</v>
      </c>
      <c r="L71" s="41">
        <f t="shared" si="2"/>
        <v>761.20996174459299</v>
      </c>
      <c r="M71" s="41">
        <f t="shared" si="3"/>
        <v>561.3150507809504</v>
      </c>
      <c r="N71" s="41">
        <f t="shared" si="4"/>
        <v>199.89491096364259</v>
      </c>
      <c r="O71" s="32">
        <f t="shared" si="13"/>
        <v>12772.939999999999</v>
      </c>
      <c r="P71" s="32">
        <f t="shared" si="5"/>
        <v>72208.200325000027</v>
      </c>
      <c r="Q71" s="33"/>
      <c r="R71" s="24"/>
      <c r="S71" s="24"/>
      <c r="T71" s="24"/>
      <c r="U71" s="5"/>
      <c r="V71" s="5"/>
      <c r="W71" s="5"/>
      <c r="X71" s="5"/>
      <c r="Y71" s="5"/>
    </row>
    <row r="72" spans="1:25" ht="15" customHeight="1" x14ac:dyDescent="0.25">
      <c r="A72" s="31">
        <f t="shared" si="6"/>
        <v>60</v>
      </c>
      <c r="B72" s="41">
        <f t="shared" si="7"/>
        <v>690.59</v>
      </c>
      <c r="C72" s="41">
        <f t="shared" si="8"/>
        <v>690.59</v>
      </c>
      <c r="D72" s="50"/>
      <c r="E72" s="49">
        <f t="shared" si="9"/>
        <v>0.03</v>
      </c>
      <c r="F72" s="32">
        <f t="shared" si="10"/>
        <v>180.07999999999998</v>
      </c>
      <c r="G72" s="46">
        <f t="shared" si="11"/>
        <v>510.51000000000005</v>
      </c>
      <c r="H72" s="40">
        <v>0</v>
      </c>
      <c r="I72" s="41">
        <f t="shared" si="14"/>
        <v>71517.620000000039</v>
      </c>
      <c r="J72" s="41">
        <f t="shared" si="1"/>
        <v>78961.231332800729</v>
      </c>
      <c r="K72" s="123">
        <f t="shared" si="12"/>
        <v>110.40808032034718</v>
      </c>
      <c r="L72" s="41">
        <f t="shared" si="2"/>
        <v>762.4671618842857</v>
      </c>
      <c r="M72" s="41">
        <f t="shared" si="3"/>
        <v>563.64429084340452</v>
      </c>
      <c r="N72" s="41">
        <f t="shared" si="4"/>
        <v>198.82287104088121</v>
      </c>
      <c r="O72" s="32">
        <f t="shared" si="13"/>
        <v>12953.019999999999</v>
      </c>
      <c r="P72" s="32">
        <f t="shared" si="5"/>
        <v>71785.811075000034</v>
      </c>
      <c r="Q72" s="33"/>
      <c r="R72" s="24"/>
      <c r="S72" s="24"/>
      <c r="T72" s="24"/>
      <c r="U72" s="5"/>
      <c r="V72" s="5"/>
      <c r="W72" s="5"/>
      <c r="X72" s="5"/>
      <c r="Y72" s="5"/>
    </row>
    <row r="73" spans="1:25" ht="15" customHeight="1" x14ac:dyDescent="0.25">
      <c r="A73" s="31">
        <f t="shared" si="6"/>
        <v>61</v>
      </c>
      <c r="B73" s="41">
        <f t="shared" si="7"/>
        <v>741.19723348888954</v>
      </c>
      <c r="C73" s="41">
        <f t="shared" si="8"/>
        <v>741.2</v>
      </c>
      <c r="D73" s="50">
        <f>C3+(E3*5)</f>
        <v>4.4999999999999998E-2</v>
      </c>
      <c r="E73" s="49">
        <f t="shared" si="9"/>
        <v>4.4999999999999998E-2</v>
      </c>
      <c r="F73" s="32">
        <f t="shared" si="10"/>
        <v>268.2</v>
      </c>
      <c r="G73" s="46">
        <f t="shared" si="11"/>
        <v>473.00000000000006</v>
      </c>
      <c r="H73" s="40">
        <v>0</v>
      </c>
      <c r="I73" s="41">
        <f t="shared" si="14"/>
        <v>71044.620000000039</v>
      </c>
      <c r="J73" s="41">
        <f t="shared" si="1"/>
        <v>78568.549500468929</v>
      </c>
      <c r="K73" s="123">
        <f t="shared" si="12"/>
        <v>110.59042824139097</v>
      </c>
      <c r="L73" s="41">
        <f t="shared" si="2"/>
        <v>819.69319462870533</v>
      </c>
      <c r="M73" s="41">
        <f t="shared" si="3"/>
        <v>523.09272558177929</v>
      </c>
      <c r="N73" s="41">
        <f t="shared" si="4"/>
        <v>296.60352854341056</v>
      </c>
      <c r="O73" s="32">
        <f t="shared" si="13"/>
        <v>13221.22</v>
      </c>
      <c r="P73" s="32">
        <f t="shared" si="5"/>
        <v>71311.037325000041</v>
      </c>
      <c r="Q73" s="33"/>
      <c r="R73" s="24"/>
      <c r="S73" s="24"/>
      <c r="T73" s="24"/>
      <c r="U73" s="5"/>
      <c r="V73" s="5"/>
      <c r="W73" s="5"/>
      <c r="X73" s="5"/>
      <c r="Y73" s="5"/>
    </row>
    <row r="74" spans="1:25" ht="15" customHeight="1" x14ac:dyDescent="0.25">
      <c r="A74" s="31">
        <f t="shared" si="6"/>
        <v>62</v>
      </c>
      <c r="B74" s="41">
        <f t="shared" si="7"/>
        <v>741.19723348888954</v>
      </c>
      <c r="C74" s="41">
        <f t="shared" si="8"/>
        <v>741.2</v>
      </c>
      <c r="D74" s="50"/>
      <c r="E74" s="49">
        <f t="shared" si="9"/>
        <v>4.4999999999999998E-2</v>
      </c>
      <c r="F74" s="32">
        <f t="shared" si="10"/>
        <v>266.42</v>
      </c>
      <c r="G74" s="46">
        <f t="shared" si="11"/>
        <v>474.78000000000003</v>
      </c>
      <c r="H74" s="40">
        <v>0</v>
      </c>
      <c r="I74" s="41">
        <f t="shared" si="14"/>
        <v>70569.84000000004</v>
      </c>
      <c r="J74" s="41">
        <f t="shared" si="1"/>
        <v>78172.383431224094</v>
      </c>
      <c r="K74" s="123">
        <f t="shared" si="12"/>
        <v>110.7730773248516</v>
      </c>
      <c r="L74" s="41">
        <f t="shared" si="2"/>
        <v>821.04698458230848</v>
      </c>
      <c r="M74" s="41">
        <f t="shared" si="3"/>
        <v>525.92841652293043</v>
      </c>
      <c r="N74" s="41">
        <f t="shared" si="4"/>
        <v>295.12163260886967</v>
      </c>
      <c r="O74" s="32">
        <f t="shared" si="13"/>
        <v>13487.64</v>
      </c>
      <c r="P74" s="32">
        <f t="shared" si="5"/>
        <v>70834.476900000038</v>
      </c>
      <c r="Q74" s="33"/>
      <c r="R74" s="24"/>
      <c r="S74" s="24"/>
      <c r="T74" s="24"/>
      <c r="U74" s="5"/>
      <c r="V74" s="5"/>
      <c r="W74" s="5"/>
      <c r="X74" s="5"/>
      <c r="Y74" s="5"/>
    </row>
    <row r="75" spans="1:25" ht="15" customHeight="1" x14ac:dyDescent="0.25">
      <c r="A75" s="31">
        <f t="shared" si="6"/>
        <v>63</v>
      </c>
      <c r="B75" s="41">
        <f t="shared" si="7"/>
        <v>741.19723348888954</v>
      </c>
      <c r="C75" s="41">
        <f t="shared" si="8"/>
        <v>741.2</v>
      </c>
      <c r="D75" s="50"/>
      <c r="E75" s="49">
        <f t="shared" si="9"/>
        <v>4.4999999999999998E-2</v>
      </c>
      <c r="F75" s="32">
        <f t="shared" si="10"/>
        <v>264.64</v>
      </c>
      <c r="G75" s="46">
        <f t="shared" si="11"/>
        <v>476.56000000000006</v>
      </c>
      <c r="H75" s="40">
        <v>0</v>
      </c>
      <c r="I75" s="41">
        <f t="shared" si="14"/>
        <v>70093.280000000042</v>
      </c>
      <c r="J75" s="41">
        <f t="shared" si="1"/>
        <v>77772.719430668309</v>
      </c>
      <c r="K75" s="123">
        <f t="shared" si="12"/>
        <v>110.9560280681233</v>
      </c>
      <c r="L75" s="41">
        <f t="shared" si="2"/>
        <v>822.40301043008571</v>
      </c>
      <c r="M75" s="41">
        <f t="shared" si="3"/>
        <v>528.77204736144847</v>
      </c>
      <c r="N75" s="41">
        <f t="shared" si="4"/>
        <v>293.63403267948149</v>
      </c>
      <c r="O75" s="32">
        <f t="shared" si="13"/>
        <v>13752.279999999999</v>
      </c>
      <c r="P75" s="32">
        <f t="shared" si="5"/>
        <v>70356.129800000039</v>
      </c>
      <c r="Q75" s="33"/>
      <c r="R75" s="24"/>
      <c r="S75" s="24"/>
      <c r="T75" s="24"/>
      <c r="U75" s="5"/>
      <c r="V75" s="5"/>
      <c r="W75" s="5"/>
      <c r="X75" s="5"/>
      <c r="Y75" s="5"/>
    </row>
    <row r="76" spans="1:25" ht="15" customHeight="1" x14ac:dyDescent="0.25">
      <c r="A76" s="31">
        <f t="shared" si="6"/>
        <v>64</v>
      </c>
      <c r="B76" s="41">
        <f t="shared" si="7"/>
        <v>741.19723348888954</v>
      </c>
      <c r="C76" s="41">
        <f t="shared" si="8"/>
        <v>741.2</v>
      </c>
      <c r="D76" s="50"/>
      <c r="E76" s="49">
        <f t="shared" si="9"/>
        <v>4.4999999999999998E-2</v>
      </c>
      <c r="F76" s="32">
        <f t="shared" si="10"/>
        <v>262.84999999999997</v>
      </c>
      <c r="G76" s="46">
        <f t="shared" si="11"/>
        <v>478.35000000000008</v>
      </c>
      <c r="H76" s="40">
        <v>0</v>
      </c>
      <c r="I76" s="41">
        <f t="shared" si="14"/>
        <v>69614.930000000037</v>
      </c>
      <c r="J76" s="41">
        <f t="shared" si="1"/>
        <v>77369.532649366331</v>
      </c>
      <c r="K76" s="123">
        <f t="shared" si="12"/>
        <v>111.13928096942178</v>
      </c>
      <c r="L76" s="41">
        <f t="shared" si="2"/>
        <v>823.76127586479811</v>
      </c>
      <c r="M76" s="41">
        <f t="shared" si="3"/>
        <v>531.63475051722924</v>
      </c>
      <c r="N76" s="41">
        <f t="shared" si="4"/>
        <v>292.12960002812514</v>
      </c>
      <c r="O76" s="32">
        <f t="shared" si="13"/>
        <v>14015.13</v>
      </c>
      <c r="P76" s="32">
        <f t="shared" si="5"/>
        <v>69875.98598750004</v>
      </c>
      <c r="Q76" s="33"/>
      <c r="R76" s="24"/>
      <c r="S76" s="24"/>
      <c r="T76" s="24"/>
      <c r="U76" s="5"/>
      <c r="V76" s="5"/>
      <c r="W76" s="5"/>
      <c r="X76" s="5"/>
      <c r="Y76" s="5"/>
    </row>
    <row r="77" spans="1:25" ht="15" customHeight="1" x14ac:dyDescent="0.25">
      <c r="A77" s="31">
        <f t="shared" si="6"/>
        <v>65</v>
      </c>
      <c r="B77" s="41">
        <f t="shared" si="7"/>
        <v>741.19723348888954</v>
      </c>
      <c r="C77" s="41">
        <f t="shared" si="8"/>
        <v>741.2</v>
      </c>
      <c r="D77" s="50"/>
      <c r="E77" s="49">
        <f t="shared" si="9"/>
        <v>4.4999999999999998E-2</v>
      </c>
      <c r="F77" s="32">
        <f t="shared" si="10"/>
        <v>261.06</v>
      </c>
      <c r="G77" s="46">
        <f t="shared" si="11"/>
        <v>480.14000000000004</v>
      </c>
      <c r="H77" s="40">
        <v>0</v>
      </c>
      <c r="I77" s="41">
        <f t="shared" si="14"/>
        <v>69134.790000000037</v>
      </c>
      <c r="J77" s="41">
        <f t="shared" si="1"/>
        <v>76962.809255527885</v>
      </c>
      <c r="K77" s="123">
        <f t="shared" si="12"/>
        <v>111.32283652778555</v>
      </c>
      <c r="L77" s="41">
        <f t="shared" si="2"/>
        <v>825.12178458530559</v>
      </c>
      <c r="M77" s="41">
        <f t="shared" si="3"/>
        <v>534.50546730450969</v>
      </c>
      <c r="N77" s="41">
        <f t="shared" si="4"/>
        <v>290.61939703943699</v>
      </c>
      <c r="O77" s="32">
        <f t="shared" si="13"/>
        <v>14276.189999999999</v>
      </c>
      <c r="P77" s="32">
        <f t="shared" si="5"/>
        <v>69394.045462500042</v>
      </c>
      <c r="Q77" s="33"/>
      <c r="R77" s="24"/>
      <c r="S77" s="24"/>
      <c r="T77" s="24"/>
      <c r="U77" s="5"/>
      <c r="V77" s="5"/>
      <c r="W77" s="5"/>
      <c r="X77" s="5"/>
      <c r="Y77" s="5"/>
    </row>
    <row r="78" spans="1:25" ht="15" customHeight="1" x14ac:dyDescent="0.25">
      <c r="A78" s="31">
        <f t="shared" si="6"/>
        <v>66</v>
      </c>
      <c r="B78" s="41">
        <f t="shared" si="7"/>
        <v>741.19723348888954</v>
      </c>
      <c r="C78" s="41">
        <f t="shared" si="8"/>
        <v>741.2</v>
      </c>
      <c r="D78" s="50"/>
      <c r="E78" s="49">
        <f t="shared" si="9"/>
        <v>4.4999999999999998E-2</v>
      </c>
      <c r="F78" s="32">
        <f t="shared" si="10"/>
        <v>259.26</v>
      </c>
      <c r="G78" s="46">
        <f t="shared" si="11"/>
        <v>481.94000000000005</v>
      </c>
      <c r="H78" s="40">
        <v>0</v>
      </c>
      <c r="I78" s="41">
        <f t="shared" si="14"/>
        <v>68652.850000000035</v>
      </c>
      <c r="J78" s="41">
        <f t="shared" ref="J78:J141" si="15">K78/$K$2*I78</f>
        <v>76552.524225187095</v>
      </c>
      <c r="K78" s="123">
        <f t="shared" si="12"/>
        <v>111.5066952430774</v>
      </c>
      <c r="L78" s="41">
        <f t="shared" ref="L78:L141" si="16">IFERROR(IF(B78="","",K78/100*B78),"")</f>
        <v>826.48454029657682</v>
      </c>
      <c r="M78" s="41">
        <f t="shared" ref="M78:M141" si="17">IFERROR(IF(B78="","",K78/100*G78),"")</f>
        <v>537.39536705448722</v>
      </c>
      <c r="N78" s="41">
        <f t="shared" ref="N78:N141" si="18">IFERROR(IF(B78="","",K78/100*F78),"")</f>
        <v>289.09225808720242</v>
      </c>
      <c r="O78" s="32">
        <f t="shared" si="13"/>
        <v>14535.449999999999</v>
      </c>
      <c r="P78" s="32">
        <f t="shared" ref="P78:P141" si="19">I78+(I78*E79/12)</f>
        <v>68910.298187500041</v>
      </c>
      <c r="Q78" s="33"/>
      <c r="R78" s="24"/>
      <c r="S78" s="24"/>
      <c r="T78" s="24"/>
      <c r="U78" s="5"/>
      <c r="V78" s="5"/>
      <c r="W78" s="5"/>
      <c r="X78" s="5"/>
      <c r="Y78" s="5"/>
    </row>
    <row r="79" spans="1:25" ht="15" customHeight="1" x14ac:dyDescent="0.25">
      <c r="A79" s="31">
        <f t="shared" ref="A79:A142" si="20">IF(I78&lt;0.02,"",A78+1)</f>
        <v>67</v>
      </c>
      <c r="B79" s="41">
        <f t="shared" ref="B79:B142" si="21">IF(A79="","",IF(E79&lt;&gt;E78,PMT(E79/12,$C$4-A78,-I78),B78))</f>
        <v>741.19723348888954</v>
      </c>
      <c r="C79" s="41">
        <f t="shared" ref="C79:C142" si="22">IF(A79="","",IF(B79&gt;P78,P78,ROUNDUP(B79,2)))</f>
        <v>741.2</v>
      </c>
      <c r="D79" s="50"/>
      <c r="E79" s="49">
        <f t="shared" ref="E79:E142" si="23">IF(A79="","",IF(D79&lt;&gt;"",D79,E78))</f>
        <v>4.4999999999999998E-2</v>
      </c>
      <c r="F79" s="32">
        <f t="shared" ref="F79:F142" si="24">IF(A79="","",ROUNDUP(I78*E79/12,2))</f>
        <v>257.45</v>
      </c>
      <c r="G79" s="46">
        <f t="shared" ref="G79:G142" si="25">IF(A79="","",C79-F79)</f>
        <v>483.75000000000006</v>
      </c>
      <c r="H79" s="40">
        <v>0</v>
      </c>
      <c r="I79" s="41">
        <f t="shared" si="14"/>
        <v>68169.100000000035</v>
      </c>
      <c r="J79" s="41">
        <f t="shared" si="15"/>
        <v>76138.6524190989</v>
      </c>
      <c r="K79" s="123">
        <f t="shared" ref="K79:K142" si="26">K78+G$3*K78/100</f>
        <v>111.69085761598564</v>
      </c>
      <c r="L79" s="41">
        <f t="shared" si="16"/>
        <v>827.84954670970012</v>
      </c>
      <c r="M79" s="41">
        <f t="shared" si="17"/>
        <v>540.30452371733054</v>
      </c>
      <c r="N79" s="41">
        <f t="shared" si="18"/>
        <v>287.54811293235497</v>
      </c>
      <c r="O79" s="32">
        <f t="shared" ref="O79:O142" si="27">IF(A79="","",O78+F79)</f>
        <v>14792.9</v>
      </c>
      <c r="P79" s="32">
        <f t="shared" si="19"/>
        <v>68424.734125000032</v>
      </c>
      <c r="Q79" s="33"/>
      <c r="R79" s="24"/>
      <c r="S79" s="24"/>
      <c r="T79" s="24"/>
      <c r="U79" s="5"/>
      <c r="V79" s="5"/>
      <c r="W79" s="5"/>
      <c r="X79" s="5"/>
      <c r="Y79" s="5"/>
    </row>
    <row r="80" spans="1:25" ht="15" customHeight="1" x14ac:dyDescent="0.25">
      <c r="A80" s="31">
        <f t="shared" si="20"/>
        <v>68</v>
      </c>
      <c r="B80" s="41">
        <f t="shared" si="21"/>
        <v>741.19723348888954</v>
      </c>
      <c r="C80" s="41">
        <f t="shared" si="22"/>
        <v>741.2</v>
      </c>
      <c r="D80" s="50"/>
      <c r="E80" s="49">
        <f t="shared" si="23"/>
        <v>4.4999999999999998E-2</v>
      </c>
      <c r="F80" s="32">
        <f t="shared" si="24"/>
        <v>255.64</v>
      </c>
      <c r="G80" s="46">
        <f t="shared" si="25"/>
        <v>485.56000000000006</v>
      </c>
      <c r="H80" s="40">
        <v>0</v>
      </c>
      <c r="I80" s="41">
        <f t="shared" ref="I80:I143" si="28">IFERROR(IF(I79&lt;0.02,0,I79-G80-H80),"")</f>
        <v>67683.540000000037</v>
      </c>
      <c r="J80" s="41">
        <f t="shared" si="15"/>
        <v>75721.179769858529</v>
      </c>
      <c r="K80" s="123">
        <f t="shared" si="26"/>
        <v>111.87532414802548</v>
      </c>
      <c r="L80" s="41">
        <f t="shared" si="16"/>
        <v>829.21680754189242</v>
      </c>
      <c r="M80" s="41">
        <f t="shared" si="17"/>
        <v>543.22182393315256</v>
      </c>
      <c r="N80" s="41">
        <f t="shared" si="18"/>
        <v>285.99807865201234</v>
      </c>
      <c r="O80" s="32">
        <f t="shared" si="27"/>
        <v>15048.539999999999</v>
      </c>
      <c r="P80" s="32">
        <f t="shared" si="19"/>
        <v>67937.35327500003</v>
      </c>
      <c r="Q80" s="33"/>
      <c r="R80" s="24"/>
      <c r="S80" s="24"/>
      <c r="T80" s="24"/>
      <c r="U80" s="5"/>
      <c r="V80" s="5"/>
      <c r="W80" s="5"/>
      <c r="X80" s="5"/>
      <c r="Y80" s="5"/>
    </row>
    <row r="81" spans="1:25" ht="15" customHeight="1" x14ac:dyDescent="0.25">
      <c r="A81" s="31">
        <f t="shared" si="20"/>
        <v>69</v>
      </c>
      <c r="B81" s="41">
        <f t="shared" si="21"/>
        <v>741.19723348888954</v>
      </c>
      <c r="C81" s="41">
        <f t="shared" si="22"/>
        <v>741.2</v>
      </c>
      <c r="D81" s="50"/>
      <c r="E81" s="49">
        <f t="shared" si="23"/>
        <v>4.4999999999999998E-2</v>
      </c>
      <c r="F81" s="32">
        <f t="shared" si="24"/>
        <v>253.82</v>
      </c>
      <c r="G81" s="46">
        <f t="shared" si="25"/>
        <v>487.38000000000005</v>
      </c>
      <c r="H81" s="40">
        <v>0</v>
      </c>
      <c r="I81" s="41">
        <f t="shared" si="28"/>
        <v>67196.160000000033</v>
      </c>
      <c r="J81" s="41">
        <f t="shared" si="15"/>
        <v>75300.080961854124</v>
      </c>
      <c r="K81" s="123">
        <f t="shared" si="26"/>
        <v>112.06009534154049</v>
      </c>
      <c r="L81" s="41">
        <f t="shared" si="16"/>
        <v>830.5863265165101</v>
      </c>
      <c r="M81" s="41">
        <f t="shared" si="17"/>
        <v>546.15849267560009</v>
      </c>
      <c r="N81" s="41">
        <f t="shared" si="18"/>
        <v>284.43093399589804</v>
      </c>
      <c r="O81" s="32">
        <f t="shared" si="27"/>
        <v>15302.359999999999</v>
      </c>
      <c r="P81" s="32">
        <f t="shared" si="19"/>
        <v>67448.145600000033</v>
      </c>
      <c r="Q81" s="33"/>
      <c r="R81" s="24"/>
      <c r="S81" s="24"/>
      <c r="T81" s="24"/>
      <c r="U81" s="5"/>
      <c r="V81" s="5"/>
      <c r="W81" s="5"/>
      <c r="X81" s="5"/>
      <c r="Y81" s="5"/>
    </row>
    <row r="82" spans="1:25" ht="15" customHeight="1" x14ac:dyDescent="0.25">
      <c r="A82" s="31">
        <f t="shared" si="20"/>
        <v>70</v>
      </c>
      <c r="B82" s="41">
        <f t="shared" si="21"/>
        <v>741.19723348888954</v>
      </c>
      <c r="C82" s="41">
        <f t="shared" si="22"/>
        <v>741.2</v>
      </c>
      <c r="D82" s="50"/>
      <c r="E82" s="49">
        <f t="shared" si="23"/>
        <v>4.4999999999999998E-2</v>
      </c>
      <c r="F82" s="32">
        <f t="shared" si="24"/>
        <v>251.98999999999998</v>
      </c>
      <c r="G82" s="46">
        <f t="shared" si="25"/>
        <v>489.21000000000004</v>
      </c>
      <c r="H82" s="40">
        <v>0</v>
      </c>
      <c r="I82" s="41">
        <f t="shared" si="28"/>
        <v>66706.950000000026</v>
      </c>
      <c r="J82" s="41">
        <f t="shared" si="15"/>
        <v>74875.33056313562</v>
      </c>
      <c r="K82" s="123">
        <f t="shared" si="26"/>
        <v>112.24517169970385</v>
      </c>
      <c r="L82" s="41">
        <f t="shared" si="16"/>
        <v>831.95810736305896</v>
      </c>
      <c r="M82" s="41">
        <f t="shared" si="17"/>
        <v>549.11460447212119</v>
      </c>
      <c r="N82" s="41">
        <f t="shared" si="18"/>
        <v>282.84660816608368</v>
      </c>
      <c r="O82" s="32">
        <f t="shared" si="27"/>
        <v>15554.349999999999</v>
      </c>
      <c r="P82" s="32">
        <f t="shared" si="19"/>
        <v>66957.10106250002</v>
      </c>
      <c r="Q82" s="33"/>
      <c r="R82" s="24"/>
      <c r="S82" s="24"/>
      <c r="T82" s="24"/>
      <c r="U82" s="5"/>
      <c r="V82" s="5"/>
      <c r="W82" s="5"/>
      <c r="X82" s="5"/>
      <c r="Y82" s="5"/>
    </row>
    <row r="83" spans="1:25" ht="15" customHeight="1" x14ac:dyDescent="0.25">
      <c r="A83" s="31">
        <f t="shared" si="20"/>
        <v>71</v>
      </c>
      <c r="B83" s="41">
        <f t="shared" si="21"/>
        <v>741.19723348888954</v>
      </c>
      <c r="C83" s="41">
        <f t="shared" si="22"/>
        <v>741.2</v>
      </c>
      <c r="D83" s="50"/>
      <c r="E83" s="49">
        <f t="shared" si="23"/>
        <v>4.4999999999999998E-2</v>
      </c>
      <c r="F83" s="32">
        <f t="shared" si="24"/>
        <v>250.16</v>
      </c>
      <c r="G83" s="46">
        <f t="shared" si="25"/>
        <v>491.04000000000008</v>
      </c>
      <c r="H83" s="40">
        <v>0</v>
      </c>
      <c r="I83" s="41">
        <f t="shared" si="28"/>
        <v>66215.910000000033</v>
      </c>
      <c r="J83" s="41">
        <f t="shared" si="15"/>
        <v>74446.914268054039</v>
      </c>
      <c r="K83" s="123">
        <f t="shared" si="26"/>
        <v>112.43055372651979</v>
      </c>
      <c r="L83" s="41">
        <f t="shared" si="16"/>
        <v>833.33215381720436</v>
      </c>
      <c r="M83" s="41">
        <f t="shared" si="17"/>
        <v>552.07899101870294</v>
      </c>
      <c r="N83" s="41">
        <f t="shared" si="18"/>
        <v>281.25627320226192</v>
      </c>
      <c r="O83" s="32">
        <f t="shared" si="27"/>
        <v>15804.509999999998</v>
      </c>
      <c r="P83" s="32">
        <f t="shared" si="19"/>
        <v>66464.219662500036</v>
      </c>
      <c r="Q83" s="33"/>
      <c r="R83" s="24"/>
      <c r="S83" s="24"/>
      <c r="T83" s="24"/>
      <c r="U83" s="5"/>
      <c r="V83" s="5"/>
      <c r="W83" s="5"/>
      <c r="X83" s="5"/>
      <c r="Y83" s="5"/>
    </row>
    <row r="84" spans="1:25" ht="15" customHeight="1" x14ac:dyDescent="0.25">
      <c r="A84" s="31">
        <f t="shared" si="20"/>
        <v>72</v>
      </c>
      <c r="B84" s="41">
        <f t="shared" si="21"/>
        <v>741.19723348888954</v>
      </c>
      <c r="C84" s="41">
        <f t="shared" si="22"/>
        <v>741.2</v>
      </c>
      <c r="D84" s="50"/>
      <c r="E84" s="49">
        <f t="shared" si="23"/>
        <v>4.4999999999999998E-2</v>
      </c>
      <c r="F84" s="32">
        <f t="shared" si="24"/>
        <v>248.31</v>
      </c>
      <c r="G84" s="46">
        <f t="shared" si="25"/>
        <v>492.89000000000004</v>
      </c>
      <c r="H84" s="40">
        <v>0</v>
      </c>
      <c r="I84" s="41">
        <f t="shared" si="28"/>
        <v>65723.020000000033</v>
      </c>
      <c r="J84" s="41">
        <f t="shared" si="15"/>
        <v>74014.795204815571</v>
      </c>
      <c r="K84" s="123">
        <f t="shared" si="26"/>
        <v>112.61624192682494</v>
      </c>
      <c r="L84" s="41">
        <f t="shared" si="16"/>
        <v>834.70846962078133</v>
      </c>
      <c r="M84" s="41">
        <f t="shared" si="17"/>
        <v>555.07419483312742</v>
      </c>
      <c r="N84" s="41">
        <f t="shared" si="18"/>
        <v>279.63739032849901</v>
      </c>
      <c r="O84" s="32">
        <f t="shared" si="27"/>
        <v>16052.819999999998</v>
      </c>
      <c r="P84" s="32">
        <f t="shared" si="19"/>
        <v>65969.48132500003</v>
      </c>
      <c r="Q84" s="33"/>
      <c r="R84" s="24"/>
      <c r="S84" s="24"/>
      <c r="T84" s="24"/>
      <c r="U84" s="5"/>
      <c r="V84" s="5"/>
      <c r="W84" s="5"/>
      <c r="X84" s="5"/>
      <c r="Y84" s="5"/>
    </row>
    <row r="85" spans="1:25" ht="15" customHeight="1" x14ac:dyDescent="0.25">
      <c r="A85" s="31">
        <f t="shared" si="20"/>
        <v>73</v>
      </c>
      <c r="B85" s="41">
        <f t="shared" si="21"/>
        <v>741.19723348888954</v>
      </c>
      <c r="C85" s="41">
        <f t="shared" si="22"/>
        <v>741.2</v>
      </c>
      <c r="D85" s="50"/>
      <c r="E85" s="49">
        <f t="shared" si="23"/>
        <v>4.4999999999999998E-2</v>
      </c>
      <c r="F85" s="32">
        <f t="shared" si="24"/>
        <v>246.47</v>
      </c>
      <c r="G85" s="46">
        <f t="shared" si="25"/>
        <v>494.73</v>
      </c>
      <c r="H85" s="40">
        <v>0</v>
      </c>
      <c r="I85" s="41">
        <f t="shared" si="28"/>
        <v>65228.29000000003</v>
      </c>
      <c r="J85" s="41">
        <f t="shared" si="15"/>
        <v>73578.97015049342</v>
      </c>
      <c r="K85" s="123">
        <f t="shared" si="26"/>
        <v>112.80223680628971</v>
      </c>
      <c r="L85" s="41">
        <f t="shared" si="16"/>
        <v>836.08705852180526</v>
      </c>
      <c r="M85" s="41">
        <f t="shared" si="17"/>
        <v>558.06650615175715</v>
      </c>
      <c r="N85" s="41">
        <f t="shared" si="18"/>
        <v>278.02367305646226</v>
      </c>
      <c r="O85" s="32">
        <f t="shared" si="27"/>
        <v>16299.289999999997</v>
      </c>
      <c r="P85" s="32">
        <f t="shared" si="19"/>
        <v>65472.896087500027</v>
      </c>
      <c r="Q85" s="33"/>
      <c r="R85" s="24"/>
      <c r="S85" s="24"/>
      <c r="T85" s="24"/>
      <c r="U85" s="5"/>
      <c r="V85" s="5"/>
      <c r="W85" s="5"/>
      <c r="X85" s="5"/>
      <c r="Y85" s="5"/>
    </row>
    <row r="86" spans="1:25" ht="15" customHeight="1" x14ac:dyDescent="0.25">
      <c r="A86" s="31">
        <f t="shared" si="20"/>
        <v>74</v>
      </c>
      <c r="B86" s="41">
        <f t="shared" si="21"/>
        <v>741.19723348888954</v>
      </c>
      <c r="C86" s="41">
        <f t="shared" si="22"/>
        <v>741.2</v>
      </c>
      <c r="D86" s="50"/>
      <c r="E86" s="49">
        <f t="shared" si="23"/>
        <v>4.4999999999999998E-2</v>
      </c>
      <c r="F86" s="32">
        <f t="shared" si="24"/>
        <v>244.60999999999999</v>
      </c>
      <c r="G86" s="46">
        <f t="shared" si="25"/>
        <v>496.59000000000003</v>
      </c>
      <c r="H86" s="40">
        <v>0</v>
      </c>
      <c r="I86" s="41">
        <f t="shared" si="28"/>
        <v>64731.700000000033</v>
      </c>
      <c r="J86" s="41">
        <f t="shared" si="15"/>
        <v>73139.402016630818</v>
      </c>
      <c r="K86" s="123">
        <f t="shared" si="26"/>
        <v>112.98853887141968</v>
      </c>
      <c r="L86" s="41">
        <f t="shared" si="16"/>
        <v>837.46792427448133</v>
      </c>
      <c r="M86" s="41">
        <f t="shared" si="17"/>
        <v>561.08978518158301</v>
      </c>
      <c r="N86" s="41">
        <f t="shared" si="18"/>
        <v>276.38126493337967</v>
      </c>
      <c r="O86" s="32">
        <f t="shared" si="27"/>
        <v>16543.899999999998</v>
      </c>
      <c r="P86" s="32">
        <f t="shared" si="19"/>
        <v>64974.443875000034</v>
      </c>
      <c r="Q86" s="33"/>
      <c r="R86" s="24"/>
      <c r="S86" s="24"/>
      <c r="T86" s="24"/>
      <c r="U86" s="5"/>
      <c r="V86" s="5"/>
      <c r="W86" s="5"/>
      <c r="X86" s="5"/>
      <c r="Y86" s="5"/>
    </row>
    <row r="87" spans="1:25" ht="15" customHeight="1" x14ac:dyDescent="0.25">
      <c r="A87" s="31">
        <f t="shared" si="20"/>
        <v>75</v>
      </c>
      <c r="B87" s="41">
        <f t="shared" si="21"/>
        <v>741.19723348888954</v>
      </c>
      <c r="C87" s="41">
        <f t="shared" si="22"/>
        <v>741.2</v>
      </c>
      <c r="D87" s="50"/>
      <c r="E87" s="49">
        <f t="shared" si="23"/>
        <v>4.4999999999999998E-2</v>
      </c>
      <c r="F87" s="32">
        <f t="shared" si="24"/>
        <v>242.75</v>
      </c>
      <c r="G87" s="46">
        <f t="shared" si="25"/>
        <v>498.45000000000005</v>
      </c>
      <c r="H87" s="40">
        <v>0</v>
      </c>
      <c r="I87" s="41">
        <f t="shared" si="28"/>
        <v>64233.250000000036</v>
      </c>
      <c r="J87" s="41">
        <f t="shared" si="15"/>
        <v>72696.076157094925</v>
      </c>
      <c r="K87" s="123">
        <f t="shared" si="26"/>
        <v>113.17514862955693</v>
      </c>
      <c r="L87" s="41">
        <f t="shared" si="16"/>
        <v>838.85107063921487</v>
      </c>
      <c r="M87" s="41">
        <f t="shared" si="17"/>
        <v>564.12152834402661</v>
      </c>
      <c r="N87" s="41">
        <f t="shared" si="18"/>
        <v>274.73267329824944</v>
      </c>
      <c r="O87" s="32">
        <f t="shared" si="27"/>
        <v>16786.649999999998</v>
      </c>
      <c r="P87" s="32">
        <f t="shared" si="19"/>
        <v>64474.124687500036</v>
      </c>
      <c r="Q87" s="33"/>
      <c r="R87" s="24"/>
      <c r="S87" s="24"/>
      <c r="T87" s="24"/>
      <c r="U87" s="5"/>
      <c r="V87" s="5"/>
      <c r="W87" s="5"/>
      <c r="X87" s="5"/>
      <c r="Y87" s="5"/>
    </row>
    <row r="88" spans="1:25" ht="15" customHeight="1" x14ac:dyDescent="0.25">
      <c r="A88" s="31">
        <f t="shared" si="20"/>
        <v>76</v>
      </c>
      <c r="B88" s="41">
        <f t="shared" si="21"/>
        <v>741.19723348888954</v>
      </c>
      <c r="C88" s="41">
        <f t="shared" si="22"/>
        <v>741.2</v>
      </c>
      <c r="D88" s="50"/>
      <c r="E88" s="49">
        <f t="shared" si="23"/>
        <v>4.4999999999999998E-2</v>
      </c>
      <c r="F88" s="32">
        <f t="shared" si="24"/>
        <v>240.88</v>
      </c>
      <c r="G88" s="46">
        <f t="shared" si="25"/>
        <v>500.32000000000005</v>
      </c>
      <c r="H88" s="40">
        <v>0</v>
      </c>
      <c r="I88" s="41">
        <f t="shared" si="28"/>
        <v>63732.930000000037</v>
      </c>
      <c r="J88" s="41">
        <f t="shared" si="15"/>
        <v>72248.966545645264</v>
      </c>
      <c r="K88" s="123">
        <f t="shared" si="26"/>
        <v>113.36206658888149</v>
      </c>
      <c r="L88" s="41">
        <f t="shared" si="16"/>
        <v>840.23650138262235</v>
      </c>
      <c r="M88" s="41">
        <f t="shared" si="17"/>
        <v>567.17309155749194</v>
      </c>
      <c r="N88" s="41">
        <f t="shared" si="18"/>
        <v>273.06654599929772</v>
      </c>
      <c r="O88" s="32">
        <f t="shared" si="27"/>
        <v>17027.53</v>
      </c>
      <c r="P88" s="32">
        <f t="shared" si="19"/>
        <v>63971.928487500038</v>
      </c>
      <c r="Q88" s="33"/>
      <c r="R88" s="24"/>
      <c r="S88" s="24"/>
      <c r="T88" s="24"/>
      <c r="U88" s="5"/>
      <c r="V88" s="5"/>
      <c r="W88" s="5"/>
      <c r="X88" s="5"/>
      <c r="Y88" s="5"/>
    </row>
    <row r="89" spans="1:25" ht="15" customHeight="1" x14ac:dyDescent="0.25">
      <c r="A89" s="31">
        <f t="shared" si="20"/>
        <v>77</v>
      </c>
      <c r="B89" s="41">
        <f t="shared" si="21"/>
        <v>741.19723348888954</v>
      </c>
      <c r="C89" s="41">
        <f t="shared" si="22"/>
        <v>741.2</v>
      </c>
      <c r="D89" s="50"/>
      <c r="E89" s="49">
        <f t="shared" si="23"/>
        <v>4.4999999999999998E-2</v>
      </c>
      <c r="F89" s="32">
        <f t="shared" si="24"/>
        <v>239</v>
      </c>
      <c r="G89" s="46">
        <f t="shared" si="25"/>
        <v>502.20000000000005</v>
      </c>
      <c r="H89" s="40">
        <v>0</v>
      </c>
      <c r="I89" s="41">
        <f t="shared" si="28"/>
        <v>63230.73000000004</v>
      </c>
      <c r="J89" s="41">
        <f t="shared" si="15"/>
        <v>71798.047037135155</v>
      </c>
      <c r="K89" s="123">
        <f t="shared" si="26"/>
        <v>113.54929325841266</v>
      </c>
      <c r="L89" s="41">
        <f t="shared" si="16"/>
        <v>841.62422027754076</v>
      </c>
      <c r="M89" s="41">
        <f t="shared" si="17"/>
        <v>570.24455074374839</v>
      </c>
      <c r="N89" s="41">
        <f t="shared" si="18"/>
        <v>271.38281088760624</v>
      </c>
      <c r="O89" s="32">
        <f t="shared" si="27"/>
        <v>17266.53</v>
      </c>
      <c r="P89" s="32">
        <f t="shared" si="19"/>
        <v>63467.845237500042</v>
      </c>
      <c r="Q89" s="33"/>
      <c r="R89" s="24"/>
      <c r="S89" s="24"/>
      <c r="T89" s="24"/>
      <c r="U89" s="5"/>
      <c r="V89" s="5"/>
      <c r="W89" s="5"/>
      <c r="X89" s="5"/>
      <c r="Y89" s="5"/>
    </row>
    <row r="90" spans="1:25" ht="15" customHeight="1" x14ac:dyDescent="0.25">
      <c r="A90" s="31">
        <f t="shared" si="20"/>
        <v>78</v>
      </c>
      <c r="B90" s="41">
        <f t="shared" si="21"/>
        <v>741.19723348888954</v>
      </c>
      <c r="C90" s="41">
        <f t="shared" si="22"/>
        <v>741.2</v>
      </c>
      <c r="D90" s="50"/>
      <c r="E90" s="49">
        <f t="shared" si="23"/>
        <v>4.4999999999999998E-2</v>
      </c>
      <c r="F90" s="32">
        <f t="shared" si="24"/>
        <v>237.12</v>
      </c>
      <c r="G90" s="46">
        <f t="shared" si="25"/>
        <v>504.08000000000004</v>
      </c>
      <c r="H90" s="40">
        <v>0</v>
      </c>
      <c r="I90" s="41">
        <f t="shared" si="28"/>
        <v>62726.650000000038</v>
      </c>
      <c r="J90" s="41">
        <f t="shared" si="15"/>
        <v>71343.302740770552</v>
      </c>
      <c r="K90" s="123">
        <f t="shared" si="26"/>
        <v>113.73682914801047</v>
      </c>
      <c r="L90" s="41">
        <f t="shared" si="16"/>
        <v>843.01423110303847</v>
      </c>
      <c r="M90" s="41">
        <f t="shared" si="17"/>
        <v>573.32460836929124</v>
      </c>
      <c r="N90" s="41">
        <f t="shared" si="18"/>
        <v>269.69276927576243</v>
      </c>
      <c r="O90" s="32">
        <f t="shared" si="27"/>
        <v>17503.649999999998</v>
      </c>
      <c r="P90" s="32">
        <f t="shared" si="19"/>
        <v>62961.874937500041</v>
      </c>
      <c r="Q90" s="33"/>
      <c r="R90" s="24"/>
      <c r="S90" s="24"/>
      <c r="T90" s="24"/>
      <c r="U90" s="5"/>
      <c r="V90" s="5"/>
      <c r="W90" s="5"/>
      <c r="X90" s="5"/>
      <c r="Y90" s="5"/>
    </row>
    <row r="91" spans="1:25" ht="15" customHeight="1" x14ac:dyDescent="0.25">
      <c r="A91" s="31">
        <f t="shared" si="20"/>
        <v>79</v>
      </c>
      <c r="B91" s="41">
        <f t="shared" si="21"/>
        <v>741.19723348888954</v>
      </c>
      <c r="C91" s="41">
        <f t="shared" si="22"/>
        <v>741.2</v>
      </c>
      <c r="D91" s="50"/>
      <c r="E91" s="49">
        <f t="shared" si="23"/>
        <v>4.4999999999999998E-2</v>
      </c>
      <c r="F91" s="32">
        <f t="shared" si="24"/>
        <v>235.23</v>
      </c>
      <c r="G91" s="46">
        <f t="shared" si="25"/>
        <v>505.97</v>
      </c>
      <c r="H91" s="40">
        <v>0</v>
      </c>
      <c r="I91" s="41">
        <f t="shared" si="28"/>
        <v>62220.680000000037</v>
      </c>
      <c r="J91" s="41">
        <f t="shared" si="15"/>
        <v>70884.707328672637</v>
      </c>
      <c r="K91" s="123">
        <f t="shared" si="26"/>
        <v>113.92467476837699</v>
      </c>
      <c r="L91" s="41">
        <f t="shared" si="16"/>
        <v>844.40653764442527</v>
      </c>
      <c r="M91" s="41">
        <f t="shared" si="17"/>
        <v>576.42467692555715</v>
      </c>
      <c r="N91" s="41">
        <f t="shared" si="18"/>
        <v>267.98501245765323</v>
      </c>
      <c r="O91" s="32">
        <f t="shared" si="27"/>
        <v>17738.879999999997</v>
      </c>
      <c r="P91" s="32">
        <f t="shared" si="19"/>
        <v>62454.007550000038</v>
      </c>
      <c r="Q91" s="33"/>
      <c r="R91" s="24"/>
      <c r="S91" s="24"/>
      <c r="T91" s="24"/>
      <c r="U91" s="5"/>
      <c r="V91" s="5"/>
      <c r="W91" s="5"/>
      <c r="X91" s="5"/>
      <c r="Y91" s="5"/>
    </row>
    <row r="92" spans="1:25" ht="15" customHeight="1" x14ac:dyDescent="0.25">
      <c r="A92" s="31">
        <f t="shared" si="20"/>
        <v>80</v>
      </c>
      <c r="B92" s="41">
        <f t="shared" si="21"/>
        <v>741.19723348888954</v>
      </c>
      <c r="C92" s="41">
        <f t="shared" si="22"/>
        <v>741.2</v>
      </c>
      <c r="D92" s="50"/>
      <c r="E92" s="49">
        <f t="shared" si="23"/>
        <v>4.4999999999999998E-2</v>
      </c>
      <c r="F92" s="32">
        <f t="shared" si="24"/>
        <v>233.32999999999998</v>
      </c>
      <c r="G92" s="46">
        <f t="shared" si="25"/>
        <v>507.87000000000006</v>
      </c>
      <c r="H92" s="40">
        <v>0</v>
      </c>
      <c r="I92" s="41">
        <f t="shared" si="28"/>
        <v>61712.810000000034</v>
      </c>
      <c r="J92" s="41">
        <f t="shared" si="15"/>
        <v>70422.234352966523</v>
      </c>
      <c r="K92" s="123">
        <f t="shared" si="26"/>
        <v>114.11283063105776</v>
      </c>
      <c r="L92" s="41">
        <f t="shared" si="16"/>
        <v>845.80114369326236</v>
      </c>
      <c r="M92" s="41">
        <f t="shared" si="17"/>
        <v>579.54483292595319</v>
      </c>
      <c r="N92" s="41">
        <f t="shared" si="18"/>
        <v>266.25946771144709</v>
      </c>
      <c r="O92" s="32">
        <f t="shared" si="27"/>
        <v>17972.21</v>
      </c>
      <c r="P92" s="32">
        <f t="shared" si="19"/>
        <v>61944.233037500031</v>
      </c>
      <c r="Q92" s="33"/>
      <c r="R92" s="24"/>
      <c r="S92" s="24"/>
      <c r="T92" s="24"/>
      <c r="U92" s="5"/>
      <c r="V92" s="5"/>
      <c r="W92" s="5"/>
      <c r="X92" s="5"/>
      <c r="Y92" s="5"/>
    </row>
    <row r="93" spans="1:25" ht="15" customHeight="1" x14ac:dyDescent="0.25">
      <c r="A93" s="31">
        <f t="shared" si="20"/>
        <v>81</v>
      </c>
      <c r="B93" s="41">
        <f t="shared" si="21"/>
        <v>741.19723348888954</v>
      </c>
      <c r="C93" s="41">
        <f t="shared" si="22"/>
        <v>741.2</v>
      </c>
      <c r="D93" s="50"/>
      <c r="E93" s="49">
        <f t="shared" si="23"/>
        <v>4.4999999999999998E-2</v>
      </c>
      <c r="F93" s="32">
        <f t="shared" si="24"/>
        <v>231.42999999999998</v>
      </c>
      <c r="G93" s="46">
        <f t="shared" si="25"/>
        <v>509.7700000000001</v>
      </c>
      <c r="H93" s="40">
        <v>0</v>
      </c>
      <c r="I93" s="41">
        <f t="shared" si="28"/>
        <v>61203.040000000037</v>
      </c>
      <c r="J93" s="41">
        <f t="shared" si="15"/>
        <v>69955.868675483638</v>
      </c>
      <c r="K93" s="123">
        <f t="shared" si="26"/>
        <v>114.30129724844319</v>
      </c>
      <c r="L93" s="41">
        <f t="shared" si="16"/>
        <v>847.19805304737326</v>
      </c>
      <c r="M93" s="41">
        <f t="shared" si="17"/>
        <v>582.67372298338898</v>
      </c>
      <c r="N93" s="41">
        <f t="shared" si="18"/>
        <v>264.52749222207206</v>
      </c>
      <c r="O93" s="32">
        <f t="shared" si="27"/>
        <v>18203.64</v>
      </c>
      <c r="P93" s="32">
        <f t="shared" si="19"/>
        <v>61432.55140000004</v>
      </c>
      <c r="Q93" s="33"/>
      <c r="R93" s="24"/>
      <c r="S93" s="24"/>
      <c r="T93" s="24"/>
      <c r="U93" s="5"/>
      <c r="V93" s="5"/>
      <c r="W93" s="5"/>
      <c r="X93" s="5"/>
      <c r="Y93" s="5"/>
    </row>
    <row r="94" spans="1:25" ht="15" customHeight="1" x14ac:dyDescent="0.25">
      <c r="A94" s="31">
        <f t="shared" si="20"/>
        <v>82</v>
      </c>
      <c r="B94" s="41">
        <f t="shared" si="21"/>
        <v>741.19723348888954</v>
      </c>
      <c r="C94" s="41">
        <f t="shared" si="22"/>
        <v>741.2</v>
      </c>
      <c r="D94" s="50"/>
      <c r="E94" s="49">
        <f t="shared" si="23"/>
        <v>4.4999999999999998E-2</v>
      </c>
      <c r="F94" s="32">
        <f t="shared" si="24"/>
        <v>229.51999999999998</v>
      </c>
      <c r="G94" s="46">
        <f t="shared" si="25"/>
        <v>511.68000000000006</v>
      </c>
      <c r="H94" s="40">
        <v>0</v>
      </c>
      <c r="I94" s="41">
        <f t="shared" si="28"/>
        <v>60691.360000000037</v>
      </c>
      <c r="J94" s="41">
        <f t="shared" si="15"/>
        <v>69485.583663706842</v>
      </c>
      <c r="K94" s="123">
        <f t="shared" si="26"/>
        <v>114.49007513376993</v>
      </c>
      <c r="L94" s="41">
        <f t="shared" si="16"/>
        <v>848.59726951085383</v>
      </c>
      <c r="M94" s="41">
        <f t="shared" si="17"/>
        <v>585.82281644447414</v>
      </c>
      <c r="N94" s="41">
        <f t="shared" si="18"/>
        <v>262.77762044702877</v>
      </c>
      <c r="O94" s="32">
        <f t="shared" si="27"/>
        <v>18433.16</v>
      </c>
      <c r="P94" s="32">
        <f t="shared" si="19"/>
        <v>60918.952600000041</v>
      </c>
      <c r="Q94" s="33"/>
      <c r="R94" s="24"/>
      <c r="S94" s="24"/>
      <c r="T94" s="24"/>
      <c r="U94" s="5"/>
      <c r="V94" s="5"/>
      <c r="W94" s="5"/>
      <c r="X94" s="5"/>
      <c r="Y94" s="5"/>
    </row>
    <row r="95" spans="1:25" ht="15" customHeight="1" x14ac:dyDescent="0.25">
      <c r="A95" s="31">
        <f t="shared" si="20"/>
        <v>83</v>
      </c>
      <c r="B95" s="41">
        <f t="shared" si="21"/>
        <v>741.19723348888954</v>
      </c>
      <c r="C95" s="41">
        <f t="shared" si="22"/>
        <v>741.2</v>
      </c>
      <c r="D95" s="50"/>
      <c r="E95" s="49">
        <f t="shared" si="23"/>
        <v>4.4999999999999998E-2</v>
      </c>
      <c r="F95" s="32">
        <f t="shared" si="24"/>
        <v>227.6</v>
      </c>
      <c r="G95" s="46">
        <f t="shared" si="25"/>
        <v>513.6</v>
      </c>
      <c r="H95" s="40">
        <v>0</v>
      </c>
      <c r="I95" s="41">
        <f t="shared" si="28"/>
        <v>60177.760000000038</v>
      </c>
      <c r="J95" s="41">
        <f t="shared" si="15"/>
        <v>69011.352564023895</v>
      </c>
      <c r="K95" s="123">
        <f t="shared" si="26"/>
        <v>114.67916480112231</v>
      </c>
      <c r="L95" s="41">
        <f t="shared" si="16"/>
        <v>849.99879689408294</v>
      </c>
      <c r="M95" s="41">
        <f t="shared" si="17"/>
        <v>588.99219041856418</v>
      </c>
      <c r="N95" s="41">
        <f t="shared" si="18"/>
        <v>261.00977908735433</v>
      </c>
      <c r="O95" s="32">
        <f t="shared" si="27"/>
        <v>18660.759999999998</v>
      </c>
      <c r="P95" s="32">
        <f t="shared" si="19"/>
        <v>60403.426600000035</v>
      </c>
      <c r="Q95" s="33"/>
      <c r="R95" s="24"/>
      <c r="S95" s="24"/>
      <c r="T95" s="24"/>
      <c r="U95" s="5"/>
      <c r="V95" s="5"/>
      <c r="W95" s="5"/>
      <c r="X95" s="5"/>
      <c r="Y95" s="5"/>
    </row>
    <row r="96" spans="1:25" ht="15" customHeight="1" x14ac:dyDescent="0.25">
      <c r="A96" s="31">
        <f t="shared" si="20"/>
        <v>84</v>
      </c>
      <c r="B96" s="41">
        <f t="shared" si="21"/>
        <v>741.19723348888954</v>
      </c>
      <c r="C96" s="41">
        <f t="shared" si="22"/>
        <v>741.2</v>
      </c>
      <c r="D96" s="50"/>
      <c r="E96" s="49">
        <f t="shared" si="23"/>
        <v>4.4999999999999998E-2</v>
      </c>
      <c r="F96" s="32">
        <f t="shared" si="24"/>
        <v>225.67</v>
      </c>
      <c r="G96" s="46">
        <f t="shared" si="25"/>
        <v>515.53000000000009</v>
      </c>
      <c r="H96" s="40">
        <v>0</v>
      </c>
      <c r="I96" s="41">
        <f t="shared" si="28"/>
        <v>59662.23000000004</v>
      </c>
      <c r="J96" s="41">
        <f t="shared" si="15"/>
        <v>68533.148501296659</v>
      </c>
      <c r="K96" s="123">
        <f t="shared" si="26"/>
        <v>114.86856676543368</v>
      </c>
      <c r="L96" s="41">
        <f t="shared" si="16"/>
        <v>851.40263901373248</v>
      </c>
      <c r="M96" s="41">
        <f t="shared" si="17"/>
        <v>592.18192224584038</v>
      </c>
      <c r="N96" s="41">
        <f t="shared" si="18"/>
        <v>259.22389461955419</v>
      </c>
      <c r="O96" s="32">
        <f t="shared" si="27"/>
        <v>18886.429999999997</v>
      </c>
      <c r="P96" s="32">
        <f t="shared" si="19"/>
        <v>59885.963362500042</v>
      </c>
      <c r="Q96" s="33"/>
      <c r="R96" s="24"/>
      <c r="S96" s="24"/>
      <c r="T96" s="24"/>
      <c r="U96" s="5"/>
      <c r="V96" s="5"/>
      <c r="W96" s="5"/>
      <c r="X96" s="5"/>
      <c r="Y96" s="5"/>
    </row>
    <row r="97" spans="1:25" ht="15" customHeight="1" x14ac:dyDescent="0.25">
      <c r="A97" s="31">
        <f t="shared" si="20"/>
        <v>85</v>
      </c>
      <c r="B97" s="41">
        <f t="shared" si="21"/>
        <v>741.19723348888954</v>
      </c>
      <c r="C97" s="41">
        <f t="shared" si="22"/>
        <v>741.2</v>
      </c>
      <c r="D97" s="50"/>
      <c r="E97" s="49">
        <f t="shared" si="23"/>
        <v>4.4999999999999998E-2</v>
      </c>
      <c r="F97" s="32">
        <f t="shared" si="24"/>
        <v>223.73999999999998</v>
      </c>
      <c r="G97" s="46">
        <f t="shared" si="25"/>
        <v>517.46</v>
      </c>
      <c r="H97" s="40">
        <v>0</v>
      </c>
      <c r="I97" s="41">
        <f t="shared" si="28"/>
        <v>59144.77000000004</v>
      </c>
      <c r="J97" s="41">
        <f t="shared" si="15"/>
        <v>68050.955984256958</v>
      </c>
      <c r="K97" s="123">
        <f t="shared" si="26"/>
        <v>115.05828154248788</v>
      </c>
      <c r="L97" s="41">
        <f t="shared" si="16"/>
        <v>852.80879969277771</v>
      </c>
      <c r="M97" s="41">
        <f t="shared" si="17"/>
        <v>595.38058366975781</v>
      </c>
      <c r="N97" s="41">
        <f t="shared" si="18"/>
        <v>257.43139912316235</v>
      </c>
      <c r="O97" s="32">
        <f t="shared" si="27"/>
        <v>19110.169999999998</v>
      </c>
      <c r="P97" s="32">
        <f t="shared" si="19"/>
        <v>59366.56288750004</v>
      </c>
      <c r="Q97" s="33"/>
      <c r="R97" s="24"/>
      <c r="S97" s="24"/>
      <c r="T97" s="24"/>
      <c r="U97" s="5"/>
      <c r="V97" s="5"/>
      <c r="W97" s="5"/>
      <c r="X97" s="5"/>
      <c r="Y97" s="5"/>
    </row>
    <row r="98" spans="1:25" ht="15" customHeight="1" x14ac:dyDescent="0.25">
      <c r="A98" s="31">
        <f t="shared" si="20"/>
        <v>86</v>
      </c>
      <c r="B98" s="41">
        <f t="shared" si="21"/>
        <v>741.19723348888954</v>
      </c>
      <c r="C98" s="41">
        <f t="shared" si="22"/>
        <v>741.2</v>
      </c>
      <c r="D98" s="50"/>
      <c r="E98" s="49">
        <f t="shared" si="23"/>
        <v>4.4999999999999998E-2</v>
      </c>
      <c r="F98" s="32">
        <f t="shared" si="24"/>
        <v>221.79999999999998</v>
      </c>
      <c r="G98" s="46">
        <f t="shared" si="25"/>
        <v>519.40000000000009</v>
      </c>
      <c r="H98" s="40">
        <v>0</v>
      </c>
      <c r="I98" s="41">
        <f t="shared" si="28"/>
        <v>58625.370000000039</v>
      </c>
      <c r="J98" s="41">
        <f t="shared" si="15"/>
        <v>67564.747950425415</v>
      </c>
      <c r="K98" s="123">
        <f t="shared" si="26"/>
        <v>115.24830964892055</v>
      </c>
      <c r="L98" s="41">
        <f t="shared" si="16"/>
        <v>854.21728276050806</v>
      </c>
      <c r="M98" s="41">
        <f t="shared" si="17"/>
        <v>598.5997203164934</v>
      </c>
      <c r="N98" s="41">
        <f t="shared" si="18"/>
        <v>255.62075080130575</v>
      </c>
      <c r="O98" s="32">
        <f t="shared" si="27"/>
        <v>19331.969999999998</v>
      </c>
      <c r="P98" s="32">
        <f t="shared" si="19"/>
        <v>58845.215137500039</v>
      </c>
      <c r="Q98" s="33"/>
      <c r="R98" s="24"/>
      <c r="S98" s="24"/>
      <c r="T98" s="24"/>
      <c r="U98" s="5"/>
      <c r="V98" s="5"/>
      <c r="W98" s="5"/>
      <c r="X98" s="5"/>
      <c r="Y98" s="5"/>
    </row>
    <row r="99" spans="1:25" ht="15" customHeight="1" x14ac:dyDescent="0.25">
      <c r="A99" s="31">
        <f t="shared" si="20"/>
        <v>87</v>
      </c>
      <c r="B99" s="41">
        <f t="shared" si="21"/>
        <v>741.19723348888954</v>
      </c>
      <c r="C99" s="41">
        <f t="shared" si="22"/>
        <v>741.2</v>
      </c>
      <c r="D99" s="50"/>
      <c r="E99" s="49">
        <f t="shared" si="23"/>
        <v>4.4999999999999998E-2</v>
      </c>
      <c r="F99" s="32">
        <f t="shared" si="24"/>
        <v>219.85</v>
      </c>
      <c r="G99" s="46">
        <f t="shared" si="25"/>
        <v>521.35</v>
      </c>
      <c r="H99" s="40">
        <v>0</v>
      </c>
      <c r="I99" s="41">
        <f t="shared" si="28"/>
        <v>58104.02000000004</v>
      </c>
      <c r="J99" s="41">
        <f t="shared" si="15"/>
        <v>67074.497214684656</v>
      </c>
      <c r="K99" s="123">
        <f t="shared" si="26"/>
        <v>115.43865160222067</v>
      </c>
      <c r="L99" s="41">
        <f t="shared" si="16"/>
        <v>855.62809205253723</v>
      </c>
      <c r="M99" s="41">
        <f t="shared" si="17"/>
        <v>601.83941012817752</v>
      </c>
      <c r="N99" s="41">
        <f t="shared" si="18"/>
        <v>253.79187554748214</v>
      </c>
      <c r="O99" s="32">
        <f t="shared" si="27"/>
        <v>19551.819999999996</v>
      </c>
      <c r="P99" s="32">
        <f t="shared" si="19"/>
        <v>58321.910075000043</v>
      </c>
      <c r="Q99" s="33"/>
      <c r="R99" s="24"/>
      <c r="S99" s="24"/>
      <c r="T99" s="24"/>
      <c r="U99" s="5"/>
      <c r="V99" s="5"/>
      <c r="W99" s="5"/>
      <c r="X99" s="5"/>
      <c r="Y99" s="5"/>
    </row>
    <row r="100" spans="1:25" ht="15" customHeight="1" x14ac:dyDescent="0.25">
      <c r="A100" s="31">
        <f t="shared" si="20"/>
        <v>88</v>
      </c>
      <c r="B100" s="41">
        <f t="shared" si="21"/>
        <v>741.19723348888954</v>
      </c>
      <c r="C100" s="41">
        <f t="shared" si="22"/>
        <v>741.2</v>
      </c>
      <c r="D100" s="50"/>
      <c r="E100" s="49">
        <f t="shared" si="23"/>
        <v>4.4999999999999998E-2</v>
      </c>
      <c r="F100" s="32">
        <f t="shared" si="24"/>
        <v>217.89999999999998</v>
      </c>
      <c r="G100" s="46">
        <f t="shared" si="25"/>
        <v>523.30000000000007</v>
      </c>
      <c r="H100" s="40">
        <v>0</v>
      </c>
      <c r="I100" s="41">
        <f t="shared" si="28"/>
        <v>57580.720000000038</v>
      </c>
      <c r="J100" s="41">
        <f t="shared" si="15"/>
        <v>66580.188031774465</v>
      </c>
      <c r="K100" s="123">
        <f t="shared" si="26"/>
        <v>115.62930792073183</v>
      </c>
      <c r="L100" s="41">
        <f t="shared" si="16"/>
        <v>857.04123141081368</v>
      </c>
      <c r="M100" s="41">
        <f t="shared" si="17"/>
        <v>605.08816834918969</v>
      </c>
      <c r="N100" s="41">
        <f t="shared" si="18"/>
        <v>251.95626195927463</v>
      </c>
      <c r="O100" s="32">
        <f t="shared" si="27"/>
        <v>19769.719999999998</v>
      </c>
      <c r="P100" s="32">
        <f t="shared" si="19"/>
        <v>57796.647700000038</v>
      </c>
      <c r="Q100" s="33"/>
      <c r="R100" s="24"/>
      <c r="S100" s="24"/>
      <c r="T100" s="24"/>
      <c r="U100" s="5"/>
      <c r="V100" s="5"/>
      <c r="W100" s="5"/>
      <c r="X100" s="5"/>
      <c r="Y100" s="5"/>
    </row>
    <row r="101" spans="1:25" ht="15" customHeight="1" x14ac:dyDescent="0.25">
      <c r="A101" s="31">
        <f t="shared" si="20"/>
        <v>89</v>
      </c>
      <c r="B101" s="41">
        <f t="shared" si="21"/>
        <v>741.19723348888954</v>
      </c>
      <c r="C101" s="41">
        <f t="shared" si="22"/>
        <v>741.2</v>
      </c>
      <c r="D101" s="50"/>
      <c r="E101" s="49">
        <f t="shared" si="23"/>
        <v>4.4999999999999998E-2</v>
      </c>
      <c r="F101" s="32">
        <f t="shared" si="24"/>
        <v>215.92999999999998</v>
      </c>
      <c r="G101" s="46">
        <f t="shared" si="25"/>
        <v>525.2700000000001</v>
      </c>
      <c r="H101" s="40">
        <v>0</v>
      </c>
      <c r="I101" s="41">
        <f t="shared" si="28"/>
        <v>57055.450000000041</v>
      </c>
      <c r="J101" s="41">
        <f t="shared" si="15"/>
        <v>66081.781445256755</v>
      </c>
      <c r="K101" s="123">
        <f t="shared" si="26"/>
        <v>115.82027912365375</v>
      </c>
      <c r="L101" s="41">
        <f t="shared" si="16"/>
        <v>858.45670468363153</v>
      </c>
      <c r="M101" s="41">
        <f t="shared" si="17"/>
        <v>608.36918015281617</v>
      </c>
      <c r="N101" s="41">
        <f t="shared" si="18"/>
        <v>250.09072871170554</v>
      </c>
      <c r="O101" s="32">
        <f t="shared" si="27"/>
        <v>19985.649999999998</v>
      </c>
      <c r="P101" s="32">
        <f t="shared" si="19"/>
        <v>57269.407937500044</v>
      </c>
      <c r="Q101" s="33"/>
      <c r="R101" s="24"/>
      <c r="S101" s="24"/>
      <c r="T101" s="24"/>
      <c r="U101" s="5"/>
      <c r="V101" s="5"/>
      <c r="W101" s="5"/>
      <c r="X101" s="5"/>
      <c r="Y101" s="5"/>
    </row>
    <row r="102" spans="1:25" ht="15" customHeight="1" x14ac:dyDescent="0.25">
      <c r="A102" s="31">
        <f t="shared" si="20"/>
        <v>90</v>
      </c>
      <c r="B102" s="41">
        <f t="shared" si="21"/>
        <v>741.19723348888954</v>
      </c>
      <c r="C102" s="41">
        <f t="shared" si="22"/>
        <v>741.2</v>
      </c>
      <c r="D102" s="50"/>
      <c r="E102" s="49">
        <f t="shared" si="23"/>
        <v>4.4999999999999998E-2</v>
      </c>
      <c r="F102" s="32">
        <f t="shared" si="24"/>
        <v>213.95999999999998</v>
      </c>
      <c r="G102" s="46">
        <f t="shared" si="25"/>
        <v>527.24</v>
      </c>
      <c r="H102" s="40">
        <v>0</v>
      </c>
      <c r="I102" s="41">
        <f t="shared" si="28"/>
        <v>56528.210000000043</v>
      </c>
      <c r="J102" s="41">
        <f t="shared" si="15"/>
        <v>65579.261500732435</v>
      </c>
      <c r="K102" s="123">
        <f t="shared" si="26"/>
        <v>116.01156573104363</v>
      </c>
      <c r="L102" s="41">
        <f t="shared" si="16"/>
        <v>859.87451572563998</v>
      </c>
      <c r="M102" s="41">
        <f t="shared" si="17"/>
        <v>611.65937916035443</v>
      </c>
      <c r="N102" s="41">
        <f t="shared" si="18"/>
        <v>248.21834603814094</v>
      </c>
      <c r="O102" s="32">
        <f t="shared" si="27"/>
        <v>20199.609999999997</v>
      </c>
      <c r="P102" s="32">
        <f t="shared" si="19"/>
        <v>56740.19078750004</v>
      </c>
      <c r="Q102" s="33"/>
      <c r="R102" s="24"/>
      <c r="S102" s="24"/>
      <c r="T102" s="24"/>
      <c r="U102" s="5"/>
      <c r="V102" s="5"/>
      <c r="W102" s="5"/>
      <c r="X102" s="5"/>
      <c r="Y102" s="5"/>
    </row>
    <row r="103" spans="1:25" ht="15" customHeight="1" x14ac:dyDescent="0.25">
      <c r="A103" s="31">
        <f t="shared" si="20"/>
        <v>91</v>
      </c>
      <c r="B103" s="41">
        <f t="shared" si="21"/>
        <v>741.19723348888954</v>
      </c>
      <c r="C103" s="41">
        <f t="shared" si="22"/>
        <v>741.2</v>
      </c>
      <c r="D103" s="50"/>
      <c r="E103" s="49">
        <f t="shared" si="23"/>
        <v>4.4999999999999998E-2</v>
      </c>
      <c r="F103" s="32">
        <f t="shared" si="24"/>
        <v>211.98999999999998</v>
      </c>
      <c r="G103" s="46">
        <f t="shared" si="25"/>
        <v>529.21</v>
      </c>
      <c r="H103" s="40">
        <v>0</v>
      </c>
      <c r="I103" s="41">
        <f t="shared" si="28"/>
        <v>55999.000000000044</v>
      </c>
      <c r="J103" s="41">
        <f t="shared" si="15"/>
        <v>65072.61219605527</v>
      </c>
      <c r="K103" s="123">
        <f t="shared" si="26"/>
        <v>116.2031682638176</v>
      </c>
      <c r="L103" s="41">
        <f t="shared" si="16"/>
        <v>861.29466839785539</v>
      </c>
      <c r="M103" s="41">
        <f t="shared" si="17"/>
        <v>614.95878676894915</v>
      </c>
      <c r="N103" s="41">
        <f t="shared" si="18"/>
        <v>246.33909640246691</v>
      </c>
      <c r="O103" s="32">
        <f t="shared" si="27"/>
        <v>20411.599999999999</v>
      </c>
      <c r="P103" s="32">
        <f t="shared" si="19"/>
        <v>56208.99625000004</v>
      </c>
      <c r="Q103" s="33"/>
      <c r="R103" s="24"/>
      <c r="S103" s="24"/>
      <c r="T103" s="24"/>
      <c r="U103" s="5"/>
      <c r="V103" s="5"/>
      <c r="W103" s="5"/>
      <c r="X103" s="5"/>
      <c r="Y103" s="5"/>
    </row>
    <row r="104" spans="1:25" ht="15" customHeight="1" x14ac:dyDescent="0.25">
      <c r="A104" s="31">
        <f t="shared" si="20"/>
        <v>92</v>
      </c>
      <c r="B104" s="41">
        <f t="shared" si="21"/>
        <v>741.19723348888954</v>
      </c>
      <c r="C104" s="41">
        <f t="shared" si="22"/>
        <v>741.2</v>
      </c>
      <c r="D104" s="50"/>
      <c r="E104" s="49">
        <f t="shared" si="23"/>
        <v>4.4999999999999998E-2</v>
      </c>
      <c r="F104" s="32">
        <f t="shared" si="24"/>
        <v>210</v>
      </c>
      <c r="G104" s="46">
        <f t="shared" si="25"/>
        <v>531.20000000000005</v>
      </c>
      <c r="H104" s="40">
        <v>0</v>
      </c>
      <c r="I104" s="41">
        <f t="shared" si="28"/>
        <v>55467.800000000047</v>
      </c>
      <c r="J104" s="41">
        <f t="shared" si="15"/>
        <v>64561.79420218998</v>
      </c>
      <c r="K104" s="123">
        <f t="shared" si="26"/>
        <v>116.3950872437521</v>
      </c>
      <c r="L104" s="41">
        <f t="shared" si="16"/>
        <v>862.71716656766989</v>
      </c>
      <c r="M104" s="41">
        <f t="shared" si="17"/>
        <v>618.29070343881119</v>
      </c>
      <c r="N104" s="41">
        <f t="shared" si="18"/>
        <v>244.42968321187939</v>
      </c>
      <c r="O104" s="32">
        <f t="shared" si="27"/>
        <v>20621.599999999999</v>
      </c>
      <c r="P104" s="32">
        <f t="shared" si="19"/>
        <v>55675.804250000045</v>
      </c>
      <c r="Q104" s="33"/>
      <c r="R104" s="24"/>
      <c r="S104" s="24"/>
      <c r="T104" s="24"/>
      <c r="U104" s="5"/>
      <c r="V104" s="5"/>
      <c r="W104" s="5"/>
      <c r="X104" s="5"/>
      <c r="Y104" s="5"/>
    </row>
    <row r="105" spans="1:25" ht="15" customHeight="1" x14ac:dyDescent="0.25">
      <c r="A105" s="31">
        <f t="shared" si="20"/>
        <v>93</v>
      </c>
      <c r="B105" s="41">
        <f t="shared" si="21"/>
        <v>741.19723348888954</v>
      </c>
      <c r="C105" s="41">
        <f t="shared" si="22"/>
        <v>741.2</v>
      </c>
      <c r="D105" s="50"/>
      <c r="E105" s="49">
        <f t="shared" si="23"/>
        <v>4.4999999999999998E-2</v>
      </c>
      <c r="F105" s="32">
        <f t="shared" si="24"/>
        <v>208.01</v>
      </c>
      <c r="G105" s="46">
        <f t="shared" si="25"/>
        <v>533.19000000000005</v>
      </c>
      <c r="H105" s="40">
        <v>0</v>
      </c>
      <c r="I105" s="41">
        <f t="shared" si="28"/>
        <v>54934.610000000044</v>
      </c>
      <c r="J105" s="41">
        <f t="shared" si="15"/>
        <v>64046.791305780782</v>
      </c>
      <c r="K105" s="123">
        <f t="shared" si="26"/>
        <v>116.58732319348536</v>
      </c>
      <c r="L105" s="41">
        <f t="shared" si="16"/>
        <v>864.14201410886403</v>
      </c>
      <c r="M105" s="41">
        <f t="shared" si="17"/>
        <v>621.63194853534469</v>
      </c>
      <c r="N105" s="41">
        <f t="shared" si="18"/>
        <v>242.51329097476892</v>
      </c>
      <c r="O105" s="32">
        <f t="shared" si="27"/>
        <v>20829.609999999997</v>
      </c>
      <c r="P105" s="32">
        <f t="shared" si="19"/>
        <v>55140.614787500046</v>
      </c>
      <c r="Q105" s="33"/>
      <c r="R105" s="24"/>
      <c r="S105" s="24"/>
      <c r="T105" s="24"/>
      <c r="U105" s="5"/>
      <c r="V105" s="5"/>
      <c r="W105" s="5"/>
      <c r="X105" s="5"/>
      <c r="Y105" s="5"/>
    </row>
    <row r="106" spans="1:25" ht="15" customHeight="1" x14ac:dyDescent="0.25">
      <c r="A106" s="31">
        <f t="shared" si="20"/>
        <v>94</v>
      </c>
      <c r="B106" s="41">
        <f t="shared" si="21"/>
        <v>741.19723348888954</v>
      </c>
      <c r="C106" s="41">
        <f t="shared" si="22"/>
        <v>741.2</v>
      </c>
      <c r="D106" s="50"/>
      <c r="E106" s="49">
        <f t="shared" si="23"/>
        <v>4.4999999999999998E-2</v>
      </c>
      <c r="F106" s="32">
        <f t="shared" si="24"/>
        <v>206.01</v>
      </c>
      <c r="G106" s="46">
        <f t="shared" si="25"/>
        <v>535.19000000000005</v>
      </c>
      <c r="H106" s="40">
        <v>0</v>
      </c>
      <c r="I106" s="41">
        <f t="shared" si="28"/>
        <v>54399.420000000042</v>
      </c>
      <c r="J106" s="41">
        <f t="shared" si="15"/>
        <v>63527.575566981766</v>
      </c>
      <c r="K106" s="123">
        <f t="shared" si="26"/>
        <v>116.77987663651876</v>
      </c>
      <c r="L106" s="41">
        <f t="shared" si="16"/>
        <v>865.56921490161517</v>
      </c>
      <c r="M106" s="41">
        <f t="shared" si="17"/>
        <v>624.99422177098484</v>
      </c>
      <c r="N106" s="41">
        <f t="shared" si="18"/>
        <v>240.5782238588923</v>
      </c>
      <c r="O106" s="32">
        <f t="shared" si="27"/>
        <v>21035.619999999995</v>
      </c>
      <c r="P106" s="32">
        <f t="shared" si="19"/>
        <v>54603.41782500004</v>
      </c>
      <c r="Q106" s="33"/>
      <c r="R106" s="24"/>
      <c r="S106" s="24"/>
      <c r="T106" s="24"/>
      <c r="U106" s="5"/>
      <c r="V106" s="5"/>
      <c r="W106" s="5"/>
      <c r="X106" s="5"/>
      <c r="Y106" s="5"/>
    </row>
    <row r="107" spans="1:25" ht="15" customHeight="1" x14ac:dyDescent="0.25">
      <c r="A107" s="31">
        <f t="shared" si="20"/>
        <v>95</v>
      </c>
      <c r="B107" s="41">
        <f t="shared" si="21"/>
        <v>741.19723348888954</v>
      </c>
      <c r="C107" s="41">
        <f t="shared" si="22"/>
        <v>741.2</v>
      </c>
      <c r="D107" s="50"/>
      <c r="E107" s="49">
        <f t="shared" si="23"/>
        <v>4.4999999999999998E-2</v>
      </c>
      <c r="F107" s="32">
        <f t="shared" si="24"/>
        <v>204</v>
      </c>
      <c r="G107" s="46">
        <f t="shared" si="25"/>
        <v>537.20000000000005</v>
      </c>
      <c r="H107" s="40">
        <v>0</v>
      </c>
      <c r="I107" s="41">
        <f t="shared" si="28"/>
        <v>53862.220000000045</v>
      </c>
      <c r="J107" s="41">
        <f t="shared" si="15"/>
        <v>63004.118920169596</v>
      </c>
      <c r="K107" s="123">
        <f t="shared" si="26"/>
        <v>116.97274809721831</v>
      </c>
      <c r="L107" s="41">
        <f t="shared" si="16"/>
        <v>866.99877283250987</v>
      </c>
      <c r="M107" s="41">
        <f t="shared" si="17"/>
        <v>628.3776027782568</v>
      </c>
      <c r="N107" s="41">
        <f t="shared" si="18"/>
        <v>238.62440611832537</v>
      </c>
      <c r="O107" s="32">
        <f t="shared" si="27"/>
        <v>21239.619999999995</v>
      </c>
      <c r="P107" s="32">
        <f t="shared" si="19"/>
        <v>54064.203325000046</v>
      </c>
      <c r="Q107" s="33"/>
      <c r="R107" s="24"/>
      <c r="S107" s="24"/>
      <c r="T107" s="24"/>
      <c r="U107" s="5"/>
      <c r="V107" s="5"/>
      <c r="W107" s="5"/>
      <c r="X107" s="5"/>
      <c r="Y107" s="5"/>
    </row>
    <row r="108" spans="1:25" ht="15" customHeight="1" x14ac:dyDescent="0.25">
      <c r="A108" s="31">
        <f t="shared" si="20"/>
        <v>96</v>
      </c>
      <c r="B108" s="41">
        <f t="shared" si="21"/>
        <v>741.19723348888954</v>
      </c>
      <c r="C108" s="41">
        <f t="shared" si="22"/>
        <v>741.2</v>
      </c>
      <c r="D108" s="50"/>
      <c r="E108" s="49">
        <f t="shared" si="23"/>
        <v>4.4999999999999998E-2</v>
      </c>
      <c r="F108" s="32">
        <f t="shared" si="24"/>
        <v>201.98999999999998</v>
      </c>
      <c r="G108" s="46">
        <f t="shared" si="25"/>
        <v>539.21</v>
      </c>
      <c r="H108" s="40">
        <v>0</v>
      </c>
      <c r="I108" s="41">
        <f t="shared" si="28"/>
        <v>53323.010000000046</v>
      </c>
      <c r="J108" s="41">
        <f t="shared" si="15"/>
        <v>62476.404890091995</v>
      </c>
      <c r="K108" s="123">
        <f t="shared" si="26"/>
        <v>117.16593810081604</v>
      </c>
      <c r="L108" s="41">
        <f t="shared" si="16"/>
        <v>868.43069179455324</v>
      </c>
      <c r="M108" s="41">
        <f t="shared" si="17"/>
        <v>631.77045483341021</v>
      </c>
      <c r="N108" s="41">
        <f t="shared" si="18"/>
        <v>236.66347836983829</v>
      </c>
      <c r="O108" s="32">
        <f t="shared" si="27"/>
        <v>21441.609999999997</v>
      </c>
      <c r="P108" s="32">
        <f t="shared" si="19"/>
        <v>53522.971287500048</v>
      </c>
      <c r="Q108" s="33"/>
      <c r="R108" s="24"/>
      <c r="S108" s="24"/>
      <c r="T108" s="24"/>
      <c r="U108" s="5"/>
      <c r="V108" s="5"/>
      <c r="W108" s="5"/>
      <c r="X108" s="5"/>
      <c r="Y108" s="5"/>
    </row>
    <row r="109" spans="1:25" ht="15" customHeight="1" x14ac:dyDescent="0.25">
      <c r="A109" s="31">
        <f t="shared" si="20"/>
        <v>97</v>
      </c>
      <c r="B109" s="41">
        <f t="shared" si="21"/>
        <v>741.19723348888954</v>
      </c>
      <c r="C109" s="41">
        <f t="shared" si="22"/>
        <v>741.2</v>
      </c>
      <c r="D109" s="50"/>
      <c r="E109" s="49">
        <f t="shared" si="23"/>
        <v>4.4999999999999998E-2</v>
      </c>
      <c r="F109" s="32">
        <f t="shared" si="24"/>
        <v>199.97</v>
      </c>
      <c r="G109" s="46">
        <f t="shared" si="25"/>
        <v>541.23</v>
      </c>
      <c r="H109" s="40">
        <v>0</v>
      </c>
      <c r="I109" s="41">
        <f t="shared" si="28"/>
        <v>52781.780000000042</v>
      </c>
      <c r="J109" s="41">
        <f t="shared" si="15"/>
        <v>61944.405216286286</v>
      </c>
      <c r="K109" s="123">
        <f t="shared" si="26"/>
        <v>117.35944717341143</v>
      </c>
      <c r="L109" s="41">
        <f t="shared" si="16"/>
        <v>869.86497568718028</v>
      </c>
      <c r="M109" s="41">
        <f t="shared" si="17"/>
        <v>635.1845359366547</v>
      </c>
      <c r="N109" s="41">
        <f t="shared" si="18"/>
        <v>234.68368651267082</v>
      </c>
      <c r="O109" s="32">
        <f t="shared" si="27"/>
        <v>21641.579999999998</v>
      </c>
      <c r="P109" s="32">
        <f t="shared" si="19"/>
        <v>52979.711675000042</v>
      </c>
      <c r="Q109" s="33"/>
      <c r="R109" s="24"/>
      <c r="S109" s="24"/>
      <c r="T109" s="24"/>
      <c r="U109" s="5"/>
      <c r="V109" s="5"/>
      <c r="W109" s="5"/>
      <c r="X109" s="5"/>
      <c r="Y109" s="5"/>
    </row>
    <row r="110" spans="1:25" ht="15" customHeight="1" x14ac:dyDescent="0.25">
      <c r="A110" s="31">
        <f t="shared" si="20"/>
        <v>98</v>
      </c>
      <c r="B110" s="41">
        <f t="shared" si="21"/>
        <v>741.19723348888954</v>
      </c>
      <c r="C110" s="41">
        <f t="shared" si="22"/>
        <v>741.2</v>
      </c>
      <c r="D110" s="50"/>
      <c r="E110" s="49">
        <f t="shared" si="23"/>
        <v>4.4999999999999998E-2</v>
      </c>
      <c r="F110" s="32">
        <f t="shared" si="24"/>
        <v>197.94</v>
      </c>
      <c r="G110" s="46">
        <f t="shared" si="25"/>
        <v>543.26</v>
      </c>
      <c r="H110" s="40">
        <v>0</v>
      </c>
      <c r="I110" s="41">
        <f t="shared" si="28"/>
        <v>52238.52000000004</v>
      </c>
      <c r="J110" s="41">
        <f t="shared" si="15"/>
        <v>61408.091511364219</v>
      </c>
      <c r="K110" s="123">
        <f t="shared" si="26"/>
        <v>117.55327584197288</v>
      </c>
      <c r="L110" s="41">
        <f t="shared" si="16"/>
        <v>871.30162841626611</v>
      </c>
      <c r="M110" s="41">
        <f t="shared" si="17"/>
        <v>638.61992633910188</v>
      </c>
      <c r="N110" s="41">
        <f t="shared" si="18"/>
        <v>232.68495420160113</v>
      </c>
      <c r="O110" s="32">
        <f t="shared" si="27"/>
        <v>21839.519999999997</v>
      </c>
      <c r="P110" s="32">
        <f t="shared" si="19"/>
        <v>52434.41445000004</v>
      </c>
      <c r="Q110" s="33"/>
      <c r="R110" s="24"/>
      <c r="S110" s="24"/>
      <c r="T110" s="24"/>
      <c r="U110" s="5"/>
      <c r="V110" s="5"/>
      <c r="W110" s="5"/>
      <c r="X110" s="5"/>
      <c r="Y110" s="5"/>
    </row>
    <row r="111" spans="1:25" ht="15" customHeight="1" x14ac:dyDescent="0.25">
      <c r="A111" s="31">
        <f t="shared" si="20"/>
        <v>99</v>
      </c>
      <c r="B111" s="41">
        <f t="shared" si="21"/>
        <v>741.19723348888954</v>
      </c>
      <c r="C111" s="41">
        <f t="shared" si="22"/>
        <v>741.2</v>
      </c>
      <c r="D111" s="50"/>
      <c r="E111" s="49">
        <f t="shared" si="23"/>
        <v>4.4999999999999998E-2</v>
      </c>
      <c r="F111" s="32">
        <f t="shared" si="24"/>
        <v>195.89999999999998</v>
      </c>
      <c r="G111" s="46">
        <f t="shared" si="25"/>
        <v>545.30000000000007</v>
      </c>
      <c r="H111" s="40">
        <v>0</v>
      </c>
      <c r="I111" s="41">
        <f t="shared" si="28"/>
        <v>51693.220000000038</v>
      </c>
      <c r="J111" s="41">
        <f t="shared" si="15"/>
        <v>60867.435260563157</v>
      </c>
      <c r="K111" s="123">
        <f t="shared" si="26"/>
        <v>117.74742463433911</v>
      </c>
      <c r="L111" s="41">
        <f t="shared" si="16"/>
        <v>872.7406538941367</v>
      </c>
      <c r="M111" s="41">
        <f t="shared" si="17"/>
        <v>642.07670653105129</v>
      </c>
      <c r="N111" s="41">
        <f t="shared" si="18"/>
        <v>230.66720485867029</v>
      </c>
      <c r="O111" s="32">
        <f t="shared" si="27"/>
        <v>22035.42</v>
      </c>
      <c r="P111" s="32">
        <f t="shared" si="19"/>
        <v>51887.069575000038</v>
      </c>
      <c r="Q111" s="33"/>
      <c r="R111" s="24"/>
      <c r="S111" s="24"/>
      <c r="T111" s="24"/>
      <c r="U111" s="5"/>
      <c r="V111" s="5"/>
      <c r="W111" s="5"/>
      <c r="X111" s="5"/>
      <c r="Y111" s="5"/>
    </row>
    <row r="112" spans="1:25" ht="15" customHeight="1" x14ac:dyDescent="0.25">
      <c r="A112" s="31">
        <f t="shared" si="20"/>
        <v>100</v>
      </c>
      <c r="B112" s="41">
        <f t="shared" si="21"/>
        <v>741.19723348888954</v>
      </c>
      <c r="C112" s="41">
        <f t="shared" si="22"/>
        <v>741.2</v>
      </c>
      <c r="D112" s="50"/>
      <c r="E112" s="49">
        <f t="shared" si="23"/>
        <v>4.4999999999999998E-2</v>
      </c>
      <c r="F112" s="32">
        <f t="shared" si="24"/>
        <v>193.85</v>
      </c>
      <c r="G112" s="46">
        <f t="shared" si="25"/>
        <v>547.35</v>
      </c>
      <c r="H112" s="40">
        <v>0</v>
      </c>
      <c r="I112" s="41">
        <f t="shared" si="28"/>
        <v>51145.870000000039</v>
      </c>
      <c r="J112" s="41">
        <f t="shared" si="15"/>
        <v>60322.407821295921</v>
      </c>
      <c r="K112" s="123">
        <f t="shared" si="26"/>
        <v>117.94189407922062</v>
      </c>
      <c r="L112" s="41">
        <f t="shared" si="16"/>
        <v>874.18205603957961</v>
      </c>
      <c r="M112" s="41">
        <f t="shared" si="17"/>
        <v>645.55495724261414</v>
      </c>
      <c r="N112" s="41">
        <f t="shared" si="18"/>
        <v>228.63036167256917</v>
      </c>
      <c r="O112" s="32">
        <f t="shared" si="27"/>
        <v>22229.269999999997</v>
      </c>
      <c r="P112" s="32">
        <f t="shared" si="19"/>
        <v>51337.667012500038</v>
      </c>
      <c r="Q112" s="33"/>
      <c r="R112" s="24"/>
      <c r="S112" s="24"/>
      <c r="T112" s="24"/>
      <c r="U112" s="5"/>
      <c r="V112" s="5"/>
      <c r="W112" s="5"/>
      <c r="X112" s="5"/>
      <c r="Y112" s="5"/>
    </row>
    <row r="113" spans="1:25" ht="15" customHeight="1" x14ac:dyDescent="0.25">
      <c r="A113" s="31">
        <f t="shared" si="20"/>
        <v>101</v>
      </c>
      <c r="B113" s="41">
        <f t="shared" si="21"/>
        <v>741.19723348888954</v>
      </c>
      <c r="C113" s="41">
        <f t="shared" si="22"/>
        <v>741.2</v>
      </c>
      <c r="D113" s="50"/>
      <c r="E113" s="49">
        <f t="shared" si="23"/>
        <v>4.4999999999999998E-2</v>
      </c>
      <c r="F113" s="32">
        <f t="shared" si="24"/>
        <v>191.79999999999998</v>
      </c>
      <c r="G113" s="46">
        <f t="shared" si="25"/>
        <v>549.40000000000009</v>
      </c>
      <c r="H113" s="40">
        <v>0</v>
      </c>
      <c r="I113" s="41">
        <f t="shared" si="28"/>
        <v>50596.470000000038</v>
      </c>
      <c r="J113" s="41">
        <f t="shared" si="15"/>
        <v>59772.992236367667</v>
      </c>
      <c r="K113" s="123">
        <f t="shared" si="26"/>
        <v>118.13668470620109</v>
      </c>
      <c r="L113" s="41">
        <f t="shared" si="16"/>
        <v>875.6258387778546</v>
      </c>
      <c r="M113" s="41">
        <f t="shared" si="17"/>
        <v>649.04294577586893</v>
      </c>
      <c r="N113" s="41">
        <f t="shared" si="18"/>
        <v>226.58616126649366</v>
      </c>
      <c r="O113" s="32">
        <f t="shared" si="27"/>
        <v>22421.069999999996</v>
      </c>
      <c r="P113" s="32">
        <f t="shared" si="19"/>
        <v>50786.206762500035</v>
      </c>
      <c r="Q113" s="33"/>
      <c r="R113" s="24"/>
      <c r="S113" s="24"/>
      <c r="T113" s="24"/>
      <c r="U113" s="5"/>
      <c r="V113" s="5"/>
      <c r="W113" s="5"/>
      <c r="X113" s="5"/>
      <c r="Y113" s="5"/>
    </row>
    <row r="114" spans="1:25" ht="15" customHeight="1" x14ac:dyDescent="0.25">
      <c r="A114" s="31">
        <f t="shared" si="20"/>
        <v>102</v>
      </c>
      <c r="B114" s="41">
        <f t="shared" si="21"/>
        <v>741.19723348888954</v>
      </c>
      <c r="C114" s="41">
        <f t="shared" si="22"/>
        <v>741.2</v>
      </c>
      <c r="D114" s="50"/>
      <c r="E114" s="49">
        <f t="shared" si="23"/>
        <v>4.4999999999999998E-2</v>
      </c>
      <c r="F114" s="32">
        <f t="shared" si="24"/>
        <v>189.73999999999998</v>
      </c>
      <c r="G114" s="46">
        <f t="shared" si="25"/>
        <v>551.46</v>
      </c>
      <c r="H114" s="40">
        <v>0</v>
      </c>
      <c r="I114" s="41">
        <f t="shared" si="28"/>
        <v>50045.010000000038</v>
      </c>
      <c r="J114" s="41">
        <f t="shared" si="15"/>
        <v>59219.159664719773</v>
      </c>
      <c r="K114" s="123">
        <f t="shared" si="26"/>
        <v>118.3317970457389</v>
      </c>
      <c r="L114" s="41">
        <f t="shared" si="16"/>
        <v>877.07200604070408</v>
      </c>
      <c r="M114" s="41">
        <f t="shared" si="17"/>
        <v>652.55252798843173</v>
      </c>
      <c r="N114" s="41">
        <f t="shared" si="18"/>
        <v>224.52275171458493</v>
      </c>
      <c r="O114" s="32">
        <f t="shared" si="27"/>
        <v>22610.809999999998</v>
      </c>
      <c r="P114" s="32">
        <f t="shared" si="19"/>
        <v>50232.678787500037</v>
      </c>
      <c r="Q114" s="33"/>
      <c r="R114" s="24"/>
      <c r="S114" s="24"/>
      <c r="T114" s="24"/>
      <c r="U114" s="5"/>
      <c r="V114" s="5"/>
      <c r="W114" s="5"/>
      <c r="X114" s="5"/>
      <c r="Y114" s="5"/>
    </row>
    <row r="115" spans="1:25" ht="15" customHeight="1" x14ac:dyDescent="0.25">
      <c r="A115" s="31">
        <f t="shared" si="20"/>
        <v>103</v>
      </c>
      <c r="B115" s="41">
        <f t="shared" si="21"/>
        <v>741.19723348888954</v>
      </c>
      <c r="C115" s="41">
        <f t="shared" si="22"/>
        <v>741.2</v>
      </c>
      <c r="D115" s="50"/>
      <c r="E115" s="49">
        <f t="shared" si="23"/>
        <v>4.4999999999999998E-2</v>
      </c>
      <c r="F115" s="32">
        <f t="shared" si="24"/>
        <v>187.67</v>
      </c>
      <c r="G115" s="46">
        <f t="shared" si="25"/>
        <v>553.53000000000009</v>
      </c>
      <c r="H115" s="40">
        <v>0</v>
      </c>
      <c r="I115" s="41">
        <f t="shared" si="28"/>
        <v>49491.48000000004</v>
      </c>
      <c r="J115" s="41">
        <f t="shared" si="15"/>
        <v>58660.881136303637</v>
      </c>
      <c r="K115" s="123">
        <f t="shared" si="26"/>
        <v>118.52723162916847</v>
      </c>
      <c r="L115" s="41">
        <f t="shared" si="16"/>
        <v>878.52056176636472</v>
      </c>
      <c r="M115" s="41">
        <f t="shared" si="17"/>
        <v>656.08378523693636</v>
      </c>
      <c r="N115" s="41">
        <f t="shared" si="18"/>
        <v>222.44005559846045</v>
      </c>
      <c r="O115" s="32">
        <f t="shared" si="27"/>
        <v>22798.479999999996</v>
      </c>
      <c r="P115" s="32">
        <f t="shared" si="19"/>
        <v>49677.073050000043</v>
      </c>
      <c r="Q115" s="33"/>
      <c r="R115" s="24"/>
      <c r="S115" s="24"/>
      <c r="T115" s="24"/>
      <c r="U115" s="5"/>
      <c r="V115" s="5"/>
      <c r="W115" s="5"/>
      <c r="X115" s="5"/>
      <c r="Y115" s="5"/>
    </row>
    <row r="116" spans="1:25" ht="15" customHeight="1" x14ac:dyDescent="0.25">
      <c r="A116" s="31">
        <f t="shared" si="20"/>
        <v>104</v>
      </c>
      <c r="B116" s="41">
        <f t="shared" si="21"/>
        <v>741.19723348888954</v>
      </c>
      <c r="C116" s="41">
        <f t="shared" si="22"/>
        <v>741.2</v>
      </c>
      <c r="D116" s="50"/>
      <c r="E116" s="49">
        <f t="shared" si="23"/>
        <v>4.4999999999999998E-2</v>
      </c>
      <c r="F116" s="32">
        <f t="shared" si="24"/>
        <v>185.6</v>
      </c>
      <c r="G116" s="46">
        <f t="shared" si="25"/>
        <v>555.6</v>
      </c>
      <c r="H116" s="40">
        <v>0</v>
      </c>
      <c r="I116" s="41">
        <f t="shared" si="28"/>
        <v>48935.880000000041</v>
      </c>
      <c r="J116" s="41">
        <f t="shared" si="15"/>
        <v>58098.139423924375</v>
      </c>
      <c r="K116" s="123">
        <f t="shared" si="26"/>
        <v>118.72298898870179</v>
      </c>
      <c r="L116" s="41">
        <f t="shared" si="16"/>
        <v>879.97150989957663</v>
      </c>
      <c r="M116" s="41">
        <f t="shared" si="17"/>
        <v>659.62492682122718</v>
      </c>
      <c r="N116" s="41">
        <f t="shared" si="18"/>
        <v>220.34986756303053</v>
      </c>
      <c r="O116" s="32">
        <f t="shared" si="27"/>
        <v>22984.079999999994</v>
      </c>
      <c r="P116" s="32">
        <f t="shared" si="19"/>
        <v>49119.389550000044</v>
      </c>
      <c r="Q116" s="33"/>
      <c r="R116" s="24"/>
      <c r="S116" s="24"/>
      <c r="T116" s="24"/>
      <c r="U116" s="5"/>
      <c r="V116" s="5"/>
      <c r="W116" s="5"/>
      <c r="X116" s="5"/>
      <c r="Y116" s="5"/>
    </row>
    <row r="117" spans="1:25" ht="15" customHeight="1" x14ac:dyDescent="0.25">
      <c r="A117" s="31">
        <f t="shared" si="20"/>
        <v>105</v>
      </c>
      <c r="B117" s="41">
        <f t="shared" si="21"/>
        <v>741.19723348888954</v>
      </c>
      <c r="C117" s="41">
        <f t="shared" si="22"/>
        <v>741.2</v>
      </c>
      <c r="D117" s="50"/>
      <c r="E117" s="49">
        <f t="shared" si="23"/>
        <v>4.4999999999999998E-2</v>
      </c>
      <c r="F117" s="32">
        <f t="shared" si="24"/>
        <v>183.51</v>
      </c>
      <c r="G117" s="46">
        <f t="shared" si="25"/>
        <v>557.69000000000005</v>
      </c>
      <c r="H117" s="40">
        <v>0</v>
      </c>
      <c r="I117" s="41">
        <f t="shared" si="28"/>
        <v>48378.190000000039</v>
      </c>
      <c r="J117" s="41">
        <f t="shared" si="15"/>
        <v>57530.893465103793</v>
      </c>
      <c r="K117" s="123">
        <f t="shared" si="26"/>
        <v>118.91906965742983</v>
      </c>
      <c r="L117" s="41">
        <f t="shared" si="16"/>
        <v>881.42485439159532</v>
      </c>
      <c r="M117" s="41">
        <f t="shared" si="17"/>
        <v>663.19975957252041</v>
      </c>
      <c r="N117" s="41">
        <f t="shared" si="18"/>
        <v>218.22838472834945</v>
      </c>
      <c r="O117" s="32">
        <f t="shared" si="27"/>
        <v>23167.589999999993</v>
      </c>
      <c r="P117" s="32">
        <f t="shared" si="19"/>
        <v>48559.608212500039</v>
      </c>
      <c r="Q117" s="33"/>
      <c r="R117" s="24"/>
      <c r="S117" s="24"/>
      <c r="T117" s="24"/>
      <c r="U117" s="5"/>
      <c r="V117" s="5"/>
      <c r="W117" s="5"/>
      <c r="X117" s="5"/>
      <c r="Y117" s="5"/>
    </row>
    <row r="118" spans="1:25" ht="15" customHeight="1" x14ac:dyDescent="0.25">
      <c r="A118" s="31">
        <f t="shared" si="20"/>
        <v>106</v>
      </c>
      <c r="B118" s="41">
        <f t="shared" si="21"/>
        <v>741.19723348888954</v>
      </c>
      <c r="C118" s="41">
        <f t="shared" si="22"/>
        <v>741.2</v>
      </c>
      <c r="D118" s="50"/>
      <c r="E118" s="49">
        <f t="shared" si="23"/>
        <v>4.4999999999999998E-2</v>
      </c>
      <c r="F118" s="32">
        <f t="shared" si="24"/>
        <v>181.42</v>
      </c>
      <c r="G118" s="46">
        <f t="shared" si="25"/>
        <v>559.78000000000009</v>
      </c>
      <c r="H118" s="40">
        <v>0</v>
      </c>
      <c r="I118" s="41">
        <f t="shared" si="28"/>
        <v>47818.41000000004</v>
      </c>
      <c r="J118" s="41">
        <f t="shared" si="15"/>
        <v>56959.125811731501</v>
      </c>
      <c r="K118" s="123">
        <f t="shared" si="26"/>
        <v>119.11547416932403</v>
      </c>
      <c r="L118" s="41">
        <f t="shared" si="16"/>
        <v>882.88059920020248</v>
      </c>
      <c r="M118" s="41">
        <f t="shared" si="17"/>
        <v>666.78460130504209</v>
      </c>
      <c r="N118" s="41">
        <f t="shared" si="18"/>
        <v>216.09929323798761</v>
      </c>
      <c r="O118" s="32">
        <f t="shared" si="27"/>
        <v>23349.009999999991</v>
      </c>
      <c r="P118" s="32">
        <f t="shared" si="19"/>
        <v>47997.729037500038</v>
      </c>
      <c r="Q118" s="33"/>
      <c r="R118" s="24"/>
      <c r="S118" s="24"/>
      <c r="T118" s="24"/>
      <c r="U118" s="5"/>
      <c r="V118" s="5"/>
      <c r="W118" s="5"/>
      <c r="X118" s="5"/>
      <c r="Y118" s="5"/>
    </row>
    <row r="119" spans="1:25" ht="15" customHeight="1" x14ac:dyDescent="0.25">
      <c r="A119" s="31">
        <f t="shared" si="20"/>
        <v>107</v>
      </c>
      <c r="B119" s="41">
        <f t="shared" si="21"/>
        <v>741.19723348888954</v>
      </c>
      <c r="C119" s="41">
        <f t="shared" si="22"/>
        <v>741.2</v>
      </c>
      <c r="D119" s="50"/>
      <c r="E119" s="49">
        <f t="shared" si="23"/>
        <v>4.4999999999999998E-2</v>
      </c>
      <c r="F119" s="32">
        <f t="shared" si="24"/>
        <v>179.32</v>
      </c>
      <c r="G119" s="46">
        <f t="shared" si="25"/>
        <v>561.88000000000011</v>
      </c>
      <c r="H119" s="40">
        <v>0</v>
      </c>
      <c r="I119" s="41">
        <f t="shared" si="28"/>
        <v>47256.530000000042</v>
      </c>
      <c r="J119" s="41">
        <f t="shared" si="15"/>
        <v>56382.807032349629</v>
      </c>
      <c r="K119" s="123">
        <f t="shared" si="26"/>
        <v>119.31220305923769</v>
      </c>
      <c r="L119" s="41">
        <f t="shared" si="16"/>
        <v>884.33874828971591</v>
      </c>
      <c r="M119" s="41">
        <f t="shared" si="17"/>
        <v>670.39140654924483</v>
      </c>
      <c r="N119" s="41">
        <f t="shared" si="18"/>
        <v>213.950642525825</v>
      </c>
      <c r="O119" s="32">
        <f t="shared" si="27"/>
        <v>23528.329999999991</v>
      </c>
      <c r="P119" s="32">
        <f t="shared" si="19"/>
        <v>47433.741987500041</v>
      </c>
      <c r="Q119" s="33"/>
      <c r="R119" s="24"/>
      <c r="S119" s="24"/>
      <c r="T119" s="24"/>
      <c r="U119" s="5"/>
      <c r="V119" s="5"/>
      <c r="W119" s="5"/>
      <c r="X119" s="5"/>
      <c r="Y119" s="5"/>
    </row>
    <row r="120" spans="1:25" ht="15" customHeight="1" x14ac:dyDescent="0.25">
      <c r="A120" s="31">
        <f t="shared" si="20"/>
        <v>108</v>
      </c>
      <c r="B120" s="41">
        <f t="shared" si="21"/>
        <v>741.19723348888954</v>
      </c>
      <c r="C120" s="41">
        <f t="shared" si="22"/>
        <v>741.2</v>
      </c>
      <c r="D120" s="50"/>
      <c r="E120" s="49">
        <f t="shared" si="23"/>
        <v>4.4999999999999998E-2</v>
      </c>
      <c r="F120" s="32">
        <f t="shared" si="24"/>
        <v>177.22</v>
      </c>
      <c r="G120" s="46">
        <f t="shared" si="25"/>
        <v>563.98</v>
      </c>
      <c r="H120" s="40">
        <v>0</v>
      </c>
      <c r="I120" s="41">
        <f t="shared" si="28"/>
        <v>46692.550000000039</v>
      </c>
      <c r="J120" s="41">
        <f t="shared" si="15"/>
        <v>55801.919515341564</v>
      </c>
      <c r="K120" s="123">
        <f t="shared" si="26"/>
        <v>119.50925686290749</v>
      </c>
      <c r="L120" s="41">
        <f t="shared" si="16"/>
        <v>885.79930563100129</v>
      </c>
      <c r="M120" s="41">
        <f t="shared" si="17"/>
        <v>674.00830685542576</v>
      </c>
      <c r="N120" s="41">
        <f t="shared" si="18"/>
        <v>211.79430501244465</v>
      </c>
      <c r="O120" s="32">
        <f t="shared" si="27"/>
        <v>23705.549999999992</v>
      </c>
      <c r="P120" s="32">
        <f t="shared" si="19"/>
        <v>46867.647062500037</v>
      </c>
      <c r="Q120" s="33"/>
      <c r="R120" s="24"/>
      <c r="S120" s="24"/>
      <c r="T120" s="24"/>
      <c r="U120" s="5"/>
      <c r="V120" s="5"/>
      <c r="W120" s="5"/>
      <c r="X120" s="5"/>
      <c r="Y120" s="5"/>
    </row>
    <row r="121" spans="1:25" ht="15" customHeight="1" x14ac:dyDescent="0.25">
      <c r="A121" s="31">
        <f t="shared" si="20"/>
        <v>109</v>
      </c>
      <c r="B121" s="41">
        <f t="shared" si="21"/>
        <v>741.19723348888954</v>
      </c>
      <c r="C121" s="41">
        <f t="shared" si="22"/>
        <v>741.2</v>
      </c>
      <c r="D121" s="50"/>
      <c r="E121" s="49">
        <f t="shared" si="23"/>
        <v>4.4999999999999998E-2</v>
      </c>
      <c r="F121" s="32">
        <f t="shared" si="24"/>
        <v>175.1</v>
      </c>
      <c r="G121" s="46">
        <f t="shared" si="25"/>
        <v>566.1</v>
      </c>
      <c r="H121" s="40">
        <v>0</v>
      </c>
      <c r="I121" s="41">
        <f t="shared" si="28"/>
        <v>46126.450000000041</v>
      </c>
      <c r="J121" s="41">
        <f t="shared" si="15"/>
        <v>55216.421655169208</v>
      </c>
      <c r="K121" s="123">
        <f t="shared" si="26"/>
        <v>119.70663611695493</v>
      </c>
      <c r="L121" s="41">
        <f t="shared" si="16"/>
        <v>887.26227520148188</v>
      </c>
      <c r="M121" s="41">
        <f t="shared" si="17"/>
        <v>677.65926705808192</v>
      </c>
      <c r="N121" s="41">
        <f t="shared" si="18"/>
        <v>209.60631984078807</v>
      </c>
      <c r="O121" s="32">
        <f t="shared" si="27"/>
        <v>23880.649999999991</v>
      </c>
      <c r="P121" s="32">
        <f t="shared" si="19"/>
        <v>46299.424187500044</v>
      </c>
      <c r="Q121" s="33"/>
      <c r="R121" s="24"/>
      <c r="S121" s="24"/>
      <c r="T121" s="24"/>
      <c r="U121" s="5"/>
      <c r="V121" s="5"/>
      <c r="W121" s="5"/>
      <c r="X121" s="5"/>
      <c r="Y121" s="5"/>
    </row>
    <row r="122" spans="1:25" ht="15" customHeight="1" x14ac:dyDescent="0.25">
      <c r="A122" s="31">
        <f t="shared" si="20"/>
        <v>110</v>
      </c>
      <c r="B122" s="41">
        <f t="shared" si="21"/>
        <v>741.19723348888954</v>
      </c>
      <c r="C122" s="41">
        <f t="shared" si="22"/>
        <v>741.2</v>
      </c>
      <c r="D122" s="50"/>
      <c r="E122" s="49">
        <f t="shared" si="23"/>
        <v>4.4999999999999998E-2</v>
      </c>
      <c r="F122" s="32">
        <f t="shared" si="24"/>
        <v>172.98</v>
      </c>
      <c r="G122" s="46">
        <f t="shared" si="25"/>
        <v>568.22</v>
      </c>
      <c r="H122" s="40">
        <v>0</v>
      </c>
      <c r="I122" s="41">
        <f t="shared" si="28"/>
        <v>45558.23000000004</v>
      </c>
      <c r="J122" s="41">
        <f t="shared" si="15"/>
        <v>54626.295616267249</v>
      </c>
      <c r="K122" s="123">
        <f t="shared" si="26"/>
        <v>119.90434135888773</v>
      </c>
      <c r="L122" s="41">
        <f t="shared" si="16"/>
        <v>888.72766098515035</v>
      </c>
      <c r="M122" s="41">
        <f t="shared" si="17"/>
        <v>681.32044846947201</v>
      </c>
      <c r="N122" s="41">
        <f t="shared" si="18"/>
        <v>207.41052968260402</v>
      </c>
      <c r="O122" s="32">
        <f t="shared" si="27"/>
        <v>24053.62999999999</v>
      </c>
      <c r="P122" s="32">
        <f t="shared" si="19"/>
        <v>45729.073362500043</v>
      </c>
      <c r="Q122" s="33"/>
      <c r="R122" s="24"/>
      <c r="S122" s="24"/>
      <c r="T122" s="24"/>
      <c r="U122" s="5"/>
      <c r="V122" s="5"/>
      <c r="W122" s="5"/>
      <c r="X122" s="5"/>
      <c r="Y122" s="5"/>
    </row>
    <row r="123" spans="1:25" ht="15" customHeight="1" x14ac:dyDescent="0.25">
      <c r="A123" s="31">
        <f t="shared" si="20"/>
        <v>111</v>
      </c>
      <c r="B123" s="41">
        <f t="shared" si="21"/>
        <v>741.19723348888954</v>
      </c>
      <c r="C123" s="41">
        <f t="shared" si="22"/>
        <v>741.2</v>
      </c>
      <c r="D123" s="50"/>
      <c r="E123" s="49">
        <f t="shared" si="23"/>
        <v>4.4999999999999998E-2</v>
      </c>
      <c r="F123" s="32">
        <f t="shared" si="24"/>
        <v>170.85</v>
      </c>
      <c r="G123" s="46">
        <f t="shared" si="25"/>
        <v>570.35</v>
      </c>
      <c r="H123" s="40">
        <v>0</v>
      </c>
      <c r="I123" s="41">
        <f t="shared" si="28"/>
        <v>44987.880000000041</v>
      </c>
      <c r="J123" s="41">
        <f t="shared" si="15"/>
        <v>54031.511499572684</v>
      </c>
      <c r="K123" s="123">
        <f t="shared" si="26"/>
        <v>120.10237312710142</v>
      </c>
      <c r="L123" s="41">
        <f t="shared" si="16"/>
        <v>890.1954669725792</v>
      </c>
      <c r="M123" s="41">
        <f t="shared" si="17"/>
        <v>685.00388513042299</v>
      </c>
      <c r="N123" s="41">
        <f t="shared" si="18"/>
        <v>205.19490448765276</v>
      </c>
      <c r="O123" s="32">
        <f t="shared" si="27"/>
        <v>24224.479999999989</v>
      </c>
      <c r="P123" s="32">
        <f t="shared" si="19"/>
        <v>45156.584550000043</v>
      </c>
      <c r="Q123" s="33"/>
      <c r="R123" s="24"/>
      <c r="S123" s="24"/>
      <c r="T123" s="24"/>
      <c r="U123" s="5"/>
      <c r="V123" s="5"/>
      <c r="W123" s="5"/>
      <c r="X123" s="5"/>
      <c r="Y123" s="5"/>
    </row>
    <row r="124" spans="1:25" ht="15" customHeight="1" x14ac:dyDescent="0.25">
      <c r="A124" s="31">
        <f t="shared" si="20"/>
        <v>112</v>
      </c>
      <c r="B124" s="41">
        <f t="shared" si="21"/>
        <v>741.19723348888954</v>
      </c>
      <c r="C124" s="41">
        <f t="shared" si="22"/>
        <v>741.2</v>
      </c>
      <c r="D124" s="50"/>
      <c r="E124" s="49">
        <f t="shared" si="23"/>
        <v>4.4999999999999998E-2</v>
      </c>
      <c r="F124" s="32">
        <f t="shared" si="24"/>
        <v>168.70999999999998</v>
      </c>
      <c r="G124" s="46">
        <f t="shared" si="25"/>
        <v>572.49</v>
      </c>
      <c r="H124" s="40">
        <v>0</v>
      </c>
      <c r="I124" s="41">
        <f t="shared" si="28"/>
        <v>44415.390000000043</v>
      </c>
      <c r="J124" s="41">
        <f t="shared" si="15"/>
        <v>53432.039273279857</v>
      </c>
      <c r="K124" s="123">
        <f t="shared" si="26"/>
        <v>120.30073196088068</v>
      </c>
      <c r="L124" s="41">
        <f t="shared" si="16"/>
        <v>891.66569716093204</v>
      </c>
      <c r="M124" s="41">
        <f t="shared" si="17"/>
        <v>688.70966040284588</v>
      </c>
      <c r="N124" s="41">
        <f t="shared" si="18"/>
        <v>202.9593648912018</v>
      </c>
      <c r="O124" s="32">
        <f t="shared" si="27"/>
        <v>24393.189999999988</v>
      </c>
      <c r="P124" s="32">
        <f t="shared" si="19"/>
        <v>44581.947712500041</v>
      </c>
      <c r="Q124" s="33"/>
      <c r="R124" s="24"/>
      <c r="S124" s="24"/>
      <c r="T124" s="24"/>
      <c r="U124" s="5"/>
      <c r="V124" s="5"/>
      <c r="W124" s="5"/>
      <c r="X124" s="5"/>
      <c r="Y124" s="5"/>
    </row>
    <row r="125" spans="1:25" ht="15" customHeight="1" x14ac:dyDescent="0.25">
      <c r="A125" s="31">
        <f t="shared" si="20"/>
        <v>113</v>
      </c>
      <c r="B125" s="41">
        <f t="shared" si="21"/>
        <v>741.19723348888954</v>
      </c>
      <c r="C125" s="41">
        <f t="shared" si="22"/>
        <v>741.2</v>
      </c>
      <c r="D125" s="50"/>
      <c r="E125" s="49">
        <f t="shared" si="23"/>
        <v>4.4999999999999998E-2</v>
      </c>
      <c r="F125" s="32">
        <f t="shared" si="24"/>
        <v>166.56</v>
      </c>
      <c r="G125" s="46">
        <f t="shared" si="25"/>
        <v>574.6400000000001</v>
      </c>
      <c r="H125" s="40">
        <v>0</v>
      </c>
      <c r="I125" s="41">
        <f t="shared" si="28"/>
        <v>43840.750000000044</v>
      </c>
      <c r="J125" s="41">
        <f t="shared" si="15"/>
        <v>52827.848772373814</v>
      </c>
      <c r="K125" s="123">
        <f t="shared" si="26"/>
        <v>120.4994184004009</v>
      </c>
      <c r="L125" s="41">
        <f t="shared" si="16"/>
        <v>893.13835555397338</v>
      </c>
      <c r="M125" s="41">
        <f t="shared" si="17"/>
        <v>692.43785789606386</v>
      </c>
      <c r="N125" s="41">
        <f t="shared" si="18"/>
        <v>200.70383128770774</v>
      </c>
      <c r="O125" s="32">
        <f t="shared" si="27"/>
        <v>24559.749999999989</v>
      </c>
      <c r="P125" s="32">
        <f t="shared" si="19"/>
        <v>44005.15281250004</v>
      </c>
      <c r="Q125" s="33"/>
      <c r="R125" s="24"/>
      <c r="S125" s="24"/>
      <c r="T125" s="24"/>
      <c r="U125" s="5"/>
      <c r="V125" s="5"/>
      <c r="W125" s="5"/>
      <c r="X125" s="5"/>
      <c r="Y125" s="5"/>
    </row>
    <row r="126" spans="1:25" ht="15" customHeight="1" x14ac:dyDescent="0.25">
      <c r="A126" s="31">
        <f t="shared" si="20"/>
        <v>114</v>
      </c>
      <c r="B126" s="41">
        <f t="shared" si="21"/>
        <v>741.19723348888954</v>
      </c>
      <c r="C126" s="41">
        <f t="shared" si="22"/>
        <v>741.2</v>
      </c>
      <c r="D126" s="50"/>
      <c r="E126" s="49">
        <f t="shared" si="23"/>
        <v>4.4999999999999998E-2</v>
      </c>
      <c r="F126" s="32">
        <f t="shared" si="24"/>
        <v>164.41</v>
      </c>
      <c r="G126" s="46">
        <f t="shared" si="25"/>
        <v>576.79000000000008</v>
      </c>
      <c r="H126" s="40">
        <v>0</v>
      </c>
      <c r="I126" s="41">
        <f t="shared" si="28"/>
        <v>43263.960000000043</v>
      </c>
      <c r="J126" s="41">
        <f t="shared" si="15"/>
        <v>52218.921768005537</v>
      </c>
      <c r="K126" s="123">
        <f t="shared" si="26"/>
        <v>120.69843298672959</v>
      </c>
      <c r="L126" s="41">
        <f t="shared" si="16"/>
        <v>894.61344616208089</v>
      </c>
      <c r="M126" s="41">
        <f t="shared" si="17"/>
        <v>696.17649162415762</v>
      </c>
      <c r="N126" s="41">
        <f t="shared" si="18"/>
        <v>198.4402936734821</v>
      </c>
      <c r="O126" s="32">
        <f t="shared" si="27"/>
        <v>24724.159999999989</v>
      </c>
      <c r="P126" s="32">
        <f t="shared" si="19"/>
        <v>43426.199850000041</v>
      </c>
      <c r="Q126" s="33"/>
      <c r="R126" s="24"/>
      <c r="S126" s="24"/>
      <c r="T126" s="24"/>
      <c r="U126" s="5"/>
      <c r="V126" s="5"/>
      <c r="W126" s="5"/>
      <c r="X126" s="5"/>
      <c r="Y126" s="5"/>
    </row>
    <row r="127" spans="1:25" ht="15" customHeight="1" x14ac:dyDescent="0.25">
      <c r="A127" s="31">
        <f t="shared" si="20"/>
        <v>115</v>
      </c>
      <c r="B127" s="41">
        <f t="shared" si="21"/>
        <v>741.19723348888954</v>
      </c>
      <c r="C127" s="41">
        <f t="shared" si="22"/>
        <v>741.2</v>
      </c>
      <c r="D127" s="50"/>
      <c r="E127" s="49">
        <f t="shared" si="23"/>
        <v>4.4999999999999998E-2</v>
      </c>
      <c r="F127" s="32">
        <f t="shared" si="24"/>
        <v>162.23999999999998</v>
      </c>
      <c r="G127" s="46">
        <f t="shared" si="25"/>
        <v>578.96</v>
      </c>
      <c r="H127" s="40">
        <v>0</v>
      </c>
      <c r="I127" s="41">
        <f t="shared" si="28"/>
        <v>42685.000000000044</v>
      </c>
      <c r="J127" s="41">
        <f t="shared" si="15"/>
        <v>51605.215797361278</v>
      </c>
      <c r="K127" s="123">
        <f t="shared" si="26"/>
        <v>120.89777626182787</v>
      </c>
      <c r="L127" s="41">
        <f t="shared" si="16"/>
        <v>896.09097300225562</v>
      </c>
      <c r="M127" s="41">
        <f t="shared" si="17"/>
        <v>699.94976544547865</v>
      </c>
      <c r="N127" s="41">
        <f t="shared" si="18"/>
        <v>196.14455220718952</v>
      </c>
      <c r="O127" s="32">
        <f t="shared" si="27"/>
        <v>24886.399999999991</v>
      </c>
      <c r="P127" s="32">
        <f t="shared" si="19"/>
        <v>42845.068750000042</v>
      </c>
      <c r="Q127" s="33"/>
      <c r="R127" s="24"/>
      <c r="S127" s="24"/>
      <c r="T127" s="24"/>
      <c r="U127" s="5"/>
      <c r="V127" s="5"/>
      <c r="W127" s="5"/>
      <c r="X127" s="5"/>
      <c r="Y127" s="5"/>
    </row>
    <row r="128" spans="1:25" ht="15" customHeight="1" x14ac:dyDescent="0.25">
      <c r="A128" s="31">
        <f t="shared" si="20"/>
        <v>116</v>
      </c>
      <c r="B128" s="41">
        <f t="shared" si="21"/>
        <v>741.19723348888954</v>
      </c>
      <c r="C128" s="41">
        <f t="shared" si="22"/>
        <v>741.2</v>
      </c>
      <c r="D128" s="50"/>
      <c r="E128" s="49">
        <f t="shared" si="23"/>
        <v>4.4999999999999998E-2</v>
      </c>
      <c r="F128" s="32">
        <f t="shared" si="24"/>
        <v>160.07</v>
      </c>
      <c r="G128" s="46">
        <f t="shared" si="25"/>
        <v>581.13000000000011</v>
      </c>
      <c r="H128" s="40">
        <v>0</v>
      </c>
      <c r="I128" s="41">
        <f t="shared" si="28"/>
        <v>42103.870000000046</v>
      </c>
      <c r="J128" s="41">
        <f t="shared" si="15"/>
        <v>50986.712402827783</v>
      </c>
      <c r="K128" s="123">
        <f t="shared" si="26"/>
        <v>121.09744876855198</v>
      </c>
      <c r="L128" s="41">
        <f t="shared" si="16"/>
        <v>897.57094009813261</v>
      </c>
      <c r="M128" s="41">
        <f t="shared" si="17"/>
        <v>703.73360402868627</v>
      </c>
      <c r="N128" s="41">
        <f t="shared" si="18"/>
        <v>193.84068624382112</v>
      </c>
      <c r="O128" s="32">
        <f t="shared" si="27"/>
        <v>25046.46999999999</v>
      </c>
      <c r="P128" s="32">
        <f t="shared" si="19"/>
        <v>42261.759512500044</v>
      </c>
      <c r="Q128" s="33"/>
      <c r="R128" s="24"/>
      <c r="S128" s="24"/>
      <c r="T128" s="24"/>
      <c r="U128" s="5"/>
      <c r="V128" s="5"/>
      <c r="W128" s="5"/>
      <c r="X128" s="5"/>
      <c r="Y128" s="5"/>
    </row>
    <row r="129" spans="1:25" ht="15" customHeight="1" x14ac:dyDescent="0.25">
      <c r="A129" s="31">
        <f t="shared" si="20"/>
        <v>117</v>
      </c>
      <c r="B129" s="41">
        <f t="shared" si="21"/>
        <v>741.19723348888954</v>
      </c>
      <c r="C129" s="41">
        <f t="shared" si="22"/>
        <v>741.2</v>
      </c>
      <c r="D129" s="50"/>
      <c r="E129" s="49">
        <f t="shared" si="23"/>
        <v>4.4999999999999998E-2</v>
      </c>
      <c r="F129" s="32">
        <f t="shared" si="24"/>
        <v>157.88999999999999</v>
      </c>
      <c r="G129" s="46">
        <f t="shared" si="25"/>
        <v>583.31000000000006</v>
      </c>
      <c r="H129" s="40">
        <v>0</v>
      </c>
      <c r="I129" s="41">
        <f t="shared" si="28"/>
        <v>41520.560000000049</v>
      </c>
      <c r="J129" s="41">
        <f t="shared" si="15"/>
        <v>50363.380941957781</v>
      </c>
      <c r="K129" s="123">
        <f t="shared" si="26"/>
        <v>121.29745105065471</v>
      </c>
      <c r="L129" s="41">
        <f t="shared" si="16"/>
        <v>899.05335147999278</v>
      </c>
      <c r="M129" s="41">
        <f t="shared" si="17"/>
        <v>707.5401617235741</v>
      </c>
      <c r="N129" s="41">
        <f t="shared" si="18"/>
        <v>191.51654546387874</v>
      </c>
      <c r="O129" s="32">
        <f t="shared" si="27"/>
        <v>25204.35999999999</v>
      </c>
      <c r="P129" s="32">
        <f t="shared" si="19"/>
        <v>41676.262100000051</v>
      </c>
      <c r="Q129" s="33"/>
      <c r="R129" s="24"/>
      <c r="S129" s="24"/>
      <c r="T129" s="24"/>
      <c r="U129" s="5"/>
      <c r="V129" s="5"/>
      <c r="W129" s="5"/>
      <c r="X129" s="5"/>
      <c r="Y129" s="5"/>
    </row>
    <row r="130" spans="1:25" ht="15" customHeight="1" x14ac:dyDescent="0.25">
      <c r="A130" s="31">
        <f t="shared" si="20"/>
        <v>118</v>
      </c>
      <c r="B130" s="41">
        <f t="shared" si="21"/>
        <v>741.19723348888954</v>
      </c>
      <c r="C130" s="41">
        <f t="shared" si="22"/>
        <v>741.2</v>
      </c>
      <c r="D130" s="50"/>
      <c r="E130" s="49">
        <f t="shared" si="23"/>
        <v>4.4999999999999998E-2</v>
      </c>
      <c r="F130" s="32">
        <f t="shared" si="24"/>
        <v>155.70999999999998</v>
      </c>
      <c r="G130" s="46">
        <f t="shared" si="25"/>
        <v>585.49</v>
      </c>
      <c r="H130" s="40">
        <v>0</v>
      </c>
      <c r="I130" s="41">
        <f t="shared" si="28"/>
        <v>40935.070000000051</v>
      </c>
      <c r="J130" s="41">
        <f t="shared" si="15"/>
        <v>49735.202786716945</v>
      </c>
      <c r="K130" s="123">
        <f t="shared" si="26"/>
        <v>121.49778365278692</v>
      </c>
      <c r="L130" s="41">
        <f t="shared" si="16"/>
        <v>900.53821118477288</v>
      </c>
      <c r="M130" s="41">
        <f t="shared" si="17"/>
        <v>711.35737350870215</v>
      </c>
      <c r="N130" s="41">
        <f t="shared" si="18"/>
        <v>189.18419892575449</v>
      </c>
      <c r="O130" s="32">
        <f t="shared" si="27"/>
        <v>25360.069999999989</v>
      </c>
      <c r="P130" s="32">
        <f t="shared" si="19"/>
        <v>41088.576512500054</v>
      </c>
      <c r="Q130" s="33"/>
      <c r="R130" s="24"/>
      <c r="S130" s="24"/>
      <c r="T130" s="24"/>
      <c r="U130" s="5"/>
      <c r="V130" s="5"/>
      <c r="W130" s="5"/>
      <c r="X130" s="5"/>
      <c r="Y130" s="5"/>
    </row>
    <row r="131" spans="1:25" ht="15" customHeight="1" x14ac:dyDescent="0.25">
      <c r="A131" s="31">
        <f t="shared" si="20"/>
        <v>119</v>
      </c>
      <c r="B131" s="41">
        <f t="shared" si="21"/>
        <v>741.19723348888954</v>
      </c>
      <c r="C131" s="41">
        <f t="shared" si="22"/>
        <v>741.2</v>
      </c>
      <c r="D131" s="50"/>
      <c r="E131" s="49">
        <f t="shared" si="23"/>
        <v>4.4999999999999998E-2</v>
      </c>
      <c r="F131" s="32">
        <f t="shared" si="24"/>
        <v>153.51</v>
      </c>
      <c r="G131" s="46">
        <f t="shared" si="25"/>
        <v>587.69000000000005</v>
      </c>
      <c r="H131" s="40">
        <v>0</v>
      </c>
      <c r="I131" s="41">
        <f t="shared" si="28"/>
        <v>40347.380000000048</v>
      </c>
      <c r="J131" s="41">
        <f t="shared" si="15"/>
        <v>49102.13491380684</v>
      </c>
      <c r="K131" s="123">
        <f t="shared" si="26"/>
        <v>121.69844712049898</v>
      </c>
      <c r="L131" s="41">
        <f t="shared" si="16"/>
        <v>902.02552325607758</v>
      </c>
      <c r="M131" s="41">
        <f t="shared" si="17"/>
        <v>715.20960388246044</v>
      </c>
      <c r="N131" s="41">
        <f t="shared" si="18"/>
        <v>186.81928617467796</v>
      </c>
      <c r="O131" s="32">
        <f t="shared" si="27"/>
        <v>25513.579999999987</v>
      </c>
      <c r="P131" s="32">
        <f t="shared" si="19"/>
        <v>40498.682675000047</v>
      </c>
      <c r="Q131" s="33"/>
      <c r="R131" s="24"/>
      <c r="S131" s="24"/>
      <c r="T131" s="24"/>
      <c r="U131" s="5"/>
      <c r="V131" s="5"/>
      <c r="W131" s="5"/>
      <c r="X131" s="5"/>
      <c r="Y131" s="5"/>
    </row>
    <row r="132" spans="1:25" ht="15" customHeight="1" x14ac:dyDescent="0.25">
      <c r="A132" s="31">
        <f t="shared" si="20"/>
        <v>120</v>
      </c>
      <c r="B132" s="41">
        <f t="shared" si="21"/>
        <v>741.19723348888954</v>
      </c>
      <c r="C132" s="41">
        <f t="shared" si="22"/>
        <v>741.2</v>
      </c>
      <c r="D132" s="50"/>
      <c r="E132" s="49">
        <f t="shared" si="23"/>
        <v>4.4999999999999998E-2</v>
      </c>
      <c r="F132" s="32">
        <f t="shared" si="24"/>
        <v>151.31</v>
      </c>
      <c r="G132" s="46">
        <f t="shared" si="25"/>
        <v>589.8900000000001</v>
      </c>
      <c r="H132" s="40">
        <v>0</v>
      </c>
      <c r="I132" s="41">
        <f t="shared" si="28"/>
        <v>39757.490000000049</v>
      </c>
      <c r="J132" s="41">
        <f t="shared" si="15"/>
        <v>48464.158463302192</v>
      </c>
      <c r="K132" s="123">
        <f t="shared" si="26"/>
        <v>121.8994420002423</v>
      </c>
      <c r="L132" s="41">
        <f t="shared" si="16"/>
        <v>903.51529174418943</v>
      </c>
      <c r="M132" s="41">
        <f t="shared" si="17"/>
        <v>719.07261841522939</v>
      </c>
      <c r="N132" s="41">
        <f t="shared" si="18"/>
        <v>184.44604569056662</v>
      </c>
      <c r="O132" s="32">
        <f t="shared" si="27"/>
        <v>25664.889999999989</v>
      </c>
      <c r="P132" s="32">
        <f t="shared" si="19"/>
        <v>39956.277450000052</v>
      </c>
      <c r="Q132" s="33"/>
      <c r="R132" s="24"/>
      <c r="S132" s="24"/>
      <c r="T132" s="24"/>
      <c r="U132" s="5"/>
      <c r="V132" s="5"/>
      <c r="W132" s="5"/>
      <c r="X132" s="5"/>
      <c r="Y132" s="5"/>
    </row>
    <row r="133" spans="1:25" ht="15" customHeight="1" x14ac:dyDescent="0.25">
      <c r="A133" s="31">
        <f t="shared" si="20"/>
        <v>121</v>
      </c>
      <c r="B133" s="41">
        <f t="shared" si="21"/>
        <v>768.62366347821592</v>
      </c>
      <c r="C133" s="41">
        <f t="shared" si="22"/>
        <v>768.63</v>
      </c>
      <c r="D133" s="50">
        <f>C3+(E3*10)</f>
        <v>0.06</v>
      </c>
      <c r="E133" s="49">
        <f t="shared" si="23"/>
        <v>0.06</v>
      </c>
      <c r="F133" s="32">
        <f t="shared" si="24"/>
        <v>198.79</v>
      </c>
      <c r="G133" s="46">
        <f t="shared" si="25"/>
        <v>569.84</v>
      </c>
      <c r="H133" s="40">
        <v>0</v>
      </c>
      <c r="I133" s="41">
        <f t="shared" si="28"/>
        <v>39187.650000000052</v>
      </c>
      <c r="J133" s="41">
        <f t="shared" si="15"/>
        <v>47848.421940081753</v>
      </c>
      <c r="K133" s="123">
        <f t="shared" si="26"/>
        <v>122.1007688393708</v>
      </c>
      <c r="L133" s="41">
        <f t="shared" si="16"/>
        <v>938.4954025882397</v>
      </c>
      <c r="M133" s="41">
        <f t="shared" si="17"/>
        <v>695.77902115427059</v>
      </c>
      <c r="N133" s="41">
        <f t="shared" si="18"/>
        <v>242.7241183757852</v>
      </c>
      <c r="O133" s="32">
        <f t="shared" si="27"/>
        <v>25863.679999999989</v>
      </c>
      <c r="P133" s="32">
        <f t="shared" si="19"/>
        <v>39383.588250000052</v>
      </c>
      <c r="Q133" s="33"/>
      <c r="R133" s="24"/>
      <c r="S133" s="24"/>
      <c r="T133" s="24"/>
      <c r="U133" s="5"/>
      <c r="V133" s="5"/>
      <c r="W133" s="5"/>
      <c r="X133" s="5"/>
      <c r="Y133" s="5"/>
    </row>
    <row r="134" spans="1:25" ht="15" customHeight="1" x14ac:dyDescent="0.25">
      <c r="A134" s="31">
        <f t="shared" si="20"/>
        <v>122</v>
      </c>
      <c r="B134" s="41">
        <f t="shared" si="21"/>
        <v>768.62366347821592</v>
      </c>
      <c r="C134" s="41">
        <f t="shared" si="22"/>
        <v>768.63</v>
      </c>
      <c r="D134" s="50"/>
      <c r="E134" s="49">
        <f t="shared" si="23"/>
        <v>0.06</v>
      </c>
      <c r="F134" s="32">
        <f t="shared" si="24"/>
        <v>195.94</v>
      </c>
      <c r="G134" s="46">
        <f t="shared" si="25"/>
        <v>572.69000000000005</v>
      </c>
      <c r="H134" s="40">
        <v>0</v>
      </c>
      <c r="I134" s="41">
        <f t="shared" si="28"/>
        <v>38614.96000000005</v>
      </c>
      <c r="J134" s="41">
        <f t="shared" si="15"/>
        <v>47227.03372310767</v>
      </c>
      <c r="K134" s="123">
        <f t="shared" si="26"/>
        <v>122.30242818614239</v>
      </c>
      <c r="L134" s="41">
        <f t="shared" si="16"/>
        <v>940.0454040471418</v>
      </c>
      <c r="M134" s="41">
        <f t="shared" si="17"/>
        <v>700.41377597921894</v>
      </c>
      <c r="N134" s="41">
        <f t="shared" si="18"/>
        <v>239.6393777879274</v>
      </c>
      <c r="O134" s="32">
        <f t="shared" si="27"/>
        <v>26059.619999999988</v>
      </c>
      <c r="P134" s="32">
        <f t="shared" si="19"/>
        <v>38808.034800000052</v>
      </c>
      <c r="Q134" s="33"/>
      <c r="R134" s="24"/>
      <c r="S134" s="24"/>
      <c r="T134" s="24"/>
      <c r="U134" s="5"/>
      <c r="V134" s="5"/>
      <c r="W134" s="5"/>
      <c r="X134" s="5"/>
      <c r="Y134" s="5"/>
    </row>
    <row r="135" spans="1:25" ht="15" customHeight="1" x14ac:dyDescent="0.25">
      <c r="A135" s="31">
        <f t="shared" si="20"/>
        <v>123</v>
      </c>
      <c r="B135" s="41">
        <f t="shared" si="21"/>
        <v>768.62366347821592</v>
      </c>
      <c r="C135" s="41">
        <f t="shared" si="22"/>
        <v>768.63</v>
      </c>
      <c r="D135" s="50"/>
      <c r="E135" s="49">
        <f t="shared" si="23"/>
        <v>0.06</v>
      </c>
      <c r="F135" s="32">
        <f t="shared" si="24"/>
        <v>193.07999999999998</v>
      </c>
      <c r="G135" s="46">
        <f t="shared" si="25"/>
        <v>575.54999999999995</v>
      </c>
      <c r="H135" s="40">
        <v>0</v>
      </c>
      <c r="I135" s="41">
        <f t="shared" si="28"/>
        <v>38039.410000000047</v>
      </c>
      <c r="J135" s="41">
        <f t="shared" si="15"/>
        <v>46599.958816248254</v>
      </c>
      <c r="K135" s="123">
        <f t="shared" si="26"/>
        <v>122.50442058972048</v>
      </c>
      <c r="L135" s="41">
        <f t="shared" si="16"/>
        <v>941.59796545947142</v>
      </c>
      <c r="M135" s="41">
        <f t="shared" si="17"/>
        <v>705.07419270413618</v>
      </c>
      <c r="N135" s="41">
        <f t="shared" si="18"/>
        <v>236.53153527463229</v>
      </c>
      <c r="O135" s="32">
        <f t="shared" si="27"/>
        <v>26252.69999999999</v>
      </c>
      <c r="P135" s="32">
        <f t="shared" si="19"/>
        <v>38229.60705000005</v>
      </c>
      <c r="Q135" s="33"/>
      <c r="R135" s="24"/>
      <c r="S135" s="24"/>
      <c r="T135" s="24"/>
      <c r="U135" s="5"/>
      <c r="V135" s="5"/>
      <c r="W135" s="5"/>
      <c r="X135" s="5"/>
      <c r="Y135" s="5"/>
    </row>
    <row r="136" spans="1:25" ht="15" customHeight="1" x14ac:dyDescent="0.25">
      <c r="A136" s="31">
        <f t="shared" si="20"/>
        <v>124</v>
      </c>
      <c r="B136" s="41">
        <f t="shared" si="21"/>
        <v>768.62366347821592</v>
      </c>
      <c r="C136" s="41">
        <f t="shared" si="22"/>
        <v>768.63</v>
      </c>
      <c r="D136" s="50"/>
      <c r="E136" s="49">
        <f t="shared" si="23"/>
        <v>0.06</v>
      </c>
      <c r="F136" s="32">
        <f t="shared" si="24"/>
        <v>190.2</v>
      </c>
      <c r="G136" s="46">
        <f t="shared" si="25"/>
        <v>578.43000000000006</v>
      </c>
      <c r="H136" s="40">
        <v>0</v>
      </c>
      <c r="I136" s="41">
        <f t="shared" si="28"/>
        <v>37460.980000000047</v>
      </c>
      <c r="J136" s="41">
        <f t="shared" si="15"/>
        <v>45967.149802542466</v>
      </c>
      <c r="K136" s="123">
        <f t="shared" si="26"/>
        <v>122.70674660017546</v>
      </c>
      <c r="L136" s="41">
        <f t="shared" si="16"/>
        <v>943.15309105319977</v>
      </c>
      <c r="M136" s="41">
        <f t="shared" si="17"/>
        <v>709.77263435939506</v>
      </c>
      <c r="N136" s="41">
        <f t="shared" si="18"/>
        <v>233.38823203353371</v>
      </c>
      <c r="O136" s="32">
        <f t="shared" si="27"/>
        <v>26442.899999999991</v>
      </c>
      <c r="P136" s="32">
        <f t="shared" si="19"/>
        <v>37648.28490000005</v>
      </c>
      <c r="Q136" s="33"/>
      <c r="R136" s="24"/>
      <c r="S136" s="24"/>
      <c r="T136" s="24"/>
      <c r="U136" s="5"/>
      <c r="V136" s="5"/>
      <c r="W136" s="5"/>
      <c r="X136" s="5"/>
      <c r="Y136" s="5"/>
    </row>
    <row r="137" spans="1:25" ht="15" customHeight="1" x14ac:dyDescent="0.25">
      <c r="A137" s="31">
        <f t="shared" si="20"/>
        <v>125</v>
      </c>
      <c r="B137" s="41">
        <f t="shared" si="21"/>
        <v>768.62366347821592</v>
      </c>
      <c r="C137" s="41">
        <f t="shared" si="22"/>
        <v>768.63</v>
      </c>
      <c r="D137" s="50"/>
      <c r="E137" s="49">
        <f t="shared" si="23"/>
        <v>0.06</v>
      </c>
      <c r="F137" s="32">
        <f t="shared" si="24"/>
        <v>187.31</v>
      </c>
      <c r="G137" s="46">
        <f t="shared" si="25"/>
        <v>581.31999999999994</v>
      </c>
      <c r="H137" s="40">
        <v>0</v>
      </c>
      <c r="I137" s="41">
        <f t="shared" si="28"/>
        <v>36879.660000000047</v>
      </c>
      <c r="J137" s="41">
        <f t="shared" si="15"/>
        <v>45328.571324234756</v>
      </c>
      <c r="K137" s="123">
        <f t="shared" si="26"/>
        <v>122.90940676848621</v>
      </c>
      <c r="L137" s="41">
        <f t="shared" si="16"/>
        <v>944.71078506328092</v>
      </c>
      <c r="M137" s="41">
        <f t="shared" si="17"/>
        <v>714.49696342656398</v>
      </c>
      <c r="N137" s="41">
        <f t="shared" si="18"/>
        <v>230.22160981805152</v>
      </c>
      <c r="O137" s="32">
        <f t="shared" si="27"/>
        <v>26630.209999999992</v>
      </c>
      <c r="P137" s="32">
        <f t="shared" si="19"/>
        <v>37064.058300000048</v>
      </c>
      <c r="Q137" s="33"/>
      <c r="R137" s="24"/>
      <c r="S137" s="24"/>
      <c r="T137" s="24"/>
      <c r="U137" s="5"/>
      <c r="V137" s="5"/>
      <c r="W137" s="5"/>
      <c r="X137" s="5"/>
      <c r="Y137" s="5"/>
    </row>
    <row r="138" spans="1:25" ht="15" customHeight="1" x14ac:dyDescent="0.25">
      <c r="A138" s="31">
        <f t="shared" si="20"/>
        <v>126</v>
      </c>
      <c r="B138" s="41">
        <f t="shared" si="21"/>
        <v>768.62366347821592</v>
      </c>
      <c r="C138" s="41">
        <f t="shared" si="22"/>
        <v>768.63</v>
      </c>
      <c r="D138" s="50"/>
      <c r="E138" s="49">
        <f t="shared" si="23"/>
        <v>0.06</v>
      </c>
      <c r="F138" s="32">
        <f t="shared" si="24"/>
        <v>184.39999999999998</v>
      </c>
      <c r="G138" s="46">
        <f t="shared" si="25"/>
        <v>584.23</v>
      </c>
      <c r="H138" s="40">
        <v>0</v>
      </c>
      <c r="I138" s="41">
        <f t="shared" si="28"/>
        <v>36295.430000000044</v>
      </c>
      <c r="J138" s="41">
        <f t="shared" si="15"/>
        <v>44684.175560939409</v>
      </c>
      <c r="K138" s="123">
        <f t="shared" si="26"/>
        <v>123.1124016465416</v>
      </c>
      <c r="L138" s="41">
        <f t="shared" si="16"/>
        <v>946.27105173166353</v>
      </c>
      <c r="M138" s="41">
        <f t="shared" si="17"/>
        <v>719.25958413959006</v>
      </c>
      <c r="N138" s="41">
        <f t="shared" si="18"/>
        <v>227.01926863622268</v>
      </c>
      <c r="O138" s="32">
        <f t="shared" si="27"/>
        <v>26814.609999999993</v>
      </c>
      <c r="P138" s="32">
        <f t="shared" si="19"/>
        <v>36476.907150000043</v>
      </c>
      <c r="Q138" s="33"/>
      <c r="R138" s="24"/>
      <c r="S138" s="24"/>
      <c r="T138" s="24"/>
      <c r="U138" s="5"/>
      <c r="V138" s="5"/>
      <c r="W138" s="5"/>
      <c r="X138" s="5"/>
      <c r="Y138" s="5"/>
    </row>
    <row r="139" spans="1:25" ht="15" customHeight="1" x14ac:dyDescent="0.25">
      <c r="A139" s="31">
        <f t="shared" si="20"/>
        <v>127</v>
      </c>
      <c r="B139" s="41">
        <f t="shared" si="21"/>
        <v>768.62366347821592</v>
      </c>
      <c r="C139" s="41">
        <f t="shared" si="22"/>
        <v>768.63</v>
      </c>
      <c r="D139" s="50"/>
      <c r="E139" s="49">
        <f t="shared" si="23"/>
        <v>0.06</v>
      </c>
      <c r="F139" s="32">
        <f t="shared" si="24"/>
        <v>181.48</v>
      </c>
      <c r="G139" s="46">
        <f t="shared" si="25"/>
        <v>587.15</v>
      </c>
      <c r="H139" s="40">
        <v>0</v>
      </c>
      <c r="I139" s="41">
        <f t="shared" si="28"/>
        <v>35708.280000000042</v>
      </c>
      <c r="J139" s="41">
        <f t="shared" si="15"/>
        <v>44033.926790601712</v>
      </c>
      <c r="K139" s="123">
        <f t="shared" si="26"/>
        <v>123.31573178714197</v>
      </c>
      <c r="L139" s="41">
        <f t="shared" si="16"/>
        <v>947.83389530730142</v>
      </c>
      <c r="M139" s="41">
        <f t="shared" si="17"/>
        <v>724.048319188204</v>
      </c>
      <c r="N139" s="41">
        <f t="shared" si="18"/>
        <v>223.79339004730522</v>
      </c>
      <c r="O139" s="32">
        <f t="shared" si="27"/>
        <v>26996.089999999993</v>
      </c>
      <c r="P139" s="32">
        <f t="shared" si="19"/>
        <v>35886.821400000044</v>
      </c>
      <c r="Q139" s="33"/>
      <c r="R139" s="24"/>
      <c r="S139" s="24"/>
      <c r="T139" s="24"/>
      <c r="U139" s="5"/>
      <c r="V139" s="5"/>
      <c r="W139" s="5"/>
      <c r="X139" s="5"/>
      <c r="Y139" s="5"/>
    </row>
    <row r="140" spans="1:25" ht="15" customHeight="1" x14ac:dyDescent="0.25">
      <c r="A140" s="31">
        <f t="shared" si="20"/>
        <v>128</v>
      </c>
      <c r="B140" s="41">
        <f t="shared" si="21"/>
        <v>768.62366347821592</v>
      </c>
      <c r="C140" s="41">
        <f t="shared" si="22"/>
        <v>768.63</v>
      </c>
      <c r="D140" s="50"/>
      <c r="E140" s="49">
        <f t="shared" si="23"/>
        <v>0.06</v>
      </c>
      <c r="F140" s="32">
        <f t="shared" si="24"/>
        <v>178.54999999999998</v>
      </c>
      <c r="G140" s="46">
        <f t="shared" si="25"/>
        <v>590.08000000000004</v>
      </c>
      <c r="H140" s="40">
        <v>0</v>
      </c>
      <c r="I140" s="41">
        <f t="shared" si="28"/>
        <v>35118.200000000041</v>
      </c>
      <c r="J140" s="41">
        <f t="shared" si="15"/>
        <v>43377.789138533699</v>
      </c>
      <c r="K140" s="123">
        <f t="shared" si="26"/>
        <v>123.51939774400068</v>
      </c>
      <c r="L140" s="41">
        <f t="shared" si="16"/>
        <v>949.39932004616685</v>
      </c>
      <c r="M140" s="41">
        <f t="shared" si="17"/>
        <v>728.86326220779938</v>
      </c>
      <c r="N140" s="41">
        <f t="shared" si="18"/>
        <v>220.54388467191322</v>
      </c>
      <c r="O140" s="32">
        <f t="shared" si="27"/>
        <v>27174.639999999992</v>
      </c>
      <c r="P140" s="32">
        <f t="shared" si="19"/>
        <v>35293.791000000041</v>
      </c>
      <c r="Q140" s="33"/>
      <c r="R140" s="24"/>
      <c r="S140" s="24"/>
      <c r="T140" s="24"/>
      <c r="U140" s="5"/>
      <c r="V140" s="5"/>
      <c r="W140" s="5"/>
      <c r="X140" s="5"/>
      <c r="Y140" s="5"/>
    </row>
    <row r="141" spans="1:25" ht="15" customHeight="1" x14ac:dyDescent="0.25">
      <c r="A141" s="31">
        <f t="shared" si="20"/>
        <v>129</v>
      </c>
      <c r="B141" s="41">
        <f t="shared" si="21"/>
        <v>768.62366347821592</v>
      </c>
      <c r="C141" s="41">
        <f t="shared" si="22"/>
        <v>768.63</v>
      </c>
      <c r="D141" s="50"/>
      <c r="E141" s="49">
        <f t="shared" si="23"/>
        <v>0.06</v>
      </c>
      <c r="F141" s="32">
        <f t="shared" si="24"/>
        <v>175.6</v>
      </c>
      <c r="G141" s="46">
        <f t="shared" si="25"/>
        <v>593.03</v>
      </c>
      <c r="H141" s="40">
        <v>0</v>
      </c>
      <c r="I141" s="41">
        <f t="shared" si="28"/>
        <v>34525.170000000042</v>
      </c>
      <c r="J141" s="41">
        <f t="shared" si="15"/>
        <v>42715.714204550342</v>
      </c>
      <c r="K141" s="123">
        <f t="shared" si="26"/>
        <v>123.7234000717456</v>
      </c>
      <c r="L141" s="41">
        <f t="shared" si="16"/>
        <v>950.96733021126067</v>
      </c>
      <c r="M141" s="41">
        <f t="shared" si="17"/>
        <v>733.71687944547296</v>
      </c>
      <c r="N141" s="41">
        <f t="shared" si="18"/>
        <v>217.25829052598527</v>
      </c>
      <c r="O141" s="32">
        <f t="shared" si="27"/>
        <v>27350.239999999991</v>
      </c>
      <c r="P141" s="32">
        <f t="shared" si="19"/>
        <v>34697.795850000039</v>
      </c>
      <c r="Q141" s="33"/>
      <c r="R141" s="24"/>
      <c r="S141" s="24"/>
      <c r="T141" s="24"/>
      <c r="U141" s="5"/>
      <c r="V141" s="5"/>
      <c r="W141" s="5"/>
      <c r="X141" s="5"/>
      <c r="Y141" s="5"/>
    </row>
    <row r="142" spans="1:25" ht="15" customHeight="1" x14ac:dyDescent="0.25">
      <c r="A142" s="31">
        <f t="shared" si="20"/>
        <v>130</v>
      </c>
      <c r="B142" s="41">
        <f t="shared" si="21"/>
        <v>768.62366347821592</v>
      </c>
      <c r="C142" s="41">
        <f t="shared" si="22"/>
        <v>768.63</v>
      </c>
      <c r="D142" s="50"/>
      <c r="E142" s="49">
        <f t="shared" si="23"/>
        <v>0.06</v>
      </c>
      <c r="F142" s="32">
        <f t="shared" si="24"/>
        <v>172.63</v>
      </c>
      <c r="G142" s="46">
        <f t="shared" si="25"/>
        <v>596</v>
      </c>
      <c r="H142" s="40">
        <v>0</v>
      </c>
      <c r="I142" s="41">
        <f t="shared" si="28"/>
        <v>33929.170000000042</v>
      </c>
      <c r="J142" s="41">
        <f t="shared" ref="J142:J205" si="29">K142/$K$2*I142</f>
        <v>42047.653353048503</v>
      </c>
      <c r="K142" s="123">
        <f t="shared" si="26"/>
        <v>123.92773932592058</v>
      </c>
      <c r="L142" s="41">
        <f t="shared" ref="L142:L205" si="30">IFERROR(IF(B142="","",K142/100*B142),"")</f>
        <v>952.53793007262448</v>
      </c>
      <c r="M142" s="41">
        <f t="shared" ref="M142:M205" si="31">IFERROR(IF(B142="","",K142/100*G142),"")</f>
        <v>738.60932638248664</v>
      </c>
      <c r="N142" s="41">
        <f t="shared" ref="N142:N205" si="32">IFERROR(IF(B142="","",K142/100*F142),"")</f>
        <v>213.9364563983367</v>
      </c>
      <c r="O142" s="32">
        <f t="shared" si="27"/>
        <v>27522.869999999992</v>
      </c>
      <c r="P142" s="32">
        <f t="shared" ref="P142:P205" si="33">I142+(I142*E143/12)</f>
        <v>34098.815850000043</v>
      </c>
      <c r="Q142" s="33"/>
      <c r="R142" s="24"/>
      <c r="S142" s="24"/>
      <c r="T142" s="24"/>
      <c r="U142" s="5"/>
      <c r="V142" s="5"/>
      <c r="W142" s="5"/>
      <c r="X142" s="5"/>
      <c r="Y142" s="5"/>
    </row>
    <row r="143" spans="1:25" ht="15" customHeight="1" x14ac:dyDescent="0.25">
      <c r="A143" s="31">
        <f t="shared" ref="A143:A206" si="34">IF(I142&lt;0.02,"",A142+1)</f>
        <v>131</v>
      </c>
      <c r="B143" s="41">
        <f t="shared" ref="B143:B206" si="35">IF(A143="","",IF(E143&lt;&gt;E142,PMT(E143/12,$C$4-A142,-I142),B142))</f>
        <v>768.62366347821592</v>
      </c>
      <c r="C143" s="41">
        <f t="shared" ref="C143:C206" si="36">IF(A143="","",IF(B143&gt;P142,P142,ROUNDUP(B143,2)))</f>
        <v>768.63</v>
      </c>
      <c r="D143" s="50"/>
      <c r="E143" s="49">
        <f t="shared" ref="E143:E206" si="37">IF(A143="","",IF(D143&lt;&gt;"",D143,E142))</f>
        <v>0.06</v>
      </c>
      <c r="F143" s="32">
        <f t="shared" ref="F143:F206" si="38">IF(A143="","",ROUNDUP(I142*E143/12,2))</f>
        <v>169.64999999999998</v>
      </c>
      <c r="G143" s="46">
        <f t="shared" ref="G143:G206" si="39">IF(A143="","",C143-F143)</f>
        <v>598.98</v>
      </c>
      <c r="H143" s="40">
        <v>0</v>
      </c>
      <c r="I143" s="41">
        <f t="shared" si="28"/>
        <v>33330.190000000039</v>
      </c>
      <c r="J143" s="41">
        <f t="shared" si="29"/>
        <v>41373.57012538414</v>
      </c>
      <c r="K143" s="123">
        <f t="shared" ref="K143:K206" si="40">K142+G$3*K142/100</f>
        <v>124.13241606298702</v>
      </c>
      <c r="L143" s="41">
        <f t="shared" si="30"/>
        <v>954.11112390735218</v>
      </c>
      <c r="M143" s="41">
        <f t="shared" si="31"/>
        <v>743.52834573407961</v>
      </c>
      <c r="N143" s="41">
        <f t="shared" si="32"/>
        <v>210.59064385085745</v>
      </c>
      <c r="O143" s="32">
        <f t="shared" ref="O143:O206" si="41">IF(A143="","",O142+F143)</f>
        <v>27692.519999999993</v>
      </c>
      <c r="P143" s="32">
        <f t="shared" si="33"/>
        <v>33496.840950000042</v>
      </c>
      <c r="Q143" s="33"/>
      <c r="R143" s="24"/>
      <c r="S143" s="24"/>
      <c r="T143" s="24"/>
      <c r="U143" s="5"/>
      <c r="V143" s="5"/>
      <c r="W143" s="5"/>
      <c r="X143" s="5"/>
      <c r="Y143" s="5"/>
    </row>
    <row r="144" spans="1:25" ht="15" customHeight="1" x14ac:dyDescent="0.25">
      <c r="A144" s="31">
        <f t="shared" si="34"/>
        <v>132</v>
      </c>
      <c r="B144" s="41">
        <f t="shared" si="35"/>
        <v>768.62366347821592</v>
      </c>
      <c r="C144" s="41">
        <f t="shared" si="36"/>
        <v>768.63</v>
      </c>
      <c r="D144" s="50"/>
      <c r="E144" s="49">
        <f t="shared" si="37"/>
        <v>0.06</v>
      </c>
      <c r="F144" s="32">
        <f t="shared" si="38"/>
        <v>166.66</v>
      </c>
      <c r="G144" s="46">
        <f t="shared" si="39"/>
        <v>601.97</v>
      </c>
      <c r="H144" s="40">
        <v>0</v>
      </c>
      <c r="I144" s="41">
        <f t="shared" ref="I144:I207" si="42">IFERROR(IF(I143&lt;0.02,0,I143-G144-H144),"")</f>
        <v>32728.220000000038</v>
      </c>
      <c r="J144" s="41">
        <f t="shared" si="29"/>
        <v>40693.427907769568</v>
      </c>
      <c r="K144" s="123">
        <f t="shared" si="40"/>
        <v>124.33743084032534</v>
      </c>
      <c r="L144" s="41">
        <f t="shared" si="30"/>
        <v>955.68691599960164</v>
      </c>
      <c r="M144" s="41">
        <f t="shared" si="31"/>
        <v>748.47403242950645</v>
      </c>
      <c r="N144" s="41">
        <f t="shared" si="32"/>
        <v>207.2207622384862</v>
      </c>
      <c r="O144" s="32">
        <f t="shared" si="41"/>
        <v>27859.179999999993</v>
      </c>
      <c r="P144" s="32">
        <f t="shared" si="33"/>
        <v>32891.861100000038</v>
      </c>
      <c r="Q144" s="33"/>
      <c r="R144" s="24"/>
      <c r="S144" s="24"/>
      <c r="T144" s="24"/>
      <c r="U144" s="5"/>
      <c r="V144" s="5"/>
      <c r="W144" s="5"/>
      <c r="X144" s="5"/>
      <c r="Y144" s="5"/>
    </row>
    <row r="145" spans="1:25" ht="15" customHeight="1" x14ac:dyDescent="0.25">
      <c r="A145" s="31">
        <f t="shared" si="34"/>
        <v>133</v>
      </c>
      <c r="B145" s="41">
        <f t="shared" si="35"/>
        <v>768.62366347821592</v>
      </c>
      <c r="C145" s="41">
        <f t="shared" si="36"/>
        <v>768.63</v>
      </c>
      <c r="D145" s="50"/>
      <c r="E145" s="49">
        <f t="shared" si="37"/>
        <v>0.06</v>
      </c>
      <c r="F145" s="32">
        <f t="shared" si="38"/>
        <v>163.64999999999998</v>
      </c>
      <c r="G145" s="46">
        <f t="shared" si="39"/>
        <v>604.98</v>
      </c>
      <c r="H145" s="40">
        <v>0</v>
      </c>
      <c r="I145" s="41">
        <f t="shared" si="42"/>
        <v>32123.240000000038</v>
      </c>
      <c r="J145" s="41">
        <f t="shared" si="29"/>
        <v>40007.177476463832</v>
      </c>
      <c r="K145" s="123">
        <f t="shared" si="40"/>
        <v>124.54278421623654</v>
      </c>
      <c r="L145" s="41">
        <f t="shared" si="30"/>
        <v>957.26531064060657</v>
      </c>
      <c r="M145" s="41">
        <f t="shared" si="31"/>
        <v>753.45893595138784</v>
      </c>
      <c r="N145" s="41">
        <f t="shared" si="32"/>
        <v>203.81426636987109</v>
      </c>
      <c r="O145" s="32">
        <f t="shared" si="41"/>
        <v>28022.829999999994</v>
      </c>
      <c r="P145" s="32">
        <f t="shared" si="33"/>
        <v>32283.856200000038</v>
      </c>
      <c r="Q145" s="33"/>
      <c r="R145" s="24"/>
      <c r="S145" s="24"/>
      <c r="T145" s="24"/>
      <c r="U145" s="5"/>
      <c r="V145" s="5"/>
      <c r="W145" s="5"/>
      <c r="X145" s="5"/>
      <c r="Y145" s="5"/>
    </row>
    <row r="146" spans="1:25" ht="15" customHeight="1" x14ac:dyDescent="0.25">
      <c r="A146" s="31">
        <f t="shared" si="34"/>
        <v>134</v>
      </c>
      <c r="B146" s="41">
        <f t="shared" si="35"/>
        <v>768.62366347821592</v>
      </c>
      <c r="C146" s="41">
        <f t="shared" si="36"/>
        <v>768.63</v>
      </c>
      <c r="D146" s="50"/>
      <c r="E146" s="49">
        <f t="shared" si="37"/>
        <v>0.06</v>
      </c>
      <c r="F146" s="32">
        <f t="shared" si="38"/>
        <v>160.62</v>
      </c>
      <c r="G146" s="46">
        <f t="shared" si="39"/>
        <v>608.01</v>
      </c>
      <c r="H146" s="40">
        <v>0</v>
      </c>
      <c r="I146" s="41">
        <f t="shared" si="42"/>
        <v>31515.23000000004</v>
      </c>
      <c r="J146" s="41">
        <f t="shared" si="29"/>
        <v>39314.76936924133</v>
      </c>
      <c r="K146" s="123">
        <f t="shared" si="40"/>
        <v>124.74847674994369</v>
      </c>
      <c r="L146" s="41">
        <f t="shared" si="30"/>
        <v>958.8463121286876</v>
      </c>
      <c r="M146" s="41">
        <f t="shared" si="31"/>
        <v>758.48321348733259</v>
      </c>
      <c r="N146" s="41">
        <f t="shared" si="32"/>
        <v>200.37100335575957</v>
      </c>
      <c r="O146" s="32">
        <f t="shared" si="41"/>
        <v>28183.449999999993</v>
      </c>
      <c r="P146" s="32">
        <f t="shared" si="33"/>
        <v>31672.80615000004</v>
      </c>
      <c r="Q146" s="33"/>
      <c r="R146" s="24"/>
      <c r="S146" s="24"/>
      <c r="T146" s="24"/>
      <c r="U146" s="5"/>
      <c r="V146" s="5"/>
      <c r="W146" s="5"/>
      <c r="X146" s="5"/>
      <c r="Y146" s="5"/>
    </row>
    <row r="147" spans="1:25" ht="15" customHeight="1" x14ac:dyDescent="0.25">
      <c r="A147" s="31">
        <f t="shared" si="34"/>
        <v>135</v>
      </c>
      <c r="B147" s="41">
        <f t="shared" si="35"/>
        <v>768.62366347821592</v>
      </c>
      <c r="C147" s="41">
        <f t="shared" si="36"/>
        <v>768.63</v>
      </c>
      <c r="D147" s="50"/>
      <c r="E147" s="49">
        <f t="shared" si="37"/>
        <v>0.06</v>
      </c>
      <c r="F147" s="32">
        <f t="shared" si="38"/>
        <v>157.57999999999998</v>
      </c>
      <c r="G147" s="46">
        <f t="shared" si="39"/>
        <v>611.04999999999995</v>
      </c>
      <c r="H147" s="40">
        <v>0</v>
      </c>
      <c r="I147" s="41">
        <f t="shared" si="42"/>
        <v>30904.18000000004</v>
      </c>
      <c r="J147" s="41">
        <f t="shared" si="29"/>
        <v>38616.166379968694</v>
      </c>
      <c r="K147" s="123">
        <f t="shared" si="40"/>
        <v>124.95450900159346</v>
      </c>
      <c r="L147" s="41">
        <f t="shared" si="30"/>
        <v>960.42992476926474</v>
      </c>
      <c r="M147" s="41">
        <f t="shared" si="31"/>
        <v>763.53452725423676</v>
      </c>
      <c r="N147" s="41">
        <f t="shared" si="32"/>
        <v>196.90331528471097</v>
      </c>
      <c r="O147" s="32">
        <f t="shared" si="41"/>
        <v>28341.029999999995</v>
      </c>
      <c r="P147" s="32">
        <f t="shared" si="33"/>
        <v>31058.70090000004</v>
      </c>
      <c r="Q147" s="33"/>
      <c r="R147" s="24"/>
      <c r="S147" s="24"/>
      <c r="T147" s="24"/>
      <c r="U147" s="5"/>
      <c r="V147" s="5"/>
      <c r="W147" s="5"/>
      <c r="X147" s="5"/>
      <c r="Y147" s="5"/>
    </row>
    <row r="148" spans="1:25" ht="15" customHeight="1" x14ac:dyDescent="0.25">
      <c r="A148" s="31">
        <f t="shared" si="34"/>
        <v>136</v>
      </c>
      <c r="B148" s="41">
        <f t="shared" si="35"/>
        <v>768.62366347821592</v>
      </c>
      <c r="C148" s="41">
        <f t="shared" si="36"/>
        <v>768.63</v>
      </c>
      <c r="D148" s="50"/>
      <c r="E148" s="49">
        <f t="shared" si="37"/>
        <v>0.06</v>
      </c>
      <c r="F148" s="32">
        <f t="shared" si="38"/>
        <v>154.53</v>
      </c>
      <c r="G148" s="46">
        <f t="shared" si="39"/>
        <v>614.1</v>
      </c>
      <c r="H148" s="40">
        <v>0</v>
      </c>
      <c r="I148" s="41">
        <f t="shared" si="42"/>
        <v>30290.080000000042</v>
      </c>
      <c r="J148" s="41">
        <f t="shared" si="29"/>
        <v>37911.33114482613</v>
      </c>
      <c r="K148" s="123">
        <f t="shared" si="40"/>
        <v>125.16088153225768</v>
      </c>
      <c r="L148" s="41">
        <f t="shared" si="30"/>
        <v>962.01615287486879</v>
      </c>
      <c r="M148" s="41">
        <f t="shared" si="31"/>
        <v>768.61297348959442</v>
      </c>
      <c r="N148" s="41">
        <f t="shared" si="32"/>
        <v>193.41111023179781</v>
      </c>
      <c r="O148" s="32">
        <f t="shared" si="41"/>
        <v>28495.559999999994</v>
      </c>
      <c r="P148" s="32">
        <f t="shared" si="33"/>
        <v>30441.530400000043</v>
      </c>
      <c r="Q148" s="33"/>
      <c r="R148" s="24"/>
      <c r="S148" s="24"/>
      <c r="T148" s="24"/>
      <c r="U148" s="5"/>
      <c r="V148" s="5"/>
      <c r="W148" s="5"/>
      <c r="X148" s="5"/>
      <c r="Y148" s="5"/>
    </row>
    <row r="149" spans="1:25" ht="15" customHeight="1" x14ac:dyDescent="0.25">
      <c r="A149" s="31">
        <f t="shared" si="34"/>
        <v>137</v>
      </c>
      <c r="B149" s="41">
        <f t="shared" si="35"/>
        <v>768.62366347821592</v>
      </c>
      <c r="C149" s="41">
        <f t="shared" si="36"/>
        <v>768.63</v>
      </c>
      <c r="D149" s="50"/>
      <c r="E149" s="49">
        <f t="shared" si="37"/>
        <v>0.06</v>
      </c>
      <c r="F149" s="32">
        <f t="shared" si="38"/>
        <v>151.45999999999998</v>
      </c>
      <c r="G149" s="46">
        <f t="shared" si="39"/>
        <v>617.17000000000007</v>
      </c>
      <c r="H149" s="40">
        <v>0</v>
      </c>
      <c r="I149" s="41">
        <f t="shared" si="42"/>
        <v>29672.91000000004</v>
      </c>
      <c r="J149" s="41">
        <f t="shared" si="29"/>
        <v>37200.213605009201</v>
      </c>
      <c r="K149" s="123">
        <f t="shared" si="40"/>
        <v>125.36759490393477</v>
      </c>
      <c r="L149" s="41">
        <f t="shared" si="30"/>
        <v>963.60500076515257</v>
      </c>
      <c r="M149" s="41">
        <f t="shared" si="31"/>
        <v>773.73118546861429</v>
      </c>
      <c r="N149" s="41">
        <f t="shared" si="32"/>
        <v>189.88175924149957</v>
      </c>
      <c r="O149" s="32">
        <f t="shared" si="41"/>
        <v>28647.019999999993</v>
      </c>
      <c r="P149" s="32">
        <f t="shared" si="33"/>
        <v>29821.274550000038</v>
      </c>
      <c r="Q149" s="33"/>
      <c r="R149" s="24"/>
      <c r="S149" s="24"/>
      <c r="T149" s="24"/>
      <c r="U149" s="5"/>
      <c r="V149" s="5"/>
      <c r="W149" s="5"/>
      <c r="X149" s="5"/>
      <c r="Y149" s="5"/>
    </row>
    <row r="150" spans="1:25" ht="15" customHeight="1" x14ac:dyDescent="0.25">
      <c r="A150" s="31">
        <f t="shared" si="34"/>
        <v>138</v>
      </c>
      <c r="B150" s="41">
        <f t="shared" si="35"/>
        <v>768.62366347821592</v>
      </c>
      <c r="C150" s="41">
        <f t="shared" si="36"/>
        <v>768.63</v>
      </c>
      <c r="D150" s="50"/>
      <c r="E150" s="49">
        <f t="shared" si="37"/>
        <v>0.06</v>
      </c>
      <c r="F150" s="32">
        <f t="shared" si="38"/>
        <v>148.37</v>
      </c>
      <c r="G150" s="46">
        <f t="shared" si="39"/>
        <v>620.26</v>
      </c>
      <c r="H150" s="40">
        <v>0</v>
      </c>
      <c r="I150" s="41">
        <f t="shared" si="42"/>
        <v>29052.650000000041</v>
      </c>
      <c r="J150" s="41">
        <f t="shared" si="29"/>
        <v>36482.763460126247</v>
      </c>
      <c r="K150" s="123">
        <f t="shared" si="40"/>
        <v>125.5746496795514</v>
      </c>
      <c r="L150" s="41">
        <f t="shared" si="30"/>
        <v>965.19647276690375</v>
      </c>
      <c r="M150" s="41">
        <f t="shared" si="31"/>
        <v>778.88932210238556</v>
      </c>
      <c r="N150" s="41">
        <f t="shared" si="32"/>
        <v>186.31510772955042</v>
      </c>
      <c r="O150" s="32">
        <f t="shared" si="41"/>
        <v>28795.389999999992</v>
      </c>
      <c r="P150" s="32">
        <f t="shared" si="33"/>
        <v>29197.913250000041</v>
      </c>
      <c r="Q150" s="33"/>
      <c r="R150" s="24"/>
      <c r="S150" s="24"/>
      <c r="T150" s="24"/>
      <c r="U150" s="5"/>
      <c r="V150" s="5"/>
      <c r="W150" s="5"/>
      <c r="X150" s="5"/>
      <c r="Y150" s="5"/>
    </row>
    <row r="151" spans="1:25" ht="15" customHeight="1" x14ac:dyDescent="0.25">
      <c r="A151" s="31">
        <f t="shared" si="34"/>
        <v>139</v>
      </c>
      <c r="B151" s="41">
        <f t="shared" si="35"/>
        <v>768.62366347821592</v>
      </c>
      <c r="C151" s="41">
        <f t="shared" si="36"/>
        <v>768.63</v>
      </c>
      <c r="D151" s="50"/>
      <c r="E151" s="49">
        <f t="shared" si="37"/>
        <v>0.06</v>
      </c>
      <c r="F151" s="32">
        <f t="shared" si="38"/>
        <v>145.26999999999998</v>
      </c>
      <c r="G151" s="46">
        <f t="shared" si="39"/>
        <v>623.36</v>
      </c>
      <c r="H151" s="40">
        <v>0</v>
      </c>
      <c r="I151" s="41">
        <f t="shared" si="42"/>
        <v>28429.290000000041</v>
      </c>
      <c r="J151" s="41">
        <f t="shared" si="29"/>
        <v>35758.942745519089</v>
      </c>
      <c r="K151" s="123">
        <f t="shared" si="40"/>
        <v>125.78204642296392</v>
      </c>
      <c r="L151" s="41">
        <f t="shared" si="30"/>
        <v>966.79057321405548</v>
      </c>
      <c r="M151" s="41">
        <f t="shared" si="31"/>
        <v>784.07496458218782</v>
      </c>
      <c r="N151" s="41">
        <f t="shared" si="32"/>
        <v>182.72357883863964</v>
      </c>
      <c r="O151" s="32">
        <f t="shared" si="41"/>
        <v>28940.659999999993</v>
      </c>
      <c r="P151" s="32">
        <f t="shared" si="33"/>
        <v>28571.436450000041</v>
      </c>
      <c r="Q151" s="33"/>
      <c r="R151" s="24"/>
      <c r="S151" s="24"/>
      <c r="T151" s="24"/>
      <c r="U151" s="5"/>
      <c r="V151" s="5"/>
      <c r="W151" s="5"/>
      <c r="X151" s="5"/>
      <c r="Y151" s="5"/>
    </row>
    <row r="152" spans="1:25" ht="15" customHeight="1" x14ac:dyDescent="0.25">
      <c r="A152" s="31">
        <f t="shared" si="34"/>
        <v>140</v>
      </c>
      <c r="B152" s="41">
        <f t="shared" si="35"/>
        <v>768.62366347821592</v>
      </c>
      <c r="C152" s="41">
        <f t="shared" si="36"/>
        <v>768.63</v>
      </c>
      <c r="D152" s="50"/>
      <c r="E152" s="49">
        <f t="shared" si="37"/>
        <v>0.06</v>
      </c>
      <c r="F152" s="32">
        <f t="shared" si="38"/>
        <v>142.14999999999998</v>
      </c>
      <c r="G152" s="46">
        <f t="shared" si="39"/>
        <v>626.48</v>
      </c>
      <c r="H152" s="40">
        <v>0</v>
      </c>
      <c r="I152" s="41">
        <f t="shared" si="42"/>
        <v>27802.810000000041</v>
      </c>
      <c r="J152" s="41">
        <f t="shared" si="29"/>
        <v>35028.700737289051</v>
      </c>
      <c r="K152" s="123">
        <f t="shared" si="40"/>
        <v>125.98978569895993</v>
      </c>
      <c r="L152" s="41">
        <f t="shared" si="30"/>
        <v>968.38730644769919</v>
      </c>
      <c r="M152" s="41">
        <f t="shared" si="31"/>
        <v>789.30080944684426</v>
      </c>
      <c r="N152" s="41">
        <f t="shared" si="32"/>
        <v>179.09448037107151</v>
      </c>
      <c r="O152" s="32">
        <f t="shared" si="41"/>
        <v>29082.809999999994</v>
      </c>
      <c r="P152" s="32">
        <f t="shared" si="33"/>
        <v>27941.824050000043</v>
      </c>
      <c r="Q152" s="33"/>
      <c r="R152" s="24"/>
      <c r="S152" s="24"/>
      <c r="T152" s="24"/>
      <c r="U152" s="5"/>
      <c r="V152" s="5"/>
      <c r="W152" s="5"/>
      <c r="X152" s="5"/>
      <c r="Y152" s="5"/>
    </row>
    <row r="153" spans="1:25" ht="15" customHeight="1" x14ac:dyDescent="0.25">
      <c r="A153" s="31">
        <f t="shared" si="34"/>
        <v>141</v>
      </c>
      <c r="B153" s="41">
        <f t="shared" si="35"/>
        <v>768.62366347821592</v>
      </c>
      <c r="C153" s="41">
        <f t="shared" si="36"/>
        <v>768.63</v>
      </c>
      <c r="D153" s="50"/>
      <c r="E153" s="49">
        <f t="shared" si="37"/>
        <v>0.06</v>
      </c>
      <c r="F153" s="32">
        <f t="shared" si="38"/>
        <v>139.01999999999998</v>
      </c>
      <c r="G153" s="46">
        <f t="shared" si="39"/>
        <v>629.61</v>
      </c>
      <c r="H153" s="40">
        <v>0</v>
      </c>
      <c r="I153" s="41">
        <f t="shared" si="42"/>
        <v>27173.200000000041</v>
      </c>
      <c r="J153" s="41">
        <f t="shared" si="29"/>
        <v>34291.999087283104</v>
      </c>
      <c r="K153" s="123">
        <f t="shared" si="40"/>
        <v>126.19786807325988</v>
      </c>
      <c r="L153" s="41">
        <f t="shared" si="30"/>
        <v>969.98667681609584</v>
      </c>
      <c r="M153" s="41">
        <f t="shared" si="31"/>
        <v>794.55439717605157</v>
      </c>
      <c r="N153" s="41">
        <f t="shared" si="32"/>
        <v>175.44027619544585</v>
      </c>
      <c r="O153" s="32">
        <f t="shared" si="41"/>
        <v>29221.829999999994</v>
      </c>
      <c r="P153" s="32">
        <f t="shared" si="33"/>
        <v>27309.066000000043</v>
      </c>
      <c r="Q153" s="33"/>
      <c r="R153" s="24"/>
      <c r="S153" s="24"/>
      <c r="T153" s="24"/>
      <c r="U153" s="5"/>
      <c r="V153" s="5"/>
      <c r="W153" s="5"/>
      <c r="X153" s="5"/>
      <c r="Y153" s="5"/>
    </row>
    <row r="154" spans="1:25" ht="15" customHeight="1" x14ac:dyDescent="0.25">
      <c r="A154" s="31">
        <f t="shared" si="34"/>
        <v>142</v>
      </c>
      <c r="B154" s="41">
        <f t="shared" si="35"/>
        <v>768.62366347821592</v>
      </c>
      <c r="C154" s="41">
        <f t="shared" si="36"/>
        <v>768.63</v>
      </c>
      <c r="D154" s="50"/>
      <c r="E154" s="49">
        <f t="shared" si="37"/>
        <v>0.06</v>
      </c>
      <c r="F154" s="32">
        <f t="shared" si="38"/>
        <v>135.87</v>
      </c>
      <c r="G154" s="46">
        <f t="shared" si="39"/>
        <v>632.76</v>
      </c>
      <c r="H154" s="40">
        <v>0</v>
      </c>
      <c r="I154" s="41">
        <f t="shared" si="42"/>
        <v>26540.440000000042</v>
      </c>
      <c r="J154" s="41">
        <f t="shared" si="29"/>
        <v>33548.786645156557</v>
      </c>
      <c r="K154" s="123">
        <f t="shared" si="40"/>
        <v>126.40629411251849</v>
      </c>
      <c r="L154" s="41">
        <f t="shared" si="30"/>
        <v>971.588688674688</v>
      </c>
      <c r="M154" s="41">
        <f t="shared" si="31"/>
        <v>799.84846662637199</v>
      </c>
      <c r="N154" s="41">
        <f t="shared" si="32"/>
        <v>171.74823181067887</v>
      </c>
      <c r="O154" s="32">
        <f t="shared" si="41"/>
        <v>29357.699999999993</v>
      </c>
      <c r="P154" s="32">
        <f t="shared" si="33"/>
        <v>26673.142200000042</v>
      </c>
      <c r="Q154" s="33"/>
      <c r="R154" s="24"/>
      <c r="S154" s="24"/>
      <c r="T154" s="24"/>
      <c r="U154" s="5"/>
      <c r="V154" s="5"/>
      <c r="W154" s="5"/>
      <c r="X154" s="5"/>
      <c r="Y154" s="5"/>
    </row>
    <row r="155" spans="1:25" ht="15" customHeight="1" x14ac:dyDescent="0.25">
      <c r="A155" s="31">
        <f t="shared" si="34"/>
        <v>143</v>
      </c>
      <c r="B155" s="41">
        <f t="shared" si="35"/>
        <v>768.62366347821592</v>
      </c>
      <c r="C155" s="41">
        <f t="shared" si="36"/>
        <v>768.63</v>
      </c>
      <c r="D155" s="50"/>
      <c r="E155" s="49">
        <f t="shared" si="37"/>
        <v>0.06</v>
      </c>
      <c r="F155" s="32">
        <f t="shared" si="38"/>
        <v>132.70999999999998</v>
      </c>
      <c r="G155" s="46">
        <f t="shared" si="39"/>
        <v>635.92000000000007</v>
      </c>
      <c r="H155" s="40">
        <v>0</v>
      </c>
      <c r="I155" s="41">
        <f t="shared" si="42"/>
        <v>25904.52000000004</v>
      </c>
      <c r="J155" s="41">
        <f t="shared" si="29"/>
        <v>32799.024676450761</v>
      </c>
      <c r="K155" s="123">
        <f t="shared" si="40"/>
        <v>126.61506438432639</v>
      </c>
      <c r="L155" s="41">
        <f t="shared" si="30"/>
        <v>973.19334638611133</v>
      </c>
      <c r="M155" s="41">
        <f t="shared" si="31"/>
        <v>805.17051743280854</v>
      </c>
      <c r="N155" s="41">
        <f t="shared" si="32"/>
        <v>168.03085194443952</v>
      </c>
      <c r="O155" s="32">
        <f t="shared" si="41"/>
        <v>29490.409999999993</v>
      </c>
      <c r="P155" s="32">
        <f t="shared" si="33"/>
        <v>26034.042600000041</v>
      </c>
      <c r="Q155" s="33"/>
      <c r="R155" s="24"/>
      <c r="S155" s="24"/>
      <c r="T155" s="24"/>
      <c r="U155" s="5"/>
      <c r="V155" s="5"/>
      <c r="W155" s="5"/>
      <c r="X155" s="5"/>
      <c r="Y155" s="5"/>
    </row>
    <row r="156" spans="1:25" ht="15" customHeight="1" x14ac:dyDescent="0.25">
      <c r="A156" s="31">
        <f t="shared" si="34"/>
        <v>144</v>
      </c>
      <c r="B156" s="41">
        <f t="shared" si="35"/>
        <v>768.62366347821592</v>
      </c>
      <c r="C156" s="41">
        <f t="shared" si="36"/>
        <v>768.63</v>
      </c>
      <c r="D156" s="50"/>
      <c r="E156" s="49">
        <f t="shared" si="37"/>
        <v>0.06</v>
      </c>
      <c r="F156" s="32">
        <f t="shared" si="38"/>
        <v>129.53</v>
      </c>
      <c r="G156" s="46">
        <f t="shared" si="39"/>
        <v>639.1</v>
      </c>
      <c r="H156" s="40">
        <v>0</v>
      </c>
      <c r="I156" s="41">
        <f t="shared" si="42"/>
        <v>25265.420000000042</v>
      </c>
      <c r="J156" s="41">
        <f t="shared" si="29"/>
        <v>32042.661601418287</v>
      </c>
      <c r="K156" s="123">
        <f t="shared" si="40"/>
        <v>126.82417945721161</v>
      </c>
      <c r="L156" s="41">
        <f t="shared" si="30"/>
        <v>974.80065432020672</v>
      </c>
      <c r="M156" s="41">
        <f t="shared" si="31"/>
        <v>810.53333091103934</v>
      </c>
      <c r="N156" s="41">
        <f t="shared" si="32"/>
        <v>164.27535965092619</v>
      </c>
      <c r="O156" s="32">
        <f t="shared" si="41"/>
        <v>29619.939999999991</v>
      </c>
      <c r="P156" s="32">
        <f t="shared" si="33"/>
        <v>25391.747100000041</v>
      </c>
      <c r="Q156" s="33"/>
      <c r="R156" s="24"/>
      <c r="S156" s="24"/>
      <c r="T156" s="24"/>
      <c r="U156" s="5"/>
      <c r="V156" s="5"/>
      <c r="W156" s="5"/>
      <c r="X156" s="5"/>
      <c r="Y156" s="5"/>
    </row>
    <row r="157" spans="1:25" ht="15" customHeight="1" x14ac:dyDescent="0.25">
      <c r="A157" s="31">
        <f t="shared" si="34"/>
        <v>145</v>
      </c>
      <c r="B157" s="41">
        <f t="shared" si="35"/>
        <v>768.62366347821592</v>
      </c>
      <c r="C157" s="41">
        <f t="shared" si="36"/>
        <v>768.63</v>
      </c>
      <c r="D157" s="50"/>
      <c r="E157" s="49">
        <f t="shared" si="37"/>
        <v>0.06</v>
      </c>
      <c r="F157" s="32">
        <f t="shared" si="38"/>
        <v>126.33</v>
      </c>
      <c r="G157" s="46">
        <f t="shared" si="39"/>
        <v>642.29999999999995</v>
      </c>
      <c r="H157" s="40">
        <v>0</v>
      </c>
      <c r="I157" s="41">
        <f t="shared" si="42"/>
        <v>24623.120000000043</v>
      </c>
      <c r="J157" s="41">
        <f t="shared" si="29"/>
        <v>31279.645593102814</v>
      </c>
      <c r="K157" s="123">
        <f t="shared" si="40"/>
        <v>127.03363990064118</v>
      </c>
      <c r="L157" s="41">
        <f t="shared" si="30"/>
        <v>976.41061685403292</v>
      </c>
      <c r="M157" s="41">
        <f t="shared" si="31"/>
        <v>815.93706908181821</v>
      </c>
      <c r="N157" s="41">
        <f t="shared" si="32"/>
        <v>160.48159728648</v>
      </c>
      <c r="O157" s="32">
        <f t="shared" si="41"/>
        <v>29746.269999999993</v>
      </c>
      <c r="P157" s="32">
        <f t="shared" si="33"/>
        <v>24746.235600000044</v>
      </c>
      <c r="Q157" s="33"/>
      <c r="R157" s="24"/>
      <c r="S157" s="24"/>
      <c r="T157" s="24"/>
      <c r="U157" s="5"/>
      <c r="V157" s="5"/>
      <c r="W157" s="5"/>
      <c r="X157" s="5"/>
      <c r="Y157" s="5"/>
    </row>
    <row r="158" spans="1:25" ht="15" customHeight="1" x14ac:dyDescent="0.25">
      <c r="A158" s="31">
        <f t="shared" si="34"/>
        <v>146</v>
      </c>
      <c r="B158" s="41">
        <f t="shared" si="35"/>
        <v>768.62366347821592</v>
      </c>
      <c r="C158" s="41">
        <f t="shared" si="36"/>
        <v>768.63</v>
      </c>
      <c r="D158" s="50"/>
      <c r="E158" s="49">
        <f t="shared" si="37"/>
        <v>0.06</v>
      </c>
      <c r="F158" s="32">
        <f t="shared" si="38"/>
        <v>123.12</v>
      </c>
      <c r="G158" s="46">
        <f t="shared" si="39"/>
        <v>645.51</v>
      </c>
      <c r="H158" s="40">
        <v>0</v>
      </c>
      <c r="I158" s="41">
        <f t="shared" si="42"/>
        <v>23977.610000000044</v>
      </c>
      <c r="J158" s="41">
        <f t="shared" si="29"/>
        <v>30509.937300782265</v>
      </c>
      <c r="K158" s="123">
        <f t="shared" si="40"/>
        <v>127.2434462850226</v>
      </c>
      <c r="L158" s="41">
        <f t="shared" si="30"/>
        <v>978.02323837187657</v>
      </c>
      <c r="M158" s="41">
        <f t="shared" si="31"/>
        <v>821.36917011444939</v>
      </c>
      <c r="N158" s="41">
        <f t="shared" si="32"/>
        <v>156.66213106611983</v>
      </c>
      <c r="O158" s="32">
        <f t="shared" si="41"/>
        <v>29869.389999999992</v>
      </c>
      <c r="P158" s="32">
        <f t="shared" si="33"/>
        <v>24097.498050000046</v>
      </c>
      <c r="Q158" s="33"/>
      <c r="R158" s="24"/>
      <c r="S158" s="24"/>
      <c r="T158" s="24"/>
      <c r="U158" s="5"/>
      <c r="V158" s="5"/>
      <c r="W158" s="5"/>
      <c r="X158" s="5"/>
      <c r="Y158" s="5"/>
    </row>
    <row r="159" spans="1:25" ht="15" customHeight="1" x14ac:dyDescent="0.25">
      <c r="A159" s="31">
        <f t="shared" si="34"/>
        <v>147</v>
      </c>
      <c r="B159" s="41">
        <f t="shared" si="35"/>
        <v>768.62366347821592</v>
      </c>
      <c r="C159" s="41">
        <f t="shared" si="36"/>
        <v>768.63</v>
      </c>
      <c r="D159" s="50"/>
      <c r="E159" s="49">
        <f t="shared" si="37"/>
        <v>0.06</v>
      </c>
      <c r="F159" s="32">
        <f t="shared" si="38"/>
        <v>119.89</v>
      </c>
      <c r="G159" s="46">
        <f t="shared" si="39"/>
        <v>648.74</v>
      </c>
      <c r="H159" s="40">
        <v>0</v>
      </c>
      <c r="I159" s="41">
        <f t="shared" si="42"/>
        <v>23328.870000000043</v>
      </c>
      <c r="J159" s="41">
        <f t="shared" si="29"/>
        <v>29733.484463421199</v>
      </c>
      <c r="K159" s="123">
        <f t="shared" si="40"/>
        <v>127.45359918170551</v>
      </c>
      <c r="L159" s="41">
        <f t="shared" si="30"/>
        <v>979.63852326526637</v>
      </c>
      <c r="M159" s="41">
        <f t="shared" si="31"/>
        <v>826.84247933139636</v>
      </c>
      <c r="N159" s="41">
        <f t="shared" si="32"/>
        <v>152.80412005894675</v>
      </c>
      <c r="O159" s="32">
        <f t="shared" si="41"/>
        <v>29989.279999999992</v>
      </c>
      <c r="P159" s="32">
        <f t="shared" si="33"/>
        <v>23445.514350000041</v>
      </c>
      <c r="Q159" s="33"/>
      <c r="R159" s="24"/>
      <c r="S159" s="24"/>
      <c r="T159" s="24"/>
      <c r="U159" s="5"/>
      <c r="V159" s="5"/>
      <c r="W159" s="5"/>
      <c r="X159" s="5"/>
      <c r="Y159" s="5"/>
    </row>
    <row r="160" spans="1:25" ht="15" customHeight="1" x14ac:dyDescent="0.25">
      <c r="A160" s="31">
        <f t="shared" si="34"/>
        <v>148</v>
      </c>
      <c r="B160" s="41">
        <f t="shared" si="35"/>
        <v>768.62366347821592</v>
      </c>
      <c r="C160" s="41">
        <f t="shared" si="36"/>
        <v>768.63</v>
      </c>
      <c r="D160" s="50"/>
      <c r="E160" s="49">
        <f t="shared" si="37"/>
        <v>0.06</v>
      </c>
      <c r="F160" s="32">
        <f t="shared" si="38"/>
        <v>116.65</v>
      </c>
      <c r="G160" s="46">
        <f t="shared" si="39"/>
        <v>651.98</v>
      </c>
      <c r="H160" s="40">
        <v>0</v>
      </c>
      <c r="I160" s="41">
        <f t="shared" si="42"/>
        <v>22676.890000000043</v>
      </c>
      <c r="J160" s="41">
        <f t="shared" si="29"/>
        <v>28950.247336680663</v>
      </c>
      <c r="K160" s="123">
        <f t="shared" si="40"/>
        <v>127.66409916298313</v>
      </c>
      <c r="L160" s="41">
        <f t="shared" si="30"/>
        <v>981.25647593298334</v>
      </c>
      <c r="M160" s="41">
        <f t="shared" si="31"/>
        <v>832.34439372281747</v>
      </c>
      <c r="N160" s="41">
        <f t="shared" si="32"/>
        <v>148.92017167361985</v>
      </c>
      <c r="O160" s="32">
        <f t="shared" si="41"/>
        <v>30105.929999999993</v>
      </c>
      <c r="P160" s="32">
        <f t="shared" si="33"/>
        <v>22790.274450000044</v>
      </c>
      <c r="Q160" s="33"/>
      <c r="R160" s="24"/>
      <c r="S160" s="24"/>
      <c r="T160" s="24"/>
      <c r="U160" s="5"/>
      <c r="V160" s="5"/>
      <c r="W160" s="5"/>
      <c r="X160" s="5"/>
      <c r="Y160" s="5"/>
    </row>
    <row r="161" spans="1:25" ht="15" customHeight="1" x14ac:dyDescent="0.25">
      <c r="A161" s="31">
        <f t="shared" si="34"/>
        <v>149</v>
      </c>
      <c r="B161" s="41">
        <f t="shared" si="35"/>
        <v>768.62366347821592</v>
      </c>
      <c r="C161" s="41">
        <f t="shared" si="36"/>
        <v>768.63</v>
      </c>
      <c r="D161" s="50"/>
      <c r="E161" s="49">
        <f t="shared" si="37"/>
        <v>0.06</v>
      </c>
      <c r="F161" s="32">
        <f t="shared" si="38"/>
        <v>113.39</v>
      </c>
      <c r="G161" s="46">
        <f t="shared" si="39"/>
        <v>655.24</v>
      </c>
      <c r="H161" s="40">
        <v>0</v>
      </c>
      <c r="I161" s="41">
        <f t="shared" si="42"/>
        <v>22021.650000000041</v>
      </c>
      <c r="J161" s="41">
        <f t="shared" si="29"/>
        <v>28160.173222443365</v>
      </c>
      <c r="K161" s="123">
        <f t="shared" si="40"/>
        <v>127.8749468020939</v>
      </c>
      <c r="L161" s="41">
        <f t="shared" si="30"/>
        <v>982.87710078107386</v>
      </c>
      <c r="M161" s="41">
        <f t="shared" si="31"/>
        <v>837.88780142604014</v>
      </c>
      <c r="N161" s="41">
        <f t="shared" si="32"/>
        <v>144.99740217889428</v>
      </c>
      <c r="O161" s="32">
        <f t="shared" si="41"/>
        <v>30219.319999999992</v>
      </c>
      <c r="P161" s="32">
        <f t="shared" si="33"/>
        <v>22131.758250000043</v>
      </c>
      <c r="Q161" s="33"/>
      <c r="R161" s="24"/>
      <c r="S161" s="24"/>
      <c r="T161" s="24"/>
      <c r="U161" s="5"/>
      <c r="V161" s="5"/>
      <c r="W161" s="5"/>
      <c r="X161" s="5"/>
      <c r="Y161" s="5"/>
    </row>
    <row r="162" spans="1:25" ht="15" customHeight="1" x14ac:dyDescent="0.25">
      <c r="A162" s="31">
        <f t="shared" si="34"/>
        <v>150</v>
      </c>
      <c r="B162" s="41">
        <f t="shared" si="35"/>
        <v>768.62366347821592</v>
      </c>
      <c r="C162" s="41">
        <f t="shared" si="36"/>
        <v>768.63</v>
      </c>
      <c r="D162" s="50"/>
      <c r="E162" s="49">
        <f t="shared" si="37"/>
        <v>0.06</v>
      </c>
      <c r="F162" s="32">
        <f t="shared" si="38"/>
        <v>110.11</v>
      </c>
      <c r="G162" s="46">
        <f t="shared" si="39"/>
        <v>658.52</v>
      </c>
      <c r="H162" s="40">
        <v>0</v>
      </c>
      <c r="I162" s="41">
        <f t="shared" si="42"/>
        <v>21363.130000000041</v>
      </c>
      <c r="J162" s="41">
        <f t="shared" si="29"/>
        <v>27363.209171266153</v>
      </c>
      <c r="K162" s="123">
        <f t="shared" si="40"/>
        <v>128.08614267322298</v>
      </c>
      <c r="L162" s="41">
        <f t="shared" si="30"/>
        <v>984.50040222286088</v>
      </c>
      <c r="M162" s="41">
        <f t="shared" si="31"/>
        <v>843.472866731708</v>
      </c>
      <c r="N162" s="41">
        <f t="shared" si="32"/>
        <v>141.03565169748583</v>
      </c>
      <c r="O162" s="32">
        <f t="shared" si="41"/>
        <v>30329.429999999993</v>
      </c>
      <c r="P162" s="32">
        <f t="shared" si="33"/>
        <v>21469.945650000041</v>
      </c>
      <c r="Q162" s="33"/>
      <c r="R162" s="24"/>
      <c r="S162" s="24"/>
      <c r="T162" s="24"/>
      <c r="U162" s="5"/>
      <c r="V162" s="5"/>
      <c r="W162" s="5"/>
      <c r="X162" s="5"/>
      <c r="Y162" s="5"/>
    </row>
    <row r="163" spans="1:25" ht="15" customHeight="1" x14ac:dyDescent="0.25">
      <c r="A163" s="31">
        <f t="shared" si="34"/>
        <v>151</v>
      </c>
      <c r="B163" s="41">
        <f t="shared" si="35"/>
        <v>768.62366347821592</v>
      </c>
      <c r="C163" s="41">
        <f t="shared" si="36"/>
        <v>768.63</v>
      </c>
      <c r="D163" s="50"/>
      <c r="E163" s="49">
        <f t="shared" si="37"/>
        <v>0.06</v>
      </c>
      <c r="F163" s="32">
        <f t="shared" si="38"/>
        <v>106.82000000000001</v>
      </c>
      <c r="G163" s="46">
        <f t="shared" si="39"/>
        <v>661.81</v>
      </c>
      <c r="H163" s="40">
        <v>0</v>
      </c>
      <c r="I163" s="41">
        <f t="shared" si="42"/>
        <v>20701.32000000004</v>
      </c>
      <c r="J163" s="41">
        <f t="shared" si="29"/>
        <v>26559.314811234392</v>
      </c>
      <c r="K163" s="123">
        <f t="shared" si="40"/>
        <v>128.29768735150387</v>
      </c>
      <c r="L163" s="41">
        <f t="shared" si="30"/>
        <v>986.1263846789567</v>
      </c>
      <c r="M163" s="41">
        <f t="shared" si="31"/>
        <v>849.08692466098762</v>
      </c>
      <c r="N163" s="41">
        <f t="shared" si="32"/>
        <v>137.04758962887644</v>
      </c>
      <c r="O163" s="32">
        <f t="shared" si="41"/>
        <v>30436.249999999993</v>
      </c>
      <c r="P163" s="32">
        <f t="shared" si="33"/>
        <v>20804.82660000004</v>
      </c>
      <c r="Q163" s="33"/>
      <c r="R163" s="24"/>
      <c r="S163" s="24"/>
      <c r="T163" s="24"/>
      <c r="U163" s="5"/>
      <c r="V163" s="5"/>
      <c r="W163" s="5"/>
      <c r="X163" s="5"/>
      <c r="Y163" s="5"/>
    </row>
    <row r="164" spans="1:25" ht="15" customHeight="1" x14ac:dyDescent="0.25">
      <c r="A164" s="31">
        <f t="shared" si="34"/>
        <v>152</v>
      </c>
      <c r="B164" s="41">
        <f t="shared" si="35"/>
        <v>768.62366347821592</v>
      </c>
      <c r="C164" s="41">
        <f t="shared" si="36"/>
        <v>768.63</v>
      </c>
      <c r="D164" s="50"/>
      <c r="E164" s="49">
        <f t="shared" si="37"/>
        <v>0.06</v>
      </c>
      <c r="F164" s="32">
        <f t="shared" si="38"/>
        <v>103.51</v>
      </c>
      <c r="G164" s="46">
        <f t="shared" si="39"/>
        <v>665.12</v>
      </c>
      <c r="H164" s="40">
        <v>0</v>
      </c>
      <c r="I164" s="41">
        <f t="shared" si="42"/>
        <v>20036.200000000041</v>
      </c>
      <c r="J164" s="41">
        <f t="shared" si="29"/>
        <v>25748.436751075558</v>
      </c>
      <c r="K164" s="123">
        <f t="shared" si="40"/>
        <v>128.50958141301996</v>
      </c>
      <c r="L164" s="41">
        <f t="shared" si="30"/>
        <v>987.75505257727445</v>
      </c>
      <c r="M164" s="41">
        <f t="shared" si="31"/>
        <v>854.7429278942783</v>
      </c>
      <c r="N164" s="41">
        <f t="shared" si="32"/>
        <v>133.02026772061697</v>
      </c>
      <c r="O164" s="32">
        <f t="shared" si="41"/>
        <v>30539.759999999991</v>
      </c>
      <c r="P164" s="32">
        <f t="shared" si="33"/>
        <v>20136.381000000041</v>
      </c>
      <c r="Q164" s="33"/>
      <c r="R164" s="24"/>
      <c r="S164" s="24"/>
      <c r="T164" s="24"/>
      <c r="U164" s="5"/>
      <c r="V164" s="5"/>
      <c r="W164" s="5"/>
      <c r="X164" s="5"/>
      <c r="Y164" s="5"/>
    </row>
    <row r="165" spans="1:25" ht="15" customHeight="1" x14ac:dyDescent="0.25">
      <c r="A165" s="31">
        <f t="shared" si="34"/>
        <v>153</v>
      </c>
      <c r="B165" s="41">
        <f t="shared" si="35"/>
        <v>768.62366347821592</v>
      </c>
      <c r="C165" s="41">
        <f t="shared" si="36"/>
        <v>768.63</v>
      </c>
      <c r="D165" s="50"/>
      <c r="E165" s="49">
        <f t="shared" si="37"/>
        <v>0.06</v>
      </c>
      <c r="F165" s="32">
        <f t="shared" si="38"/>
        <v>100.19000000000001</v>
      </c>
      <c r="G165" s="46">
        <f t="shared" si="39"/>
        <v>668.43999999999994</v>
      </c>
      <c r="H165" s="40">
        <v>0</v>
      </c>
      <c r="I165" s="41">
        <f t="shared" si="42"/>
        <v>19367.760000000042</v>
      </c>
      <c r="J165" s="41">
        <f t="shared" si="29"/>
        <v>24930.53421783225</v>
      </c>
      <c r="K165" s="123">
        <f t="shared" si="40"/>
        <v>128.72182543480605</v>
      </c>
      <c r="L165" s="41">
        <f t="shared" si="30"/>
        <v>989.38641035304022</v>
      </c>
      <c r="M165" s="41">
        <f t="shared" si="31"/>
        <v>860.42816993641759</v>
      </c>
      <c r="N165" s="41">
        <f t="shared" si="32"/>
        <v>128.96639690313219</v>
      </c>
      <c r="O165" s="32">
        <f t="shared" si="41"/>
        <v>30639.94999999999</v>
      </c>
      <c r="P165" s="32">
        <f t="shared" si="33"/>
        <v>19464.598800000043</v>
      </c>
      <c r="Q165" s="33"/>
      <c r="R165" s="24"/>
      <c r="S165" s="24"/>
      <c r="T165" s="24"/>
      <c r="U165" s="5"/>
      <c r="V165" s="5"/>
      <c r="W165" s="5"/>
      <c r="X165" s="5"/>
      <c r="Y165" s="5"/>
    </row>
    <row r="166" spans="1:25" ht="15" customHeight="1" x14ac:dyDescent="0.25">
      <c r="A166" s="31">
        <f t="shared" si="34"/>
        <v>154</v>
      </c>
      <c r="B166" s="41">
        <f t="shared" si="35"/>
        <v>768.62366347821592</v>
      </c>
      <c r="C166" s="41">
        <f t="shared" si="36"/>
        <v>768.63</v>
      </c>
      <c r="D166" s="50"/>
      <c r="E166" s="49">
        <f t="shared" si="37"/>
        <v>0.06</v>
      </c>
      <c r="F166" s="32">
        <f t="shared" si="38"/>
        <v>96.84</v>
      </c>
      <c r="G166" s="46">
        <f t="shared" si="39"/>
        <v>671.79</v>
      </c>
      <c r="H166" s="40">
        <v>0</v>
      </c>
      <c r="I166" s="41">
        <f t="shared" si="42"/>
        <v>18695.970000000041</v>
      </c>
      <c r="J166" s="41">
        <f t="shared" si="29"/>
        <v>24105.540481911208</v>
      </c>
      <c r="K166" s="123">
        <f t="shared" si="40"/>
        <v>128.93441999484997</v>
      </c>
      <c r="L166" s="41">
        <f t="shared" si="30"/>
        <v>991.02046244880523</v>
      </c>
      <c r="M166" s="41">
        <f t="shared" si="31"/>
        <v>866.1685400834026</v>
      </c>
      <c r="N166" s="41">
        <f t="shared" si="32"/>
        <v>124.86009232301272</v>
      </c>
      <c r="O166" s="32">
        <f t="shared" si="41"/>
        <v>30736.78999999999</v>
      </c>
      <c r="P166" s="32">
        <f t="shared" si="33"/>
        <v>18789.449850000041</v>
      </c>
      <c r="Q166" s="33"/>
      <c r="R166" s="24"/>
      <c r="S166" s="24"/>
      <c r="T166" s="24"/>
      <c r="U166" s="5"/>
      <c r="V166" s="5"/>
      <c r="W166" s="5"/>
      <c r="X166" s="5"/>
      <c r="Y166" s="5"/>
    </row>
    <row r="167" spans="1:25" ht="15" customHeight="1" x14ac:dyDescent="0.25">
      <c r="A167" s="31">
        <f t="shared" si="34"/>
        <v>155</v>
      </c>
      <c r="B167" s="41">
        <f t="shared" si="35"/>
        <v>768.62366347821592</v>
      </c>
      <c r="C167" s="41">
        <f t="shared" si="36"/>
        <v>768.63</v>
      </c>
      <c r="D167" s="50"/>
      <c r="E167" s="49">
        <f t="shared" si="37"/>
        <v>0.06</v>
      </c>
      <c r="F167" s="32">
        <f t="shared" si="38"/>
        <v>93.48</v>
      </c>
      <c r="G167" s="46">
        <f t="shared" si="39"/>
        <v>675.15</v>
      </c>
      <c r="H167" s="40">
        <v>0</v>
      </c>
      <c r="I167" s="41">
        <f t="shared" si="42"/>
        <v>18020.82000000004</v>
      </c>
      <c r="J167" s="41">
        <f t="shared" si="29"/>
        <v>23273.414302509933</v>
      </c>
      <c r="K167" s="123">
        <f t="shared" si="40"/>
        <v>129.14736567209417</v>
      </c>
      <c r="L167" s="41">
        <f t="shared" si="30"/>
        <v>992.65721331445809</v>
      </c>
      <c r="M167" s="41">
        <f t="shared" si="31"/>
        <v>871.93843933514381</v>
      </c>
      <c r="N167" s="41">
        <f t="shared" si="32"/>
        <v>120.72695743027364</v>
      </c>
      <c r="O167" s="32">
        <f t="shared" si="41"/>
        <v>30830.26999999999</v>
      </c>
      <c r="P167" s="32">
        <f t="shared" si="33"/>
        <v>18110.92410000004</v>
      </c>
      <c r="Q167" s="33"/>
      <c r="R167" s="24"/>
      <c r="S167" s="24"/>
      <c r="T167" s="24"/>
      <c r="U167" s="5"/>
      <c r="V167" s="5"/>
      <c r="W167" s="5"/>
      <c r="X167" s="5"/>
      <c r="Y167" s="5"/>
    </row>
    <row r="168" spans="1:25" ht="15" customHeight="1" x14ac:dyDescent="0.25">
      <c r="A168" s="31">
        <f t="shared" si="34"/>
        <v>156</v>
      </c>
      <c r="B168" s="41">
        <f t="shared" si="35"/>
        <v>768.62366347821592</v>
      </c>
      <c r="C168" s="41">
        <f t="shared" si="36"/>
        <v>768.63</v>
      </c>
      <c r="D168" s="50"/>
      <c r="E168" s="49">
        <f t="shared" si="37"/>
        <v>0.06</v>
      </c>
      <c r="F168" s="32">
        <f t="shared" si="38"/>
        <v>90.11</v>
      </c>
      <c r="G168" s="46">
        <f t="shared" si="39"/>
        <v>678.52</v>
      </c>
      <c r="H168" s="40">
        <v>0</v>
      </c>
      <c r="I168" s="41">
        <f t="shared" si="42"/>
        <v>17342.300000000039</v>
      </c>
      <c r="J168" s="41">
        <f t="shared" si="29"/>
        <v>22434.114267502333</v>
      </c>
      <c r="K168" s="123">
        <f t="shared" si="40"/>
        <v>129.36066304643722</v>
      </c>
      <c r="L168" s="41">
        <f t="shared" si="30"/>
        <v>994.29666740723655</v>
      </c>
      <c r="M168" s="41">
        <f t="shared" si="31"/>
        <v>877.7379709026859</v>
      </c>
      <c r="N168" s="41">
        <f t="shared" si="32"/>
        <v>116.56689347114458</v>
      </c>
      <c r="O168" s="32">
        <f t="shared" si="41"/>
        <v>30920.37999999999</v>
      </c>
      <c r="P168" s="32">
        <f t="shared" si="33"/>
        <v>17429.011500000041</v>
      </c>
      <c r="Q168" s="33"/>
      <c r="R168" s="24"/>
      <c r="S168" s="24"/>
      <c r="T168" s="24"/>
      <c r="U168" s="5"/>
      <c r="V168" s="5"/>
      <c r="W168" s="5"/>
      <c r="X168" s="5"/>
      <c r="Y168" s="5"/>
    </row>
    <row r="169" spans="1:25" ht="15" customHeight="1" x14ac:dyDescent="0.25">
      <c r="A169" s="31">
        <f t="shared" si="34"/>
        <v>157</v>
      </c>
      <c r="B169" s="41">
        <f t="shared" si="35"/>
        <v>768.62366347821592</v>
      </c>
      <c r="C169" s="41">
        <f t="shared" si="36"/>
        <v>768.63</v>
      </c>
      <c r="D169" s="50"/>
      <c r="E169" s="49">
        <f t="shared" si="37"/>
        <v>0.06</v>
      </c>
      <c r="F169" s="32">
        <f t="shared" si="38"/>
        <v>86.72</v>
      </c>
      <c r="G169" s="46">
        <f t="shared" si="39"/>
        <v>681.91</v>
      </c>
      <c r="H169" s="40">
        <v>0</v>
      </c>
      <c r="I169" s="41">
        <f t="shared" si="42"/>
        <v>16660.390000000039</v>
      </c>
      <c r="J169" s="41">
        <f t="shared" si="29"/>
        <v>21587.585835428908</v>
      </c>
      <c r="K169" s="123">
        <f t="shared" si="40"/>
        <v>129.5743126987355</v>
      </c>
      <c r="L169" s="41">
        <f t="shared" si="30"/>
        <v>995.93882919173984</v>
      </c>
      <c r="M169" s="41">
        <f t="shared" si="31"/>
        <v>883.58019572394721</v>
      </c>
      <c r="N169" s="41">
        <f t="shared" si="32"/>
        <v>112.36684397234342</v>
      </c>
      <c r="O169" s="32">
        <f t="shared" si="41"/>
        <v>31007.099999999991</v>
      </c>
      <c r="P169" s="32">
        <f t="shared" si="33"/>
        <v>16743.69195000004</v>
      </c>
      <c r="Q169" s="33"/>
      <c r="R169" s="24"/>
      <c r="S169" s="24"/>
      <c r="T169" s="24"/>
      <c r="U169" s="5"/>
      <c r="V169" s="5"/>
      <c r="W169" s="5"/>
      <c r="X169" s="5"/>
      <c r="Y169" s="5"/>
    </row>
    <row r="170" spans="1:25" ht="15" customHeight="1" x14ac:dyDescent="0.25">
      <c r="A170" s="31">
        <f t="shared" si="34"/>
        <v>158</v>
      </c>
      <c r="B170" s="41">
        <f t="shared" si="35"/>
        <v>768.62366347821592</v>
      </c>
      <c r="C170" s="41">
        <f t="shared" si="36"/>
        <v>768.63</v>
      </c>
      <c r="D170" s="50"/>
      <c r="E170" s="49">
        <f t="shared" si="37"/>
        <v>0.06</v>
      </c>
      <c r="F170" s="32">
        <f t="shared" si="38"/>
        <v>83.31</v>
      </c>
      <c r="G170" s="46">
        <f t="shared" si="39"/>
        <v>685.31999999999994</v>
      </c>
      <c r="H170" s="40">
        <v>0</v>
      </c>
      <c r="I170" s="41">
        <f t="shared" si="42"/>
        <v>15975.07000000004</v>
      </c>
      <c r="J170" s="41">
        <f t="shared" si="29"/>
        <v>20733.774206746744</v>
      </c>
      <c r="K170" s="123">
        <f t="shared" si="40"/>
        <v>129.78831521080468</v>
      </c>
      <c r="L170" s="41">
        <f t="shared" si="30"/>
        <v>997.58370313994146</v>
      </c>
      <c r="M170" s="41">
        <f t="shared" si="31"/>
        <v>889.46528180268649</v>
      </c>
      <c r="N170" s="41">
        <f t="shared" si="32"/>
        <v>108.12664540212137</v>
      </c>
      <c r="O170" s="32">
        <f t="shared" si="41"/>
        <v>31090.409999999993</v>
      </c>
      <c r="P170" s="32">
        <f t="shared" si="33"/>
        <v>16054.94535000004</v>
      </c>
      <c r="Q170" s="33"/>
      <c r="R170" s="24"/>
      <c r="S170" s="24"/>
      <c r="T170" s="24"/>
      <c r="U170" s="5"/>
      <c r="V170" s="5"/>
      <c r="W170" s="5"/>
      <c r="X170" s="5"/>
      <c r="Y170" s="5"/>
    </row>
    <row r="171" spans="1:25" ht="15" customHeight="1" x14ac:dyDescent="0.25">
      <c r="A171" s="31">
        <f t="shared" si="34"/>
        <v>159</v>
      </c>
      <c r="B171" s="41">
        <f t="shared" si="35"/>
        <v>768.62366347821592</v>
      </c>
      <c r="C171" s="41">
        <f t="shared" si="36"/>
        <v>768.63</v>
      </c>
      <c r="D171" s="50"/>
      <c r="E171" s="49">
        <f t="shared" si="37"/>
        <v>0.06</v>
      </c>
      <c r="F171" s="32">
        <f t="shared" si="38"/>
        <v>79.88000000000001</v>
      </c>
      <c r="G171" s="46">
        <f t="shared" si="39"/>
        <v>688.75</v>
      </c>
      <c r="H171" s="40">
        <v>0</v>
      </c>
      <c r="I171" s="41">
        <f t="shared" si="42"/>
        <v>15286.32000000004</v>
      </c>
      <c r="J171" s="41">
        <f t="shared" si="29"/>
        <v>19872.624322894095</v>
      </c>
      <c r="K171" s="123">
        <f t="shared" si="40"/>
        <v>130.00267116542139</v>
      </c>
      <c r="L171" s="41">
        <f t="shared" si="30"/>
        <v>999.23129373120014</v>
      </c>
      <c r="M171" s="41">
        <f t="shared" si="31"/>
        <v>895.39339765183979</v>
      </c>
      <c r="N171" s="41">
        <f t="shared" si="32"/>
        <v>103.84613372693862</v>
      </c>
      <c r="O171" s="32">
        <f t="shared" si="41"/>
        <v>31170.289999999994</v>
      </c>
      <c r="P171" s="32">
        <f t="shared" si="33"/>
        <v>15362.75160000004</v>
      </c>
      <c r="Q171" s="33"/>
      <c r="R171" s="24"/>
      <c r="S171" s="24"/>
      <c r="T171" s="24"/>
      <c r="U171" s="5"/>
      <c r="V171" s="5"/>
      <c r="W171" s="5"/>
      <c r="X171" s="5"/>
      <c r="Y171" s="5"/>
    </row>
    <row r="172" spans="1:25" ht="15" customHeight="1" x14ac:dyDescent="0.25">
      <c r="A172" s="31">
        <f t="shared" si="34"/>
        <v>160</v>
      </c>
      <c r="B172" s="41">
        <f t="shared" si="35"/>
        <v>768.62366347821592</v>
      </c>
      <c r="C172" s="41">
        <f t="shared" si="36"/>
        <v>768.63</v>
      </c>
      <c r="D172" s="50"/>
      <c r="E172" s="49">
        <f t="shared" si="37"/>
        <v>0.06</v>
      </c>
      <c r="F172" s="32">
        <f t="shared" si="38"/>
        <v>76.440000000000012</v>
      </c>
      <c r="G172" s="46">
        <f t="shared" si="39"/>
        <v>692.18999999999994</v>
      </c>
      <c r="H172" s="40">
        <v>0</v>
      </c>
      <c r="I172" s="41">
        <f t="shared" si="42"/>
        <v>14594.130000000039</v>
      </c>
      <c r="J172" s="41">
        <f t="shared" si="29"/>
        <v>19004.09388709017</v>
      </c>
      <c r="K172" s="123">
        <f t="shared" si="40"/>
        <v>130.2173811463247</v>
      </c>
      <c r="L172" s="41">
        <f t="shared" si="30"/>
        <v>1000.8816054522725</v>
      </c>
      <c r="M172" s="41">
        <f t="shared" si="31"/>
        <v>901.35169055674487</v>
      </c>
      <c r="N172" s="41">
        <f t="shared" si="32"/>
        <v>99.538166148250625</v>
      </c>
      <c r="O172" s="32">
        <f t="shared" si="41"/>
        <v>31246.729999999992</v>
      </c>
      <c r="P172" s="32">
        <f t="shared" si="33"/>
        <v>14667.100650000039</v>
      </c>
      <c r="Q172" s="33"/>
      <c r="R172" s="24"/>
      <c r="S172" s="24"/>
      <c r="T172" s="24"/>
      <c r="U172" s="5"/>
      <c r="V172" s="5"/>
      <c r="W172" s="5"/>
      <c r="X172" s="5"/>
      <c r="Y172" s="5"/>
    </row>
    <row r="173" spans="1:25" ht="15" customHeight="1" x14ac:dyDescent="0.25">
      <c r="A173" s="31">
        <f t="shared" si="34"/>
        <v>161</v>
      </c>
      <c r="B173" s="41">
        <f t="shared" si="35"/>
        <v>768.62366347821592</v>
      </c>
      <c r="C173" s="41">
        <f t="shared" si="36"/>
        <v>768.63</v>
      </c>
      <c r="D173" s="50"/>
      <c r="E173" s="49">
        <f t="shared" si="37"/>
        <v>0.06</v>
      </c>
      <c r="F173" s="32">
        <f t="shared" si="38"/>
        <v>72.98</v>
      </c>
      <c r="G173" s="46">
        <f t="shared" si="39"/>
        <v>695.65</v>
      </c>
      <c r="H173" s="40">
        <v>0</v>
      </c>
      <c r="I173" s="41">
        <f t="shared" si="42"/>
        <v>13898.48000000004</v>
      </c>
      <c r="J173" s="41">
        <f t="shared" si="29"/>
        <v>18128.127384437106</v>
      </c>
      <c r="K173" s="123">
        <f t="shared" si="40"/>
        <v>130.43244573821781</v>
      </c>
      <c r="L173" s="41">
        <f t="shared" si="30"/>
        <v>1002.5346427973259</v>
      </c>
      <c r="M173" s="41">
        <f t="shared" si="31"/>
        <v>907.35330877791216</v>
      </c>
      <c r="N173" s="41">
        <f t="shared" si="32"/>
        <v>95.189598899751374</v>
      </c>
      <c r="O173" s="32">
        <f t="shared" si="41"/>
        <v>31319.709999999992</v>
      </c>
      <c r="P173" s="32">
        <f t="shared" si="33"/>
        <v>13967.972400000041</v>
      </c>
      <c r="Q173" s="33"/>
      <c r="R173" s="24"/>
      <c r="S173" s="24"/>
      <c r="T173" s="24"/>
      <c r="U173" s="5"/>
      <c r="V173" s="5"/>
      <c r="W173" s="5"/>
      <c r="X173" s="5"/>
      <c r="Y173" s="5"/>
    </row>
    <row r="174" spans="1:25" ht="15" customHeight="1" x14ac:dyDescent="0.25">
      <c r="A174" s="31">
        <f t="shared" si="34"/>
        <v>162</v>
      </c>
      <c r="B174" s="41">
        <f t="shared" si="35"/>
        <v>768.62366347821592</v>
      </c>
      <c r="C174" s="41">
        <f t="shared" si="36"/>
        <v>768.63</v>
      </c>
      <c r="D174" s="50"/>
      <c r="E174" s="49">
        <f t="shared" si="37"/>
        <v>0.06</v>
      </c>
      <c r="F174" s="32">
        <f t="shared" si="38"/>
        <v>69.5</v>
      </c>
      <c r="G174" s="46">
        <f t="shared" si="39"/>
        <v>699.13</v>
      </c>
      <c r="H174" s="40">
        <v>0</v>
      </c>
      <c r="I174" s="41">
        <f t="shared" si="42"/>
        <v>13199.35000000004</v>
      </c>
      <c r="J174" s="41">
        <f t="shared" si="29"/>
        <v>17244.669038407719</v>
      </c>
      <c r="K174" s="123">
        <f t="shared" si="40"/>
        <v>130.64786552676961</v>
      </c>
      <c r="L174" s="41">
        <f t="shared" si="30"/>
        <v>1004.1904102679497</v>
      </c>
      <c r="M174" s="41">
        <f t="shared" si="31"/>
        <v>913.39842225730445</v>
      </c>
      <c r="N174" s="41">
        <f t="shared" si="32"/>
        <v>90.800266541104875</v>
      </c>
      <c r="O174" s="32">
        <f t="shared" si="41"/>
        <v>31389.209999999992</v>
      </c>
      <c r="P174" s="32">
        <f t="shared" si="33"/>
        <v>13265.346750000041</v>
      </c>
      <c r="Q174" s="33"/>
      <c r="R174" s="24"/>
      <c r="S174" s="24"/>
      <c r="T174" s="24"/>
      <c r="U174" s="5"/>
      <c r="V174" s="5"/>
      <c r="W174" s="5"/>
      <c r="X174" s="5"/>
      <c r="Y174" s="5"/>
    </row>
    <row r="175" spans="1:25" ht="15" customHeight="1" x14ac:dyDescent="0.25">
      <c r="A175" s="31">
        <f t="shared" si="34"/>
        <v>163</v>
      </c>
      <c r="B175" s="41">
        <f t="shared" si="35"/>
        <v>768.62366347821592</v>
      </c>
      <c r="C175" s="41">
        <f t="shared" si="36"/>
        <v>768.63</v>
      </c>
      <c r="D175" s="50"/>
      <c r="E175" s="49">
        <f t="shared" si="37"/>
        <v>0.06</v>
      </c>
      <c r="F175" s="32">
        <f t="shared" si="38"/>
        <v>66</v>
      </c>
      <c r="G175" s="46">
        <f t="shared" si="39"/>
        <v>702.63</v>
      </c>
      <c r="H175" s="40">
        <v>0</v>
      </c>
      <c r="I175" s="41">
        <f t="shared" si="42"/>
        <v>12496.720000000041</v>
      </c>
      <c r="J175" s="41">
        <f t="shared" si="29"/>
        <v>16353.662809899051</v>
      </c>
      <c r="K175" s="123">
        <f t="shared" si="40"/>
        <v>130.86364109861626</v>
      </c>
      <c r="L175" s="41">
        <f t="shared" si="30"/>
        <v>1005.8489123731684</v>
      </c>
      <c r="M175" s="41">
        <f t="shared" si="31"/>
        <v>919.4872014512074</v>
      </c>
      <c r="N175" s="41">
        <f t="shared" si="32"/>
        <v>86.370003125086726</v>
      </c>
      <c r="O175" s="32">
        <f t="shared" si="41"/>
        <v>31455.209999999992</v>
      </c>
      <c r="P175" s="32">
        <f t="shared" si="33"/>
        <v>12559.203600000041</v>
      </c>
      <c r="Q175" s="33"/>
      <c r="R175" s="24"/>
      <c r="S175" s="24"/>
      <c r="T175" s="24"/>
      <c r="U175" s="5"/>
      <c r="V175" s="5"/>
      <c r="W175" s="5"/>
      <c r="X175" s="5"/>
      <c r="Y175" s="5"/>
    </row>
    <row r="176" spans="1:25" ht="15" customHeight="1" x14ac:dyDescent="0.25">
      <c r="A176" s="31">
        <f t="shared" si="34"/>
        <v>164</v>
      </c>
      <c r="B176" s="41">
        <f t="shared" si="35"/>
        <v>768.62366347821592</v>
      </c>
      <c r="C176" s="41">
        <f t="shared" si="36"/>
        <v>768.63</v>
      </c>
      <c r="D176" s="50"/>
      <c r="E176" s="49">
        <f t="shared" si="37"/>
        <v>0.06</v>
      </c>
      <c r="F176" s="32">
        <f t="shared" si="38"/>
        <v>62.489999999999995</v>
      </c>
      <c r="G176" s="46">
        <f t="shared" si="39"/>
        <v>706.14</v>
      </c>
      <c r="H176" s="40">
        <v>0</v>
      </c>
      <c r="I176" s="41">
        <f t="shared" si="42"/>
        <v>11790.580000000042</v>
      </c>
      <c r="J176" s="41">
        <f t="shared" si="29"/>
        <v>15455.065504260367</v>
      </c>
      <c r="K176" s="123">
        <f t="shared" si="40"/>
        <v>131.07977304136278</v>
      </c>
      <c r="L176" s="41">
        <f t="shared" si="30"/>
        <v>1007.5101536294534</v>
      </c>
      <c r="M176" s="41">
        <f t="shared" si="31"/>
        <v>925.60670935427913</v>
      </c>
      <c r="N176" s="41">
        <f t="shared" si="32"/>
        <v>81.911750173547588</v>
      </c>
      <c r="O176" s="32">
        <f t="shared" si="41"/>
        <v>31517.699999999993</v>
      </c>
      <c r="P176" s="32">
        <f t="shared" si="33"/>
        <v>11849.532900000042</v>
      </c>
      <c r="Q176" s="33"/>
      <c r="R176" s="24"/>
      <c r="S176" s="24"/>
      <c r="T176" s="24"/>
      <c r="U176" s="5"/>
      <c r="V176" s="5"/>
      <c r="W176" s="5"/>
      <c r="X176" s="5"/>
      <c r="Y176" s="5"/>
    </row>
    <row r="177" spans="1:25" ht="15" customHeight="1" x14ac:dyDescent="0.25">
      <c r="A177" s="31">
        <f t="shared" si="34"/>
        <v>165</v>
      </c>
      <c r="B177" s="41">
        <f t="shared" si="35"/>
        <v>768.62366347821592</v>
      </c>
      <c r="C177" s="41">
        <f t="shared" si="36"/>
        <v>768.63</v>
      </c>
      <c r="D177" s="50"/>
      <c r="E177" s="49">
        <f t="shared" si="37"/>
        <v>0.06</v>
      </c>
      <c r="F177" s="32">
        <f t="shared" si="38"/>
        <v>58.96</v>
      </c>
      <c r="G177" s="46">
        <f t="shared" si="39"/>
        <v>709.67</v>
      </c>
      <c r="H177" s="40">
        <v>0</v>
      </c>
      <c r="I177" s="41">
        <f t="shared" si="42"/>
        <v>11080.910000000042</v>
      </c>
      <c r="J177" s="41">
        <f t="shared" si="29"/>
        <v>14548.820619332926</v>
      </c>
      <c r="K177" s="123">
        <f t="shared" si="40"/>
        <v>131.29626194358471</v>
      </c>
      <c r="L177" s="41">
        <f t="shared" si="30"/>
        <v>1009.1741385607354</v>
      </c>
      <c r="M177" s="41">
        <f t="shared" si="31"/>
        <v>931.77018213503754</v>
      </c>
      <c r="N177" s="41">
        <f t="shared" si="32"/>
        <v>77.412276041937545</v>
      </c>
      <c r="O177" s="32">
        <f t="shared" si="41"/>
        <v>31576.659999999993</v>
      </c>
      <c r="P177" s="32">
        <f t="shared" si="33"/>
        <v>11136.314550000043</v>
      </c>
      <c r="Q177" s="33"/>
      <c r="R177" s="24"/>
      <c r="S177" s="24"/>
      <c r="T177" s="24"/>
      <c r="U177" s="5"/>
      <c r="V177" s="5"/>
      <c r="W177" s="5"/>
      <c r="X177" s="5"/>
      <c r="Y177" s="5"/>
    </row>
    <row r="178" spans="1:25" ht="15" customHeight="1" x14ac:dyDescent="0.25">
      <c r="A178" s="31">
        <f t="shared" si="34"/>
        <v>166</v>
      </c>
      <c r="B178" s="41">
        <f t="shared" si="35"/>
        <v>768.62366347821592</v>
      </c>
      <c r="C178" s="41">
        <f t="shared" si="36"/>
        <v>768.63</v>
      </c>
      <c r="D178" s="50"/>
      <c r="E178" s="49">
        <f t="shared" si="37"/>
        <v>0.06</v>
      </c>
      <c r="F178" s="32">
        <f t="shared" si="38"/>
        <v>55.41</v>
      </c>
      <c r="G178" s="46">
        <f t="shared" si="39"/>
        <v>713.22</v>
      </c>
      <c r="H178" s="40">
        <v>0</v>
      </c>
      <c r="I178" s="41">
        <f t="shared" si="42"/>
        <v>10367.690000000042</v>
      </c>
      <c r="J178" s="41">
        <f t="shared" si="29"/>
        <v>13634.871387739968</v>
      </c>
      <c r="K178" s="123">
        <f t="shared" si="40"/>
        <v>131.51310839482963</v>
      </c>
      <c r="L178" s="41">
        <f t="shared" si="30"/>
        <v>1010.8408716984167</v>
      </c>
      <c r="M178" s="41">
        <f t="shared" si="31"/>
        <v>937.97779169360399</v>
      </c>
      <c r="N178" s="41">
        <f t="shared" si="32"/>
        <v>72.871413361575094</v>
      </c>
      <c r="O178" s="32">
        <f t="shared" si="41"/>
        <v>31632.069999999992</v>
      </c>
      <c r="P178" s="32">
        <f t="shared" si="33"/>
        <v>10419.528450000043</v>
      </c>
      <c r="Q178" s="33"/>
      <c r="R178" s="24"/>
      <c r="S178" s="24"/>
      <c r="T178" s="24"/>
      <c r="U178" s="5"/>
      <c r="V178" s="5"/>
      <c r="W178" s="5"/>
      <c r="X178" s="5"/>
      <c r="Y178" s="5"/>
    </row>
    <row r="179" spans="1:25" ht="15" customHeight="1" x14ac:dyDescent="0.25">
      <c r="A179" s="31">
        <f t="shared" si="34"/>
        <v>167</v>
      </c>
      <c r="B179" s="41">
        <f t="shared" si="35"/>
        <v>768.62366347821592</v>
      </c>
      <c r="C179" s="41">
        <f t="shared" si="36"/>
        <v>768.63</v>
      </c>
      <c r="D179" s="50"/>
      <c r="E179" s="49">
        <f t="shared" si="37"/>
        <v>0.06</v>
      </c>
      <c r="F179" s="32">
        <f t="shared" si="38"/>
        <v>51.839999999999996</v>
      </c>
      <c r="G179" s="46">
        <f t="shared" si="39"/>
        <v>716.79</v>
      </c>
      <c r="H179" s="40">
        <v>0</v>
      </c>
      <c r="I179" s="41">
        <f t="shared" si="42"/>
        <v>9650.9000000000415</v>
      </c>
      <c r="J179" s="41">
        <f t="shared" si="29"/>
        <v>12713.160775929144</v>
      </c>
      <c r="K179" s="123">
        <f t="shared" si="40"/>
        <v>131.73031298561884</v>
      </c>
      <c r="L179" s="41">
        <f t="shared" si="30"/>
        <v>1012.5103575813835</v>
      </c>
      <c r="M179" s="41">
        <f t="shared" si="31"/>
        <v>944.22971044961719</v>
      </c>
      <c r="N179" s="41">
        <f t="shared" si="32"/>
        <v>68.288994251744796</v>
      </c>
      <c r="O179" s="32">
        <f t="shared" si="41"/>
        <v>31683.909999999993</v>
      </c>
      <c r="P179" s="32">
        <f t="shared" si="33"/>
        <v>9699.1545000000424</v>
      </c>
      <c r="Q179" s="33"/>
      <c r="R179" s="24"/>
      <c r="S179" s="24"/>
      <c r="T179" s="24"/>
      <c r="U179" s="5"/>
      <c r="V179" s="5"/>
      <c r="W179" s="5"/>
      <c r="X179" s="5"/>
      <c r="Y179" s="5"/>
    </row>
    <row r="180" spans="1:25" ht="15" customHeight="1" x14ac:dyDescent="0.25">
      <c r="A180" s="31">
        <f t="shared" si="34"/>
        <v>168</v>
      </c>
      <c r="B180" s="41">
        <f t="shared" si="35"/>
        <v>768.62366347821592</v>
      </c>
      <c r="C180" s="41">
        <f t="shared" si="36"/>
        <v>768.63</v>
      </c>
      <c r="D180" s="50"/>
      <c r="E180" s="49">
        <f t="shared" si="37"/>
        <v>0.06</v>
      </c>
      <c r="F180" s="32">
        <f t="shared" si="38"/>
        <v>48.26</v>
      </c>
      <c r="G180" s="46">
        <f t="shared" si="39"/>
        <v>720.37</v>
      </c>
      <c r="H180" s="40">
        <v>0</v>
      </c>
      <c r="I180" s="41">
        <f t="shared" si="42"/>
        <v>8930.5300000000407</v>
      </c>
      <c r="J180" s="41">
        <f t="shared" si="29"/>
        <v>11783.64467799967</v>
      </c>
      <c r="K180" s="123">
        <f t="shared" si="40"/>
        <v>131.94787630744889</v>
      </c>
      <c r="L180" s="41">
        <f t="shared" si="30"/>
        <v>1014.1826007560185</v>
      </c>
      <c r="M180" s="41">
        <f t="shared" si="31"/>
        <v>950.51291655596958</v>
      </c>
      <c r="N180" s="41">
        <f t="shared" si="32"/>
        <v>63.678045105974832</v>
      </c>
      <c r="O180" s="32">
        <f t="shared" si="41"/>
        <v>31732.169999999991</v>
      </c>
      <c r="P180" s="32">
        <f t="shared" si="33"/>
        <v>8975.1826500000407</v>
      </c>
      <c r="Q180" s="33"/>
      <c r="R180" s="24"/>
      <c r="S180" s="24"/>
      <c r="T180" s="24"/>
      <c r="U180" s="5"/>
      <c r="V180" s="5"/>
      <c r="W180" s="5"/>
      <c r="X180" s="5"/>
      <c r="Y180" s="5"/>
    </row>
    <row r="181" spans="1:25" ht="15" customHeight="1" x14ac:dyDescent="0.25">
      <c r="A181" s="31">
        <f t="shared" si="34"/>
        <v>169</v>
      </c>
      <c r="B181" s="41">
        <f t="shared" si="35"/>
        <v>768.62366347821592</v>
      </c>
      <c r="C181" s="41">
        <f t="shared" si="36"/>
        <v>768.63</v>
      </c>
      <c r="D181" s="50"/>
      <c r="E181" s="49">
        <f t="shared" si="37"/>
        <v>0.06</v>
      </c>
      <c r="F181" s="32">
        <f t="shared" si="38"/>
        <v>44.66</v>
      </c>
      <c r="G181" s="46">
        <f t="shared" si="39"/>
        <v>723.97</v>
      </c>
      <c r="H181" s="40">
        <v>0</v>
      </c>
      <c r="I181" s="41">
        <f t="shared" si="42"/>
        <v>8206.5600000000413</v>
      </c>
      <c r="J181" s="41">
        <f t="shared" si="29"/>
        <v>10846.265590540404</v>
      </c>
      <c r="K181" s="123">
        <f t="shared" si="40"/>
        <v>132.16579895279327</v>
      </c>
      <c r="L181" s="41">
        <f t="shared" si="30"/>
        <v>1015.8576057762131</v>
      </c>
      <c r="M181" s="41">
        <f t="shared" si="31"/>
        <v>956.84073467853739</v>
      </c>
      <c r="N181" s="41">
        <f t="shared" si="32"/>
        <v>59.025245812317465</v>
      </c>
      <c r="O181" s="32">
        <f t="shared" si="41"/>
        <v>31776.829999999991</v>
      </c>
      <c r="P181" s="32">
        <f t="shared" si="33"/>
        <v>8247.5928000000422</v>
      </c>
      <c r="Q181" s="33"/>
      <c r="R181" s="24"/>
      <c r="S181" s="24"/>
      <c r="T181" s="24"/>
      <c r="U181" s="5"/>
      <c r="V181" s="5"/>
      <c r="W181" s="5"/>
      <c r="X181" s="5"/>
      <c r="Y181" s="5"/>
    </row>
    <row r="182" spans="1:25" ht="15" customHeight="1" x14ac:dyDescent="0.25">
      <c r="A182" s="31">
        <f t="shared" si="34"/>
        <v>170</v>
      </c>
      <c r="B182" s="41">
        <f t="shared" si="35"/>
        <v>768.62366347821592</v>
      </c>
      <c r="C182" s="41">
        <f t="shared" si="36"/>
        <v>768.63</v>
      </c>
      <c r="D182" s="50"/>
      <c r="E182" s="49">
        <f t="shared" si="37"/>
        <v>0.06</v>
      </c>
      <c r="F182" s="32">
        <f t="shared" si="38"/>
        <v>41.04</v>
      </c>
      <c r="G182" s="46">
        <f t="shared" si="39"/>
        <v>727.59</v>
      </c>
      <c r="H182" s="40">
        <v>0</v>
      </c>
      <c r="I182" s="41">
        <f t="shared" si="42"/>
        <v>7478.9700000000412</v>
      </c>
      <c r="J182" s="41">
        <f t="shared" si="29"/>
        <v>9900.965741290227</v>
      </c>
      <c r="K182" s="123">
        <f t="shared" si="40"/>
        <v>132.38408151510399</v>
      </c>
      <c r="L182" s="41">
        <f t="shared" si="30"/>
        <v>1017.53537720338</v>
      </c>
      <c r="M182" s="41">
        <f t="shared" si="31"/>
        <v>963.21333869574516</v>
      </c>
      <c r="N182" s="41">
        <f t="shared" si="32"/>
        <v>54.33042705379868</v>
      </c>
      <c r="O182" s="32">
        <f t="shared" si="41"/>
        <v>31817.869999999992</v>
      </c>
      <c r="P182" s="32">
        <f t="shared" si="33"/>
        <v>7516.3648500000418</v>
      </c>
      <c r="Q182" s="33"/>
      <c r="R182" s="24"/>
      <c r="S182" s="24"/>
      <c r="T182" s="24"/>
      <c r="U182" s="5"/>
      <c r="V182" s="5"/>
      <c r="W182" s="5"/>
      <c r="X182" s="5"/>
      <c r="Y182" s="5"/>
    </row>
    <row r="183" spans="1:25" ht="15" customHeight="1" x14ac:dyDescent="0.25">
      <c r="A183" s="31">
        <f t="shared" si="34"/>
        <v>171</v>
      </c>
      <c r="B183" s="41">
        <f t="shared" si="35"/>
        <v>768.62366347821592</v>
      </c>
      <c r="C183" s="41">
        <f t="shared" si="36"/>
        <v>768.63</v>
      </c>
      <c r="D183" s="50"/>
      <c r="E183" s="49">
        <f t="shared" si="37"/>
        <v>0.06</v>
      </c>
      <c r="F183" s="32">
        <f t="shared" si="38"/>
        <v>37.4</v>
      </c>
      <c r="G183" s="46">
        <f t="shared" si="39"/>
        <v>731.23</v>
      </c>
      <c r="H183" s="40">
        <v>0</v>
      </c>
      <c r="I183" s="41">
        <f t="shared" si="42"/>
        <v>6747.7400000000416</v>
      </c>
      <c r="J183" s="41">
        <f t="shared" si="29"/>
        <v>8947.6870881692357</v>
      </c>
      <c r="K183" s="123">
        <f t="shared" si="40"/>
        <v>132.60272458881315</v>
      </c>
      <c r="L183" s="41">
        <f t="shared" si="30"/>
        <v>1019.2159196064647</v>
      </c>
      <c r="M183" s="41">
        <f t="shared" si="31"/>
        <v>969.63090301077841</v>
      </c>
      <c r="N183" s="41">
        <f t="shared" si="32"/>
        <v>49.593418996216116</v>
      </c>
      <c r="O183" s="32">
        <f t="shared" si="41"/>
        <v>31855.269999999993</v>
      </c>
      <c r="P183" s="32">
        <f t="shared" si="33"/>
        <v>6781.4787000000415</v>
      </c>
      <c r="Q183" s="33"/>
      <c r="R183" s="24"/>
      <c r="S183" s="24"/>
      <c r="T183" s="24"/>
      <c r="U183" s="5"/>
      <c r="V183" s="5"/>
      <c r="W183" s="5"/>
      <c r="X183" s="5"/>
      <c r="Y183" s="5"/>
    </row>
    <row r="184" spans="1:25" ht="15" customHeight="1" x14ac:dyDescent="0.25">
      <c r="A184" s="31">
        <f t="shared" si="34"/>
        <v>172</v>
      </c>
      <c r="B184" s="41">
        <f t="shared" si="35"/>
        <v>768.62366347821592</v>
      </c>
      <c r="C184" s="41">
        <f t="shared" si="36"/>
        <v>768.63</v>
      </c>
      <c r="D184" s="50"/>
      <c r="E184" s="49">
        <f t="shared" si="37"/>
        <v>0.06</v>
      </c>
      <c r="F184" s="32">
        <f t="shared" si="38"/>
        <v>33.739999999999995</v>
      </c>
      <c r="G184" s="46">
        <f t="shared" si="39"/>
        <v>734.89</v>
      </c>
      <c r="H184" s="40">
        <v>0</v>
      </c>
      <c r="I184" s="41">
        <f t="shared" si="42"/>
        <v>6012.8500000000413</v>
      </c>
      <c r="J184" s="41">
        <f t="shared" si="29"/>
        <v>7986.371318306994</v>
      </c>
      <c r="K184" s="123">
        <f t="shared" si="40"/>
        <v>132.82172876933467</v>
      </c>
      <c r="L184" s="41">
        <f t="shared" si="30"/>
        <v>1020.8992375619596</v>
      </c>
      <c r="M184" s="41">
        <f t="shared" si="31"/>
        <v>976.09360255296349</v>
      </c>
      <c r="N184" s="41">
        <f t="shared" si="32"/>
        <v>44.814051286773513</v>
      </c>
      <c r="O184" s="32">
        <f t="shared" si="41"/>
        <v>31889.009999999995</v>
      </c>
      <c r="P184" s="32">
        <f t="shared" si="33"/>
        <v>6042.9142500000416</v>
      </c>
      <c r="Q184" s="33"/>
      <c r="R184" s="24"/>
      <c r="S184" s="24"/>
      <c r="T184" s="24"/>
      <c r="U184" s="5"/>
      <c r="V184" s="5"/>
      <c r="W184" s="5"/>
      <c r="X184" s="5"/>
      <c r="Y184" s="5"/>
    </row>
    <row r="185" spans="1:25" ht="15" customHeight="1" x14ac:dyDescent="0.25">
      <c r="A185" s="31">
        <f t="shared" si="34"/>
        <v>173</v>
      </c>
      <c r="B185" s="41">
        <f t="shared" si="35"/>
        <v>768.62366347821592</v>
      </c>
      <c r="C185" s="41">
        <f t="shared" si="36"/>
        <v>768.63</v>
      </c>
      <c r="D185" s="50"/>
      <c r="E185" s="49">
        <f t="shared" si="37"/>
        <v>0.06</v>
      </c>
      <c r="F185" s="32">
        <f t="shared" si="38"/>
        <v>30.07</v>
      </c>
      <c r="G185" s="46">
        <f t="shared" si="39"/>
        <v>738.56</v>
      </c>
      <c r="H185" s="40">
        <v>0</v>
      </c>
      <c r="I185" s="41">
        <f t="shared" si="42"/>
        <v>5274.2900000000409</v>
      </c>
      <c r="J185" s="41">
        <f t="shared" si="29"/>
        <v>7016.9731511772379</v>
      </c>
      <c r="K185" s="123">
        <f t="shared" si="40"/>
        <v>133.04109465306578</v>
      </c>
      <c r="L185" s="41">
        <f t="shared" si="30"/>
        <v>1022.5853356539152</v>
      </c>
      <c r="M185" s="41">
        <f t="shared" si="31"/>
        <v>982.58830866968265</v>
      </c>
      <c r="N185" s="41">
        <f t="shared" si="32"/>
        <v>40.005457162176882</v>
      </c>
      <c r="O185" s="32">
        <f t="shared" si="41"/>
        <v>31919.079999999994</v>
      </c>
      <c r="P185" s="32">
        <f t="shared" si="33"/>
        <v>5300.6614500000414</v>
      </c>
      <c r="Q185" s="33"/>
      <c r="R185" s="24"/>
      <c r="S185" s="24"/>
      <c r="T185" s="24"/>
      <c r="U185" s="5"/>
      <c r="V185" s="5"/>
      <c r="W185" s="5"/>
      <c r="X185" s="5"/>
      <c r="Y185" s="5"/>
    </row>
    <row r="186" spans="1:25" ht="15" customHeight="1" x14ac:dyDescent="0.25">
      <c r="A186" s="31">
        <f t="shared" si="34"/>
        <v>174</v>
      </c>
      <c r="B186" s="41">
        <f t="shared" si="35"/>
        <v>768.62366347821592</v>
      </c>
      <c r="C186" s="41">
        <f t="shared" si="36"/>
        <v>768.63</v>
      </c>
      <c r="D186" s="50"/>
      <c r="E186" s="49">
        <f t="shared" si="37"/>
        <v>0.06</v>
      </c>
      <c r="F186" s="32">
        <f t="shared" si="38"/>
        <v>26.380000000000003</v>
      </c>
      <c r="G186" s="46">
        <f t="shared" si="39"/>
        <v>742.25</v>
      </c>
      <c r="H186" s="40">
        <v>0</v>
      </c>
      <c r="I186" s="41">
        <f t="shared" si="42"/>
        <v>4532.0400000000409</v>
      </c>
      <c r="J186" s="41">
        <f t="shared" si="29"/>
        <v>6039.4337953196482</v>
      </c>
      <c r="K186" s="123">
        <f t="shared" si="40"/>
        <v>133.26082283738876</v>
      </c>
      <c r="L186" s="41">
        <f t="shared" si="30"/>
        <v>1024.2742184739525</v>
      </c>
      <c r="M186" s="41">
        <f t="shared" si="31"/>
        <v>989.12845751051805</v>
      </c>
      <c r="N186" s="41">
        <f t="shared" si="32"/>
        <v>35.154205064503159</v>
      </c>
      <c r="O186" s="32">
        <f t="shared" si="41"/>
        <v>31945.459999999995</v>
      </c>
      <c r="P186" s="32">
        <f t="shared" si="33"/>
        <v>4554.7002000000411</v>
      </c>
      <c r="Q186" s="33"/>
      <c r="R186" s="24"/>
      <c r="S186" s="24"/>
      <c r="T186" s="24"/>
      <c r="U186" s="5"/>
      <c r="V186" s="5"/>
      <c r="W186" s="5"/>
      <c r="X186" s="5"/>
      <c r="Y186" s="5"/>
    </row>
    <row r="187" spans="1:25" ht="15" customHeight="1" x14ac:dyDescent="0.25">
      <c r="A187" s="31">
        <f t="shared" si="34"/>
        <v>175</v>
      </c>
      <c r="B187" s="41">
        <f t="shared" si="35"/>
        <v>768.62366347821592</v>
      </c>
      <c r="C187" s="41">
        <f t="shared" si="36"/>
        <v>768.63</v>
      </c>
      <c r="D187" s="50"/>
      <c r="E187" s="49">
        <f t="shared" si="37"/>
        <v>0.06</v>
      </c>
      <c r="F187" s="32">
        <f t="shared" si="38"/>
        <v>22.67</v>
      </c>
      <c r="G187" s="46">
        <f t="shared" si="39"/>
        <v>745.96</v>
      </c>
      <c r="H187" s="40">
        <v>0</v>
      </c>
      <c r="I187" s="41">
        <f t="shared" si="42"/>
        <v>3786.0800000000409</v>
      </c>
      <c r="J187" s="41">
        <f t="shared" si="29"/>
        <v>5053.6941857678521</v>
      </c>
      <c r="K187" s="123">
        <f t="shared" si="40"/>
        <v>133.48091392067249</v>
      </c>
      <c r="L187" s="41">
        <f t="shared" si="30"/>
        <v>1025.9658906212769</v>
      </c>
      <c r="M187" s="41">
        <f t="shared" si="31"/>
        <v>995.71422548264854</v>
      </c>
      <c r="N187" s="41">
        <f t="shared" si="32"/>
        <v>30.260123185816457</v>
      </c>
      <c r="O187" s="32">
        <f t="shared" si="41"/>
        <v>31968.129999999994</v>
      </c>
      <c r="P187" s="32">
        <f t="shared" si="33"/>
        <v>3805.010400000041</v>
      </c>
      <c r="Q187" s="33"/>
      <c r="R187" s="24"/>
      <c r="S187" s="24"/>
      <c r="T187" s="24"/>
      <c r="U187" s="5"/>
      <c r="V187" s="5"/>
      <c r="W187" s="5"/>
      <c r="X187" s="5"/>
      <c r="Y187" s="5"/>
    </row>
    <row r="188" spans="1:25" ht="15" customHeight="1" x14ac:dyDescent="0.25">
      <c r="A188" s="31">
        <f t="shared" si="34"/>
        <v>176</v>
      </c>
      <c r="B188" s="41">
        <f t="shared" si="35"/>
        <v>768.62366347821592</v>
      </c>
      <c r="C188" s="41">
        <f t="shared" si="36"/>
        <v>768.63</v>
      </c>
      <c r="D188" s="50"/>
      <c r="E188" s="49">
        <f t="shared" si="37"/>
        <v>0.06</v>
      </c>
      <c r="F188" s="32">
        <f t="shared" si="38"/>
        <v>18.940000000000001</v>
      </c>
      <c r="G188" s="46">
        <f t="shared" si="39"/>
        <v>749.68999999999994</v>
      </c>
      <c r="H188" s="40">
        <v>0</v>
      </c>
      <c r="I188" s="41">
        <f t="shared" si="42"/>
        <v>3036.3900000000408</v>
      </c>
      <c r="J188" s="41">
        <f t="shared" si="29"/>
        <v>4059.6949830662552</v>
      </c>
      <c r="K188" s="123">
        <f t="shared" si="40"/>
        <v>133.70136850227411</v>
      </c>
      <c r="L188" s="41">
        <f t="shared" si="30"/>
        <v>1027.6603567026887</v>
      </c>
      <c r="M188" s="41">
        <f t="shared" si="31"/>
        <v>1002.3457895246986</v>
      </c>
      <c r="N188" s="41">
        <f t="shared" si="32"/>
        <v>25.323039194330715</v>
      </c>
      <c r="O188" s="32">
        <f t="shared" si="41"/>
        <v>31987.069999999992</v>
      </c>
      <c r="P188" s="32">
        <f t="shared" si="33"/>
        <v>3051.5719500000409</v>
      </c>
      <c r="Q188" s="33"/>
      <c r="R188" s="24"/>
      <c r="S188" s="24"/>
      <c r="T188" s="24"/>
      <c r="U188" s="5"/>
      <c r="V188" s="5"/>
      <c r="W188" s="5"/>
      <c r="X188" s="5"/>
      <c r="Y188" s="5"/>
    </row>
    <row r="189" spans="1:25" ht="15" customHeight="1" x14ac:dyDescent="0.25">
      <c r="A189" s="31">
        <f t="shared" si="34"/>
        <v>177</v>
      </c>
      <c r="B189" s="41">
        <f t="shared" si="35"/>
        <v>768.62366347821592</v>
      </c>
      <c r="C189" s="41">
        <f t="shared" si="36"/>
        <v>768.63</v>
      </c>
      <c r="D189" s="50"/>
      <c r="E189" s="49">
        <f t="shared" si="37"/>
        <v>0.06</v>
      </c>
      <c r="F189" s="32">
        <f t="shared" si="38"/>
        <v>15.19</v>
      </c>
      <c r="G189" s="46">
        <f t="shared" si="39"/>
        <v>753.43999999999994</v>
      </c>
      <c r="H189" s="40">
        <v>0</v>
      </c>
      <c r="I189" s="41">
        <f t="shared" si="42"/>
        <v>2282.9500000000407</v>
      </c>
      <c r="J189" s="41">
        <f t="shared" si="29"/>
        <v>3057.3765722838657</v>
      </c>
      <c r="K189" s="123">
        <f t="shared" si="40"/>
        <v>133.92218718254063</v>
      </c>
      <c r="L189" s="41">
        <f t="shared" si="30"/>
        <v>1029.3576213325975</v>
      </c>
      <c r="M189" s="41">
        <f t="shared" si="31"/>
        <v>1009.023327108134</v>
      </c>
      <c r="N189" s="41">
        <f t="shared" si="32"/>
        <v>20.34278023302792</v>
      </c>
      <c r="O189" s="32">
        <f t="shared" si="41"/>
        <v>32002.259999999991</v>
      </c>
      <c r="P189" s="32">
        <f t="shared" si="33"/>
        <v>2294.3647500000411</v>
      </c>
      <c r="Q189" s="33"/>
      <c r="R189" s="24"/>
      <c r="S189" s="24"/>
      <c r="T189" s="24"/>
      <c r="U189" s="5"/>
      <c r="V189" s="5"/>
      <c r="W189" s="5"/>
      <c r="X189" s="5"/>
      <c r="Y189" s="5"/>
    </row>
    <row r="190" spans="1:25" ht="15" customHeight="1" x14ac:dyDescent="0.25">
      <c r="A190" s="31">
        <f t="shared" si="34"/>
        <v>178</v>
      </c>
      <c r="B190" s="41">
        <f t="shared" si="35"/>
        <v>768.62366347821592</v>
      </c>
      <c r="C190" s="41">
        <f t="shared" si="36"/>
        <v>768.63</v>
      </c>
      <c r="D190" s="50"/>
      <c r="E190" s="49">
        <f t="shared" si="37"/>
        <v>0.06</v>
      </c>
      <c r="F190" s="32">
        <f t="shared" si="38"/>
        <v>11.42</v>
      </c>
      <c r="G190" s="46">
        <f t="shared" si="39"/>
        <v>757.21</v>
      </c>
      <c r="H190" s="40">
        <v>0</v>
      </c>
      <c r="I190" s="41">
        <f t="shared" si="42"/>
        <v>1525.7400000000407</v>
      </c>
      <c r="J190" s="41">
        <f t="shared" si="29"/>
        <v>2046.6790620250808</v>
      </c>
      <c r="K190" s="123">
        <f t="shared" si="40"/>
        <v>134.14337056281059</v>
      </c>
      <c r="L190" s="41">
        <f t="shared" si="30"/>
        <v>1031.0576891330334</v>
      </c>
      <c r="M190" s="41">
        <f t="shared" si="31"/>
        <v>1015.747016238658</v>
      </c>
      <c r="N190" s="41">
        <f t="shared" si="32"/>
        <v>15.319172918272969</v>
      </c>
      <c r="O190" s="32">
        <f t="shared" si="41"/>
        <v>32013.679999999989</v>
      </c>
      <c r="P190" s="32">
        <f t="shared" si="33"/>
        <v>1533.3687000000409</v>
      </c>
      <c r="Q190" s="33"/>
      <c r="R190" s="24"/>
      <c r="S190" s="24"/>
      <c r="T190" s="24"/>
      <c r="U190" s="5"/>
      <c r="V190" s="5"/>
      <c r="W190" s="5"/>
      <c r="X190" s="5"/>
      <c r="Y190" s="5"/>
    </row>
    <row r="191" spans="1:25" ht="15" customHeight="1" x14ac:dyDescent="0.25">
      <c r="A191" s="31">
        <f t="shared" si="34"/>
        <v>179</v>
      </c>
      <c r="B191" s="41">
        <f t="shared" si="35"/>
        <v>768.62366347821592</v>
      </c>
      <c r="C191" s="41">
        <f t="shared" si="36"/>
        <v>768.63</v>
      </c>
      <c r="D191" s="50"/>
      <c r="E191" s="49">
        <f t="shared" si="37"/>
        <v>0.06</v>
      </c>
      <c r="F191" s="32">
        <f t="shared" si="38"/>
        <v>7.63</v>
      </c>
      <c r="G191" s="46">
        <f t="shared" si="39"/>
        <v>761</v>
      </c>
      <c r="H191" s="40">
        <v>0</v>
      </c>
      <c r="I191" s="41">
        <f t="shared" si="42"/>
        <v>764.74000000004071</v>
      </c>
      <c r="J191" s="41">
        <f t="shared" si="29"/>
        <v>1027.5422834374469</v>
      </c>
      <c r="K191" s="123">
        <f t="shared" si="40"/>
        <v>134.36491924541571</v>
      </c>
      <c r="L191" s="41">
        <f t="shared" si="30"/>
        <v>1032.7605647336607</v>
      </c>
      <c r="M191" s="41">
        <f t="shared" si="31"/>
        <v>1022.5170354576136</v>
      </c>
      <c r="N191" s="41">
        <f t="shared" si="32"/>
        <v>10.252043338425219</v>
      </c>
      <c r="O191" s="32">
        <f t="shared" si="41"/>
        <v>32021.30999999999</v>
      </c>
      <c r="P191" s="32">
        <f t="shared" si="33"/>
        <v>768.56370000004097</v>
      </c>
      <c r="Q191" s="33"/>
      <c r="R191" s="24"/>
      <c r="S191" s="24"/>
      <c r="T191" s="24"/>
      <c r="U191" s="5"/>
      <c r="V191" s="5"/>
      <c r="W191" s="5"/>
      <c r="X191" s="5"/>
      <c r="Y191" s="5"/>
    </row>
    <row r="192" spans="1:25" ht="15" customHeight="1" x14ac:dyDescent="0.25">
      <c r="A192" s="31">
        <f t="shared" si="34"/>
        <v>180</v>
      </c>
      <c r="B192" s="41">
        <f t="shared" si="35"/>
        <v>768.62366347821592</v>
      </c>
      <c r="C192" s="41">
        <f t="shared" si="36"/>
        <v>768.56370000004097</v>
      </c>
      <c r="D192" s="50"/>
      <c r="E192" s="49">
        <f t="shared" si="37"/>
        <v>0.06</v>
      </c>
      <c r="F192" s="32">
        <f t="shared" si="38"/>
        <v>3.8299999999999996</v>
      </c>
      <c r="G192" s="46">
        <f t="shared" si="39"/>
        <v>764.73370000004093</v>
      </c>
      <c r="H192" s="40">
        <v>0</v>
      </c>
      <c r="I192" s="41">
        <f t="shared" si="42"/>
        <v>6.2999999997828127E-3</v>
      </c>
      <c r="J192" s="41">
        <f t="shared" si="29"/>
        <v>8.4789705312296928E-3</v>
      </c>
      <c r="K192" s="123">
        <f t="shared" si="40"/>
        <v>134.5868338336825</v>
      </c>
      <c r="L192" s="41">
        <f t="shared" si="30"/>
        <v>1034.4662527717894</v>
      </c>
      <c r="M192" s="41">
        <f t="shared" si="31"/>
        <v>1029.2308740892272</v>
      </c>
      <c r="N192" s="41">
        <f t="shared" si="32"/>
        <v>5.1546757358300397</v>
      </c>
      <c r="O192" s="32">
        <f t="shared" si="41"/>
        <v>32025.139999999992</v>
      </c>
      <c r="P192" s="32" t="e">
        <f t="shared" si="33"/>
        <v>#VALUE!</v>
      </c>
      <c r="Q192" s="33"/>
      <c r="R192" s="24"/>
      <c r="S192" s="24"/>
      <c r="T192" s="24"/>
      <c r="U192" s="5"/>
      <c r="V192" s="5"/>
      <c r="W192" s="5"/>
      <c r="X192" s="5"/>
      <c r="Y192" s="5"/>
    </row>
    <row r="193" spans="1:25" ht="15" customHeight="1" x14ac:dyDescent="0.25">
      <c r="A193" s="31" t="str">
        <f t="shared" si="34"/>
        <v/>
      </c>
      <c r="B193" s="41" t="str">
        <f t="shared" si="35"/>
        <v/>
      </c>
      <c r="C193" s="41" t="str">
        <f t="shared" si="36"/>
        <v/>
      </c>
      <c r="D193" s="50">
        <f>C3+(E3*15)</f>
        <v>7.4999999999999997E-2</v>
      </c>
      <c r="E193" s="49" t="str">
        <f t="shared" si="37"/>
        <v/>
      </c>
      <c r="F193" s="32" t="str">
        <f t="shared" si="38"/>
        <v/>
      </c>
      <c r="G193" s="46" t="str">
        <f t="shared" si="39"/>
        <v/>
      </c>
      <c r="H193" s="40">
        <v>0</v>
      </c>
      <c r="I193" s="41">
        <f t="shared" si="42"/>
        <v>0</v>
      </c>
      <c r="J193" s="41">
        <f t="shared" si="29"/>
        <v>0</v>
      </c>
      <c r="K193" s="123">
        <f t="shared" si="40"/>
        <v>134.80911493193392</v>
      </c>
      <c r="L193" s="41" t="str">
        <f t="shared" si="30"/>
        <v/>
      </c>
      <c r="M193" s="41" t="str">
        <f t="shared" si="31"/>
        <v/>
      </c>
      <c r="N193" s="41" t="str">
        <f t="shared" si="32"/>
        <v/>
      </c>
      <c r="O193" s="32" t="str">
        <f t="shared" si="41"/>
        <v/>
      </c>
      <c r="P193" s="32" t="e">
        <f t="shared" si="33"/>
        <v>#VALUE!</v>
      </c>
      <c r="Q193" s="33"/>
      <c r="R193" s="24"/>
      <c r="S193" s="24"/>
      <c r="T193" s="24"/>
      <c r="U193" s="5"/>
      <c r="V193" s="5"/>
      <c r="W193" s="5"/>
      <c r="X193" s="5"/>
      <c r="Y193" s="5"/>
    </row>
    <row r="194" spans="1:25" ht="15" customHeight="1" x14ac:dyDescent="0.25">
      <c r="A194" s="31" t="str">
        <f t="shared" si="34"/>
        <v/>
      </c>
      <c r="B194" s="41" t="str">
        <f t="shared" si="35"/>
        <v/>
      </c>
      <c r="C194" s="41" t="str">
        <f t="shared" si="36"/>
        <v/>
      </c>
      <c r="D194" s="50"/>
      <c r="E194" s="49" t="str">
        <f t="shared" si="37"/>
        <v/>
      </c>
      <c r="F194" s="32" t="str">
        <f t="shared" si="38"/>
        <v/>
      </c>
      <c r="G194" s="46" t="str">
        <f t="shared" si="39"/>
        <v/>
      </c>
      <c r="H194" s="40">
        <v>0</v>
      </c>
      <c r="I194" s="41">
        <f t="shared" si="42"/>
        <v>0</v>
      </c>
      <c r="J194" s="41">
        <f t="shared" si="29"/>
        <v>0</v>
      </c>
      <c r="K194" s="123">
        <f t="shared" si="40"/>
        <v>135.031763145491</v>
      </c>
      <c r="L194" s="41" t="str">
        <f t="shared" si="30"/>
        <v/>
      </c>
      <c r="M194" s="41" t="str">
        <f t="shared" si="31"/>
        <v/>
      </c>
      <c r="N194" s="41" t="str">
        <f t="shared" si="32"/>
        <v/>
      </c>
      <c r="O194" s="32" t="str">
        <f t="shared" si="41"/>
        <v/>
      </c>
      <c r="P194" s="32" t="e">
        <f t="shared" si="33"/>
        <v>#VALUE!</v>
      </c>
      <c r="Q194" s="33"/>
      <c r="R194" s="24"/>
      <c r="S194" s="24"/>
      <c r="T194" s="24"/>
      <c r="U194" s="5"/>
      <c r="V194" s="5"/>
      <c r="W194" s="5"/>
      <c r="X194" s="5"/>
      <c r="Y194" s="5"/>
    </row>
    <row r="195" spans="1:25" ht="15" customHeight="1" x14ac:dyDescent="0.25">
      <c r="A195" s="31" t="str">
        <f t="shared" si="34"/>
        <v/>
      </c>
      <c r="B195" s="41" t="str">
        <f t="shared" si="35"/>
        <v/>
      </c>
      <c r="C195" s="41" t="str">
        <f t="shared" si="36"/>
        <v/>
      </c>
      <c r="D195" s="50"/>
      <c r="E195" s="49" t="str">
        <f t="shared" si="37"/>
        <v/>
      </c>
      <c r="F195" s="32" t="str">
        <f t="shared" si="38"/>
        <v/>
      </c>
      <c r="G195" s="46" t="str">
        <f t="shared" si="39"/>
        <v/>
      </c>
      <c r="H195" s="40">
        <v>0</v>
      </c>
      <c r="I195" s="41">
        <f t="shared" si="42"/>
        <v>0</v>
      </c>
      <c r="J195" s="41">
        <f t="shared" si="29"/>
        <v>0</v>
      </c>
      <c r="K195" s="123">
        <f t="shared" si="40"/>
        <v>135.2547790806745</v>
      </c>
      <c r="L195" s="41" t="str">
        <f t="shared" si="30"/>
        <v/>
      </c>
      <c r="M195" s="41" t="str">
        <f t="shared" si="31"/>
        <v/>
      </c>
      <c r="N195" s="41" t="str">
        <f t="shared" si="32"/>
        <v/>
      </c>
      <c r="O195" s="32" t="str">
        <f t="shared" si="41"/>
        <v/>
      </c>
      <c r="P195" s="32" t="e">
        <f t="shared" si="33"/>
        <v>#VALUE!</v>
      </c>
      <c r="Q195" s="33"/>
      <c r="R195" s="24"/>
      <c r="S195" s="24"/>
      <c r="T195" s="24"/>
      <c r="U195" s="5"/>
      <c r="V195" s="5"/>
      <c r="W195" s="5"/>
      <c r="X195" s="5"/>
      <c r="Y195" s="5"/>
    </row>
    <row r="196" spans="1:25" ht="15" customHeight="1" x14ac:dyDescent="0.25">
      <c r="A196" s="31" t="str">
        <f t="shared" si="34"/>
        <v/>
      </c>
      <c r="B196" s="41" t="str">
        <f t="shared" si="35"/>
        <v/>
      </c>
      <c r="C196" s="41" t="str">
        <f t="shared" si="36"/>
        <v/>
      </c>
      <c r="D196" s="50"/>
      <c r="E196" s="49" t="str">
        <f t="shared" si="37"/>
        <v/>
      </c>
      <c r="F196" s="32" t="str">
        <f t="shared" si="38"/>
        <v/>
      </c>
      <c r="G196" s="46" t="str">
        <f t="shared" si="39"/>
        <v/>
      </c>
      <c r="H196" s="40">
        <v>0</v>
      </c>
      <c r="I196" s="41">
        <f t="shared" si="42"/>
        <v>0</v>
      </c>
      <c r="J196" s="41">
        <f t="shared" si="29"/>
        <v>0</v>
      </c>
      <c r="K196" s="123">
        <f t="shared" si="40"/>
        <v>135.47816334480657</v>
      </c>
      <c r="L196" s="41" t="str">
        <f t="shared" si="30"/>
        <v/>
      </c>
      <c r="M196" s="41" t="str">
        <f t="shared" si="31"/>
        <v/>
      </c>
      <c r="N196" s="41" t="str">
        <f t="shared" si="32"/>
        <v/>
      </c>
      <c r="O196" s="32" t="str">
        <f t="shared" si="41"/>
        <v/>
      </c>
      <c r="P196" s="32" t="e">
        <f t="shared" si="33"/>
        <v>#VALUE!</v>
      </c>
      <c r="Q196" s="33"/>
      <c r="R196" s="24"/>
      <c r="S196" s="24"/>
      <c r="T196" s="24"/>
      <c r="U196" s="5"/>
      <c r="V196" s="5"/>
      <c r="W196" s="5"/>
      <c r="X196" s="5"/>
      <c r="Y196" s="5"/>
    </row>
    <row r="197" spans="1:25" ht="15" customHeight="1" x14ac:dyDescent="0.25">
      <c r="A197" s="31" t="str">
        <f t="shared" si="34"/>
        <v/>
      </c>
      <c r="B197" s="41" t="str">
        <f t="shared" si="35"/>
        <v/>
      </c>
      <c r="C197" s="41" t="str">
        <f t="shared" si="36"/>
        <v/>
      </c>
      <c r="D197" s="50"/>
      <c r="E197" s="49" t="str">
        <f t="shared" si="37"/>
        <v/>
      </c>
      <c r="F197" s="32" t="str">
        <f t="shared" si="38"/>
        <v/>
      </c>
      <c r="G197" s="46" t="str">
        <f t="shared" si="39"/>
        <v/>
      </c>
      <c r="H197" s="40">
        <v>0</v>
      </c>
      <c r="I197" s="41">
        <f t="shared" si="42"/>
        <v>0</v>
      </c>
      <c r="J197" s="41">
        <f t="shared" si="29"/>
        <v>0</v>
      </c>
      <c r="K197" s="123">
        <f t="shared" si="40"/>
        <v>135.70191654621246</v>
      </c>
      <c r="L197" s="41" t="str">
        <f t="shared" si="30"/>
        <v/>
      </c>
      <c r="M197" s="41" t="str">
        <f t="shared" si="31"/>
        <v/>
      </c>
      <c r="N197" s="41" t="str">
        <f t="shared" si="32"/>
        <v/>
      </c>
      <c r="O197" s="32" t="str">
        <f t="shared" si="41"/>
        <v/>
      </c>
      <c r="P197" s="32" t="e">
        <f t="shared" si="33"/>
        <v>#VALUE!</v>
      </c>
      <c r="Q197" s="33"/>
      <c r="R197" s="24"/>
      <c r="S197" s="24"/>
      <c r="T197" s="24"/>
      <c r="U197" s="5"/>
      <c r="V197" s="5"/>
      <c r="W197" s="5"/>
      <c r="X197" s="5"/>
      <c r="Y197" s="5"/>
    </row>
    <row r="198" spans="1:25" ht="15" customHeight="1" x14ac:dyDescent="0.25">
      <c r="A198" s="31" t="str">
        <f t="shared" si="34"/>
        <v/>
      </c>
      <c r="B198" s="41" t="str">
        <f t="shared" si="35"/>
        <v/>
      </c>
      <c r="C198" s="41" t="str">
        <f t="shared" si="36"/>
        <v/>
      </c>
      <c r="D198" s="50"/>
      <c r="E198" s="49" t="str">
        <f t="shared" si="37"/>
        <v/>
      </c>
      <c r="F198" s="32" t="str">
        <f t="shared" si="38"/>
        <v/>
      </c>
      <c r="G198" s="46" t="str">
        <f t="shared" si="39"/>
        <v/>
      </c>
      <c r="H198" s="40">
        <v>0</v>
      </c>
      <c r="I198" s="41">
        <f t="shared" si="42"/>
        <v>0</v>
      </c>
      <c r="J198" s="41">
        <f t="shared" si="29"/>
        <v>0</v>
      </c>
      <c r="K198" s="123">
        <f t="shared" si="40"/>
        <v>135.92603929422205</v>
      </c>
      <c r="L198" s="41" t="str">
        <f t="shared" si="30"/>
        <v/>
      </c>
      <c r="M198" s="41" t="str">
        <f t="shared" si="31"/>
        <v/>
      </c>
      <c r="N198" s="41" t="str">
        <f t="shared" si="32"/>
        <v/>
      </c>
      <c r="O198" s="32" t="str">
        <f t="shared" si="41"/>
        <v/>
      </c>
      <c r="P198" s="32" t="e">
        <f t="shared" si="33"/>
        <v>#VALUE!</v>
      </c>
      <c r="Q198" s="33"/>
      <c r="R198" s="24"/>
      <c r="S198" s="24"/>
      <c r="T198" s="24"/>
      <c r="U198" s="5"/>
      <c r="V198" s="5"/>
      <c r="W198" s="5"/>
      <c r="X198" s="5"/>
      <c r="Y198" s="5"/>
    </row>
    <row r="199" spans="1:25" ht="15" customHeight="1" x14ac:dyDescent="0.25">
      <c r="A199" s="31" t="str">
        <f t="shared" si="34"/>
        <v/>
      </c>
      <c r="B199" s="41" t="str">
        <f t="shared" si="35"/>
        <v/>
      </c>
      <c r="C199" s="41" t="str">
        <f t="shared" si="36"/>
        <v/>
      </c>
      <c r="D199" s="50"/>
      <c r="E199" s="49" t="str">
        <f t="shared" si="37"/>
        <v/>
      </c>
      <c r="F199" s="32" t="str">
        <f t="shared" si="38"/>
        <v/>
      </c>
      <c r="G199" s="46" t="str">
        <f t="shared" si="39"/>
        <v/>
      </c>
      <c r="H199" s="40">
        <v>0</v>
      </c>
      <c r="I199" s="41">
        <f t="shared" si="42"/>
        <v>0</v>
      </c>
      <c r="J199" s="41">
        <f t="shared" si="29"/>
        <v>0</v>
      </c>
      <c r="K199" s="123">
        <f t="shared" si="40"/>
        <v>136.15053219917158</v>
      </c>
      <c r="L199" s="41" t="str">
        <f t="shared" si="30"/>
        <v/>
      </c>
      <c r="M199" s="41" t="str">
        <f t="shared" si="31"/>
        <v/>
      </c>
      <c r="N199" s="41" t="str">
        <f t="shared" si="32"/>
        <v/>
      </c>
      <c r="O199" s="32" t="str">
        <f t="shared" si="41"/>
        <v/>
      </c>
      <c r="P199" s="32" t="e">
        <f t="shared" si="33"/>
        <v>#VALUE!</v>
      </c>
      <c r="Q199" s="33"/>
      <c r="R199" s="24"/>
      <c r="S199" s="24"/>
      <c r="T199" s="24"/>
      <c r="U199" s="5"/>
      <c r="V199" s="5"/>
      <c r="W199" s="5"/>
      <c r="X199" s="5"/>
      <c r="Y199" s="5"/>
    </row>
    <row r="200" spans="1:25" ht="15" customHeight="1" x14ac:dyDescent="0.25">
      <c r="A200" s="31" t="str">
        <f t="shared" si="34"/>
        <v/>
      </c>
      <c r="B200" s="41" t="str">
        <f t="shared" si="35"/>
        <v/>
      </c>
      <c r="C200" s="41" t="str">
        <f t="shared" si="36"/>
        <v/>
      </c>
      <c r="D200" s="50"/>
      <c r="E200" s="49" t="str">
        <f t="shared" si="37"/>
        <v/>
      </c>
      <c r="F200" s="32" t="str">
        <f t="shared" si="38"/>
        <v/>
      </c>
      <c r="G200" s="46" t="str">
        <f t="shared" si="39"/>
        <v/>
      </c>
      <c r="H200" s="40">
        <v>0</v>
      </c>
      <c r="I200" s="41">
        <f t="shared" si="42"/>
        <v>0</v>
      </c>
      <c r="J200" s="41">
        <f t="shared" si="29"/>
        <v>0</v>
      </c>
      <c r="K200" s="123">
        <f t="shared" si="40"/>
        <v>136.37539587240536</v>
      </c>
      <c r="L200" s="41" t="str">
        <f t="shared" si="30"/>
        <v/>
      </c>
      <c r="M200" s="41" t="str">
        <f t="shared" si="31"/>
        <v/>
      </c>
      <c r="N200" s="41" t="str">
        <f t="shared" si="32"/>
        <v/>
      </c>
      <c r="O200" s="32" t="str">
        <f t="shared" si="41"/>
        <v/>
      </c>
      <c r="P200" s="32" t="e">
        <f t="shared" si="33"/>
        <v>#VALUE!</v>
      </c>
      <c r="Q200" s="33"/>
      <c r="R200" s="24"/>
      <c r="S200" s="24"/>
      <c r="T200" s="24"/>
      <c r="U200" s="5"/>
      <c r="V200" s="5"/>
      <c r="W200" s="5"/>
      <c r="X200" s="5"/>
      <c r="Y200" s="5"/>
    </row>
    <row r="201" spans="1:25" ht="15" customHeight="1" x14ac:dyDescent="0.25">
      <c r="A201" s="31" t="str">
        <f t="shared" si="34"/>
        <v/>
      </c>
      <c r="B201" s="41" t="str">
        <f t="shared" si="35"/>
        <v/>
      </c>
      <c r="C201" s="41" t="str">
        <f t="shared" si="36"/>
        <v/>
      </c>
      <c r="D201" s="50"/>
      <c r="E201" s="49" t="str">
        <f t="shared" si="37"/>
        <v/>
      </c>
      <c r="F201" s="32" t="str">
        <f t="shared" si="38"/>
        <v/>
      </c>
      <c r="G201" s="46" t="str">
        <f t="shared" si="39"/>
        <v/>
      </c>
      <c r="H201" s="40">
        <v>0</v>
      </c>
      <c r="I201" s="41">
        <f t="shared" si="42"/>
        <v>0</v>
      </c>
      <c r="J201" s="41">
        <f t="shared" si="29"/>
        <v>0</v>
      </c>
      <c r="K201" s="123">
        <f t="shared" si="40"/>
        <v>136.60063092627735</v>
      </c>
      <c r="L201" s="41" t="str">
        <f t="shared" si="30"/>
        <v/>
      </c>
      <c r="M201" s="41" t="str">
        <f t="shared" si="31"/>
        <v/>
      </c>
      <c r="N201" s="41" t="str">
        <f t="shared" si="32"/>
        <v/>
      </c>
      <c r="O201" s="32" t="str">
        <f t="shared" si="41"/>
        <v/>
      </c>
      <c r="P201" s="32" t="e">
        <f t="shared" si="33"/>
        <v>#VALUE!</v>
      </c>
      <c r="Q201" s="33"/>
      <c r="R201" s="24"/>
      <c r="S201" s="24"/>
      <c r="T201" s="24"/>
      <c r="U201" s="5"/>
      <c r="V201" s="5"/>
      <c r="W201" s="5"/>
      <c r="X201" s="5"/>
      <c r="Y201" s="5"/>
    </row>
    <row r="202" spans="1:25" ht="15" customHeight="1" x14ac:dyDescent="0.25">
      <c r="A202" s="31" t="str">
        <f t="shared" si="34"/>
        <v/>
      </c>
      <c r="B202" s="41" t="str">
        <f t="shared" si="35"/>
        <v/>
      </c>
      <c r="C202" s="41" t="str">
        <f t="shared" si="36"/>
        <v/>
      </c>
      <c r="D202" s="50"/>
      <c r="E202" s="49" t="str">
        <f t="shared" si="37"/>
        <v/>
      </c>
      <c r="F202" s="32" t="str">
        <f t="shared" si="38"/>
        <v/>
      </c>
      <c r="G202" s="46" t="str">
        <f t="shared" si="39"/>
        <v/>
      </c>
      <c r="H202" s="40">
        <v>0</v>
      </c>
      <c r="I202" s="41">
        <f t="shared" si="42"/>
        <v>0</v>
      </c>
      <c r="J202" s="41">
        <f t="shared" si="29"/>
        <v>0</v>
      </c>
      <c r="K202" s="123">
        <f t="shared" si="40"/>
        <v>136.82623797415286</v>
      </c>
      <c r="L202" s="41" t="str">
        <f t="shared" si="30"/>
        <v/>
      </c>
      <c r="M202" s="41" t="str">
        <f t="shared" si="31"/>
        <v/>
      </c>
      <c r="N202" s="41" t="str">
        <f t="shared" si="32"/>
        <v/>
      </c>
      <c r="O202" s="32" t="str">
        <f t="shared" si="41"/>
        <v/>
      </c>
      <c r="P202" s="32" t="e">
        <f t="shared" si="33"/>
        <v>#VALUE!</v>
      </c>
      <c r="Q202" s="33"/>
      <c r="R202" s="24"/>
      <c r="S202" s="24"/>
      <c r="T202" s="24"/>
      <c r="U202" s="5"/>
      <c r="V202" s="5"/>
      <c r="W202" s="5"/>
      <c r="X202" s="5"/>
      <c r="Y202" s="5"/>
    </row>
    <row r="203" spans="1:25" ht="15" customHeight="1" x14ac:dyDescent="0.25">
      <c r="A203" s="31" t="str">
        <f t="shared" si="34"/>
        <v/>
      </c>
      <c r="B203" s="41" t="str">
        <f t="shared" si="35"/>
        <v/>
      </c>
      <c r="C203" s="41" t="str">
        <f t="shared" si="36"/>
        <v/>
      </c>
      <c r="D203" s="50"/>
      <c r="E203" s="49" t="str">
        <f t="shared" si="37"/>
        <v/>
      </c>
      <c r="F203" s="32" t="str">
        <f t="shared" si="38"/>
        <v/>
      </c>
      <c r="G203" s="46" t="str">
        <f t="shared" si="39"/>
        <v/>
      </c>
      <c r="H203" s="40">
        <v>0</v>
      </c>
      <c r="I203" s="41">
        <f t="shared" si="42"/>
        <v>0</v>
      </c>
      <c r="J203" s="41">
        <f t="shared" si="29"/>
        <v>0</v>
      </c>
      <c r="K203" s="123">
        <f t="shared" si="40"/>
        <v>137.05221763041024</v>
      </c>
      <c r="L203" s="41" t="str">
        <f t="shared" si="30"/>
        <v/>
      </c>
      <c r="M203" s="41" t="str">
        <f t="shared" si="31"/>
        <v/>
      </c>
      <c r="N203" s="41" t="str">
        <f t="shared" si="32"/>
        <v/>
      </c>
      <c r="O203" s="32" t="str">
        <f t="shared" si="41"/>
        <v/>
      </c>
      <c r="P203" s="32" t="e">
        <f t="shared" si="33"/>
        <v>#VALUE!</v>
      </c>
      <c r="Q203" s="33"/>
      <c r="R203" s="24"/>
      <c r="S203" s="24"/>
      <c r="T203" s="24"/>
      <c r="U203" s="5"/>
      <c r="V203" s="5"/>
      <c r="W203" s="5"/>
      <c r="X203" s="5"/>
      <c r="Y203" s="5"/>
    </row>
    <row r="204" spans="1:25" ht="15" customHeight="1" x14ac:dyDescent="0.25">
      <c r="A204" s="31" t="str">
        <f t="shared" si="34"/>
        <v/>
      </c>
      <c r="B204" s="41" t="str">
        <f t="shared" si="35"/>
        <v/>
      </c>
      <c r="C204" s="41" t="str">
        <f t="shared" si="36"/>
        <v/>
      </c>
      <c r="D204" s="50"/>
      <c r="E204" s="49" t="str">
        <f t="shared" si="37"/>
        <v/>
      </c>
      <c r="F204" s="32" t="str">
        <f t="shared" si="38"/>
        <v/>
      </c>
      <c r="G204" s="46" t="str">
        <f t="shared" si="39"/>
        <v/>
      </c>
      <c r="H204" s="40">
        <v>0</v>
      </c>
      <c r="I204" s="41">
        <f t="shared" si="42"/>
        <v>0</v>
      </c>
      <c r="J204" s="41">
        <f t="shared" si="29"/>
        <v>0</v>
      </c>
      <c r="K204" s="123">
        <f t="shared" si="40"/>
        <v>137.27857051044251</v>
      </c>
      <c r="L204" s="41" t="str">
        <f t="shared" si="30"/>
        <v/>
      </c>
      <c r="M204" s="41" t="str">
        <f t="shared" si="31"/>
        <v/>
      </c>
      <c r="N204" s="41" t="str">
        <f t="shared" si="32"/>
        <v/>
      </c>
      <c r="O204" s="32" t="str">
        <f t="shared" si="41"/>
        <v/>
      </c>
      <c r="P204" s="32" t="e">
        <f t="shared" si="33"/>
        <v>#VALUE!</v>
      </c>
      <c r="Q204" s="33"/>
      <c r="R204" s="24"/>
      <c r="S204" s="24"/>
      <c r="T204" s="24"/>
      <c r="U204" s="5"/>
      <c r="V204" s="5"/>
      <c r="W204" s="5"/>
      <c r="X204" s="5"/>
      <c r="Y204" s="5"/>
    </row>
    <row r="205" spans="1:25" ht="15" customHeight="1" x14ac:dyDescent="0.25">
      <c r="A205" s="31" t="str">
        <f t="shared" si="34"/>
        <v/>
      </c>
      <c r="B205" s="41" t="str">
        <f t="shared" si="35"/>
        <v/>
      </c>
      <c r="C205" s="41" t="str">
        <f t="shared" si="36"/>
        <v/>
      </c>
      <c r="D205" s="50"/>
      <c r="E205" s="49" t="str">
        <f t="shared" si="37"/>
        <v/>
      </c>
      <c r="F205" s="32" t="str">
        <f t="shared" si="38"/>
        <v/>
      </c>
      <c r="G205" s="46" t="str">
        <f t="shared" si="39"/>
        <v/>
      </c>
      <c r="H205" s="40">
        <v>0</v>
      </c>
      <c r="I205" s="41">
        <f t="shared" si="42"/>
        <v>0</v>
      </c>
      <c r="J205" s="41">
        <f t="shared" si="29"/>
        <v>0</v>
      </c>
      <c r="K205" s="123">
        <f t="shared" si="40"/>
        <v>137.5052972306591</v>
      </c>
      <c r="L205" s="41" t="str">
        <f t="shared" si="30"/>
        <v/>
      </c>
      <c r="M205" s="41" t="str">
        <f t="shared" si="31"/>
        <v/>
      </c>
      <c r="N205" s="41" t="str">
        <f t="shared" si="32"/>
        <v/>
      </c>
      <c r="O205" s="32" t="str">
        <f t="shared" si="41"/>
        <v/>
      </c>
      <c r="P205" s="32" t="e">
        <f t="shared" si="33"/>
        <v>#VALUE!</v>
      </c>
      <c r="Q205" s="33"/>
      <c r="R205" s="24"/>
      <c r="S205" s="24"/>
      <c r="T205" s="24"/>
      <c r="U205" s="5"/>
      <c r="V205" s="5"/>
      <c r="W205" s="5"/>
      <c r="X205" s="5"/>
      <c r="Y205" s="5"/>
    </row>
    <row r="206" spans="1:25" ht="15" customHeight="1" x14ac:dyDescent="0.25">
      <c r="A206" s="31" t="str">
        <f t="shared" si="34"/>
        <v/>
      </c>
      <c r="B206" s="41" t="str">
        <f t="shared" si="35"/>
        <v/>
      </c>
      <c r="C206" s="41" t="str">
        <f t="shared" si="36"/>
        <v/>
      </c>
      <c r="D206" s="50"/>
      <c r="E206" s="49" t="str">
        <f t="shared" si="37"/>
        <v/>
      </c>
      <c r="F206" s="32" t="str">
        <f t="shared" si="38"/>
        <v/>
      </c>
      <c r="G206" s="46" t="str">
        <f t="shared" si="39"/>
        <v/>
      </c>
      <c r="H206" s="40">
        <v>0</v>
      </c>
      <c r="I206" s="41">
        <f t="shared" si="42"/>
        <v>0</v>
      </c>
      <c r="J206" s="41">
        <f t="shared" ref="J206:J269" si="43">K206/$K$2*I206</f>
        <v>0</v>
      </c>
      <c r="K206" s="123">
        <f t="shared" si="40"/>
        <v>137.73239840848746</v>
      </c>
      <c r="L206" s="41" t="str">
        <f t="shared" ref="L206:L269" si="44">IFERROR(IF(B206="","",K206/100*B206),"")</f>
        <v/>
      </c>
      <c r="M206" s="41" t="str">
        <f t="shared" ref="M206:M269" si="45">IFERROR(IF(B206="","",K206/100*G206),"")</f>
        <v/>
      </c>
      <c r="N206" s="41" t="str">
        <f t="shared" ref="N206:N269" si="46">IFERROR(IF(B206="","",K206/100*F206),"")</f>
        <v/>
      </c>
      <c r="O206" s="32" t="str">
        <f t="shared" si="41"/>
        <v/>
      </c>
      <c r="P206" s="32" t="e">
        <f t="shared" ref="P206:P269" si="47">I206+(I206*E207/12)</f>
        <v>#VALUE!</v>
      </c>
      <c r="Q206" s="33"/>
      <c r="R206" s="24"/>
      <c r="S206" s="24"/>
      <c r="T206" s="24"/>
      <c r="U206" s="5"/>
      <c r="V206" s="5"/>
      <c r="W206" s="5"/>
      <c r="X206" s="5"/>
      <c r="Y206" s="5"/>
    </row>
    <row r="207" spans="1:25" ht="15" customHeight="1" x14ac:dyDescent="0.25">
      <c r="A207" s="31" t="str">
        <f t="shared" ref="A207:A270" si="48">IF(I206&lt;0.02,"",A206+1)</f>
        <v/>
      </c>
      <c r="B207" s="41" t="str">
        <f t="shared" ref="B207:B270" si="49">IF(A207="","",IF(E207&lt;&gt;E206,PMT(E207/12,$C$4-A206,-I206),B206))</f>
        <v/>
      </c>
      <c r="C207" s="41" t="str">
        <f t="shared" ref="C207:C270" si="50">IF(A207="","",IF(B207&gt;P206,P206,ROUNDUP(B207,2)))</f>
        <v/>
      </c>
      <c r="D207" s="50"/>
      <c r="E207" s="49" t="str">
        <f t="shared" ref="E207:E270" si="51">IF(A207="","",IF(D207&lt;&gt;"",D207,E206))</f>
        <v/>
      </c>
      <c r="F207" s="32" t="str">
        <f t="shared" ref="F207:F270" si="52">IF(A207="","",ROUNDUP(I206*E207/12,2))</f>
        <v/>
      </c>
      <c r="G207" s="46" t="str">
        <f t="shared" ref="G207:G270" si="53">IF(A207="","",C207-F207)</f>
        <v/>
      </c>
      <c r="H207" s="40">
        <v>0</v>
      </c>
      <c r="I207" s="41">
        <f t="shared" si="42"/>
        <v>0</v>
      </c>
      <c r="J207" s="41">
        <f t="shared" si="43"/>
        <v>0</v>
      </c>
      <c r="K207" s="123">
        <f t="shared" ref="K207:K270" si="54">K206+G$3*K206/100</f>
        <v>137.95987466237477</v>
      </c>
      <c r="L207" s="41" t="str">
        <f t="shared" si="44"/>
        <v/>
      </c>
      <c r="M207" s="41" t="str">
        <f t="shared" si="45"/>
        <v/>
      </c>
      <c r="N207" s="41" t="str">
        <f t="shared" si="46"/>
        <v/>
      </c>
      <c r="O207" s="32" t="str">
        <f t="shared" ref="O207:O270" si="55">IF(A207="","",O206+F207)</f>
        <v/>
      </c>
      <c r="P207" s="32" t="e">
        <f t="shared" si="47"/>
        <v>#VALUE!</v>
      </c>
      <c r="Q207" s="33"/>
      <c r="R207" s="24"/>
      <c r="S207" s="24"/>
      <c r="T207" s="24"/>
      <c r="U207" s="5"/>
      <c r="V207" s="5"/>
      <c r="W207" s="5"/>
      <c r="X207" s="5"/>
      <c r="Y207" s="5"/>
    </row>
    <row r="208" spans="1:25" ht="15" customHeight="1" x14ac:dyDescent="0.25">
      <c r="A208" s="31" t="str">
        <f t="shared" si="48"/>
        <v/>
      </c>
      <c r="B208" s="41" t="str">
        <f t="shared" si="49"/>
        <v/>
      </c>
      <c r="C208" s="41" t="str">
        <f t="shared" si="50"/>
        <v/>
      </c>
      <c r="D208" s="50"/>
      <c r="E208" s="49" t="str">
        <f t="shared" si="51"/>
        <v/>
      </c>
      <c r="F208" s="32" t="str">
        <f t="shared" si="52"/>
        <v/>
      </c>
      <c r="G208" s="46" t="str">
        <f t="shared" si="53"/>
        <v/>
      </c>
      <c r="H208" s="40">
        <v>0</v>
      </c>
      <c r="I208" s="41">
        <f t="shared" ref="I208:I271" si="56">IFERROR(IF(I207&lt;0.02,0,I207-G208-H208),"")</f>
        <v>0</v>
      </c>
      <c r="J208" s="41">
        <f t="shared" si="43"/>
        <v>0</v>
      </c>
      <c r="K208" s="123">
        <f t="shared" si="54"/>
        <v>138.18772661178966</v>
      </c>
      <c r="L208" s="41" t="str">
        <f t="shared" si="44"/>
        <v/>
      </c>
      <c r="M208" s="41" t="str">
        <f t="shared" si="45"/>
        <v/>
      </c>
      <c r="N208" s="41" t="str">
        <f t="shared" si="46"/>
        <v/>
      </c>
      <c r="O208" s="32" t="str">
        <f t="shared" si="55"/>
        <v/>
      </c>
      <c r="P208" s="32" t="e">
        <f t="shared" si="47"/>
        <v>#VALUE!</v>
      </c>
      <c r="Q208" s="33"/>
      <c r="R208" s="24"/>
      <c r="S208" s="24"/>
      <c r="T208" s="24"/>
      <c r="U208" s="5"/>
      <c r="V208" s="5"/>
      <c r="W208" s="5"/>
      <c r="X208" s="5"/>
      <c r="Y208" s="5"/>
    </row>
    <row r="209" spans="1:25" ht="15" customHeight="1" x14ac:dyDescent="0.25">
      <c r="A209" s="31" t="str">
        <f t="shared" si="48"/>
        <v/>
      </c>
      <c r="B209" s="41" t="str">
        <f t="shared" si="49"/>
        <v/>
      </c>
      <c r="C209" s="41" t="str">
        <f t="shared" si="50"/>
        <v/>
      </c>
      <c r="D209" s="50"/>
      <c r="E209" s="49" t="str">
        <f t="shared" si="51"/>
        <v/>
      </c>
      <c r="F209" s="32" t="str">
        <f t="shared" si="52"/>
        <v/>
      </c>
      <c r="G209" s="46" t="str">
        <f t="shared" si="53"/>
        <v/>
      </c>
      <c r="H209" s="40">
        <v>0</v>
      </c>
      <c r="I209" s="41">
        <f t="shared" si="56"/>
        <v>0</v>
      </c>
      <c r="J209" s="41">
        <f t="shared" si="43"/>
        <v>0</v>
      </c>
      <c r="K209" s="123">
        <f t="shared" si="54"/>
        <v>138.41595487722381</v>
      </c>
      <c r="L209" s="41" t="str">
        <f t="shared" si="44"/>
        <v/>
      </c>
      <c r="M209" s="41" t="str">
        <f t="shared" si="45"/>
        <v/>
      </c>
      <c r="N209" s="41" t="str">
        <f t="shared" si="46"/>
        <v/>
      </c>
      <c r="O209" s="32" t="str">
        <f t="shared" si="55"/>
        <v/>
      </c>
      <c r="P209" s="32" t="e">
        <f t="shared" si="47"/>
        <v>#VALUE!</v>
      </c>
      <c r="Q209" s="33"/>
      <c r="R209" s="24"/>
      <c r="S209" s="24"/>
      <c r="T209" s="24"/>
      <c r="U209" s="5"/>
      <c r="V209" s="5"/>
      <c r="W209" s="5"/>
      <c r="X209" s="5"/>
      <c r="Y209" s="5"/>
    </row>
    <row r="210" spans="1:25" ht="15" customHeight="1" x14ac:dyDescent="0.25">
      <c r="A210" s="31" t="str">
        <f t="shared" si="48"/>
        <v/>
      </c>
      <c r="B210" s="41" t="str">
        <f t="shared" si="49"/>
        <v/>
      </c>
      <c r="C210" s="41" t="str">
        <f t="shared" si="50"/>
        <v/>
      </c>
      <c r="D210" s="50"/>
      <c r="E210" s="49" t="str">
        <f t="shared" si="51"/>
        <v/>
      </c>
      <c r="F210" s="32" t="str">
        <f t="shared" si="52"/>
        <v/>
      </c>
      <c r="G210" s="46" t="str">
        <f t="shared" si="53"/>
        <v/>
      </c>
      <c r="H210" s="40">
        <v>0</v>
      </c>
      <c r="I210" s="41">
        <f t="shared" si="56"/>
        <v>0</v>
      </c>
      <c r="J210" s="41">
        <f t="shared" si="43"/>
        <v>0</v>
      </c>
      <c r="K210" s="123">
        <f t="shared" si="54"/>
        <v>138.64456008019371</v>
      </c>
      <c r="L210" s="41" t="str">
        <f t="shared" si="44"/>
        <v/>
      </c>
      <c r="M210" s="41" t="str">
        <f t="shared" si="45"/>
        <v/>
      </c>
      <c r="N210" s="41" t="str">
        <f t="shared" si="46"/>
        <v/>
      </c>
      <c r="O210" s="32" t="str">
        <f t="shared" si="55"/>
        <v/>
      </c>
      <c r="P210" s="32" t="e">
        <f t="shared" si="47"/>
        <v>#VALUE!</v>
      </c>
      <c r="Q210" s="33"/>
      <c r="R210" s="24"/>
      <c r="S210" s="24"/>
      <c r="T210" s="24"/>
      <c r="U210" s="5"/>
      <c r="V210" s="5"/>
      <c r="W210" s="5"/>
      <c r="X210" s="5"/>
      <c r="Y210" s="5"/>
    </row>
    <row r="211" spans="1:25" ht="15" customHeight="1" x14ac:dyDescent="0.25">
      <c r="A211" s="31" t="str">
        <f t="shared" si="48"/>
        <v/>
      </c>
      <c r="B211" s="41" t="str">
        <f t="shared" si="49"/>
        <v/>
      </c>
      <c r="C211" s="41" t="str">
        <f t="shared" si="50"/>
        <v/>
      </c>
      <c r="D211" s="50"/>
      <c r="E211" s="49" t="str">
        <f t="shared" si="51"/>
        <v/>
      </c>
      <c r="F211" s="32" t="str">
        <f t="shared" si="52"/>
        <v/>
      </c>
      <c r="G211" s="46" t="str">
        <f t="shared" si="53"/>
        <v/>
      </c>
      <c r="H211" s="40">
        <v>0</v>
      </c>
      <c r="I211" s="41">
        <f t="shared" si="56"/>
        <v>0</v>
      </c>
      <c r="J211" s="41">
        <f t="shared" si="43"/>
        <v>0</v>
      </c>
      <c r="K211" s="123">
        <f t="shared" si="54"/>
        <v>138.87354284324238</v>
      </c>
      <c r="L211" s="41" t="str">
        <f t="shared" si="44"/>
        <v/>
      </c>
      <c r="M211" s="41" t="str">
        <f t="shared" si="45"/>
        <v/>
      </c>
      <c r="N211" s="41" t="str">
        <f t="shared" si="46"/>
        <v/>
      </c>
      <c r="O211" s="32" t="str">
        <f t="shared" si="55"/>
        <v/>
      </c>
      <c r="P211" s="32" t="e">
        <f t="shared" si="47"/>
        <v>#VALUE!</v>
      </c>
      <c r="Q211" s="33"/>
      <c r="R211" s="24"/>
      <c r="S211" s="24"/>
      <c r="T211" s="24"/>
      <c r="U211" s="5"/>
      <c r="V211" s="5"/>
      <c r="W211" s="5"/>
      <c r="X211" s="5"/>
      <c r="Y211" s="5"/>
    </row>
    <row r="212" spans="1:25" ht="15" customHeight="1" x14ac:dyDescent="0.25">
      <c r="A212" s="31" t="str">
        <f t="shared" si="48"/>
        <v/>
      </c>
      <c r="B212" s="41" t="str">
        <f t="shared" si="49"/>
        <v/>
      </c>
      <c r="C212" s="41" t="str">
        <f t="shared" si="50"/>
        <v/>
      </c>
      <c r="D212" s="50"/>
      <c r="E212" s="49" t="str">
        <f t="shared" si="51"/>
        <v/>
      </c>
      <c r="F212" s="32" t="str">
        <f t="shared" si="52"/>
        <v/>
      </c>
      <c r="G212" s="46" t="str">
        <f t="shared" si="53"/>
        <v/>
      </c>
      <c r="H212" s="40">
        <v>0</v>
      </c>
      <c r="I212" s="41">
        <f t="shared" si="56"/>
        <v>0</v>
      </c>
      <c r="J212" s="41">
        <f t="shared" si="43"/>
        <v>0</v>
      </c>
      <c r="K212" s="123">
        <f t="shared" si="54"/>
        <v>139.10290378994097</v>
      </c>
      <c r="L212" s="41" t="str">
        <f t="shared" si="44"/>
        <v/>
      </c>
      <c r="M212" s="41" t="str">
        <f t="shared" si="45"/>
        <v/>
      </c>
      <c r="N212" s="41" t="str">
        <f t="shared" si="46"/>
        <v/>
      </c>
      <c r="O212" s="32" t="str">
        <f t="shared" si="55"/>
        <v/>
      </c>
      <c r="P212" s="32" t="e">
        <f t="shared" si="47"/>
        <v>#VALUE!</v>
      </c>
      <c r="Q212" s="33"/>
      <c r="R212" s="24"/>
      <c r="S212" s="24"/>
      <c r="T212" s="24"/>
      <c r="U212" s="5"/>
      <c r="V212" s="5"/>
      <c r="W212" s="5"/>
      <c r="X212" s="5"/>
      <c r="Y212" s="5"/>
    </row>
    <row r="213" spans="1:25" ht="15" customHeight="1" x14ac:dyDescent="0.25">
      <c r="A213" s="31" t="str">
        <f t="shared" si="48"/>
        <v/>
      </c>
      <c r="B213" s="41" t="str">
        <f t="shared" si="49"/>
        <v/>
      </c>
      <c r="C213" s="41" t="str">
        <f t="shared" si="50"/>
        <v/>
      </c>
      <c r="D213" s="50"/>
      <c r="E213" s="49" t="str">
        <f t="shared" si="51"/>
        <v/>
      </c>
      <c r="F213" s="32" t="str">
        <f t="shared" si="52"/>
        <v/>
      </c>
      <c r="G213" s="46" t="str">
        <f t="shared" si="53"/>
        <v/>
      </c>
      <c r="H213" s="40">
        <v>0</v>
      </c>
      <c r="I213" s="41">
        <f t="shared" si="56"/>
        <v>0</v>
      </c>
      <c r="J213" s="41">
        <f t="shared" si="43"/>
        <v>0</v>
      </c>
      <c r="K213" s="123">
        <f t="shared" si="54"/>
        <v>139.33264354489054</v>
      </c>
      <c r="L213" s="41" t="str">
        <f t="shared" si="44"/>
        <v/>
      </c>
      <c r="M213" s="41" t="str">
        <f t="shared" si="45"/>
        <v/>
      </c>
      <c r="N213" s="41" t="str">
        <f t="shared" si="46"/>
        <v/>
      </c>
      <c r="O213" s="32" t="str">
        <f t="shared" si="55"/>
        <v/>
      </c>
      <c r="P213" s="32" t="e">
        <f t="shared" si="47"/>
        <v>#VALUE!</v>
      </c>
      <c r="Q213" s="33"/>
      <c r="R213" s="24"/>
      <c r="S213" s="24"/>
      <c r="T213" s="24"/>
      <c r="U213" s="5"/>
      <c r="V213" s="5"/>
      <c r="W213" s="5"/>
      <c r="X213" s="5"/>
      <c r="Y213" s="5"/>
    </row>
    <row r="214" spans="1:25" ht="15" customHeight="1" x14ac:dyDescent="0.25">
      <c r="A214" s="31" t="str">
        <f t="shared" si="48"/>
        <v/>
      </c>
      <c r="B214" s="41" t="str">
        <f t="shared" si="49"/>
        <v/>
      </c>
      <c r="C214" s="41" t="str">
        <f t="shared" si="50"/>
        <v/>
      </c>
      <c r="D214" s="50"/>
      <c r="E214" s="49" t="str">
        <f t="shared" si="51"/>
        <v/>
      </c>
      <c r="F214" s="32" t="str">
        <f t="shared" si="52"/>
        <v/>
      </c>
      <c r="G214" s="46" t="str">
        <f t="shared" si="53"/>
        <v/>
      </c>
      <c r="H214" s="40">
        <v>0</v>
      </c>
      <c r="I214" s="41">
        <f t="shared" si="56"/>
        <v>0</v>
      </c>
      <c r="J214" s="41">
        <f t="shared" si="43"/>
        <v>0</v>
      </c>
      <c r="K214" s="123">
        <f t="shared" si="54"/>
        <v>139.5627627337237</v>
      </c>
      <c r="L214" s="41" t="str">
        <f t="shared" si="44"/>
        <v/>
      </c>
      <c r="M214" s="41" t="str">
        <f t="shared" si="45"/>
        <v/>
      </c>
      <c r="N214" s="41" t="str">
        <f t="shared" si="46"/>
        <v/>
      </c>
      <c r="O214" s="32" t="str">
        <f t="shared" si="55"/>
        <v/>
      </c>
      <c r="P214" s="32" t="e">
        <f t="shared" si="47"/>
        <v>#VALUE!</v>
      </c>
      <c r="Q214" s="33"/>
      <c r="R214" s="24"/>
      <c r="S214" s="24"/>
      <c r="T214" s="24"/>
      <c r="U214" s="5"/>
      <c r="V214" s="5"/>
      <c r="W214" s="5"/>
      <c r="X214" s="5"/>
      <c r="Y214" s="5"/>
    </row>
    <row r="215" spans="1:25" ht="15" customHeight="1" x14ac:dyDescent="0.25">
      <c r="A215" s="31" t="str">
        <f t="shared" si="48"/>
        <v/>
      </c>
      <c r="B215" s="41" t="str">
        <f t="shared" si="49"/>
        <v/>
      </c>
      <c r="C215" s="41" t="str">
        <f t="shared" si="50"/>
        <v/>
      </c>
      <c r="D215" s="50"/>
      <c r="E215" s="49" t="str">
        <f t="shared" si="51"/>
        <v/>
      </c>
      <c r="F215" s="32" t="str">
        <f t="shared" si="52"/>
        <v/>
      </c>
      <c r="G215" s="46" t="str">
        <f t="shared" si="53"/>
        <v/>
      </c>
      <c r="H215" s="40">
        <v>0</v>
      </c>
      <c r="I215" s="41">
        <f t="shared" si="56"/>
        <v>0</v>
      </c>
      <c r="J215" s="41">
        <f t="shared" si="43"/>
        <v>0</v>
      </c>
      <c r="K215" s="123">
        <f t="shared" si="54"/>
        <v>139.79326198310636</v>
      </c>
      <c r="L215" s="41" t="str">
        <f t="shared" si="44"/>
        <v/>
      </c>
      <c r="M215" s="41" t="str">
        <f t="shared" si="45"/>
        <v/>
      </c>
      <c r="N215" s="41" t="str">
        <f t="shared" si="46"/>
        <v/>
      </c>
      <c r="O215" s="32" t="str">
        <f t="shared" si="55"/>
        <v/>
      </c>
      <c r="P215" s="32" t="e">
        <f t="shared" si="47"/>
        <v>#VALUE!</v>
      </c>
      <c r="Q215" s="33"/>
      <c r="R215" s="24"/>
      <c r="S215" s="24"/>
      <c r="T215" s="24"/>
      <c r="U215" s="5"/>
      <c r="V215" s="5"/>
      <c r="W215" s="5"/>
      <c r="X215" s="5"/>
      <c r="Y215" s="5"/>
    </row>
    <row r="216" spans="1:25" ht="15" customHeight="1" x14ac:dyDescent="0.25">
      <c r="A216" s="31" t="str">
        <f t="shared" si="48"/>
        <v/>
      </c>
      <c r="B216" s="41" t="str">
        <f t="shared" si="49"/>
        <v/>
      </c>
      <c r="C216" s="41" t="str">
        <f t="shared" si="50"/>
        <v/>
      </c>
      <c r="D216" s="50"/>
      <c r="E216" s="49" t="str">
        <f t="shared" si="51"/>
        <v/>
      </c>
      <c r="F216" s="32" t="str">
        <f t="shared" si="52"/>
        <v/>
      </c>
      <c r="G216" s="46" t="str">
        <f t="shared" si="53"/>
        <v/>
      </c>
      <c r="H216" s="40">
        <v>0</v>
      </c>
      <c r="I216" s="41">
        <f t="shared" si="56"/>
        <v>0</v>
      </c>
      <c r="J216" s="41">
        <f t="shared" si="43"/>
        <v>0</v>
      </c>
      <c r="K216" s="123">
        <f t="shared" si="54"/>
        <v>140.02414192073942</v>
      </c>
      <c r="L216" s="41" t="str">
        <f t="shared" si="44"/>
        <v/>
      </c>
      <c r="M216" s="41" t="str">
        <f t="shared" si="45"/>
        <v/>
      </c>
      <c r="N216" s="41" t="str">
        <f t="shared" si="46"/>
        <v/>
      </c>
      <c r="O216" s="32" t="str">
        <f t="shared" si="55"/>
        <v/>
      </c>
      <c r="P216" s="32" t="e">
        <f t="shared" si="47"/>
        <v>#VALUE!</v>
      </c>
      <c r="Q216" s="33"/>
      <c r="R216" s="24"/>
      <c r="S216" s="24"/>
      <c r="T216" s="24"/>
      <c r="U216" s="5"/>
      <c r="V216" s="5"/>
      <c r="W216" s="5"/>
      <c r="X216" s="5"/>
      <c r="Y216" s="5"/>
    </row>
    <row r="217" spans="1:25" ht="15" customHeight="1" x14ac:dyDescent="0.25">
      <c r="A217" s="31" t="str">
        <f t="shared" si="48"/>
        <v/>
      </c>
      <c r="B217" s="41" t="str">
        <f t="shared" si="49"/>
        <v/>
      </c>
      <c r="C217" s="41" t="str">
        <f t="shared" si="50"/>
        <v/>
      </c>
      <c r="D217" s="50"/>
      <c r="E217" s="49" t="str">
        <f t="shared" si="51"/>
        <v/>
      </c>
      <c r="F217" s="32" t="str">
        <f t="shared" si="52"/>
        <v/>
      </c>
      <c r="G217" s="46" t="str">
        <f t="shared" si="53"/>
        <v/>
      </c>
      <c r="H217" s="40">
        <v>0</v>
      </c>
      <c r="I217" s="41">
        <f t="shared" si="56"/>
        <v>0</v>
      </c>
      <c r="J217" s="41">
        <f t="shared" si="43"/>
        <v>0</v>
      </c>
      <c r="K217" s="123">
        <f t="shared" si="54"/>
        <v>140.2554031753605</v>
      </c>
      <c r="L217" s="41" t="str">
        <f t="shared" si="44"/>
        <v/>
      </c>
      <c r="M217" s="41" t="str">
        <f t="shared" si="45"/>
        <v/>
      </c>
      <c r="N217" s="41" t="str">
        <f t="shared" si="46"/>
        <v/>
      </c>
      <c r="O217" s="32" t="str">
        <f t="shared" si="55"/>
        <v/>
      </c>
      <c r="P217" s="32" t="e">
        <f t="shared" si="47"/>
        <v>#VALUE!</v>
      </c>
      <c r="Q217" s="33"/>
      <c r="R217" s="24"/>
      <c r="S217" s="24"/>
      <c r="T217" s="24"/>
      <c r="U217" s="5"/>
      <c r="V217" s="5"/>
      <c r="W217" s="5"/>
      <c r="X217" s="5"/>
      <c r="Y217" s="5"/>
    </row>
    <row r="218" spans="1:25" ht="15" customHeight="1" x14ac:dyDescent="0.25">
      <c r="A218" s="31" t="str">
        <f t="shared" si="48"/>
        <v/>
      </c>
      <c r="B218" s="41" t="str">
        <f t="shared" si="49"/>
        <v/>
      </c>
      <c r="C218" s="41" t="str">
        <f t="shared" si="50"/>
        <v/>
      </c>
      <c r="D218" s="50"/>
      <c r="E218" s="49" t="str">
        <f t="shared" si="51"/>
        <v/>
      </c>
      <c r="F218" s="32" t="str">
        <f t="shared" si="52"/>
        <v/>
      </c>
      <c r="G218" s="46" t="str">
        <f t="shared" si="53"/>
        <v/>
      </c>
      <c r="H218" s="40">
        <v>0</v>
      </c>
      <c r="I218" s="41">
        <f t="shared" si="56"/>
        <v>0</v>
      </c>
      <c r="J218" s="41">
        <f t="shared" si="43"/>
        <v>0</v>
      </c>
      <c r="K218" s="123">
        <f t="shared" si="54"/>
        <v>140.48704637674555</v>
      </c>
      <c r="L218" s="41" t="str">
        <f t="shared" si="44"/>
        <v/>
      </c>
      <c r="M218" s="41" t="str">
        <f t="shared" si="45"/>
        <v/>
      </c>
      <c r="N218" s="41" t="str">
        <f t="shared" si="46"/>
        <v/>
      </c>
      <c r="O218" s="32" t="str">
        <f t="shared" si="55"/>
        <v/>
      </c>
      <c r="P218" s="32" t="e">
        <f t="shared" si="47"/>
        <v>#VALUE!</v>
      </c>
      <c r="Q218" s="33"/>
      <c r="R218" s="24"/>
      <c r="S218" s="24"/>
      <c r="T218" s="24"/>
      <c r="U218" s="5"/>
      <c r="V218" s="5"/>
      <c r="W218" s="5"/>
      <c r="X218" s="5"/>
      <c r="Y218" s="5"/>
    </row>
    <row r="219" spans="1:25" ht="15" customHeight="1" x14ac:dyDescent="0.25">
      <c r="A219" s="31" t="str">
        <f t="shared" si="48"/>
        <v/>
      </c>
      <c r="B219" s="41" t="str">
        <f t="shared" si="49"/>
        <v/>
      </c>
      <c r="C219" s="41" t="str">
        <f t="shared" si="50"/>
        <v/>
      </c>
      <c r="D219" s="50"/>
      <c r="E219" s="49" t="str">
        <f t="shared" si="51"/>
        <v/>
      </c>
      <c r="F219" s="32" t="str">
        <f t="shared" si="52"/>
        <v/>
      </c>
      <c r="G219" s="46" t="str">
        <f t="shared" si="53"/>
        <v/>
      </c>
      <c r="H219" s="40">
        <v>0</v>
      </c>
      <c r="I219" s="41">
        <f t="shared" si="56"/>
        <v>0</v>
      </c>
      <c r="J219" s="41">
        <f t="shared" si="43"/>
        <v>0</v>
      </c>
      <c r="K219" s="123">
        <f t="shared" si="54"/>
        <v>140.71907215571076</v>
      </c>
      <c r="L219" s="41" t="str">
        <f t="shared" si="44"/>
        <v/>
      </c>
      <c r="M219" s="41" t="str">
        <f t="shared" si="45"/>
        <v/>
      </c>
      <c r="N219" s="41" t="str">
        <f t="shared" si="46"/>
        <v/>
      </c>
      <c r="O219" s="32" t="str">
        <f t="shared" si="55"/>
        <v/>
      </c>
      <c r="P219" s="32" t="e">
        <f t="shared" si="47"/>
        <v>#VALUE!</v>
      </c>
      <c r="Q219" s="33"/>
      <c r="R219" s="24"/>
      <c r="S219" s="24"/>
      <c r="T219" s="24"/>
      <c r="U219" s="5"/>
      <c r="V219" s="5"/>
      <c r="W219" s="5"/>
      <c r="X219" s="5"/>
      <c r="Y219" s="5"/>
    </row>
    <row r="220" spans="1:25" ht="15" customHeight="1" x14ac:dyDescent="0.25">
      <c r="A220" s="31" t="str">
        <f t="shared" si="48"/>
        <v/>
      </c>
      <c r="B220" s="41" t="str">
        <f t="shared" si="49"/>
        <v/>
      </c>
      <c r="C220" s="41" t="str">
        <f t="shared" si="50"/>
        <v/>
      </c>
      <c r="D220" s="50"/>
      <c r="E220" s="49" t="str">
        <f t="shared" si="51"/>
        <v/>
      </c>
      <c r="F220" s="32" t="str">
        <f t="shared" si="52"/>
        <v/>
      </c>
      <c r="G220" s="46" t="str">
        <f t="shared" si="53"/>
        <v/>
      </c>
      <c r="H220" s="40">
        <v>0</v>
      </c>
      <c r="I220" s="41">
        <f t="shared" si="56"/>
        <v>0</v>
      </c>
      <c r="J220" s="41">
        <f t="shared" si="43"/>
        <v>0</v>
      </c>
      <c r="K220" s="123">
        <f t="shared" si="54"/>
        <v>140.95148114411407</v>
      </c>
      <c r="L220" s="41" t="str">
        <f t="shared" si="44"/>
        <v/>
      </c>
      <c r="M220" s="41" t="str">
        <f t="shared" si="45"/>
        <v/>
      </c>
      <c r="N220" s="41" t="str">
        <f t="shared" si="46"/>
        <v/>
      </c>
      <c r="O220" s="32" t="str">
        <f t="shared" si="55"/>
        <v/>
      </c>
      <c r="P220" s="32" t="e">
        <f t="shared" si="47"/>
        <v>#VALUE!</v>
      </c>
      <c r="Q220" s="33"/>
      <c r="R220" s="24"/>
      <c r="S220" s="24"/>
      <c r="T220" s="24"/>
      <c r="U220" s="5"/>
      <c r="V220" s="5"/>
      <c r="W220" s="5"/>
      <c r="X220" s="5"/>
      <c r="Y220" s="5"/>
    </row>
    <row r="221" spans="1:25" ht="15" customHeight="1" x14ac:dyDescent="0.25">
      <c r="A221" s="31" t="str">
        <f t="shared" si="48"/>
        <v/>
      </c>
      <c r="B221" s="41" t="str">
        <f t="shared" si="49"/>
        <v/>
      </c>
      <c r="C221" s="41" t="str">
        <f t="shared" si="50"/>
        <v/>
      </c>
      <c r="D221" s="50"/>
      <c r="E221" s="49" t="str">
        <f t="shared" si="51"/>
        <v/>
      </c>
      <c r="F221" s="32" t="str">
        <f t="shared" si="52"/>
        <v/>
      </c>
      <c r="G221" s="46" t="str">
        <f t="shared" si="53"/>
        <v/>
      </c>
      <c r="H221" s="40">
        <v>0</v>
      </c>
      <c r="I221" s="41">
        <f t="shared" si="56"/>
        <v>0</v>
      </c>
      <c r="J221" s="41">
        <f t="shared" si="43"/>
        <v>0</v>
      </c>
      <c r="K221" s="123">
        <f t="shared" si="54"/>
        <v>141.18427397485704</v>
      </c>
      <c r="L221" s="41" t="str">
        <f t="shared" si="44"/>
        <v/>
      </c>
      <c r="M221" s="41" t="str">
        <f t="shared" si="45"/>
        <v/>
      </c>
      <c r="N221" s="41" t="str">
        <f t="shared" si="46"/>
        <v/>
      </c>
      <c r="O221" s="32" t="str">
        <f t="shared" si="55"/>
        <v/>
      </c>
      <c r="P221" s="32" t="e">
        <f t="shared" si="47"/>
        <v>#VALUE!</v>
      </c>
      <c r="Q221" s="33"/>
      <c r="R221" s="24"/>
      <c r="S221" s="24"/>
      <c r="T221" s="24"/>
      <c r="U221" s="5"/>
      <c r="V221" s="5"/>
      <c r="W221" s="5"/>
      <c r="X221" s="5"/>
      <c r="Y221" s="5"/>
    </row>
    <row r="222" spans="1:25" ht="15" customHeight="1" x14ac:dyDescent="0.25">
      <c r="A222" s="31" t="str">
        <f t="shared" si="48"/>
        <v/>
      </c>
      <c r="B222" s="41" t="str">
        <f t="shared" si="49"/>
        <v/>
      </c>
      <c r="C222" s="41" t="str">
        <f t="shared" si="50"/>
        <v/>
      </c>
      <c r="D222" s="50"/>
      <c r="E222" s="49" t="str">
        <f t="shared" si="51"/>
        <v/>
      </c>
      <c r="F222" s="32" t="str">
        <f t="shared" si="52"/>
        <v/>
      </c>
      <c r="G222" s="46" t="str">
        <f t="shared" si="53"/>
        <v/>
      </c>
      <c r="H222" s="40">
        <v>0</v>
      </c>
      <c r="I222" s="41">
        <f t="shared" si="56"/>
        <v>0</v>
      </c>
      <c r="J222" s="41">
        <f t="shared" si="43"/>
        <v>0</v>
      </c>
      <c r="K222" s="123">
        <f t="shared" si="54"/>
        <v>141.41745128188649</v>
      </c>
      <c r="L222" s="41" t="str">
        <f t="shared" si="44"/>
        <v/>
      </c>
      <c r="M222" s="41" t="str">
        <f t="shared" si="45"/>
        <v/>
      </c>
      <c r="N222" s="41" t="str">
        <f t="shared" si="46"/>
        <v/>
      </c>
      <c r="O222" s="32" t="str">
        <f t="shared" si="55"/>
        <v/>
      </c>
      <c r="P222" s="32" t="e">
        <f t="shared" si="47"/>
        <v>#VALUE!</v>
      </c>
      <c r="Q222" s="33"/>
      <c r="R222" s="24"/>
      <c r="S222" s="24"/>
      <c r="T222" s="24"/>
      <c r="U222" s="5"/>
      <c r="V222" s="5"/>
      <c r="W222" s="5"/>
      <c r="X222" s="5"/>
      <c r="Y222" s="5"/>
    </row>
    <row r="223" spans="1:25" ht="15" customHeight="1" x14ac:dyDescent="0.25">
      <c r="A223" s="31" t="str">
        <f t="shared" si="48"/>
        <v/>
      </c>
      <c r="B223" s="41" t="str">
        <f t="shared" si="49"/>
        <v/>
      </c>
      <c r="C223" s="41" t="str">
        <f t="shared" si="50"/>
        <v/>
      </c>
      <c r="D223" s="50"/>
      <c r="E223" s="49" t="str">
        <f t="shared" si="51"/>
        <v/>
      </c>
      <c r="F223" s="32" t="str">
        <f t="shared" si="52"/>
        <v/>
      </c>
      <c r="G223" s="46" t="str">
        <f t="shared" si="53"/>
        <v/>
      </c>
      <c r="H223" s="40">
        <v>0</v>
      </c>
      <c r="I223" s="41">
        <f t="shared" si="56"/>
        <v>0</v>
      </c>
      <c r="J223" s="41">
        <f t="shared" si="43"/>
        <v>0</v>
      </c>
      <c r="K223" s="123">
        <f t="shared" si="54"/>
        <v>141.65101370019627</v>
      </c>
      <c r="L223" s="41" t="str">
        <f t="shared" si="44"/>
        <v/>
      </c>
      <c r="M223" s="41" t="str">
        <f t="shared" si="45"/>
        <v/>
      </c>
      <c r="N223" s="41" t="str">
        <f t="shared" si="46"/>
        <v/>
      </c>
      <c r="O223" s="32" t="str">
        <f t="shared" si="55"/>
        <v/>
      </c>
      <c r="P223" s="32" t="e">
        <f t="shared" si="47"/>
        <v>#VALUE!</v>
      </c>
      <c r="Q223" s="33"/>
      <c r="R223" s="24"/>
      <c r="S223" s="24"/>
      <c r="T223" s="24"/>
      <c r="U223" s="5"/>
      <c r="V223" s="5"/>
      <c r="W223" s="5"/>
      <c r="X223" s="5"/>
      <c r="Y223" s="5"/>
    </row>
    <row r="224" spans="1:25" ht="15" customHeight="1" x14ac:dyDescent="0.25">
      <c r="A224" s="31" t="str">
        <f t="shared" si="48"/>
        <v/>
      </c>
      <c r="B224" s="41" t="str">
        <f t="shared" si="49"/>
        <v/>
      </c>
      <c r="C224" s="41" t="str">
        <f t="shared" si="50"/>
        <v/>
      </c>
      <c r="D224" s="50"/>
      <c r="E224" s="49" t="str">
        <f t="shared" si="51"/>
        <v/>
      </c>
      <c r="F224" s="32" t="str">
        <f t="shared" si="52"/>
        <v/>
      </c>
      <c r="G224" s="46" t="str">
        <f t="shared" si="53"/>
        <v/>
      </c>
      <c r="H224" s="40">
        <v>0</v>
      </c>
      <c r="I224" s="41">
        <f t="shared" si="56"/>
        <v>0</v>
      </c>
      <c r="J224" s="41">
        <f t="shared" si="43"/>
        <v>0</v>
      </c>
      <c r="K224" s="123">
        <f t="shared" si="54"/>
        <v>141.88496186582898</v>
      </c>
      <c r="L224" s="41" t="str">
        <f t="shared" si="44"/>
        <v/>
      </c>
      <c r="M224" s="41" t="str">
        <f t="shared" si="45"/>
        <v/>
      </c>
      <c r="N224" s="41" t="str">
        <f t="shared" si="46"/>
        <v/>
      </c>
      <c r="O224" s="32" t="str">
        <f t="shared" si="55"/>
        <v/>
      </c>
      <c r="P224" s="32" t="e">
        <f t="shared" si="47"/>
        <v>#VALUE!</v>
      </c>
      <c r="Q224" s="33"/>
      <c r="R224" s="24"/>
      <c r="S224" s="24"/>
      <c r="T224" s="24"/>
      <c r="U224" s="5"/>
      <c r="V224" s="5"/>
      <c r="W224" s="5"/>
      <c r="X224" s="5"/>
      <c r="Y224" s="5"/>
    </row>
    <row r="225" spans="1:25" ht="15" customHeight="1" x14ac:dyDescent="0.25">
      <c r="A225" s="31" t="str">
        <f t="shared" si="48"/>
        <v/>
      </c>
      <c r="B225" s="41" t="str">
        <f t="shared" si="49"/>
        <v/>
      </c>
      <c r="C225" s="41" t="str">
        <f t="shared" si="50"/>
        <v/>
      </c>
      <c r="D225" s="50"/>
      <c r="E225" s="49" t="str">
        <f t="shared" si="51"/>
        <v/>
      </c>
      <c r="F225" s="32" t="str">
        <f t="shared" si="52"/>
        <v/>
      </c>
      <c r="G225" s="46" t="str">
        <f t="shared" si="53"/>
        <v/>
      </c>
      <c r="H225" s="40">
        <v>0</v>
      </c>
      <c r="I225" s="41">
        <f t="shared" si="56"/>
        <v>0</v>
      </c>
      <c r="J225" s="41">
        <f t="shared" si="43"/>
        <v>0</v>
      </c>
      <c r="K225" s="123">
        <f t="shared" si="54"/>
        <v>142.1192964158777</v>
      </c>
      <c r="L225" s="41" t="str">
        <f t="shared" si="44"/>
        <v/>
      </c>
      <c r="M225" s="41" t="str">
        <f t="shared" si="45"/>
        <v/>
      </c>
      <c r="N225" s="41" t="str">
        <f t="shared" si="46"/>
        <v/>
      </c>
      <c r="O225" s="32" t="str">
        <f t="shared" si="55"/>
        <v/>
      </c>
      <c r="P225" s="32" t="e">
        <f t="shared" si="47"/>
        <v>#VALUE!</v>
      </c>
      <c r="Q225" s="33"/>
      <c r="R225" s="24"/>
      <c r="S225" s="24"/>
      <c r="T225" s="24"/>
      <c r="U225" s="5"/>
      <c r="V225" s="5"/>
      <c r="W225" s="5"/>
      <c r="X225" s="5"/>
      <c r="Y225" s="5"/>
    </row>
    <row r="226" spans="1:25" ht="15" customHeight="1" x14ac:dyDescent="0.25">
      <c r="A226" s="31" t="str">
        <f t="shared" si="48"/>
        <v/>
      </c>
      <c r="B226" s="41" t="str">
        <f t="shared" si="49"/>
        <v/>
      </c>
      <c r="C226" s="41" t="str">
        <f t="shared" si="50"/>
        <v/>
      </c>
      <c r="D226" s="50"/>
      <c r="E226" s="49" t="str">
        <f t="shared" si="51"/>
        <v/>
      </c>
      <c r="F226" s="32" t="str">
        <f t="shared" si="52"/>
        <v/>
      </c>
      <c r="G226" s="46" t="str">
        <f t="shared" si="53"/>
        <v/>
      </c>
      <c r="H226" s="40">
        <v>0</v>
      </c>
      <c r="I226" s="41">
        <f t="shared" si="56"/>
        <v>0</v>
      </c>
      <c r="J226" s="41">
        <f t="shared" si="43"/>
        <v>0</v>
      </c>
      <c r="K226" s="123">
        <f t="shared" si="54"/>
        <v>142.35401798848767</v>
      </c>
      <c r="L226" s="41" t="str">
        <f t="shared" si="44"/>
        <v/>
      </c>
      <c r="M226" s="41" t="str">
        <f t="shared" si="45"/>
        <v/>
      </c>
      <c r="N226" s="41" t="str">
        <f t="shared" si="46"/>
        <v/>
      </c>
      <c r="O226" s="32" t="str">
        <f t="shared" si="55"/>
        <v/>
      </c>
      <c r="P226" s="32" t="e">
        <f t="shared" si="47"/>
        <v>#VALUE!</v>
      </c>
      <c r="Q226" s="33"/>
      <c r="R226" s="24"/>
      <c r="S226" s="24"/>
      <c r="T226" s="24"/>
      <c r="U226" s="5"/>
      <c r="V226" s="5"/>
      <c r="W226" s="5"/>
      <c r="X226" s="5"/>
      <c r="Y226" s="5"/>
    </row>
    <row r="227" spans="1:25" ht="15" customHeight="1" x14ac:dyDescent="0.25">
      <c r="A227" s="31" t="str">
        <f t="shared" si="48"/>
        <v/>
      </c>
      <c r="B227" s="41" t="str">
        <f t="shared" si="49"/>
        <v/>
      </c>
      <c r="C227" s="41" t="str">
        <f t="shared" si="50"/>
        <v/>
      </c>
      <c r="D227" s="50"/>
      <c r="E227" s="49" t="str">
        <f t="shared" si="51"/>
        <v/>
      </c>
      <c r="F227" s="32" t="str">
        <f t="shared" si="52"/>
        <v/>
      </c>
      <c r="G227" s="46" t="str">
        <f t="shared" si="53"/>
        <v/>
      </c>
      <c r="H227" s="40">
        <v>0</v>
      </c>
      <c r="I227" s="41">
        <f t="shared" si="56"/>
        <v>0</v>
      </c>
      <c r="J227" s="41">
        <f t="shared" si="43"/>
        <v>0</v>
      </c>
      <c r="K227" s="123">
        <f t="shared" si="54"/>
        <v>142.58912722285814</v>
      </c>
      <c r="L227" s="41" t="str">
        <f t="shared" si="44"/>
        <v/>
      </c>
      <c r="M227" s="41" t="str">
        <f t="shared" si="45"/>
        <v/>
      </c>
      <c r="N227" s="41" t="str">
        <f t="shared" si="46"/>
        <v/>
      </c>
      <c r="O227" s="32" t="str">
        <f t="shared" si="55"/>
        <v/>
      </c>
      <c r="P227" s="32" t="e">
        <f t="shared" si="47"/>
        <v>#VALUE!</v>
      </c>
      <c r="Q227" s="33"/>
      <c r="R227" s="24"/>
      <c r="S227" s="24"/>
      <c r="T227" s="24"/>
      <c r="U227" s="5"/>
      <c r="V227" s="5"/>
      <c r="W227" s="5"/>
      <c r="X227" s="5"/>
      <c r="Y227" s="5"/>
    </row>
    <row r="228" spans="1:25" ht="15" customHeight="1" x14ac:dyDescent="0.25">
      <c r="A228" s="31" t="str">
        <f t="shared" si="48"/>
        <v/>
      </c>
      <c r="B228" s="41" t="str">
        <f t="shared" si="49"/>
        <v/>
      </c>
      <c r="C228" s="41" t="str">
        <f t="shared" si="50"/>
        <v/>
      </c>
      <c r="D228" s="50"/>
      <c r="E228" s="49" t="str">
        <f t="shared" si="51"/>
        <v/>
      </c>
      <c r="F228" s="32" t="str">
        <f t="shared" si="52"/>
        <v/>
      </c>
      <c r="G228" s="46" t="str">
        <f t="shared" si="53"/>
        <v/>
      </c>
      <c r="H228" s="40">
        <v>0</v>
      </c>
      <c r="I228" s="41">
        <f t="shared" si="56"/>
        <v>0</v>
      </c>
      <c r="J228" s="41">
        <f t="shared" si="43"/>
        <v>0</v>
      </c>
      <c r="K228" s="123">
        <f t="shared" si="54"/>
        <v>142.82462475924402</v>
      </c>
      <c r="L228" s="41" t="str">
        <f t="shared" si="44"/>
        <v/>
      </c>
      <c r="M228" s="41" t="str">
        <f t="shared" si="45"/>
        <v/>
      </c>
      <c r="N228" s="41" t="str">
        <f t="shared" si="46"/>
        <v/>
      </c>
      <c r="O228" s="32" t="str">
        <f t="shared" si="55"/>
        <v/>
      </c>
      <c r="P228" s="32" t="e">
        <f t="shared" si="47"/>
        <v>#VALUE!</v>
      </c>
      <c r="Q228" s="33"/>
      <c r="R228" s="24"/>
      <c r="S228" s="24"/>
      <c r="T228" s="24"/>
      <c r="U228" s="5"/>
      <c r="V228" s="5"/>
      <c r="W228" s="5"/>
      <c r="X228" s="5"/>
      <c r="Y228" s="5"/>
    </row>
    <row r="229" spans="1:25" ht="15" customHeight="1" x14ac:dyDescent="0.25">
      <c r="A229" s="31" t="str">
        <f t="shared" si="48"/>
        <v/>
      </c>
      <c r="B229" s="41" t="str">
        <f t="shared" si="49"/>
        <v/>
      </c>
      <c r="C229" s="41" t="str">
        <f t="shared" si="50"/>
        <v/>
      </c>
      <c r="D229" s="50"/>
      <c r="E229" s="49" t="str">
        <f t="shared" si="51"/>
        <v/>
      </c>
      <c r="F229" s="32" t="str">
        <f t="shared" si="52"/>
        <v/>
      </c>
      <c r="G229" s="46" t="str">
        <f t="shared" si="53"/>
        <v/>
      </c>
      <c r="H229" s="40">
        <v>0</v>
      </c>
      <c r="I229" s="41">
        <f t="shared" si="56"/>
        <v>0</v>
      </c>
      <c r="J229" s="41">
        <f t="shared" si="43"/>
        <v>0</v>
      </c>
      <c r="K229" s="123">
        <f t="shared" si="54"/>
        <v>143.06051123895764</v>
      </c>
      <c r="L229" s="41" t="str">
        <f t="shared" si="44"/>
        <v/>
      </c>
      <c r="M229" s="41" t="str">
        <f t="shared" si="45"/>
        <v/>
      </c>
      <c r="N229" s="41" t="str">
        <f t="shared" si="46"/>
        <v/>
      </c>
      <c r="O229" s="32" t="str">
        <f t="shared" si="55"/>
        <v/>
      </c>
      <c r="P229" s="32" t="e">
        <f t="shared" si="47"/>
        <v>#VALUE!</v>
      </c>
      <c r="Q229" s="33"/>
      <c r="R229" s="24"/>
      <c r="S229" s="24"/>
      <c r="T229" s="24"/>
      <c r="U229" s="5"/>
      <c r="V229" s="5"/>
      <c r="W229" s="5"/>
      <c r="X229" s="5"/>
      <c r="Y229" s="5"/>
    </row>
    <row r="230" spans="1:25" ht="15" customHeight="1" x14ac:dyDescent="0.25">
      <c r="A230" s="31" t="str">
        <f t="shared" si="48"/>
        <v/>
      </c>
      <c r="B230" s="41" t="str">
        <f t="shared" si="49"/>
        <v/>
      </c>
      <c r="C230" s="41" t="str">
        <f t="shared" si="50"/>
        <v/>
      </c>
      <c r="D230" s="50"/>
      <c r="E230" s="49" t="str">
        <f t="shared" si="51"/>
        <v/>
      </c>
      <c r="F230" s="32" t="str">
        <f t="shared" si="52"/>
        <v/>
      </c>
      <c r="G230" s="46" t="str">
        <f t="shared" si="53"/>
        <v/>
      </c>
      <c r="H230" s="40">
        <v>0</v>
      </c>
      <c r="I230" s="41">
        <f t="shared" si="56"/>
        <v>0</v>
      </c>
      <c r="J230" s="41">
        <f t="shared" si="43"/>
        <v>0</v>
      </c>
      <c r="K230" s="123">
        <f t="shared" si="54"/>
        <v>143.29678730437055</v>
      </c>
      <c r="L230" s="41" t="str">
        <f t="shared" si="44"/>
        <v/>
      </c>
      <c r="M230" s="41" t="str">
        <f t="shared" si="45"/>
        <v/>
      </c>
      <c r="N230" s="41" t="str">
        <f t="shared" si="46"/>
        <v/>
      </c>
      <c r="O230" s="32" t="str">
        <f t="shared" si="55"/>
        <v/>
      </c>
      <c r="P230" s="32" t="e">
        <f t="shared" si="47"/>
        <v>#VALUE!</v>
      </c>
      <c r="Q230" s="33"/>
      <c r="R230" s="24"/>
      <c r="S230" s="24"/>
      <c r="T230" s="24"/>
      <c r="U230" s="5"/>
      <c r="V230" s="5"/>
      <c r="W230" s="5"/>
      <c r="X230" s="5"/>
      <c r="Y230" s="5"/>
    </row>
    <row r="231" spans="1:25" ht="15" customHeight="1" x14ac:dyDescent="0.25">
      <c r="A231" s="31" t="str">
        <f t="shared" si="48"/>
        <v/>
      </c>
      <c r="B231" s="41" t="str">
        <f t="shared" si="49"/>
        <v/>
      </c>
      <c r="C231" s="41" t="str">
        <f t="shared" si="50"/>
        <v/>
      </c>
      <c r="D231" s="50"/>
      <c r="E231" s="49" t="str">
        <f t="shared" si="51"/>
        <v/>
      </c>
      <c r="F231" s="32" t="str">
        <f t="shared" si="52"/>
        <v/>
      </c>
      <c r="G231" s="46" t="str">
        <f t="shared" si="53"/>
        <v/>
      </c>
      <c r="H231" s="40">
        <v>0</v>
      </c>
      <c r="I231" s="41">
        <f t="shared" si="56"/>
        <v>0</v>
      </c>
      <c r="J231" s="41">
        <f t="shared" si="43"/>
        <v>0</v>
      </c>
      <c r="K231" s="123">
        <f t="shared" si="54"/>
        <v>143.5334535989152</v>
      </c>
      <c r="L231" s="41" t="str">
        <f t="shared" si="44"/>
        <v/>
      </c>
      <c r="M231" s="41" t="str">
        <f t="shared" si="45"/>
        <v/>
      </c>
      <c r="N231" s="41" t="str">
        <f t="shared" si="46"/>
        <v/>
      </c>
      <c r="O231" s="32" t="str">
        <f t="shared" si="55"/>
        <v/>
      </c>
      <c r="P231" s="32" t="e">
        <f t="shared" si="47"/>
        <v>#VALUE!</v>
      </c>
      <c r="Q231" s="33"/>
      <c r="R231" s="24"/>
      <c r="S231" s="24"/>
      <c r="T231" s="24"/>
      <c r="U231" s="5"/>
      <c r="V231" s="5"/>
      <c r="W231" s="5"/>
      <c r="X231" s="5"/>
      <c r="Y231" s="5"/>
    </row>
    <row r="232" spans="1:25" ht="15" customHeight="1" x14ac:dyDescent="0.25">
      <c r="A232" s="31" t="str">
        <f t="shared" si="48"/>
        <v/>
      </c>
      <c r="B232" s="41" t="str">
        <f t="shared" si="49"/>
        <v/>
      </c>
      <c r="C232" s="41" t="str">
        <f t="shared" si="50"/>
        <v/>
      </c>
      <c r="D232" s="50"/>
      <c r="E232" s="49" t="str">
        <f t="shared" si="51"/>
        <v/>
      </c>
      <c r="F232" s="32" t="str">
        <f t="shared" si="52"/>
        <v/>
      </c>
      <c r="G232" s="46" t="str">
        <f t="shared" si="53"/>
        <v/>
      </c>
      <c r="H232" s="40">
        <v>0</v>
      </c>
      <c r="I232" s="41">
        <f t="shared" si="56"/>
        <v>0</v>
      </c>
      <c r="J232" s="41">
        <f t="shared" si="43"/>
        <v>0</v>
      </c>
      <c r="K232" s="123">
        <f t="shared" si="54"/>
        <v>143.77051076708673</v>
      </c>
      <c r="L232" s="41" t="str">
        <f t="shared" si="44"/>
        <v/>
      </c>
      <c r="M232" s="41" t="str">
        <f t="shared" si="45"/>
        <v/>
      </c>
      <c r="N232" s="41" t="str">
        <f t="shared" si="46"/>
        <v/>
      </c>
      <c r="O232" s="32" t="str">
        <f t="shared" si="55"/>
        <v/>
      </c>
      <c r="P232" s="32" t="e">
        <f t="shared" si="47"/>
        <v>#VALUE!</v>
      </c>
      <c r="Q232" s="33"/>
      <c r="R232" s="24"/>
      <c r="S232" s="24"/>
      <c r="T232" s="24"/>
      <c r="U232" s="5"/>
      <c r="V232" s="5"/>
      <c r="W232" s="5"/>
      <c r="X232" s="5"/>
      <c r="Y232" s="5"/>
    </row>
    <row r="233" spans="1:25" ht="15" customHeight="1" x14ac:dyDescent="0.25">
      <c r="A233" s="31" t="str">
        <f t="shared" si="48"/>
        <v/>
      </c>
      <c r="B233" s="41" t="str">
        <f t="shared" si="49"/>
        <v/>
      </c>
      <c r="C233" s="41" t="str">
        <f t="shared" si="50"/>
        <v/>
      </c>
      <c r="D233" s="50"/>
      <c r="E233" s="49" t="str">
        <f t="shared" si="51"/>
        <v/>
      </c>
      <c r="F233" s="32" t="str">
        <f t="shared" si="52"/>
        <v/>
      </c>
      <c r="G233" s="46" t="str">
        <f t="shared" si="53"/>
        <v/>
      </c>
      <c r="H233" s="40">
        <v>0</v>
      </c>
      <c r="I233" s="41">
        <f t="shared" si="56"/>
        <v>0</v>
      </c>
      <c r="J233" s="41">
        <f t="shared" si="43"/>
        <v>0</v>
      </c>
      <c r="K233" s="123">
        <f t="shared" si="54"/>
        <v>144.00795945444472</v>
      </c>
      <c r="L233" s="41" t="str">
        <f t="shared" si="44"/>
        <v/>
      </c>
      <c r="M233" s="41" t="str">
        <f t="shared" si="45"/>
        <v/>
      </c>
      <c r="N233" s="41" t="str">
        <f t="shared" si="46"/>
        <v/>
      </c>
      <c r="O233" s="32" t="str">
        <f t="shared" si="55"/>
        <v/>
      </c>
      <c r="P233" s="32" t="e">
        <f t="shared" si="47"/>
        <v>#VALUE!</v>
      </c>
      <c r="Q233" s="33"/>
      <c r="R233" s="24"/>
      <c r="S233" s="24"/>
      <c r="T233" s="24"/>
      <c r="U233" s="5"/>
      <c r="V233" s="5"/>
      <c r="W233" s="5"/>
      <c r="X233" s="5"/>
      <c r="Y233" s="5"/>
    </row>
    <row r="234" spans="1:25" ht="15" customHeight="1" x14ac:dyDescent="0.25">
      <c r="A234" s="31" t="str">
        <f t="shared" si="48"/>
        <v/>
      </c>
      <c r="B234" s="41" t="str">
        <f t="shared" si="49"/>
        <v/>
      </c>
      <c r="C234" s="41" t="str">
        <f t="shared" si="50"/>
        <v/>
      </c>
      <c r="D234" s="50"/>
      <c r="E234" s="49" t="str">
        <f t="shared" si="51"/>
        <v/>
      </c>
      <c r="F234" s="32" t="str">
        <f t="shared" si="52"/>
        <v/>
      </c>
      <c r="G234" s="46" t="str">
        <f t="shared" si="53"/>
        <v/>
      </c>
      <c r="H234" s="40">
        <v>0</v>
      </c>
      <c r="I234" s="41">
        <f t="shared" si="56"/>
        <v>0</v>
      </c>
      <c r="J234" s="41">
        <f t="shared" si="43"/>
        <v>0</v>
      </c>
      <c r="K234" s="123">
        <f t="shared" si="54"/>
        <v>144.24580030761493</v>
      </c>
      <c r="L234" s="41" t="str">
        <f t="shared" si="44"/>
        <v/>
      </c>
      <c r="M234" s="41" t="str">
        <f t="shared" si="45"/>
        <v/>
      </c>
      <c r="N234" s="41" t="str">
        <f t="shared" si="46"/>
        <v/>
      </c>
      <c r="O234" s="32" t="str">
        <f t="shared" si="55"/>
        <v/>
      </c>
      <c r="P234" s="32" t="e">
        <f t="shared" si="47"/>
        <v>#VALUE!</v>
      </c>
      <c r="Q234" s="33"/>
      <c r="R234" s="24"/>
      <c r="S234" s="24"/>
      <c r="T234" s="24"/>
      <c r="U234" s="5"/>
      <c r="V234" s="5"/>
      <c r="W234" s="5"/>
      <c r="X234" s="5"/>
      <c r="Y234" s="5"/>
    </row>
    <row r="235" spans="1:25" ht="15" customHeight="1" x14ac:dyDescent="0.25">
      <c r="A235" s="31" t="str">
        <f t="shared" si="48"/>
        <v/>
      </c>
      <c r="B235" s="41" t="str">
        <f t="shared" si="49"/>
        <v/>
      </c>
      <c r="C235" s="41" t="str">
        <f t="shared" si="50"/>
        <v/>
      </c>
      <c r="D235" s="50"/>
      <c r="E235" s="49" t="str">
        <f t="shared" si="51"/>
        <v/>
      </c>
      <c r="F235" s="32" t="str">
        <f t="shared" si="52"/>
        <v/>
      </c>
      <c r="G235" s="46" t="str">
        <f t="shared" si="53"/>
        <v/>
      </c>
      <c r="H235" s="40">
        <v>0</v>
      </c>
      <c r="I235" s="41">
        <f t="shared" si="56"/>
        <v>0</v>
      </c>
      <c r="J235" s="41">
        <f t="shared" si="43"/>
        <v>0</v>
      </c>
      <c r="K235" s="123">
        <f t="shared" si="54"/>
        <v>144.48403397429107</v>
      </c>
      <c r="L235" s="41" t="str">
        <f t="shared" si="44"/>
        <v/>
      </c>
      <c r="M235" s="41" t="str">
        <f t="shared" si="45"/>
        <v/>
      </c>
      <c r="N235" s="41" t="str">
        <f t="shared" si="46"/>
        <v/>
      </c>
      <c r="O235" s="32" t="str">
        <f t="shared" si="55"/>
        <v/>
      </c>
      <c r="P235" s="32" t="e">
        <f t="shared" si="47"/>
        <v>#VALUE!</v>
      </c>
      <c r="Q235" s="33"/>
      <c r="R235" s="24"/>
      <c r="S235" s="24"/>
      <c r="T235" s="24"/>
      <c r="U235" s="5"/>
      <c r="V235" s="5"/>
      <c r="W235" s="5"/>
      <c r="X235" s="5"/>
      <c r="Y235" s="5"/>
    </row>
    <row r="236" spans="1:25" ht="15" customHeight="1" x14ac:dyDescent="0.25">
      <c r="A236" s="31" t="str">
        <f t="shared" si="48"/>
        <v/>
      </c>
      <c r="B236" s="41" t="str">
        <f t="shared" si="49"/>
        <v/>
      </c>
      <c r="C236" s="41" t="str">
        <f t="shared" si="50"/>
        <v/>
      </c>
      <c r="D236" s="50"/>
      <c r="E236" s="49" t="str">
        <f t="shared" si="51"/>
        <v/>
      </c>
      <c r="F236" s="32" t="str">
        <f t="shared" si="52"/>
        <v/>
      </c>
      <c r="G236" s="46" t="str">
        <f t="shared" si="53"/>
        <v/>
      </c>
      <c r="H236" s="40">
        <v>0</v>
      </c>
      <c r="I236" s="41">
        <f t="shared" si="56"/>
        <v>0</v>
      </c>
      <c r="J236" s="41">
        <f t="shared" si="43"/>
        <v>0</v>
      </c>
      <c r="K236" s="123">
        <f t="shared" si="54"/>
        <v>144.72266110323659</v>
      </c>
      <c r="L236" s="41" t="str">
        <f t="shared" si="44"/>
        <v/>
      </c>
      <c r="M236" s="41" t="str">
        <f t="shared" si="45"/>
        <v/>
      </c>
      <c r="N236" s="41" t="str">
        <f t="shared" si="46"/>
        <v/>
      </c>
      <c r="O236" s="32" t="str">
        <f t="shared" si="55"/>
        <v/>
      </c>
      <c r="P236" s="32" t="e">
        <f t="shared" si="47"/>
        <v>#VALUE!</v>
      </c>
      <c r="Q236" s="33"/>
      <c r="R236" s="24"/>
      <c r="S236" s="24"/>
      <c r="T236" s="24"/>
      <c r="U236" s="5"/>
      <c r="V236" s="5"/>
      <c r="W236" s="5"/>
      <c r="X236" s="5"/>
      <c r="Y236" s="5"/>
    </row>
    <row r="237" spans="1:25" ht="15" customHeight="1" x14ac:dyDescent="0.25">
      <c r="A237" s="31" t="str">
        <f t="shared" si="48"/>
        <v/>
      </c>
      <c r="B237" s="41" t="str">
        <f t="shared" si="49"/>
        <v/>
      </c>
      <c r="C237" s="41" t="str">
        <f t="shared" si="50"/>
        <v/>
      </c>
      <c r="D237" s="50"/>
      <c r="E237" s="49" t="str">
        <f t="shared" si="51"/>
        <v/>
      </c>
      <c r="F237" s="32" t="str">
        <f t="shared" si="52"/>
        <v/>
      </c>
      <c r="G237" s="46" t="str">
        <f t="shared" si="53"/>
        <v/>
      </c>
      <c r="H237" s="40">
        <v>0</v>
      </c>
      <c r="I237" s="41">
        <f t="shared" si="56"/>
        <v>0</v>
      </c>
      <c r="J237" s="41">
        <f t="shared" si="43"/>
        <v>0</v>
      </c>
      <c r="K237" s="123">
        <f t="shared" si="54"/>
        <v>144.96168234428643</v>
      </c>
      <c r="L237" s="41" t="str">
        <f t="shared" si="44"/>
        <v/>
      </c>
      <c r="M237" s="41" t="str">
        <f t="shared" si="45"/>
        <v/>
      </c>
      <c r="N237" s="41" t="str">
        <f t="shared" si="46"/>
        <v/>
      </c>
      <c r="O237" s="32" t="str">
        <f t="shared" si="55"/>
        <v/>
      </c>
      <c r="P237" s="32" t="e">
        <f t="shared" si="47"/>
        <v>#VALUE!</v>
      </c>
      <c r="Q237" s="33"/>
      <c r="R237" s="24"/>
      <c r="S237" s="24"/>
      <c r="T237" s="24"/>
      <c r="U237" s="5"/>
      <c r="V237" s="5"/>
      <c r="W237" s="5"/>
      <c r="X237" s="5"/>
      <c r="Y237" s="5"/>
    </row>
    <row r="238" spans="1:25" ht="15" customHeight="1" x14ac:dyDescent="0.25">
      <c r="A238" s="31" t="str">
        <f t="shared" si="48"/>
        <v/>
      </c>
      <c r="B238" s="41" t="str">
        <f t="shared" si="49"/>
        <v/>
      </c>
      <c r="C238" s="41" t="str">
        <f t="shared" si="50"/>
        <v/>
      </c>
      <c r="D238" s="50"/>
      <c r="E238" s="49" t="str">
        <f t="shared" si="51"/>
        <v/>
      </c>
      <c r="F238" s="32" t="str">
        <f t="shared" si="52"/>
        <v/>
      </c>
      <c r="G238" s="46" t="str">
        <f t="shared" si="53"/>
        <v/>
      </c>
      <c r="H238" s="40">
        <v>0</v>
      </c>
      <c r="I238" s="41">
        <f t="shared" si="56"/>
        <v>0</v>
      </c>
      <c r="J238" s="41">
        <f t="shared" si="43"/>
        <v>0</v>
      </c>
      <c r="K238" s="123">
        <f t="shared" si="54"/>
        <v>145.20109834834875</v>
      </c>
      <c r="L238" s="41" t="str">
        <f t="shared" si="44"/>
        <v/>
      </c>
      <c r="M238" s="41" t="str">
        <f t="shared" si="45"/>
        <v/>
      </c>
      <c r="N238" s="41" t="str">
        <f t="shared" si="46"/>
        <v/>
      </c>
      <c r="O238" s="32" t="str">
        <f t="shared" si="55"/>
        <v/>
      </c>
      <c r="P238" s="32" t="e">
        <f t="shared" si="47"/>
        <v>#VALUE!</v>
      </c>
      <c r="Q238" s="33"/>
      <c r="R238" s="24"/>
      <c r="S238" s="24"/>
      <c r="T238" s="24"/>
      <c r="U238" s="5"/>
      <c r="V238" s="5"/>
      <c r="W238" s="5"/>
      <c r="X238" s="5"/>
      <c r="Y238" s="5"/>
    </row>
    <row r="239" spans="1:25" ht="15" customHeight="1" x14ac:dyDescent="0.25">
      <c r="A239" s="31" t="str">
        <f t="shared" si="48"/>
        <v/>
      </c>
      <c r="B239" s="41" t="str">
        <f t="shared" si="49"/>
        <v/>
      </c>
      <c r="C239" s="41" t="str">
        <f t="shared" si="50"/>
        <v/>
      </c>
      <c r="D239" s="50"/>
      <c r="E239" s="49" t="str">
        <f t="shared" si="51"/>
        <v/>
      </c>
      <c r="F239" s="32" t="str">
        <f t="shared" si="52"/>
        <v/>
      </c>
      <c r="G239" s="46" t="str">
        <f t="shared" si="53"/>
        <v/>
      </c>
      <c r="H239" s="40">
        <v>0</v>
      </c>
      <c r="I239" s="41">
        <f t="shared" si="56"/>
        <v>0</v>
      </c>
      <c r="J239" s="41">
        <f t="shared" si="43"/>
        <v>0</v>
      </c>
      <c r="K239" s="123">
        <f t="shared" si="54"/>
        <v>145.44090976740677</v>
      </c>
      <c r="L239" s="41" t="str">
        <f t="shared" si="44"/>
        <v/>
      </c>
      <c r="M239" s="41" t="str">
        <f t="shared" si="45"/>
        <v/>
      </c>
      <c r="N239" s="41" t="str">
        <f t="shared" si="46"/>
        <v/>
      </c>
      <c r="O239" s="32" t="str">
        <f t="shared" si="55"/>
        <v/>
      </c>
      <c r="P239" s="32" t="e">
        <f t="shared" si="47"/>
        <v>#VALUE!</v>
      </c>
      <c r="Q239" s="33"/>
      <c r="R239" s="24"/>
      <c r="S239" s="24"/>
      <c r="T239" s="24"/>
      <c r="U239" s="5"/>
      <c r="V239" s="5"/>
      <c r="W239" s="5"/>
      <c r="X239" s="5"/>
      <c r="Y239" s="5"/>
    </row>
    <row r="240" spans="1:25" ht="15" customHeight="1" x14ac:dyDescent="0.25">
      <c r="A240" s="31" t="str">
        <f t="shared" si="48"/>
        <v/>
      </c>
      <c r="B240" s="41" t="str">
        <f t="shared" si="49"/>
        <v/>
      </c>
      <c r="C240" s="41" t="str">
        <f t="shared" si="50"/>
        <v/>
      </c>
      <c r="D240" s="50"/>
      <c r="E240" s="49" t="str">
        <f t="shared" si="51"/>
        <v/>
      </c>
      <c r="F240" s="32" t="str">
        <f t="shared" si="52"/>
        <v/>
      </c>
      <c r="G240" s="46" t="str">
        <f t="shared" si="53"/>
        <v/>
      </c>
      <c r="H240" s="40">
        <v>0</v>
      </c>
      <c r="I240" s="41">
        <f t="shared" si="56"/>
        <v>0</v>
      </c>
      <c r="J240" s="41">
        <f t="shared" si="43"/>
        <v>0</v>
      </c>
      <c r="K240" s="123">
        <f t="shared" si="54"/>
        <v>145.6811172545205</v>
      </c>
      <c r="L240" s="41" t="str">
        <f t="shared" si="44"/>
        <v/>
      </c>
      <c r="M240" s="41" t="str">
        <f t="shared" si="45"/>
        <v/>
      </c>
      <c r="N240" s="41" t="str">
        <f t="shared" si="46"/>
        <v/>
      </c>
      <c r="O240" s="32" t="str">
        <f t="shared" si="55"/>
        <v/>
      </c>
      <c r="P240" s="32" t="e">
        <f t="shared" si="47"/>
        <v>#VALUE!</v>
      </c>
      <c r="Q240" s="33"/>
      <c r="R240" s="24"/>
      <c r="S240" s="24"/>
      <c r="T240" s="24"/>
      <c r="U240" s="5"/>
      <c r="V240" s="5"/>
      <c r="W240" s="5"/>
      <c r="X240" s="5"/>
      <c r="Y240" s="5"/>
    </row>
    <row r="241" spans="1:25" ht="15" customHeight="1" x14ac:dyDescent="0.25">
      <c r="A241" s="31" t="str">
        <f t="shared" si="48"/>
        <v/>
      </c>
      <c r="B241" s="41" t="str">
        <f t="shared" si="49"/>
        <v/>
      </c>
      <c r="C241" s="41" t="str">
        <f t="shared" si="50"/>
        <v/>
      </c>
      <c r="D241" s="50"/>
      <c r="E241" s="49" t="str">
        <f t="shared" si="51"/>
        <v/>
      </c>
      <c r="F241" s="32" t="str">
        <f t="shared" si="52"/>
        <v/>
      </c>
      <c r="G241" s="46" t="str">
        <f t="shared" si="53"/>
        <v/>
      </c>
      <c r="H241" s="40">
        <v>0</v>
      </c>
      <c r="I241" s="41">
        <f t="shared" si="56"/>
        <v>0</v>
      </c>
      <c r="J241" s="41">
        <f t="shared" si="43"/>
        <v>0</v>
      </c>
      <c r="K241" s="123">
        <f t="shared" si="54"/>
        <v>145.92172146382856</v>
      </c>
      <c r="L241" s="41" t="str">
        <f t="shared" si="44"/>
        <v/>
      </c>
      <c r="M241" s="41" t="str">
        <f t="shared" si="45"/>
        <v/>
      </c>
      <c r="N241" s="41" t="str">
        <f t="shared" si="46"/>
        <v/>
      </c>
      <c r="O241" s="32" t="str">
        <f t="shared" si="55"/>
        <v/>
      </c>
      <c r="P241" s="32" t="e">
        <f t="shared" si="47"/>
        <v>#VALUE!</v>
      </c>
      <c r="Q241" s="33"/>
      <c r="R241" s="24"/>
      <c r="S241" s="24"/>
      <c r="T241" s="24"/>
      <c r="U241" s="5"/>
      <c r="V241" s="5"/>
      <c r="W241" s="5"/>
      <c r="X241" s="5"/>
      <c r="Y241" s="5"/>
    </row>
    <row r="242" spans="1:25" ht="15" customHeight="1" x14ac:dyDescent="0.25">
      <c r="A242" s="31" t="str">
        <f t="shared" si="48"/>
        <v/>
      </c>
      <c r="B242" s="41" t="str">
        <f t="shared" si="49"/>
        <v/>
      </c>
      <c r="C242" s="41" t="str">
        <f t="shared" si="50"/>
        <v/>
      </c>
      <c r="D242" s="50"/>
      <c r="E242" s="49" t="str">
        <f t="shared" si="51"/>
        <v/>
      </c>
      <c r="F242" s="32" t="str">
        <f t="shared" si="52"/>
        <v/>
      </c>
      <c r="G242" s="46" t="str">
        <f t="shared" si="53"/>
        <v/>
      </c>
      <c r="H242" s="40">
        <v>0</v>
      </c>
      <c r="I242" s="41">
        <f t="shared" si="56"/>
        <v>0</v>
      </c>
      <c r="J242" s="41">
        <f t="shared" si="43"/>
        <v>0</v>
      </c>
      <c r="K242" s="123">
        <f t="shared" si="54"/>
        <v>146.16272305054989</v>
      </c>
      <c r="L242" s="41" t="str">
        <f t="shared" si="44"/>
        <v/>
      </c>
      <c r="M242" s="41" t="str">
        <f t="shared" si="45"/>
        <v/>
      </c>
      <c r="N242" s="41" t="str">
        <f t="shared" si="46"/>
        <v/>
      </c>
      <c r="O242" s="32" t="str">
        <f t="shared" si="55"/>
        <v/>
      </c>
      <c r="P242" s="32" t="e">
        <f t="shared" si="47"/>
        <v>#VALUE!</v>
      </c>
      <c r="Q242" s="33"/>
      <c r="R242" s="24"/>
      <c r="S242" s="24"/>
      <c r="T242" s="24"/>
      <c r="U242" s="5"/>
      <c r="V242" s="5"/>
      <c r="W242" s="5"/>
      <c r="X242" s="5"/>
      <c r="Y242" s="5"/>
    </row>
    <row r="243" spans="1:25" ht="15" customHeight="1" x14ac:dyDescent="0.25">
      <c r="A243" s="31" t="str">
        <f t="shared" si="48"/>
        <v/>
      </c>
      <c r="B243" s="41" t="str">
        <f t="shared" si="49"/>
        <v/>
      </c>
      <c r="C243" s="41" t="str">
        <f t="shared" si="50"/>
        <v/>
      </c>
      <c r="D243" s="50"/>
      <c r="E243" s="49" t="str">
        <f t="shared" si="51"/>
        <v/>
      </c>
      <c r="F243" s="32" t="str">
        <f t="shared" si="52"/>
        <v/>
      </c>
      <c r="G243" s="46" t="str">
        <f t="shared" si="53"/>
        <v/>
      </c>
      <c r="H243" s="40">
        <v>0</v>
      </c>
      <c r="I243" s="41">
        <f t="shared" si="56"/>
        <v>0</v>
      </c>
      <c r="J243" s="41">
        <f t="shared" si="43"/>
        <v>0</v>
      </c>
      <c r="K243" s="123">
        <f t="shared" si="54"/>
        <v>146.40412267098557</v>
      </c>
      <c r="L243" s="41" t="str">
        <f t="shared" si="44"/>
        <v/>
      </c>
      <c r="M243" s="41" t="str">
        <f t="shared" si="45"/>
        <v/>
      </c>
      <c r="N243" s="41" t="str">
        <f t="shared" si="46"/>
        <v/>
      </c>
      <c r="O243" s="32" t="str">
        <f t="shared" si="55"/>
        <v/>
      </c>
      <c r="P243" s="32" t="e">
        <f t="shared" si="47"/>
        <v>#VALUE!</v>
      </c>
      <c r="Q243" s="33"/>
      <c r="R243" s="24"/>
      <c r="S243" s="24"/>
      <c r="T243" s="24"/>
      <c r="U243" s="5"/>
      <c r="V243" s="5"/>
      <c r="W243" s="5"/>
      <c r="X243" s="5"/>
      <c r="Y243" s="5"/>
    </row>
    <row r="244" spans="1:25" ht="15" customHeight="1" x14ac:dyDescent="0.25">
      <c r="A244" s="31" t="str">
        <f t="shared" si="48"/>
        <v/>
      </c>
      <c r="B244" s="41" t="str">
        <f t="shared" si="49"/>
        <v/>
      </c>
      <c r="C244" s="41" t="str">
        <f t="shared" si="50"/>
        <v/>
      </c>
      <c r="D244" s="50"/>
      <c r="E244" s="49" t="str">
        <f t="shared" si="51"/>
        <v/>
      </c>
      <c r="F244" s="32" t="str">
        <f t="shared" si="52"/>
        <v/>
      </c>
      <c r="G244" s="46" t="str">
        <f t="shared" si="53"/>
        <v/>
      </c>
      <c r="H244" s="40">
        <v>0</v>
      </c>
      <c r="I244" s="41">
        <f t="shared" si="56"/>
        <v>0</v>
      </c>
      <c r="J244" s="41">
        <f t="shared" si="43"/>
        <v>0</v>
      </c>
      <c r="K244" s="123">
        <f t="shared" si="54"/>
        <v>146.64592098252069</v>
      </c>
      <c r="L244" s="41" t="str">
        <f t="shared" si="44"/>
        <v/>
      </c>
      <c r="M244" s="41" t="str">
        <f t="shared" si="45"/>
        <v/>
      </c>
      <c r="N244" s="41" t="str">
        <f t="shared" si="46"/>
        <v/>
      </c>
      <c r="O244" s="32" t="str">
        <f t="shared" si="55"/>
        <v/>
      </c>
      <c r="P244" s="32" t="e">
        <f t="shared" si="47"/>
        <v>#VALUE!</v>
      </c>
      <c r="Q244" s="33"/>
      <c r="R244" s="24"/>
      <c r="S244" s="24"/>
      <c r="T244" s="24"/>
      <c r="U244" s="5"/>
      <c r="V244" s="5"/>
      <c r="W244" s="5"/>
      <c r="X244" s="5"/>
      <c r="Y244" s="5"/>
    </row>
    <row r="245" spans="1:25" ht="15" customHeight="1" x14ac:dyDescent="0.25">
      <c r="A245" s="31" t="str">
        <f t="shared" si="48"/>
        <v/>
      </c>
      <c r="B245" s="41" t="str">
        <f t="shared" si="49"/>
        <v/>
      </c>
      <c r="C245" s="41" t="str">
        <f t="shared" si="50"/>
        <v/>
      </c>
      <c r="D245" s="50"/>
      <c r="E245" s="49" t="str">
        <f t="shared" si="51"/>
        <v/>
      </c>
      <c r="F245" s="32" t="str">
        <f t="shared" si="52"/>
        <v/>
      </c>
      <c r="G245" s="46" t="str">
        <f t="shared" si="53"/>
        <v/>
      </c>
      <c r="H245" s="40">
        <v>0</v>
      </c>
      <c r="I245" s="41">
        <f t="shared" si="56"/>
        <v>0</v>
      </c>
      <c r="J245" s="41">
        <f t="shared" si="43"/>
        <v>0</v>
      </c>
      <c r="K245" s="123">
        <f t="shared" si="54"/>
        <v>146.88811864362597</v>
      </c>
      <c r="L245" s="41" t="str">
        <f t="shared" si="44"/>
        <v/>
      </c>
      <c r="M245" s="41" t="str">
        <f t="shared" si="45"/>
        <v/>
      </c>
      <c r="N245" s="41" t="str">
        <f t="shared" si="46"/>
        <v/>
      </c>
      <c r="O245" s="32" t="str">
        <f t="shared" si="55"/>
        <v/>
      </c>
      <c r="P245" s="32" t="e">
        <f t="shared" si="47"/>
        <v>#VALUE!</v>
      </c>
      <c r="Q245" s="33"/>
      <c r="R245" s="24"/>
      <c r="S245" s="24"/>
      <c r="T245" s="24"/>
      <c r="U245" s="5"/>
      <c r="V245" s="5"/>
      <c r="W245" s="5"/>
      <c r="X245" s="5"/>
      <c r="Y245" s="5"/>
    </row>
    <row r="246" spans="1:25" ht="15" customHeight="1" x14ac:dyDescent="0.25">
      <c r="A246" s="31" t="str">
        <f t="shared" si="48"/>
        <v/>
      </c>
      <c r="B246" s="41" t="str">
        <f t="shared" si="49"/>
        <v/>
      </c>
      <c r="C246" s="41" t="str">
        <f t="shared" si="50"/>
        <v/>
      </c>
      <c r="D246" s="50"/>
      <c r="E246" s="49" t="str">
        <f t="shared" si="51"/>
        <v/>
      </c>
      <c r="F246" s="32" t="str">
        <f t="shared" si="52"/>
        <v/>
      </c>
      <c r="G246" s="46" t="str">
        <f t="shared" si="53"/>
        <v/>
      </c>
      <c r="H246" s="40">
        <v>0</v>
      </c>
      <c r="I246" s="41">
        <f t="shared" si="56"/>
        <v>0</v>
      </c>
      <c r="J246" s="41">
        <f t="shared" si="43"/>
        <v>0</v>
      </c>
      <c r="K246" s="123">
        <f t="shared" si="54"/>
        <v>147.13071631385972</v>
      </c>
      <c r="L246" s="41" t="str">
        <f t="shared" si="44"/>
        <v/>
      </c>
      <c r="M246" s="41" t="str">
        <f t="shared" si="45"/>
        <v/>
      </c>
      <c r="N246" s="41" t="str">
        <f t="shared" si="46"/>
        <v/>
      </c>
      <c r="O246" s="32" t="str">
        <f t="shared" si="55"/>
        <v/>
      </c>
      <c r="P246" s="32" t="e">
        <f t="shared" si="47"/>
        <v>#VALUE!</v>
      </c>
      <c r="Q246" s="33"/>
      <c r="R246" s="24"/>
      <c r="S246" s="24"/>
      <c r="T246" s="24"/>
      <c r="U246" s="5"/>
      <c r="V246" s="5"/>
      <c r="W246" s="5"/>
      <c r="X246" s="5"/>
      <c r="Y246" s="5"/>
    </row>
    <row r="247" spans="1:25" ht="15" customHeight="1" x14ac:dyDescent="0.25">
      <c r="A247" s="31" t="str">
        <f t="shared" si="48"/>
        <v/>
      </c>
      <c r="B247" s="41" t="str">
        <f t="shared" si="49"/>
        <v/>
      </c>
      <c r="C247" s="41" t="str">
        <f t="shared" si="50"/>
        <v/>
      </c>
      <c r="D247" s="50"/>
      <c r="E247" s="49" t="str">
        <f t="shared" si="51"/>
        <v/>
      </c>
      <c r="F247" s="32" t="str">
        <f t="shared" si="52"/>
        <v/>
      </c>
      <c r="G247" s="46" t="str">
        <f t="shared" si="53"/>
        <v/>
      </c>
      <c r="H247" s="40">
        <v>0</v>
      </c>
      <c r="I247" s="41">
        <f t="shared" si="56"/>
        <v>0</v>
      </c>
      <c r="J247" s="41">
        <f t="shared" si="43"/>
        <v>0</v>
      </c>
      <c r="K247" s="123">
        <f t="shared" si="54"/>
        <v>147.37371465386954</v>
      </c>
      <c r="L247" s="41" t="str">
        <f t="shared" si="44"/>
        <v/>
      </c>
      <c r="M247" s="41" t="str">
        <f t="shared" si="45"/>
        <v/>
      </c>
      <c r="N247" s="41" t="str">
        <f t="shared" si="46"/>
        <v/>
      </c>
      <c r="O247" s="32" t="str">
        <f t="shared" si="55"/>
        <v/>
      </c>
      <c r="P247" s="32" t="e">
        <f t="shared" si="47"/>
        <v>#VALUE!</v>
      </c>
      <c r="Q247" s="33"/>
      <c r="R247" s="24"/>
      <c r="S247" s="24"/>
      <c r="T247" s="24"/>
      <c r="U247" s="5"/>
      <c r="V247" s="5"/>
      <c r="W247" s="5"/>
      <c r="X247" s="5"/>
      <c r="Y247" s="5"/>
    </row>
    <row r="248" spans="1:25" ht="15" customHeight="1" x14ac:dyDescent="0.25">
      <c r="A248" s="31" t="str">
        <f t="shared" si="48"/>
        <v/>
      </c>
      <c r="B248" s="41" t="str">
        <f t="shared" si="49"/>
        <v/>
      </c>
      <c r="C248" s="41" t="str">
        <f t="shared" si="50"/>
        <v/>
      </c>
      <c r="D248" s="50"/>
      <c r="E248" s="49" t="str">
        <f t="shared" si="51"/>
        <v/>
      </c>
      <c r="F248" s="32" t="str">
        <f t="shared" si="52"/>
        <v/>
      </c>
      <c r="G248" s="46" t="str">
        <f t="shared" si="53"/>
        <v/>
      </c>
      <c r="H248" s="40">
        <v>0</v>
      </c>
      <c r="I248" s="41">
        <f t="shared" si="56"/>
        <v>0</v>
      </c>
      <c r="J248" s="41">
        <f t="shared" si="43"/>
        <v>0</v>
      </c>
      <c r="K248" s="123">
        <f t="shared" si="54"/>
        <v>147.61711432539414</v>
      </c>
      <c r="L248" s="41" t="str">
        <f t="shared" si="44"/>
        <v/>
      </c>
      <c r="M248" s="41" t="str">
        <f t="shared" si="45"/>
        <v/>
      </c>
      <c r="N248" s="41" t="str">
        <f t="shared" si="46"/>
        <v/>
      </c>
      <c r="O248" s="32" t="str">
        <f t="shared" si="55"/>
        <v/>
      </c>
      <c r="P248" s="32" t="e">
        <f t="shared" si="47"/>
        <v>#VALUE!</v>
      </c>
      <c r="Q248" s="33"/>
      <c r="R248" s="24"/>
      <c r="S248" s="24"/>
      <c r="T248" s="24"/>
      <c r="U248" s="5"/>
      <c r="V248" s="5"/>
      <c r="W248" s="5"/>
      <c r="X248" s="5"/>
      <c r="Y248" s="5"/>
    </row>
    <row r="249" spans="1:25" ht="15" customHeight="1" x14ac:dyDescent="0.25">
      <c r="A249" s="31" t="str">
        <f t="shared" si="48"/>
        <v/>
      </c>
      <c r="B249" s="41" t="str">
        <f t="shared" si="49"/>
        <v/>
      </c>
      <c r="C249" s="41" t="str">
        <f t="shared" si="50"/>
        <v/>
      </c>
      <c r="D249" s="50"/>
      <c r="E249" s="49" t="str">
        <f t="shared" si="51"/>
        <v/>
      </c>
      <c r="F249" s="32" t="str">
        <f t="shared" si="52"/>
        <v/>
      </c>
      <c r="G249" s="46" t="str">
        <f t="shared" si="53"/>
        <v/>
      </c>
      <c r="H249" s="40">
        <v>0</v>
      </c>
      <c r="I249" s="41">
        <f t="shared" si="56"/>
        <v>0</v>
      </c>
      <c r="J249" s="41">
        <f t="shared" si="43"/>
        <v>0</v>
      </c>
      <c r="K249" s="123">
        <f t="shared" si="54"/>
        <v>147.86091599126513</v>
      </c>
      <c r="L249" s="41" t="str">
        <f t="shared" si="44"/>
        <v/>
      </c>
      <c r="M249" s="41" t="str">
        <f t="shared" si="45"/>
        <v/>
      </c>
      <c r="N249" s="41" t="str">
        <f t="shared" si="46"/>
        <v/>
      </c>
      <c r="O249" s="32" t="str">
        <f t="shared" si="55"/>
        <v/>
      </c>
      <c r="P249" s="32" t="e">
        <f t="shared" si="47"/>
        <v>#VALUE!</v>
      </c>
      <c r="Q249" s="33"/>
      <c r="R249" s="24"/>
      <c r="S249" s="24"/>
      <c r="T249" s="24"/>
      <c r="U249" s="5"/>
      <c r="V249" s="5"/>
      <c r="W249" s="5"/>
      <c r="X249" s="5"/>
      <c r="Y249" s="5"/>
    </row>
    <row r="250" spans="1:25" ht="15" customHeight="1" x14ac:dyDescent="0.25">
      <c r="A250" s="31" t="str">
        <f t="shared" si="48"/>
        <v/>
      </c>
      <c r="B250" s="41" t="str">
        <f t="shared" si="49"/>
        <v/>
      </c>
      <c r="C250" s="41" t="str">
        <f t="shared" si="50"/>
        <v/>
      </c>
      <c r="D250" s="50"/>
      <c r="E250" s="49" t="str">
        <f t="shared" si="51"/>
        <v/>
      </c>
      <c r="F250" s="32" t="str">
        <f t="shared" si="52"/>
        <v/>
      </c>
      <c r="G250" s="46" t="str">
        <f t="shared" si="53"/>
        <v/>
      </c>
      <c r="H250" s="40">
        <v>0</v>
      </c>
      <c r="I250" s="41">
        <f t="shared" si="56"/>
        <v>0</v>
      </c>
      <c r="J250" s="41">
        <f t="shared" si="43"/>
        <v>0</v>
      </c>
      <c r="K250" s="123">
        <f t="shared" si="54"/>
        <v>148.10512031540887</v>
      </c>
      <c r="L250" s="41" t="str">
        <f t="shared" si="44"/>
        <v/>
      </c>
      <c r="M250" s="41" t="str">
        <f t="shared" si="45"/>
        <v/>
      </c>
      <c r="N250" s="41" t="str">
        <f t="shared" si="46"/>
        <v/>
      </c>
      <c r="O250" s="32" t="str">
        <f t="shared" si="55"/>
        <v/>
      </c>
      <c r="P250" s="32" t="e">
        <f t="shared" si="47"/>
        <v>#VALUE!</v>
      </c>
      <c r="Q250" s="33"/>
      <c r="R250" s="24"/>
      <c r="S250" s="24"/>
      <c r="T250" s="24"/>
      <c r="U250" s="5"/>
      <c r="V250" s="5"/>
      <c r="W250" s="5"/>
      <c r="X250" s="5"/>
      <c r="Y250" s="5"/>
    </row>
    <row r="251" spans="1:25" ht="15" customHeight="1" x14ac:dyDescent="0.25">
      <c r="A251" s="31" t="str">
        <f t="shared" si="48"/>
        <v/>
      </c>
      <c r="B251" s="41" t="str">
        <f t="shared" si="49"/>
        <v/>
      </c>
      <c r="C251" s="41" t="str">
        <f t="shared" si="50"/>
        <v/>
      </c>
      <c r="D251" s="50"/>
      <c r="E251" s="49" t="str">
        <f t="shared" si="51"/>
        <v/>
      </c>
      <c r="F251" s="32" t="str">
        <f t="shared" si="52"/>
        <v/>
      </c>
      <c r="G251" s="46" t="str">
        <f t="shared" si="53"/>
        <v/>
      </c>
      <c r="H251" s="40">
        <v>0</v>
      </c>
      <c r="I251" s="41">
        <f t="shared" si="56"/>
        <v>0</v>
      </c>
      <c r="J251" s="41">
        <f t="shared" si="43"/>
        <v>0</v>
      </c>
      <c r="K251" s="123">
        <f t="shared" si="54"/>
        <v>148.34972796284822</v>
      </c>
      <c r="L251" s="41" t="str">
        <f t="shared" si="44"/>
        <v/>
      </c>
      <c r="M251" s="41" t="str">
        <f t="shared" si="45"/>
        <v/>
      </c>
      <c r="N251" s="41" t="str">
        <f t="shared" si="46"/>
        <v/>
      </c>
      <c r="O251" s="32" t="str">
        <f t="shared" si="55"/>
        <v/>
      </c>
      <c r="P251" s="32" t="e">
        <f t="shared" si="47"/>
        <v>#VALUE!</v>
      </c>
      <c r="Q251" s="33"/>
      <c r="R251" s="24"/>
      <c r="S251" s="24"/>
      <c r="T251" s="24"/>
      <c r="U251" s="5"/>
      <c r="V251" s="5"/>
      <c r="W251" s="5"/>
      <c r="X251" s="5"/>
      <c r="Y251" s="5"/>
    </row>
    <row r="252" spans="1:25" ht="15" customHeight="1" x14ac:dyDescent="0.25">
      <c r="A252" s="31" t="str">
        <f t="shared" si="48"/>
        <v/>
      </c>
      <c r="B252" s="41" t="str">
        <f t="shared" si="49"/>
        <v/>
      </c>
      <c r="C252" s="41" t="str">
        <f t="shared" si="50"/>
        <v/>
      </c>
      <c r="D252" s="50"/>
      <c r="E252" s="49" t="str">
        <f t="shared" si="51"/>
        <v/>
      </c>
      <c r="F252" s="32" t="str">
        <f t="shared" si="52"/>
        <v/>
      </c>
      <c r="G252" s="46" t="str">
        <f t="shared" si="53"/>
        <v/>
      </c>
      <c r="H252" s="40">
        <v>0</v>
      </c>
      <c r="I252" s="41">
        <f t="shared" si="56"/>
        <v>0</v>
      </c>
      <c r="J252" s="41">
        <f t="shared" si="43"/>
        <v>0</v>
      </c>
      <c r="K252" s="123">
        <f t="shared" si="54"/>
        <v>148.59473959970438</v>
      </c>
      <c r="L252" s="41" t="str">
        <f t="shared" si="44"/>
        <v/>
      </c>
      <c r="M252" s="41" t="str">
        <f t="shared" si="45"/>
        <v/>
      </c>
      <c r="N252" s="41" t="str">
        <f t="shared" si="46"/>
        <v/>
      </c>
      <c r="O252" s="32" t="str">
        <f t="shared" si="55"/>
        <v/>
      </c>
      <c r="P252" s="32" t="e">
        <f t="shared" si="47"/>
        <v>#VALUE!</v>
      </c>
      <c r="Q252" s="33"/>
      <c r="R252" s="24"/>
      <c r="S252" s="24"/>
      <c r="T252" s="24"/>
      <c r="U252" s="5"/>
      <c r="V252" s="5"/>
      <c r="W252" s="5"/>
      <c r="X252" s="5"/>
      <c r="Y252" s="5"/>
    </row>
    <row r="253" spans="1:25" ht="15" customHeight="1" x14ac:dyDescent="0.25">
      <c r="A253" s="31" t="str">
        <f t="shared" si="48"/>
        <v/>
      </c>
      <c r="B253" s="41" t="str">
        <f t="shared" si="49"/>
        <v/>
      </c>
      <c r="C253" s="41" t="str">
        <f t="shared" si="50"/>
        <v/>
      </c>
      <c r="D253" s="50">
        <f>C3+(E3*20)</f>
        <v>0.09</v>
      </c>
      <c r="E253" s="49" t="str">
        <f t="shared" si="51"/>
        <v/>
      </c>
      <c r="F253" s="32" t="str">
        <f t="shared" si="52"/>
        <v/>
      </c>
      <c r="G253" s="46" t="str">
        <f t="shared" si="53"/>
        <v/>
      </c>
      <c r="H253" s="40">
        <v>0</v>
      </c>
      <c r="I253" s="41">
        <f t="shared" si="56"/>
        <v>0</v>
      </c>
      <c r="J253" s="41">
        <f t="shared" si="43"/>
        <v>0</v>
      </c>
      <c r="K253" s="123">
        <f t="shared" si="54"/>
        <v>148.84015589319876</v>
      </c>
      <c r="L253" s="41" t="str">
        <f t="shared" si="44"/>
        <v/>
      </c>
      <c r="M253" s="41" t="str">
        <f t="shared" si="45"/>
        <v/>
      </c>
      <c r="N253" s="41" t="str">
        <f t="shared" si="46"/>
        <v/>
      </c>
      <c r="O253" s="32" t="str">
        <f t="shared" si="55"/>
        <v/>
      </c>
      <c r="P253" s="32" t="e">
        <f t="shared" si="47"/>
        <v>#VALUE!</v>
      </c>
      <c r="Q253" s="33"/>
      <c r="R253" s="24"/>
      <c r="S253" s="24"/>
      <c r="T253" s="24"/>
      <c r="U253" s="5"/>
      <c r="V253" s="5"/>
      <c r="W253" s="5"/>
      <c r="X253" s="5"/>
      <c r="Y253" s="5"/>
    </row>
    <row r="254" spans="1:25" ht="15" customHeight="1" x14ac:dyDescent="0.25">
      <c r="A254" s="31" t="str">
        <f t="shared" si="48"/>
        <v/>
      </c>
      <c r="B254" s="41" t="str">
        <f t="shared" si="49"/>
        <v/>
      </c>
      <c r="C254" s="41" t="str">
        <f t="shared" si="50"/>
        <v/>
      </c>
      <c r="D254" s="50"/>
      <c r="E254" s="49" t="str">
        <f t="shared" si="51"/>
        <v/>
      </c>
      <c r="F254" s="32" t="str">
        <f t="shared" si="52"/>
        <v/>
      </c>
      <c r="G254" s="46" t="str">
        <f t="shared" si="53"/>
        <v/>
      </c>
      <c r="H254" s="40">
        <v>0</v>
      </c>
      <c r="I254" s="41">
        <f t="shared" si="56"/>
        <v>0</v>
      </c>
      <c r="J254" s="41">
        <f t="shared" si="43"/>
        <v>0</v>
      </c>
      <c r="K254" s="123">
        <f t="shared" si="54"/>
        <v>149.08597751165465</v>
      </c>
      <c r="L254" s="41" t="str">
        <f t="shared" si="44"/>
        <v/>
      </c>
      <c r="M254" s="41" t="str">
        <f t="shared" si="45"/>
        <v/>
      </c>
      <c r="N254" s="41" t="str">
        <f t="shared" si="46"/>
        <v/>
      </c>
      <c r="O254" s="32" t="str">
        <f t="shared" si="55"/>
        <v/>
      </c>
      <c r="P254" s="32" t="e">
        <f t="shared" si="47"/>
        <v>#VALUE!</v>
      </c>
      <c r="Q254" s="33"/>
      <c r="R254" s="24"/>
      <c r="S254" s="24"/>
      <c r="T254" s="24"/>
      <c r="U254" s="5"/>
      <c r="V254" s="5"/>
      <c r="W254" s="5"/>
      <c r="X254" s="5"/>
      <c r="Y254" s="5"/>
    </row>
    <row r="255" spans="1:25" ht="15" customHeight="1" x14ac:dyDescent="0.25">
      <c r="A255" s="31" t="str">
        <f t="shared" si="48"/>
        <v/>
      </c>
      <c r="B255" s="41" t="str">
        <f t="shared" si="49"/>
        <v/>
      </c>
      <c r="C255" s="41" t="str">
        <f t="shared" si="50"/>
        <v/>
      </c>
      <c r="D255" s="50"/>
      <c r="E255" s="49" t="str">
        <f t="shared" si="51"/>
        <v/>
      </c>
      <c r="F255" s="32" t="str">
        <f t="shared" si="52"/>
        <v/>
      </c>
      <c r="G255" s="46" t="str">
        <f t="shared" si="53"/>
        <v/>
      </c>
      <c r="H255" s="40">
        <v>0</v>
      </c>
      <c r="I255" s="41">
        <f t="shared" si="56"/>
        <v>0</v>
      </c>
      <c r="J255" s="41">
        <f t="shared" si="43"/>
        <v>0</v>
      </c>
      <c r="K255" s="123">
        <f t="shared" si="54"/>
        <v>149.33220512449921</v>
      </c>
      <c r="L255" s="41" t="str">
        <f t="shared" si="44"/>
        <v/>
      </c>
      <c r="M255" s="41" t="str">
        <f t="shared" si="45"/>
        <v/>
      </c>
      <c r="N255" s="41" t="str">
        <f t="shared" si="46"/>
        <v/>
      </c>
      <c r="O255" s="32" t="str">
        <f t="shared" si="55"/>
        <v/>
      </c>
      <c r="P255" s="32" t="e">
        <f t="shared" si="47"/>
        <v>#VALUE!</v>
      </c>
      <c r="Q255" s="33"/>
      <c r="R255" s="24"/>
      <c r="S255" s="24"/>
      <c r="T255" s="24"/>
      <c r="U255" s="5"/>
      <c r="V255" s="5"/>
      <c r="W255" s="5"/>
      <c r="X255" s="5"/>
      <c r="Y255" s="5"/>
    </row>
    <row r="256" spans="1:25" ht="15" customHeight="1" x14ac:dyDescent="0.25">
      <c r="A256" s="31" t="str">
        <f t="shared" si="48"/>
        <v/>
      </c>
      <c r="B256" s="41" t="str">
        <f t="shared" si="49"/>
        <v/>
      </c>
      <c r="C256" s="41" t="str">
        <f t="shared" si="50"/>
        <v/>
      </c>
      <c r="D256" s="50"/>
      <c r="E256" s="49" t="str">
        <f t="shared" si="51"/>
        <v/>
      </c>
      <c r="F256" s="32" t="str">
        <f t="shared" si="52"/>
        <v/>
      </c>
      <c r="G256" s="46" t="str">
        <f t="shared" si="53"/>
        <v/>
      </c>
      <c r="H256" s="40">
        <v>0</v>
      </c>
      <c r="I256" s="41">
        <f t="shared" si="56"/>
        <v>0</v>
      </c>
      <c r="J256" s="41">
        <f t="shared" si="43"/>
        <v>0</v>
      </c>
      <c r="K256" s="123">
        <f t="shared" si="54"/>
        <v>149.57883940226517</v>
      </c>
      <c r="L256" s="41" t="str">
        <f t="shared" si="44"/>
        <v/>
      </c>
      <c r="M256" s="41" t="str">
        <f t="shared" si="45"/>
        <v/>
      </c>
      <c r="N256" s="41" t="str">
        <f t="shared" si="46"/>
        <v/>
      </c>
      <c r="O256" s="32" t="str">
        <f t="shared" si="55"/>
        <v/>
      </c>
      <c r="P256" s="32" t="e">
        <f t="shared" si="47"/>
        <v>#VALUE!</v>
      </c>
      <c r="Q256" s="33"/>
      <c r="R256" s="24"/>
      <c r="S256" s="24"/>
      <c r="T256" s="24"/>
      <c r="U256" s="5"/>
      <c r="V256" s="5"/>
      <c r="W256" s="5"/>
      <c r="X256" s="5"/>
      <c r="Y256" s="5"/>
    </row>
    <row r="257" spans="1:25" ht="15" customHeight="1" x14ac:dyDescent="0.25">
      <c r="A257" s="31" t="str">
        <f t="shared" si="48"/>
        <v/>
      </c>
      <c r="B257" s="41" t="str">
        <f t="shared" si="49"/>
        <v/>
      </c>
      <c r="C257" s="41" t="str">
        <f t="shared" si="50"/>
        <v/>
      </c>
      <c r="D257" s="50"/>
      <c r="E257" s="49" t="str">
        <f t="shared" si="51"/>
        <v/>
      </c>
      <c r="F257" s="32" t="str">
        <f t="shared" si="52"/>
        <v/>
      </c>
      <c r="G257" s="46" t="str">
        <f t="shared" si="53"/>
        <v/>
      </c>
      <c r="H257" s="40">
        <v>0</v>
      </c>
      <c r="I257" s="41">
        <f t="shared" si="56"/>
        <v>0</v>
      </c>
      <c r="J257" s="41">
        <f t="shared" si="43"/>
        <v>0</v>
      </c>
      <c r="K257" s="123">
        <f t="shared" si="54"/>
        <v>149.82588101659272</v>
      </c>
      <c r="L257" s="41" t="str">
        <f t="shared" si="44"/>
        <v/>
      </c>
      <c r="M257" s="41" t="str">
        <f t="shared" si="45"/>
        <v/>
      </c>
      <c r="N257" s="41" t="str">
        <f t="shared" si="46"/>
        <v/>
      </c>
      <c r="O257" s="32" t="str">
        <f t="shared" si="55"/>
        <v/>
      </c>
      <c r="P257" s="32" t="e">
        <f t="shared" si="47"/>
        <v>#VALUE!</v>
      </c>
      <c r="Q257" s="33"/>
      <c r="R257" s="24"/>
      <c r="S257" s="24"/>
      <c r="T257" s="24"/>
      <c r="U257" s="5"/>
      <c r="V257" s="5"/>
      <c r="W257" s="5"/>
      <c r="X257" s="5"/>
      <c r="Y257" s="5"/>
    </row>
    <row r="258" spans="1:25" ht="15" customHeight="1" x14ac:dyDescent="0.25">
      <c r="A258" s="31" t="str">
        <f t="shared" si="48"/>
        <v/>
      </c>
      <c r="B258" s="41" t="str">
        <f t="shared" si="49"/>
        <v/>
      </c>
      <c r="C258" s="41" t="str">
        <f t="shared" si="50"/>
        <v/>
      </c>
      <c r="D258" s="50"/>
      <c r="E258" s="49" t="str">
        <f t="shared" si="51"/>
        <v/>
      </c>
      <c r="F258" s="32" t="str">
        <f t="shared" si="52"/>
        <v/>
      </c>
      <c r="G258" s="46" t="str">
        <f t="shared" si="53"/>
        <v/>
      </c>
      <c r="H258" s="40">
        <v>0</v>
      </c>
      <c r="I258" s="41">
        <f t="shared" si="56"/>
        <v>0</v>
      </c>
      <c r="J258" s="41">
        <f t="shared" si="43"/>
        <v>0</v>
      </c>
      <c r="K258" s="123">
        <f t="shared" si="54"/>
        <v>150.07333064023129</v>
      </c>
      <c r="L258" s="41" t="str">
        <f t="shared" si="44"/>
        <v/>
      </c>
      <c r="M258" s="41" t="str">
        <f t="shared" si="45"/>
        <v/>
      </c>
      <c r="N258" s="41" t="str">
        <f t="shared" si="46"/>
        <v/>
      </c>
      <c r="O258" s="32" t="str">
        <f t="shared" si="55"/>
        <v/>
      </c>
      <c r="P258" s="32" t="e">
        <f t="shared" si="47"/>
        <v>#VALUE!</v>
      </c>
      <c r="Q258" s="33"/>
      <c r="R258" s="24"/>
      <c r="S258" s="24"/>
      <c r="T258" s="24"/>
      <c r="U258" s="5"/>
      <c r="V258" s="5"/>
      <c r="W258" s="5"/>
      <c r="X258" s="5"/>
      <c r="Y258" s="5"/>
    </row>
    <row r="259" spans="1:25" ht="15" customHeight="1" x14ac:dyDescent="0.25">
      <c r="A259" s="31" t="str">
        <f t="shared" si="48"/>
        <v/>
      </c>
      <c r="B259" s="41" t="str">
        <f t="shared" si="49"/>
        <v/>
      </c>
      <c r="C259" s="41" t="str">
        <f t="shared" si="50"/>
        <v/>
      </c>
      <c r="D259" s="50"/>
      <c r="E259" s="49" t="str">
        <f t="shared" si="51"/>
        <v/>
      </c>
      <c r="F259" s="32" t="str">
        <f t="shared" si="52"/>
        <v/>
      </c>
      <c r="G259" s="46" t="str">
        <f t="shared" si="53"/>
        <v/>
      </c>
      <c r="H259" s="40">
        <v>0</v>
      </c>
      <c r="I259" s="41">
        <f t="shared" si="56"/>
        <v>0</v>
      </c>
      <c r="J259" s="41">
        <f t="shared" si="43"/>
        <v>0</v>
      </c>
      <c r="K259" s="123">
        <f t="shared" si="54"/>
        <v>150.32118894704146</v>
      </c>
      <c r="L259" s="41" t="str">
        <f t="shared" si="44"/>
        <v/>
      </c>
      <c r="M259" s="41" t="str">
        <f t="shared" si="45"/>
        <v/>
      </c>
      <c r="N259" s="41" t="str">
        <f t="shared" si="46"/>
        <v/>
      </c>
      <c r="O259" s="32" t="str">
        <f t="shared" si="55"/>
        <v/>
      </c>
      <c r="P259" s="32" t="e">
        <f t="shared" si="47"/>
        <v>#VALUE!</v>
      </c>
      <c r="Q259" s="33"/>
      <c r="R259" s="24"/>
      <c r="S259" s="24"/>
      <c r="T259" s="24"/>
      <c r="U259" s="5"/>
      <c r="V259" s="5"/>
      <c r="W259" s="5"/>
      <c r="X259" s="5"/>
      <c r="Y259" s="5"/>
    </row>
    <row r="260" spans="1:25" ht="15" customHeight="1" x14ac:dyDescent="0.25">
      <c r="A260" s="31" t="str">
        <f t="shared" si="48"/>
        <v/>
      </c>
      <c r="B260" s="41" t="str">
        <f t="shared" si="49"/>
        <v/>
      </c>
      <c r="C260" s="41" t="str">
        <f t="shared" si="50"/>
        <v/>
      </c>
      <c r="D260" s="50"/>
      <c r="E260" s="49" t="str">
        <f t="shared" si="51"/>
        <v/>
      </c>
      <c r="F260" s="32" t="str">
        <f t="shared" si="52"/>
        <v/>
      </c>
      <c r="G260" s="46" t="str">
        <f t="shared" si="53"/>
        <v/>
      </c>
      <c r="H260" s="40">
        <v>0</v>
      </c>
      <c r="I260" s="41">
        <f t="shared" si="56"/>
        <v>0</v>
      </c>
      <c r="J260" s="41">
        <f t="shared" si="43"/>
        <v>0</v>
      </c>
      <c r="K260" s="123">
        <f t="shared" si="54"/>
        <v>150.56945661199669</v>
      </c>
      <c r="L260" s="41" t="str">
        <f t="shared" si="44"/>
        <v/>
      </c>
      <c r="M260" s="41" t="str">
        <f t="shared" si="45"/>
        <v/>
      </c>
      <c r="N260" s="41" t="str">
        <f t="shared" si="46"/>
        <v/>
      </c>
      <c r="O260" s="32" t="str">
        <f t="shared" si="55"/>
        <v/>
      </c>
      <c r="P260" s="32" t="e">
        <f t="shared" si="47"/>
        <v>#VALUE!</v>
      </c>
      <c r="Q260" s="33"/>
      <c r="R260" s="24"/>
      <c r="S260" s="24"/>
      <c r="T260" s="24"/>
      <c r="U260" s="5"/>
      <c r="V260" s="5"/>
      <c r="W260" s="5"/>
      <c r="X260" s="5"/>
      <c r="Y260" s="5"/>
    </row>
    <row r="261" spans="1:25" ht="15" customHeight="1" x14ac:dyDescent="0.25">
      <c r="A261" s="31" t="str">
        <f t="shared" si="48"/>
        <v/>
      </c>
      <c r="B261" s="41" t="str">
        <f t="shared" si="49"/>
        <v/>
      </c>
      <c r="C261" s="41" t="str">
        <f t="shared" si="50"/>
        <v/>
      </c>
      <c r="D261" s="50"/>
      <c r="E261" s="49" t="str">
        <f t="shared" si="51"/>
        <v/>
      </c>
      <c r="F261" s="32" t="str">
        <f t="shared" si="52"/>
        <v/>
      </c>
      <c r="G261" s="46" t="str">
        <f t="shared" si="53"/>
        <v/>
      </c>
      <c r="H261" s="40">
        <v>0</v>
      </c>
      <c r="I261" s="41">
        <f t="shared" si="56"/>
        <v>0</v>
      </c>
      <c r="J261" s="41">
        <f t="shared" si="43"/>
        <v>0</v>
      </c>
      <c r="K261" s="123">
        <f t="shared" si="54"/>
        <v>150.81813431118525</v>
      </c>
      <c r="L261" s="41" t="str">
        <f t="shared" si="44"/>
        <v/>
      </c>
      <c r="M261" s="41" t="str">
        <f t="shared" si="45"/>
        <v/>
      </c>
      <c r="N261" s="41" t="str">
        <f t="shared" si="46"/>
        <v/>
      </c>
      <c r="O261" s="32" t="str">
        <f t="shared" si="55"/>
        <v/>
      </c>
      <c r="P261" s="32" t="e">
        <f t="shared" si="47"/>
        <v>#VALUE!</v>
      </c>
      <c r="Q261" s="33"/>
      <c r="R261" s="24"/>
      <c r="S261" s="24"/>
      <c r="T261" s="24"/>
      <c r="U261" s="5"/>
      <c r="V261" s="5"/>
      <c r="W261" s="5"/>
      <c r="X261" s="5"/>
      <c r="Y261" s="5"/>
    </row>
    <row r="262" spans="1:25" ht="15" customHeight="1" x14ac:dyDescent="0.25">
      <c r="A262" s="31" t="str">
        <f t="shared" si="48"/>
        <v/>
      </c>
      <c r="B262" s="41" t="str">
        <f t="shared" si="49"/>
        <v/>
      </c>
      <c r="C262" s="41" t="str">
        <f t="shared" si="50"/>
        <v/>
      </c>
      <c r="D262" s="50"/>
      <c r="E262" s="49" t="str">
        <f t="shared" si="51"/>
        <v/>
      </c>
      <c r="F262" s="32" t="str">
        <f t="shared" si="52"/>
        <v/>
      </c>
      <c r="G262" s="46" t="str">
        <f t="shared" si="53"/>
        <v/>
      </c>
      <c r="H262" s="40">
        <v>0</v>
      </c>
      <c r="I262" s="41">
        <f t="shared" si="56"/>
        <v>0</v>
      </c>
      <c r="J262" s="41">
        <f t="shared" si="43"/>
        <v>0</v>
      </c>
      <c r="K262" s="123">
        <f t="shared" si="54"/>
        <v>151.06722272181202</v>
      </c>
      <c r="L262" s="41" t="str">
        <f t="shared" si="44"/>
        <v/>
      </c>
      <c r="M262" s="41" t="str">
        <f t="shared" si="45"/>
        <v/>
      </c>
      <c r="N262" s="41" t="str">
        <f t="shared" si="46"/>
        <v/>
      </c>
      <c r="O262" s="32" t="str">
        <f t="shared" si="55"/>
        <v/>
      </c>
      <c r="P262" s="32" t="e">
        <f t="shared" si="47"/>
        <v>#VALUE!</v>
      </c>
      <c r="Q262" s="33"/>
      <c r="R262" s="24"/>
      <c r="S262" s="24"/>
      <c r="T262" s="24"/>
      <c r="U262" s="5"/>
      <c r="V262" s="5"/>
      <c r="W262" s="5"/>
      <c r="X262" s="5"/>
      <c r="Y262" s="5"/>
    </row>
    <row r="263" spans="1:25" ht="15" customHeight="1" x14ac:dyDescent="0.25">
      <c r="A263" s="31" t="str">
        <f t="shared" si="48"/>
        <v/>
      </c>
      <c r="B263" s="41" t="str">
        <f t="shared" si="49"/>
        <v/>
      </c>
      <c r="C263" s="41" t="str">
        <f t="shared" si="50"/>
        <v/>
      </c>
      <c r="D263" s="50"/>
      <c r="E263" s="49" t="str">
        <f t="shared" si="51"/>
        <v/>
      </c>
      <c r="F263" s="32" t="str">
        <f t="shared" si="52"/>
        <v/>
      </c>
      <c r="G263" s="46" t="str">
        <f t="shared" si="53"/>
        <v/>
      </c>
      <c r="H263" s="40">
        <v>0</v>
      </c>
      <c r="I263" s="41">
        <f t="shared" si="56"/>
        <v>0</v>
      </c>
      <c r="J263" s="41">
        <f t="shared" si="43"/>
        <v>0</v>
      </c>
      <c r="K263" s="123">
        <f t="shared" si="54"/>
        <v>151.31672252220031</v>
      </c>
      <c r="L263" s="41" t="str">
        <f t="shared" si="44"/>
        <v/>
      </c>
      <c r="M263" s="41" t="str">
        <f t="shared" si="45"/>
        <v/>
      </c>
      <c r="N263" s="41" t="str">
        <f t="shared" si="46"/>
        <v/>
      </c>
      <c r="O263" s="32" t="str">
        <f t="shared" si="55"/>
        <v/>
      </c>
      <c r="P263" s="32" t="e">
        <f t="shared" si="47"/>
        <v>#VALUE!</v>
      </c>
      <c r="Q263" s="33"/>
      <c r="R263" s="24"/>
      <c r="S263" s="24"/>
      <c r="T263" s="24"/>
      <c r="U263" s="5"/>
      <c r="V263" s="5"/>
      <c r="W263" s="5"/>
      <c r="X263" s="5"/>
      <c r="Y263" s="5"/>
    </row>
    <row r="264" spans="1:25" ht="15" customHeight="1" x14ac:dyDescent="0.25">
      <c r="A264" s="31" t="str">
        <f t="shared" si="48"/>
        <v/>
      </c>
      <c r="B264" s="41" t="str">
        <f t="shared" si="49"/>
        <v/>
      </c>
      <c r="C264" s="41" t="str">
        <f t="shared" si="50"/>
        <v/>
      </c>
      <c r="D264" s="50"/>
      <c r="E264" s="49" t="str">
        <f t="shared" si="51"/>
        <v/>
      </c>
      <c r="F264" s="32" t="str">
        <f t="shared" si="52"/>
        <v/>
      </c>
      <c r="G264" s="46" t="str">
        <f t="shared" si="53"/>
        <v/>
      </c>
      <c r="H264" s="40">
        <v>0</v>
      </c>
      <c r="I264" s="41">
        <f t="shared" si="56"/>
        <v>0</v>
      </c>
      <c r="J264" s="41">
        <f t="shared" si="43"/>
        <v>0</v>
      </c>
      <c r="K264" s="123">
        <f t="shared" si="54"/>
        <v>151.56663439179377</v>
      </c>
      <c r="L264" s="41" t="str">
        <f t="shared" si="44"/>
        <v/>
      </c>
      <c r="M264" s="41" t="str">
        <f t="shared" si="45"/>
        <v/>
      </c>
      <c r="N264" s="41" t="str">
        <f t="shared" si="46"/>
        <v/>
      </c>
      <c r="O264" s="32" t="str">
        <f t="shared" si="55"/>
        <v/>
      </c>
      <c r="P264" s="32" t="e">
        <f t="shared" si="47"/>
        <v>#VALUE!</v>
      </c>
      <c r="Q264" s="33"/>
      <c r="R264" s="24"/>
      <c r="S264" s="24"/>
      <c r="T264" s="24"/>
      <c r="U264" s="5"/>
      <c r="V264" s="5"/>
      <c r="W264" s="5"/>
      <c r="X264" s="5"/>
      <c r="Y264" s="5"/>
    </row>
    <row r="265" spans="1:25" ht="15" customHeight="1" x14ac:dyDescent="0.25">
      <c r="A265" s="31" t="str">
        <f t="shared" si="48"/>
        <v/>
      </c>
      <c r="B265" s="41" t="str">
        <f t="shared" si="49"/>
        <v/>
      </c>
      <c r="C265" s="41" t="str">
        <f t="shared" si="50"/>
        <v/>
      </c>
      <c r="D265" s="50"/>
      <c r="E265" s="49" t="str">
        <f t="shared" si="51"/>
        <v/>
      </c>
      <c r="F265" s="32" t="str">
        <f t="shared" si="52"/>
        <v/>
      </c>
      <c r="G265" s="46" t="str">
        <f t="shared" si="53"/>
        <v/>
      </c>
      <c r="H265" s="40">
        <v>0</v>
      </c>
      <c r="I265" s="41">
        <f t="shared" si="56"/>
        <v>0</v>
      </c>
      <c r="J265" s="41">
        <f t="shared" si="43"/>
        <v>0</v>
      </c>
      <c r="K265" s="123">
        <f t="shared" si="54"/>
        <v>151.81695901115819</v>
      </c>
      <c r="L265" s="41" t="str">
        <f t="shared" si="44"/>
        <v/>
      </c>
      <c r="M265" s="41" t="str">
        <f t="shared" si="45"/>
        <v/>
      </c>
      <c r="N265" s="41" t="str">
        <f t="shared" si="46"/>
        <v/>
      </c>
      <c r="O265" s="32" t="str">
        <f t="shared" si="55"/>
        <v/>
      </c>
      <c r="P265" s="32" t="e">
        <f t="shared" si="47"/>
        <v>#VALUE!</v>
      </c>
      <c r="Q265" s="33"/>
      <c r="R265" s="24"/>
      <c r="S265" s="24"/>
      <c r="T265" s="24"/>
      <c r="U265" s="5"/>
      <c r="V265" s="5"/>
      <c r="W265" s="5"/>
      <c r="X265" s="5"/>
      <c r="Y265" s="5"/>
    </row>
    <row r="266" spans="1:25" ht="15" customHeight="1" x14ac:dyDescent="0.25">
      <c r="A266" s="31" t="str">
        <f t="shared" si="48"/>
        <v/>
      </c>
      <c r="B266" s="41" t="str">
        <f t="shared" si="49"/>
        <v/>
      </c>
      <c r="C266" s="41" t="str">
        <f t="shared" si="50"/>
        <v/>
      </c>
      <c r="D266" s="50"/>
      <c r="E266" s="49" t="str">
        <f t="shared" si="51"/>
        <v/>
      </c>
      <c r="F266" s="32" t="str">
        <f t="shared" si="52"/>
        <v/>
      </c>
      <c r="G266" s="46" t="str">
        <f t="shared" si="53"/>
        <v/>
      </c>
      <c r="H266" s="40">
        <v>0</v>
      </c>
      <c r="I266" s="41">
        <f t="shared" si="56"/>
        <v>0</v>
      </c>
      <c r="J266" s="41">
        <f t="shared" si="43"/>
        <v>0</v>
      </c>
      <c r="K266" s="123">
        <f t="shared" si="54"/>
        <v>152.06769706198338</v>
      </c>
      <c r="L266" s="41" t="str">
        <f t="shared" si="44"/>
        <v/>
      </c>
      <c r="M266" s="41" t="str">
        <f t="shared" si="45"/>
        <v/>
      </c>
      <c r="N266" s="41" t="str">
        <f t="shared" si="46"/>
        <v/>
      </c>
      <c r="O266" s="32" t="str">
        <f t="shared" si="55"/>
        <v/>
      </c>
      <c r="P266" s="32" t="e">
        <f t="shared" si="47"/>
        <v>#VALUE!</v>
      </c>
      <c r="Q266" s="33"/>
      <c r="R266" s="24"/>
      <c r="S266" s="24"/>
      <c r="T266" s="24"/>
      <c r="U266" s="5"/>
      <c r="V266" s="5"/>
      <c r="W266" s="5"/>
      <c r="X266" s="5"/>
      <c r="Y266" s="5"/>
    </row>
    <row r="267" spans="1:25" ht="15" customHeight="1" x14ac:dyDescent="0.25">
      <c r="A267" s="31" t="str">
        <f t="shared" si="48"/>
        <v/>
      </c>
      <c r="B267" s="41" t="str">
        <f t="shared" si="49"/>
        <v/>
      </c>
      <c r="C267" s="41" t="str">
        <f t="shared" si="50"/>
        <v/>
      </c>
      <c r="D267" s="50"/>
      <c r="E267" s="49" t="str">
        <f t="shared" si="51"/>
        <v/>
      </c>
      <c r="F267" s="32" t="str">
        <f t="shared" si="52"/>
        <v/>
      </c>
      <c r="G267" s="46" t="str">
        <f t="shared" si="53"/>
        <v/>
      </c>
      <c r="H267" s="40">
        <v>0</v>
      </c>
      <c r="I267" s="41">
        <f t="shared" si="56"/>
        <v>0</v>
      </c>
      <c r="J267" s="41">
        <f t="shared" si="43"/>
        <v>0</v>
      </c>
      <c r="K267" s="123">
        <f t="shared" si="54"/>
        <v>152.318849227085</v>
      </c>
      <c r="L267" s="41" t="str">
        <f t="shared" si="44"/>
        <v/>
      </c>
      <c r="M267" s="41" t="str">
        <f t="shared" si="45"/>
        <v/>
      </c>
      <c r="N267" s="41" t="str">
        <f t="shared" si="46"/>
        <v/>
      </c>
      <c r="O267" s="32" t="str">
        <f t="shared" si="55"/>
        <v/>
      </c>
      <c r="P267" s="32" t="e">
        <f t="shared" si="47"/>
        <v>#VALUE!</v>
      </c>
      <c r="Q267" s="33"/>
      <c r="R267" s="24"/>
      <c r="S267" s="24"/>
      <c r="T267" s="24"/>
      <c r="U267" s="5"/>
      <c r="V267" s="5"/>
      <c r="W267" s="5"/>
      <c r="X267" s="5"/>
      <c r="Y267" s="5"/>
    </row>
    <row r="268" spans="1:25" ht="15" customHeight="1" x14ac:dyDescent="0.25">
      <c r="A268" s="31" t="str">
        <f t="shared" si="48"/>
        <v/>
      </c>
      <c r="B268" s="41" t="str">
        <f t="shared" si="49"/>
        <v/>
      </c>
      <c r="C268" s="41" t="str">
        <f t="shared" si="50"/>
        <v/>
      </c>
      <c r="D268" s="50"/>
      <c r="E268" s="49" t="str">
        <f t="shared" si="51"/>
        <v/>
      </c>
      <c r="F268" s="32" t="str">
        <f t="shared" si="52"/>
        <v/>
      </c>
      <c r="G268" s="46" t="str">
        <f t="shared" si="53"/>
        <v/>
      </c>
      <c r="H268" s="40">
        <v>0</v>
      </c>
      <c r="I268" s="41">
        <f t="shared" si="56"/>
        <v>0</v>
      </c>
      <c r="J268" s="41">
        <f t="shared" si="43"/>
        <v>0</v>
      </c>
      <c r="K268" s="123">
        <f t="shared" si="54"/>
        <v>152.57041619040643</v>
      </c>
      <c r="L268" s="41" t="str">
        <f t="shared" si="44"/>
        <v/>
      </c>
      <c r="M268" s="41" t="str">
        <f t="shared" si="45"/>
        <v/>
      </c>
      <c r="N268" s="41" t="str">
        <f t="shared" si="46"/>
        <v/>
      </c>
      <c r="O268" s="32" t="str">
        <f t="shared" si="55"/>
        <v/>
      </c>
      <c r="P268" s="32" t="e">
        <f t="shared" si="47"/>
        <v>#VALUE!</v>
      </c>
      <c r="Q268" s="33"/>
      <c r="R268" s="24"/>
      <c r="S268" s="24"/>
      <c r="T268" s="24"/>
      <c r="U268" s="5"/>
      <c r="V268" s="5"/>
      <c r="W268" s="5"/>
      <c r="X268" s="5"/>
      <c r="Y268" s="5"/>
    </row>
    <row r="269" spans="1:25" ht="15" customHeight="1" x14ac:dyDescent="0.25">
      <c r="A269" s="31" t="str">
        <f t="shared" si="48"/>
        <v/>
      </c>
      <c r="B269" s="41" t="str">
        <f t="shared" si="49"/>
        <v/>
      </c>
      <c r="C269" s="41" t="str">
        <f t="shared" si="50"/>
        <v/>
      </c>
      <c r="D269" s="50"/>
      <c r="E269" s="49" t="str">
        <f t="shared" si="51"/>
        <v/>
      </c>
      <c r="F269" s="32" t="str">
        <f t="shared" si="52"/>
        <v/>
      </c>
      <c r="G269" s="46" t="str">
        <f t="shared" si="53"/>
        <v/>
      </c>
      <c r="H269" s="40">
        <v>0</v>
      </c>
      <c r="I269" s="41">
        <f t="shared" si="56"/>
        <v>0</v>
      </c>
      <c r="J269" s="41">
        <f t="shared" si="43"/>
        <v>0</v>
      </c>
      <c r="K269" s="123">
        <f t="shared" si="54"/>
        <v>152.82239863702071</v>
      </c>
      <c r="L269" s="41" t="str">
        <f t="shared" si="44"/>
        <v/>
      </c>
      <c r="M269" s="41" t="str">
        <f t="shared" si="45"/>
        <v/>
      </c>
      <c r="N269" s="41" t="str">
        <f t="shared" si="46"/>
        <v/>
      </c>
      <c r="O269" s="32" t="str">
        <f t="shared" si="55"/>
        <v/>
      </c>
      <c r="P269" s="32" t="e">
        <f t="shared" si="47"/>
        <v>#VALUE!</v>
      </c>
      <c r="Q269" s="33"/>
      <c r="R269" s="24"/>
      <c r="S269" s="24"/>
      <c r="T269" s="24"/>
      <c r="U269" s="5"/>
      <c r="V269" s="5"/>
      <c r="W269" s="5"/>
      <c r="X269" s="5"/>
      <c r="Y269" s="5"/>
    </row>
    <row r="270" spans="1:25" ht="15" customHeight="1" x14ac:dyDescent="0.25">
      <c r="A270" s="31" t="str">
        <f t="shared" si="48"/>
        <v/>
      </c>
      <c r="B270" s="41" t="str">
        <f t="shared" si="49"/>
        <v/>
      </c>
      <c r="C270" s="41" t="str">
        <f t="shared" si="50"/>
        <v/>
      </c>
      <c r="D270" s="50"/>
      <c r="E270" s="49" t="str">
        <f t="shared" si="51"/>
        <v/>
      </c>
      <c r="F270" s="32" t="str">
        <f t="shared" si="52"/>
        <v/>
      </c>
      <c r="G270" s="46" t="str">
        <f t="shared" si="53"/>
        <v/>
      </c>
      <c r="H270" s="40">
        <v>0</v>
      </c>
      <c r="I270" s="41">
        <f t="shared" si="56"/>
        <v>0</v>
      </c>
      <c r="J270" s="41">
        <f t="shared" ref="J270:J333" si="57">K270/$K$2*I270</f>
        <v>0</v>
      </c>
      <c r="K270" s="123">
        <f t="shared" si="54"/>
        <v>153.07479725313223</v>
      </c>
      <c r="L270" s="41" t="str">
        <f t="shared" ref="L270:L333" si="58">IFERROR(IF(B270="","",K270/100*B270),"")</f>
        <v/>
      </c>
      <c r="M270" s="41" t="str">
        <f t="shared" ref="M270:M333" si="59">IFERROR(IF(B270="","",K270/100*G270),"")</f>
        <v/>
      </c>
      <c r="N270" s="41" t="str">
        <f t="shared" ref="N270:N333" si="60">IFERROR(IF(B270="","",K270/100*F270),"")</f>
        <v/>
      </c>
      <c r="O270" s="32" t="str">
        <f t="shared" si="55"/>
        <v/>
      </c>
      <c r="P270" s="32" t="e">
        <f t="shared" ref="P270:P333" si="61">I270+(I270*E271/12)</f>
        <v>#VALUE!</v>
      </c>
      <c r="Q270" s="33"/>
      <c r="R270" s="24"/>
      <c r="S270" s="24"/>
      <c r="T270" s="24"/>
      <c r="U270" s="5"/>
      <c r="V270" s="5"/>
      <c r="W270" s="5"/>
      <c r="X270" s="5"/>
      <c r="Y270" s="5"/>
    </row>
    <row r="271" spans="1:25" ht="15" customHeight="1" x14ac:dyDescent="0.25">
      <c r="A271" s="31" t="str">
        <f t="shared" ref="A271:A334" si="62">IF(I270&lt;0.02,"",A270+1)</f>
        <v/>
      </c>
      <c r="B271" s="41" t="str">
        <f t="shared" ref="B271:B334" si="63">IF(A271="","",IF(E271&lt;&gt;E270,PMT(E271/12,$C$4-A270,-I270),B270))</f>
        <v/>
      </c>
      <c r="C271" s="41" t="str">
        <f t="shared" ref="C271:C334" si="64">IF(A271="","",IF(B271&gt;P270,P270,ROUNDUP(B271,2)))</f>
        <v/>
      </c>
      <c r="D271" s="50"/>
      <c r="E271" s="49" t="str">
        <f t="shared" ref="E271:E334" si="65">IF(A271="","",IF(D271&lt;&gt;"",D271,E270))</f>
        <v/>
      </c>
      <c r="F271" s="32" t="str">
        <f t="shared" ref="F271:F334" si="66">IF(A271="","",ROUNDUP(I270*E271/12,2))</f>
        <v/>
      </c>
      <c r="G271" s="46" t="str">
        <f t="shared" ref="G271:G334" si="67">IF(A271="","",C271-F271)</f>
        <v/>
      </c>
      <c r="H271" s="40">
        <v>0</v>
      </c>
      <c r="I271" s="41">
        <f t="shared" si="56"/>
        <v>0</v>
      </c>
      <c r="J271" s="41">
        <f t="shared" si="57"/>
        <v>0</v>
      </c>
      <c r="K271" s="123">
        <f t="shared" ref="K271:K334" si="68">K270+G$3*K270/100</f>
        <v>153.32761272607877</v>
      </c>
      <c r="L271" s="41" t="str">
        <f t="shared" si="58"/>
        <v/>
      </c>
      <c r="M271" s="41" t="str">
        <f t="shared" si="59"/>
        <v/>
      </c>
      <c r="N271" s="41" t="str">
        <f t="shared" si="60"/>
        <v/>
      </c>
      <c r="O271" s="32" t="str">
        <f t="shared" ref="O271:O334" si="69">IF(A271="","",O270+F271)</f>
        <v/>
      </c>
      <c r="P271" s="32" t="e">
        <f t="shared" si="61"/>
        <v>#VALUE!</v>
      </c>
      <c r="Q271" s="33"/>
      <c r="R271" s="24"/>
      <c r="S271" s="24"/>
      <c r="T271" s="24"/>
      <c r="U271" s="5"/>
      <c r="V271" s="5"/>
      <c r="W271" s="5"/>
      <c r="X271" s="5"/>
      <c r="Y271" s="5"/>
    </row>
    <row r="272" spans="1:25" ht="15" customHeight="1" x14ac:dyDescent="0.25">
      <c r="A272" s="31" t="str">
        <f t="shared" si="62"/>
        <v/>
      </c>
      <c r="B272" s="41" t="str">
        <f t="shared" si="63"/>
        <v/>
      </c>
      <c r="C272" s="41" t="str">
        <f t="shared" si="64"/>
        <v/>
      </c>
      <c r="D272" s="50"/>
      <c r="E272" s="49" t="str">
        <f t="shared" si="65"/>
        <v/>
      </c>
      <c r="F272" s="32" t="str">
        <f t="shared" si="66"/>
        <v/>
      </c>
      <c r="G272" s="46" t="str">
        <f t="shared" si="67"/>
        <v/>
      </c>
      <c r="H272" s="40">
        <v>0</v>
      </c>
      <c r="I272" s="41">
        <f t="shared" ref="I272:I335" si="70">IFERROR(IF(I271&lt;0.02,0,I271-G272-H272),"")</f>
        <v>0</v>
      </c>
      <c r="J272" s="41">
        <f t="shared" si="57"/>
        <v>0</v>
      </c>
      <c r="K272" s="123">
        <f t="shared" si="68"/>
        <v>153.58084574433326</v>
      </c>
      <c r="L272" s="41" t="str">
        <f t="shared" si="58"/>
        <v/>
      </c>
      <c r="M272" s="41" t="str">
        <f t="shared" si="59"/>
        <v/>
      </c>
      <c r="N272" s="41" t="str">
        <f t="shared" si="60"/>
        <v/>
      </c>
      <c r="O272" s="32" t="str">
        <f t="shared" si="69"/>
        <v/>
      </c>
      <c r="P272" s="32" t="e">
        <f t="shared" si="61"/>
        <v>#VALUE!</v>
      </c>
      <c r="Q272" s="33"/>
      <c r="R272" s="24"/>
      <c r="S272" s="24"/>
      <c r="T272" s="24"/>
      <c r="U272" s="5"/>
      <c r="V272" s="5"/>
      <c r="W272" s="5"/>
      <c r="X272" s="5"/>
      <c r="Y272" s="5"/>
    </row>
    <row r="273" spans="1:25" ht="15" customHeight="1" x14ac:dyDescent="0.25">
      <c r="A273" s="31" t="str">
        <f t="shared" si="62"/>
        <v/>
      </c>
      <c r="B273" s="41" t="str">
        <f t="shared" si="63"/>
        <v/>
      </c>
      <c r="C273" s="41" t="str">
        <f t="shared" si="64"/>
        <v/>
      </c>
      <c r="D273" s="50"/>
      <c r="E273" s="49" t="str">
        <f t="shared" si="65"/>
        <v/>
      </c>
      <c r="F273" s="32" t="str">
        <f t="shared" si="66"/>
        <v/>
      </c>
      <c r="G273" s="46" t="str">
        <f t="shared" si="67"/>
        <v/>
      </c>
      <c r="H273" s="40">
        <v>0</v>
      </c>
      <c r="I273" s="41">
        <f t="shared" si="70"/>
        <v>0</v>
      </c>
      <c r="J273" s="41">
        <f t="shared" si="57"/>
        <v>0</v>
      </c>
      <c r="K273" s="123">
        <f t="shared" si="68"/>
        <v>153.83449699750574</v>
      </c>
      <c r="L273" s="41" t="str">
        <f t="shared" si="58"/>
        <v/>
      </c>
      <c r="M273" s="41" t="str">
        <f t="shared" si="59"/>
        <v/>
      </c>
      <c r="N273" s="41" t="str">
        <f t="shared" si="60"/>
        <v/>
      </c>
      <c r="O273" s="32" t="str">
        <f t="shared" si="69"/>
        <v/>
      </c>
      <c r="P273" s="32" t="e">
        <f t="shared" si="61"/>
        <v>#VALUE!</v>
      </c>
      <c r="Q273" s="33"/>
      <c r="R273" s="24"/>
      <c r="S273" s="24"/>
      <c r="T273" s="24"/>
      <c r="U273" s="5"/>
      <c r="V273" s="5"/>
      <c r="W273" s="5"/>
      <c r="X273" s="5"/>
      <c r="Y273" s="5"/>
    </row>
    <row r="274" spans="1:25" ht="15" customHeight="1" x14ac:dyDescent="0.25">
      <c r="A274" s="31" t="str">
        <f t="shared" si="62"/>
        <v/>
      </c>
      <c r="B274" s="41" t="str">
        <f t="shared" si="63"/>
        <v/>
      </c>
      <c r="C274" s="41" t="str">
        <f t="shared" si="64"/>
        <v/>
      </c>
      <c r="D274" s="50"/>
      <c r="E274" s="49" t="str">
        <f t="shared" si="65"/>
        <v/>
      </c>
      <c r="F274" s="32" t="str">
        <f t="shared" si="66"/>
        <v/>
      </c>
      <c r="G274" s="46" t="str">
        <f t="shared" si="67"/>
        <v/>
      </c>
      <c r="H274" s="40">
        <v>0</v>
      </c>
      <c r="I274" s="41">
        <f t="shared" si="70"/>
        <v>0</v>
      </c>
      <c r="J274" s="41">
        <f t="shared" si="57"/>
        <v>0</v>
      </c>
      <c r="K274" s="123">
        <f t="shared" si="68"/>
        <v>154.08856717634518</v>
      </c>
      <c r="L274" s="41" t="str">
        <f t="shared" si="58"/>
        <v/>
      </c>
      <c r="M274" s="41" t="str">
        <f t="shared" si="59"/>
        <v/>
      </c>
      <c r="N274" s="41" t="str">
        <f t="shared" si="60"/>
        <v/>
      </c>
      <c r="O274" s="32" t="str">
        <f t="shared" si="69"/>
        <v/>
      </c>
      <c r="P274" s="32" t="e">
        <f t="shared" si="61"/>
        <v>#VALUE!</v>
      </c>
      <c r="Q274" s="33"/>
      <c r="R274" s="24"/>
      <c r="S274" s="24"/>
      <c r="T274" s="24"/>
      <c r="U274" s="5"/>
      <c r="V274" s="5"/>
      <c r="W274" s="5"/>
      <c r="X274" s="5"/>
      <c r="Y274" s="5"/>
    </row>
    <row r="275" spans="1:25" ht="15" customHeight="1" x14ac:dyDescent="0.25">
      <c r="A275" s="31" t="str">
        <f t="shared" si="62"/>
        <v/>
      </c>
      <c r="B275" s="41" t="str">
        <f t="shared" si="63"/>
        <v/>
      </c>
      <c r="C275" s="41" t="str">
        <f t="shared" si="64"/>
        <v/>
      </c>
      <c r="D275" s="50"/>
      <c r="E275" s="49" t="str">
        <f t="shared" si="65"/>
        <v/>
      </c>
      <c r="F275" s="32" t="str">
        <f t="shared" si="66"/>
        <v/>
      </c>
      <c r="G275" s="46" t="str">
        <f t="shared" si="67"/>
        <v/>
      </c>
      <c r="H275" s="40">
        <v>0</v>
      </c>
      <c r="I275" s="41">
        <f t="shared" si="70"/>
        <v>0</v>
      </c>
      <c r="J275" s="41">
        <f t="shared" si="57"/>
        <v>0</v>
      </c>
      <c r="K275" s="123">
        <f t="shared" si="68"/>
        <v>154.34305697274138</v>
      </c>
      <c r="L275" s="41" t="str">
        <f t="shared" si="58"/>
        <v/>
      </c>
      <c r="M275" s="41" t="str">
        <f t="shared" si="59"/>
        <v/>
      </c>
      <c r="N275" s="41" t="str">
        <f t="shared" si="60"/>
        <v/>
      </c>
      <c r="O275" s="32" t="str">
        <f t="shared" si="69"/>
        <v/>
      </c>
      <c r="P275" s="32" t="e">
        <f t="shared" si="61"/>
        <v>#VALUE!</v>
      </c>
      <c r="Q275" s="33"/>
      <c r="R275" s="24"/>
      <c r="S275" s="24"/>
      <c r="T275" s="24"/>
      <c r="U275" s="5"/>
      <c r="V275" s="5"/>
      <c r="W275" s="5"/>
      <c r="X275" s="5"/>
      <c r="Y275" s="5"/>
    </row>
    <row r="276" spans="1:25" ht="15" customHeight="1" x14ac:dyDescent="0.25">
      <c r="A276" s="31" t="str">
        <f t="shared" si="62"/>
        <v/>
      </c>
      <c r="B276" s="41" t="str">
        <f t="shared" si="63"/>
        <v/>
      </c>
      <c r="C276" s="41" t="str">
        <f t="shared" si="64"/>
        <v/>
      </c>
      <c r="D276" s="50"/>
      <c r="E276" s="49" t="str">
        <f t="shared" si="65"/>
        <v/>
      </c>
      <c r="F276" s="32" t="str">
        <f t="shared" si="66"/>
        <v/>
      </c>
      <c r="G276" s="46" t="str">
        <f t="shared" si="67"/>
        <v/>
      </c>
      <c r="H276" s="40">
        <v>0</v>
      </c>
      <c r="I276" s="41">
        <f t="shared" si="70"/>
        <v>0</v>
      </c>
      <c r="J276" s="41">
        <f t="shared" si="57"/>
        <v>0</v>
      </c>
      <c r="K276" s="123">
        <f t="shared" si="68"/>
        <v>154.59796707972686</v>
      </c>
      <c r="L276" s="41" t="str">
        <f t="shared" si="58"/>
        <v/>
      </c>
      <c r="M276" s="41" t="str">
        <f t="shared" si="59"/>
        <v/>
      </c>
      <c r="N276" s="41" t="str">
        <f t="shared" si="60"/>
        <v/>
      </c>
      <c r="O276" s="32" t="str">
        <f t="shared" si="69"/>
        <v/>
      </c>
      <c r="P276" s="32" t="e">
        <f t="shared" si="61"/>
        <v>#VALUE!</v>
      </c>
      <c r="Q276" s="33"/>
      <c r="R276" s="24"/>
      <c r="S276" s="24"/>
      <c r="T276" s="24"/>
      <c r="U276" s="5"/>
      <c r="V276" s="5"/>
      <c r="W276" s="5"/>
      <c r="X276" s="5"/>
      <c r="Y276" s="5"/>
    </row>
    <row r="277" spans="1:25" ht="15" customHeight="1" x14ac:dyDescent="0.25">
      <c r="A277" s="31" t="str">
        <f t="shared" si="62"/>
        <v/>
      </c>
      <c r="B277" s="41" t="str">
        <f t="shared" si="63"/>
        <v/>
      </c>
      <c r="C277" s="41" t="str">
        <f t="shared" si="64"/>
        <v/>
      </c>
      <c r="D277" s="50"/>
      <c r="E277" s="49" t="str">
        <f t="shared" si="65"/>
        <v/>
      </c>
      <c r="F277" s="32" t="str">
        <f t="shared" si="66"/>
        <v/>
      </c>
      <c r="G277" s="46" t="str">
        <f t="shared" si="67"/>
        <v/>
      </c>
      <c r="H277" s="40">
        <v>0</v>
      </c>
      <c r="I277" s="41">
        <f t="shared" si="70"/>
        <v>0</v>
      </c>
      <c r="J277" s="41">
        <f t="shared" si="57"/>
        <v>0</v>
      </c>
      <c r="K277" s="123">
        <f t="shared" si="68"/>
        <v>154.85329819147873</v>
      </c>
      <c r="L277" s="41" t="str">
        <f t="shared" si="58"/>
        <v/>
      </c>
      <c r="M277" s="41" t="str">
        <f t="shared" si="59"/>
        <v/>
      </c>
      <c r="N277" s="41" t="str">
        <f t="shared" si="60"/>
        <v/>
      </c>
      <c r="O277" s="32" t="str">
        <f t="shared" si="69"/>
        <v/>
      </c>
      <c r="P277" s="32" t="e">
        <f t="shared" si="61"/>
        <v>#VALUE!</v>
      </c>
      <c r="Q277" s="33"/>
      <c r="R277" s="24"/>
      <c r="S277" s="24"/>
      <c r="T277" s="24"/>
      <c r="U277" s="5"/>
      <c r="V277" s="5"/>
      <c r="W277" s="5"/>
      <c r="X277" s="5"/>
      <c r="Y277" s="5"/>
    </row>
    <row r="278" spans="1:25" ht="15" customHeight="1" x14ac:dyDescent="0.25">
      <c r="A278" s="31" t="str">
        <f t="shared" si="62"/>
        <v/>
      </c>
      <c r="B278" s="41" t="str">
        <f t="shared" si="63"/>
        <v/>
      </c>
      <c r="C278" s="41" t="str">
        <f t="shared" si="64"/>
        <v/>
      </c>
      <c r="D278" s="50"/>
      <c r="E278" s="49" t="str">
        <f t="shared" si="65"/>
        <v/>
      </c>
      <c r="F278" s="32" t="str">
        <f t="shared" si="66"/>
        <v/>
      </c>
      <c r="G278" s="46" t="str">
        <f t="shared" si="67"/>
        <v/>
      </c>
      <c r="H278" s="40">
        <v>0</v>
      </c>
      <c r="I278" s="41">
        <f t="shared" si="70"/>
        <v>0</v>
      </c>
      <c r="J278" s="41">
        <f t="shared" si="57"/>
        <v>0</v>
      </c>
      <c r="K278" s="123">
        <f t="shared" si="68"/>
        <v>155.10905100332059</v>
      </c>
      <c r="L278" s="41" t="str">
        <f t="shared" si="58"/>
        <v/>
      </c>
      <c r="M278" s="41" t="str">
        <f t="shared" si="59"/>
        <v/>
      </c>
      <c r="N278" s="41" t="str">
        <f t="shared" si="60"/>
        <v/>
      </c>
      <c r="O278" s="32" t="str">
        <f t="shared" si="69"/>
        <v/>
      </c>
      <c r="P278" s="32" t="e">
        <f t="shared" si="61"/>
        <v>#VALUE!</v>
      </c>
      <c r="Q278" s="33"/>
      <c r="R278" s="24"/>
      <c r="S278" s="24"/>
      <c r="T278" s="24"/>
      <c r="U278" s="5"/>
      <c r="V278" s="5"/>
      <c r="W278" s="5"/>
      <c r="X278" s="5"/>
      <c r="Y278" s="5"/>
    </row>
    <row r="279" spans="1:25" ht="15" customHeight="1" x14ac:dyDescent="0.25">
      <c r="A279" s="31" t="str">
        <f t="shared" si="62"/>
        <v/>
      </c>
      <c r="B279" s="41" t="str">
        <f t="shared" si="63"/>
        <v/>
      </c>
      <c r="C279" s="41" t="str">
        <f t="shared" si="64"/>
        <v/>
      </c>
      <c r="D279" s="50"/>
      <c r="E279" s="49" t="str">
        <f t="shared" si="65"/>
        <v/>
      </c>
      <c r="F279" s="32" t="str">
        <f t="shared" si="66"/>
        <v/>
      </c>
      <c r="G279" s="46" t="str">
        <f t="shared" si="67"/>
        <v/>
      </c>
      <c r="H279" s="40">
        <v>0</v>
      </c>
      <c r="I279" s="41">
        <f t="shared" si="70"/>
        <v>0</v>
      </c>
      <c r="J279" s="41">
        <f t="shared" si="57"/>
        <v>0</v>
      </c>
      <c r="K279" s="123">
        <f t="shared" si="68"/>
        <v>155.3652262117244</v>
      </c>
      <c r="L279" s="41" t="str">
        <f t="shared" si="58"/>
        <v/>
      </c>
      <c r="M279" s="41" t="str">
        <f t="shared" si="59"/>
        <v/>
      </c>
      <c r="N279" s="41" t="str">
        <f t="shared" si="60"/>
        <v/>
      </c>
      <c r="O279" s="32" t="str">
        <f t="shared" si="69"/>
        <v/>
      </c>
      <c r="P279" s="32" t="e">
        <f t="shared" si="61"/>
        <v>#VALUE!</v>
      </c>
      <c r="Q279" s="33"/>
      <c r="R279" s="24"/>
      <c r="S279" s="24"/>
      <c r="T279" s="24"/>
      <c r="U279" s="5"/>
      <c r="V279" s="5"/>
      <c r="W279" s="5"/>
      <c r="X279" s="5"/>
      <c r="Y279" s="5"/>
    </row>
    <row r="280" spans="1:25" ht="15" customHeight="1" x14ac:dyDescent="0.25">
      <c r="A280" s="31" t="str">
        <f t="shared" si="62"/>
        <v/>
      </c>
      <c r="B280" s="41" t="str">
        <f t="shared" si="63"/>
        <v/>
      </c>
      <c r="C280" s="41" t="str">
        <f t="shared" si="64"/>
        <v/>
      </c>
      <c r="D280" s="50"/>
      <c r="E280" s="49" t="str">
        <f t="shared" si="65"/>
        <v/>
      </c>
      <c r="F280" s="32" t="str">
        <f t="shared" si="66"/>
        <v/>
      </c>
      <c r="G280" s="46" t="str">
        <f t="shared" si="67"/>
        <v/>
      </c>
      <c r="H280" s="40">
        <v>0</v>
      </c>
      <c r="I280" s="41">
        <f t="shared" si="70"/>
        <v>0</v>
      </c>
      <c r="J280" s="41">
        <f t="shared" si="57"/>
        <v>0</v>
      </c>
      <c r="K280" s="123">
        <f t="shared" si="68"/>
        <v>155.62182451431244</v>
      </c>
      <c r="L280" s="41" t="str">
        <f t="shared" si="58"/>
        <v/>
      </c>
      <c r="M280" s="41" t="str">
        <f t="shared" si="59"/>
        <v/>
      </c>
      <c r="N280" s="41" t="str">
        <f t="shared" si="60"/>
        <v/>
      </c>
      <c r="O280" s="32" t="str">
        <f t="shared" si="69"/>
        <v/>
      </c>
      <c r="P280" s="32" t="e">
        <f t="shared" si="61"/>
        <v>#VALUE!</v>
      </c>
      <c r="Q280" s="33"/>
      <c r="R280" s="24"/>
      <c r="S280" s="24"/>
      <c r="T280" s="24"/>
      <c r="U280" s="5"/>
      <c r="V280" s="5"/>
      <c r="W280" s="5"/>
      <c r="X280" s="5"/>
      <c r="Y280" s="5"/>
    </row>
    <row r="281" spans="1:25" ht="15" customHeight="1" x14ac:dyDescent="0.25">
      <c r="A281" s="31" t="str">
        <f t="shared" si="62"/>
        <v/>
      </c>
      <c r="B281" s="41" t="str">
        <f t="shared" si="63"/>
        <v/>
      </c>
      <c r="C281" s="41" t="str">
        <f t="shared" si="64"/>
        <v/>
      </c>
      <c r="D281" s="50"/>
      <c r="E281" s="49" t="str">
        <f t="shared" si="65"/>
        <v/>
      </c>
      <c r="F281" s="32" t="str">
        <f t="shared" si="66"/>
        <v/>
      </c>
      <c r="G281" s="46" t="str">
        <f t="shared" si="67"/>
        <v/>
      </c>
      <c r="H281" s="40">
        <v>0</v>
      </c>
      <c r="I281" s="41">
        <f t="shared" si="70"/>
        <v>0</v>
      </c>
      <c r="J281" s="41">
        <f t="shared" si="57"/>
        <v>0</v>
      </c>
      <c r="K281" s="123">
        <f t="shared" si="68"/>
        <v>155.87884660985915</v>
      </c>
      <c r="L281" s="41" t="str">
        <f t="shared" si="58"/>
        <v/>
      </c>
      <c r="M281" s="41" t="str">
        <f t="shared" si="59"/>
        <v/>
      </c>
      <c r="N281" s="41" t="str">
        <f t="shared" si="60"/>
        <v/>
      </c>
      <c r="O281" s="32" t="str">
        <f t="shared" si="69"/>
        <v/>
      </c>
      <c r="P281" s="32" t="e">
        <f t="shared" si="61"/>
        <v>#VALUE!</v>
      </c>
      <c r="Q281" s="33"/>
      <c r="R281" s="24"/>
      <c r="S281" s="24"/>
      <c r="T281" s="24"/>
      <c r="U281" s="5"/>
      <c r="V281" s="5"/>
      <c r="W281" s="5"/>
      <c r="X281" s="5"/>
      <c r="Y281" s="5"/>
    </row>
    <row r="282" spans="1:25" ht="15" customHeight="1" x14ac:dyDescent="0.25">
      <c r="A282" s="31" t="str">
        <f t="shared" si="62"/>
        <v/>
      </c>
      <c r="B282" s="41" t="str">
        <f t="shared" si="63"/>
        <v/>
      </c>
      <c r="C282" s="41" t="str">
        <f t="shared" si="64"/>
        <v/>
      </c>
      <c r="D282" s="50"/>
      <c r="E282" s="49" t="str">
        <f t="shared" si="65"/>
        <v/>
      </c>
      <c r="F282" s="32" t="str">
        <f t="shared" si="66"/>
        <v/>
      </c>
      <c r="G282" s="46" t="str">
        <f t="shared" si="67"/>
        <v/>
      </c>
      <c r="H282" s="40">
        <v>0</v>
      </c>
      <c r="I282" s="41">
        <f t="shared" si="70"/>
        <v>0</v>
      </c>
      <c r="J282" s="41">
        <f t="shared" si="57"/>
        <v>0</v>
      </c>
      <c r="K282" s="123">
        <f t="shared" si="68"/>
        <v>156.13629319829306</v>
      </c>
      <c r="L282" s="41" t="str">
        <f t="shared" si="58"/>
        <v/>
      </c>
      <c r="M282" s="41" t="str">
        <f t="shared" si="59"/>
        <v/>
      </c>
      <c r="N282" s="41" t="str">
        <f t="shared" si="60"/>
        <v/>
      </c>
      <c r="O282" s="32" t="str">
        <f t="shared" si="69"/>
        <v/>
      </c>
      <c r="P282" s="32" t="e">
        <f t="shared" si="61"/>
        <v>#VALUE!</v>
      </c>
      <c r="Q282" s="33"/>
      <c r="R282" s="24"/>
      <c r="S282" s="24"/>
      <c r="T282" s="24"/>
      <c r="U282" s="5"/>
      <c r="V282" s="5"/>
      <c r="W282" s="5"/>
      <c r="X282" s="5"/>
      <c r="Y282" s="5"/>
    </row>
    <row r="283" spans="1:25" ht="15" customHeight="1" x14ac:dyDescent="0.25">
      <c r="A283" s="31" t="str">
        <f t="shared" si="62"/>
        <v/>
      </c>
      <c r="B283" s="41" t="str">
        <f t="shared" si="63"/>
        <v/>
      </c>
      <c r="C283" s="41" t="str">
        <f t="shared" si="64"/>
        <v/>
      </c>
      <c r="D283" s="50"/>
      <c r="E283" s="49" t="str">
        <f t="shared" si="65"/>
        <v/>
      </c>
      <c r="F283" s="32" t="str">
        <f t="shared" si="66"/>
        <v/>
      </c>
      <c r="G283" s="46" t="str">
        <f t="shared" si="67"/>
        <v/>
      </c>
      <c r="H283" s="40">
        <v>0</v>
      </c>
      <c r="I283" s="41">
        <f t="shared" si="70"/>
        <v>0</v>
      </c>
      <c r="J283" s="41">
        <f t="shared" si="57"/>
        <v>0</v>
      </c>
      <c r="K283" s="123">
        <f t="shared" si="68"/>
        <v>156.39416498069869</v>
      </c>
      <c r="L283" s="41" t="str">
        <f t="shared" si="58"/>
        <v/>
      </c>
      <c r="M283" s="41" t="str">
        <f t="shared" si="59"/>
        <v/>
      </c>
      <c r="N283" s="41" t="str">
        <f t="shared" si="60"/>
        <v/>
      </c>
      <c r="O283" s="32" t="str">
        <f t="shared" si="69"/>
        <v/>
      </c>
      <c r="P283" s="32" t="e">
        <f t="shared" si="61"/>
        <v>#VALUE!</v>
      </c>
      <c r="Q283" s="33"/>
      <c r="R283" s="24"/>
      <c r="S283" s="24"/>
      <c r="T283" s="24"/>
      <c r="U283" s="5"/>
      <c r="V283" s="5"/>
      <c r="W283" s="5"/>
      <c r="X283" s="5"/>
      <c r="Y283" s="5"/>
    </row>
    <row r="284" spans="1:25" ht="15" customHeight="1" x14ac:dyDescent="0.25">
      <c r="A284" s="31" t="str">
        <f t="shared" si="62"/>
        <v/>
      </c>
      <c r="B284" s="41" t="str">
        <f t="shared" si="63"/>
        <v/>
      </c>
      <c r="C284" s="41" t="str">
        <f t="shared" si="64"/>
        <v/>
      </c>
      <c r="D284" s="50"/>
      <c r="E284" s="49" t="str">
        <f t="shared" si="65"/>
        <v/>
      </c>
      <c r="F284" s="32" t="str">
        <f t="shared" si="66"/>
        <v/>
      </c>
      <c r="G284" s="46" t="str">
        <f t="shared" si="67"/>
        <v/>
      </c>
      <c r="H284" s="40">
        <v>0</v>
      </c>
      <c r="I284" s="41">
        <f t="shared" si="70"/>
        <v>0</v>
      </c>
      <c r="J284" s="41">
        <f t="shared" si="57"/>
        <v>0</v>
      </c>
      <c r="K284" s="123">
        <f t="shared" si="68"/>
        <v>156.65246265931845</v>
      </c>
      <c r="L284" s="41" t="str">
        <f t="shared" si="58"/>
        <v/>
      </c>
      <c r="M284" s="41" t="str">
        <f t="shared" si="59"/>
        <v/>
      </c>
      <c r="N284" s="41" t="str">
        <f t="shared" si="60"/>
        <v/>
      </c>
      <c r="O284" s="32" t="str">
        <f t="shared" si="69"/>
        <v/>
      </c>
      <c r="P284" s="32" t="e">
        <f t="shared" si="61"/>
        <v>#VALUE!</v>
      </c>
      <c r="Q284" s="33"/>
      <c r="R284" s="24"/>
      <c r="S284" s="24"/>
      <c r="T284" s="24"/>
      <c r="U284" s="5"/>
      <c r="V284" s="5"/>
      <c r="W284" s="5"/>
      <c r="X284" s="5"/>
      <c r="Y284" s="5"/>
    </row>
    <row r="285" spans="1:25" ht="15" customHeight="1" x14ac:dyDescent="0.25">
      <c r="A285" s="31" t="str">
        <f t="shared" si="62"/>
        <v/>
      </c>
      <c r="B285" s="41" t="str">
        <f t="shared" si="63"/>
        <v/>
      </c>
      <c r="C285" s="41" t="str">
        <f t="shared" si="64"/>
        <v/>
      </c>
      <c r="D285" s="50"/>
      <c r="E285" s="49" t="str">
        <f t="shared" si="65"/>
        <v/>
      </c>
      <c r="F285" s="32" t="str">
        <f t="shared" si="66"/>
        <v/>
      </c>
      <c r="G285" s="46" t="str">
        <f t="shared" si="67"/>
        <v/>
      </c>
      <c r="H285" s="40">
        <v>0</v>
      </c>
      <c r="I285" s="41">
        <f t="shared" si="70"/>
        <v>0</v>
      </c>
      <c r="J285" s="41">
        <f t="shared" si="57"/>
        <v>0</v>
      </c>
      <c r="K285" s="123">
        <f t="shared" si="68"/>
        <v>156.91118693755456</v>
      </c>
      <c r="L285" s="41" t="str">
        <f t="shared" si="58"/>
        <v/>
      </c>
      <c r="M285" s="41" t="str">
        <f t="shared" si="59"/>
        <v/>
      </c>
      <c r="N285" s="41" t="str">
        <f t="shared" si="60"/>
        <v/>
      </c>
      <c r="O285" s="32" t="str">
        <f t="shared" si="69"/>
        <v/>
      </c>
      <c r="P285" s="32" t="e">
        <f t="shared" si="61"/>
        <v>#VALUE!</v>
      </c>
      <c r="Q285" s="33"/>
      <c r="R285" s="24"/>
      <c r="S285" s="24"/>
      <c r="T285" s="24"/>
      <c r="U285" s="5"/>
      <c r="V285" s="5"/>
      <c r="W285" s="5"/>
      <c r="X285" s="5"/>
      <c r="Y285" s="5"/>
    </row>
    <row r="286" spans="1:25" ht="15" customHeight="1" x14ac:dyDescent="0.25">
      <c r="A286" s="31" t="str">
        <f t="shared" si="62"/>
        <v/>
      </c>
      <c r="B286" s="41" t="str">
        <f t="shared" si="63"/>
        <v/>
      </c>
      <c r="C286" s="41" t="str">
        <f t="shared" si="64"/>
        <v/>
      </c>
      <c r="D286" s="50"/>
      <c r="E286" s="49" t="str">
        <f t="shared" si="65"/>
        <v/>
      </c>
      <c r="F286" s="32" t="str">
        <f t="shared" si="66"/>
        <v/>
      </c>
      <c r="G286" s="46" t="str">
        <f t="shared" si="67"/>
        <v/>
      </c>
      <c r="H286" s="40">
        <v>0</v>
      </c>
      <c r="I286" s="41">
        <f t="shared" si="70"/>
        <v>0</v>
      </c>
      <c r="J286" s="41">
        <f t="shared" si="57"/>
        <v>0</v>
      </c>
      <c r="K286" s="123">
        <f t="shared" si="68"/>
        <v>157.17033851997095</v>
      </c>
      <c r="L286" s="41" t="str">
        <f t="shared" si="58"/>
        <v/>
      </c>
      <c r="M286" s="41" t="str">
        <f t="shared" si="59"/>
        <v/>
      </c>
      <c r="N286" s="41" t="str">
        <f t="shared" si="60"/>
        <v/>
      </c>
      <c r="O286" s="32" t="str">
        <f t="shared" si="69"/>
        <v/>
      </c>
      <c r="P286" s="32" t="e">
        <f t="shared" si="61"/>
        <v>#VALUE!</v>
      </c>
      <c r="Q286" s="33"/>
      <c r="R286" s="24"/>
      <c r="S286" s="24"/>
      <c r="T286" s="24"/>
      <c r="U286" s="5"/>
      <c r="V286" s="5"/>
      <c r="W286" s="5"/>
      <c r="X286" s="5"/>
      <c r="Y286" s="5"/>
    </row>
    <row r="287" spans="1:25" ht="15" customHeight="1" x14ac:dyDescent="0.25">
      <c r="A287" s="31" t="str">
        <f t="shared" si="62"/>
        <v/>
      </c>
      <c r="B287" s="41" t="str">
        <f t="shared" si="63"/>
        <v/>
      </c>
      <c r="C287" s="41" t="str">
        <f t="shared" si="64"/>
        <v/>
      </c>
      <c r="D287" s="50"/>
      <c r="E287" s="49" t="str">
        <f t="shared" si="65"/>
        <v/>
      </c>
      <c r="F287" s="32" t="str">
        <f t="shared" si="66"/>
        <v/>
      </c>
      <c r="G287" s="46" t="str">
        <f t="shared" si="67"/>
        <v/>
      </c>
      <c r="H287" s="40">
        <v>0</v>
      </c>
      <c r="I287" s="41">
        <f t="shared" si="70"/>
        <v>0</v>
      </c>
      <c r="J287" s="41">
        <f t="shared" si="57"/>
        <v>0</v>
      </c>
      <c r="K287" s="123">
        <f t="shared" si="68"/>
        <v>157.42991811229524</v>
      </c>
      <c r="L287" s="41" t="str">
        <f t="shared" si="58"/>
        <v/>
      </c>
      <c r="M287" s="41" t="str">
        <f t="shared" si="59"/>
        <v/>
      </c>
      <c r="N287" s="41" t="str">
        <f t="shared" si="60"/>
        <v/>
      </c>
      <c r="O287" s="32" t="str">
        <f t="shared" si="69"/>
        <v/>
      </c>
      <c r="P287" s="32" t="e">
        <f t="shared" si="61"/>
        <v>#VALUE!</v>
      </c>
      <c r="Q287" s="33"/>
      <c r="R287" s="24"/>
      <c r="S287" s="24"/>
      <c r="T287" s="24"/>
      <c r="U287" s="5"/>
      <c r="V287" s="5"/>
      <c r="W287" s="5"/>
      <c r="X287" s="5"/>
      <c r="Y287" s="5"/>
    </row>
    <row r="288" spans="1:25" ht="15" customHeight="1" x14ac:dyDescent="0.25">
      <c r="A288" s="31" t="str">
        <f t="shared" si="62"/>
        <v/>
      </c>
      <c r="B288" s="41" t="str">
        <f t="shared" si="63"/>
        <v/>
      </c>
      <c r="C288" s="41" t="str">
        <f t="shared" si="64"/>
        <v/>
      </c>
      <c r="D288" s="50"/>
      <c r="E288" s="49" t="str">
        <f t="shared" si="65"/>
        <v/>
      </c>
      <c r="F288" s="32" t="str">
        <f t="shared" si="66"/>
        <v/>
      </c>
      <c r="G288" s="46" t="str">
        <f t="shared" si="67"/>
        <v/>
      </c>
      <c r="H288" s="40">
        <v>0</v>
      </c>
      <c r="I288" s="41">
        <f t="shared" si="70"/>
        <v>0</v>
      </c>
      <c r="J288" s="41">
        <f t="shared" si="57"/>
        <v>0</v>
      </c>
      <c r="K288" s="123">
        <f t="shared" si="68"/>
        <v>157.68992642142061</v>
      </c>
      <c r="L288" s="41" t="str">
        <f t="shared" si="58"/>
        <v/>
      </c>
      <c r="M288" s="41" t="str">
        <f t="shared" si="59"/>
        <v/>
      </c>
      <c r="N288" s="41" t="str">
        <f t="shared" si="60"/>
        <v/>
      </c>
      <c r="O288" s="32" t="str">
        <f t="shared" si="69"/>
        <v/>
      </c>
      <c r="P288" s="32" t="e">
        <f t="shared" si="61"/>
        <v>#VALUE!</v>
      </c>
      <c r="Q288" s="33"/>
      <c r="R288" s="24"/>
      <c r="S288" s="24"/>
      <c r="T288" s="24"/>
      <c r="U288" s="5"/>
      <c r="V288" s="5"/>
      <c r="W288" s="5"/>
      <c r="X288" s="5"/>
      <c r="Y288" s="5"/>
    </row>
    <row r="289" spans="1:25" ht="15" customHeight="1" x14ac:dyDescent="0.25">
      <c r="A289" s="31" t="str">
        <f t="shared" si="62"/>
        <v/>
      </c>
      <c r="B289" s="41" t="str">
        <f t="shared" si="63"/>
        <v/>
      </c>
      <c r="C289" s="41" t="str">
        <f t="shared" si="64"/>
        <v/>
      </c>
      <c r="D289" s="50"/>
      <c r="E289" s="49" t="str">
        <f t="shared" si="65"/>
        <v/>
      </c>
      <c r="F289" s="32" t="str">
        <f t="shared" si="66"/>
        <v/>
      </c>
      <c r="G289" s="46" t="str">
        <f t="shared" si="67"/>
        <v/>
      </c>
      <c r="H289" s="40">
        <v>0</v>
      </c>
      <c r="I289" s="41">
        <f t="shared" si="70"/>
        <v>0</v>
      </c>
      <c r="J289" s="41">
        <f t="shared" si="57"/>
        <v>0</v>
      </c>
      <c r="K289" s="123">
        <f t="shared" si="68"/>
        <v>157.95036415540767</v>
      </c>
      <c r="L289" s="41" t="str">
        <f t="shared" si="58"/>
        <v/>
      </c>
      <c r="M289" s="41" t="str">
        <f t="shared" si="59"/>
        <v/>
      </c>
      <c r="N289" s="41" t="str">
        <f t="shared" si="60"/>
        <v/>
      </c>
      <c r="O289" s="32" t="str">
        <f t="shared" si="69"/>
        <v/>
      </c>
      <c r="P289" s="32" t="e">
        <f t="shared" si="61"/>
        <v>#VALUE!</v>
      </c>
      <c r="Q289" s="33"/>
      <c r="R289" s="24"/>
      <c r="S289" s="24"/>
      <c r="T289" s="24"/>
      <c r="U289" s="5"/>
      <c r="V289" s="5"/>
      <c r="W289" s="5"/>
      <c r="X289" s="5"/>
      <c r="Y289" s="5"/>
    </row>
    <row r="290" spans="1:25" ht="15" customHeight="1" x14ac:dyDescent="0.25">
      <c r="A290" s="31" t="str">
        <f t="shared" si="62"/>
        <v/>
      </c>
      <c r="B290" s="41" t="str">
        <f t="shared" si="63"/>
        <v/>
      </c>
      <c r="C290" s="41" t="str">
        <f t="shared" si="64"/>
        <v/>
      </c>
      <c r="D290" s="50"/>
      <c r="E290" s="49" t="str">
        <f t="shared" si="65"/>
        <v/>
      </c>
      <c r="F290" s="32" t="str">
        <f t="shared" si="66"/>
        <v/>
      </c>
      <c r="G290" s="46" t="str">
        <f t="shared" si="67"/>
        <v/>
      </c>
      <c r="H290" s="40">
        <v>0</v>
      </c>
      <c r="I290" s="41">
        <f t="shared" si="70"/>
        <v>0</v>
      </c>
      <c r="J290" s="41">
        <f t="shared" si="57"/>
        <v>0</v>
      </c>
      <c r="K290" s="123">
        <f t="shared" si="68"/>
        <v>158.2112320234865</v>
      </c>
      <c r="L290" s="41" t="str">
        <f t="shared" si="58"/>
        <v/>
      </c>
      <c r="M290" s="41" t="str">
        <f t="shared" si="59"/>
        <v/>
      </c>
      <c r="N290" s="41" t="str">
        <f t="shared" si="60"/>
        <v/>
      </c>
      <c r="O290" s="32" t="str">
        <f t="shared" si="69"/>
        <v/>
      </c>
      <c r="P290" s="32" t="e">
        <f t="shared" si="61"/>
        <v>#VALUE!</v>
      </c>
      <c r="Q290" s="33"/>
      <c r="R290" s="24"/>
      <c r="S290" s="24"/>
      <c r="T290" s="24"/>
      <c r="U290" s="5"/>
      <c r="V290" s="5"/>
      <c r="W290" s="5"/>
      <c r="X290" s="5"/>
      <c r="Y290" s="5"/>
    </row>
    <row r="291" spans="1:25" ht="15" customHeight="1" x14ac:dyDescent="0.25">
      <c r="A291" s="31" t="str">
        <f t="shared" si="62"/>
        <v/>
      </c>
      <c r="B291" s="41" t="str">
        <f t="shared" si="63"/>
        <v/>
      </c>
      <c r="C291" s="41" t="str">
        <f t="shared" si="64"/>
        <v/>
      </c>
      <c r="D291" s="50"/>
      <c r="E291" s="49" t="str">
        <f t="shared" si="65"/>
        <v/>
      </c>
      <c r="F291" s="32" t="str">
        <f t="shared" si="66"/>
        <v/>
      </c>
      <c r="G291" s="46" t="str">
        <f t="shared" si="67"/>
        <v/>
      </c>
      <c r="H291" s="40">
        <v>0</v>
      </c>
      <c r="I291" s="41">
        <f t="shared" si="70"/>
        <v>0</v>
      </c>
      <c r="J291" s="41">
        <f t="shared" si="57"/>
        <v>0</v>
      </c>
      <c r="K291" s="123">
        <f t="shared" si="68"/>
        <v>158.47253073605856</v>
      </c>
      <c r="L291" s="41" t="str">
        <f t="shared" si="58"/>
        <v/>
      </c>
      <c r="M291" s="41" t="str">
        <f t="shared" si="59"/>
        <v/>
      </c>
      <c r="N291" s="41" t="str">
        <f t="shared" si="60"/>
        <v/>
      </c>
      <c r="O291" s="32" t="str">
        <f t="shared" si="69"/>
        <v/>
      </c>
      <c r="P291" s="32" t="e">
        <f t="shared" si="61"/>
        <v>#VALUE!</v>
      </c>
      <c r="Q291" s="33"/>
      <c r="R291" s="24"/>
      <c r="S291" s="24"/>
      <c r="T291" s="24"/>
      <c r="U291" s="5"/>
      <c r="V291" s="5"/>
      <c r="W291" s="5"/>
      <c r="X291" s="5"/>
      <c r="Y291" s="5"/>
    </row>
    <row r="292" spans="1:25" ht="15" customHeight="1" x14ac:dyDescent="0.25">
      <c r="A292" s="31" t="str">
        <f t="shared" si="62"/>
        <v/>
      </c>
      <c r="B292" s="41" t="str">
        <f t="shared" si="63"/>
        <v/>
      </c>
      <c r="C292" s="41" t="str">
        <f t="shared" si="64"/>
        <v/>
      </c>
      <c r="D292" s="50"/>
      <c r="E292" s="49" t="str">
        <f t="shared" si="65"/>
        <v/>
      </c>
      <c r="F292" s="32" t="str">
        <f t="shared" si="66"/>
        <v/>
      </c>
      <c r="G292" s="46" t="str">
        <f t="shared" si="67"/>
        <v/>
      </c>
      <c r="H292" s="40">
        <v>0</v>
      </c>
      <c r="I292" s="41">
        <f t="shared" si="70"/>
        <v>0</v>
      </c>
      <c r="J292" s="41">
        <f t="shared" si="57"/>
        <v>0</v>
      </c>
      <c r="K292" s="123">
        <f t="shared" si="68"/>
        <v>158.73426100469851</v>
      </c>
      <c r="L292" s="41" t="str">
        <f t="shared" si="58"/>
        <v/>
      </c>
      <c r="M292" s="41" t="str">
        <f t="shared" si="59"/>
        <v/>
      </c>
      <c r="N292" s="41" t="str">
        <f t="shared" si="60"/>
        <v/>
      </c>
      <c r="O292" s="32" t="str">
        <f t="shared" si="69"/>
        <v/>
      </c>
      <c r="P292" s="32" t="e">
        <f t="shared" si="61"/>
        <v>#VALUE!</v>
      </c>
      <c r="Q292" s="33"/>
      <c r="R292" s="24"/>
      <c r="S292" s="24"/>
      <c r="T292" s="24"/>
      <c r="U292" s="5"/>
      <c r="V292" s="5"/>
      <c r="W292" s="5"/>
      <c r="X292" s="5"/>
      <c r="Y292" s="5"/>
    </row>
    <row r="293" spans="1:25" ht="15" customHeight="1" x14ac:dyDescent="0.25">
      <c r="A293" s="31" t="str">
        <f t="shared" si="62"/>
        <v/>
      </c>
      <c r="B293" s="41" t="str">
        <f t="shared" si="63"/>
        <v/>
      </c>
      <c r="C293" s="41" t="str">
        <f t="shared" si="64"/>
        <v/>
      </c>
      <c r="D293" s="50"/>
      <c r="E293" s="49" t="str">
        <f t="shared" si="65"/>
        <v/>
      </c>
      <c r="F293" s="32" t="str">
        <f t="shared" si="66"/>
        <v/>
      </c>
      <c r="G293" s="46" t="str">
        <f t="shared" si="67"/>
        <v/>
      </c>
      <c r="H293" s="40">
        <v>0</v>
      </c>
      <c r="I293" s="41">
        <f t="shared" si="70"/>
        <v>0</v>
      </c>
      <c r="J293" s="41">
        <f t="shared" si="57"/>
        <v>0</v>
      </c>
      <c r="K293" s="123">
        <f t="shared" si="68"/>
        <v>158.99642354215632</v>
      </c>
      <c r="L293" s="41" t="str">
        <f t="shared" si="58"/>
        <v/>
      </c>
      <c r="M293" s="41" t="str">
        <f t="shared" si="59"/>
        <v/>
      </c>
      <c r="N293" s="41" t="str">
        <f t="shared" si="60"/>
        <v/>
      </c>
      <c r="O293" s="32" t="str">
        <f t="shared" si="69"/>
        <v/>
      </c>
      <c r="P293" s="32" t="e">
        <f t="shared" si="61"/>
        <v>#VALUE!</v>
      </c>
      <c r="Q293" s="33"/>
      <c r="R293" s="24"/>
      <c r="S293" s="24"/>
      <c r="T293" s="24"/>
      <c r="U293" s="5"/>
      <c r="V293" s="5"/>
      <c r="W293" s="5"/>
      <c r="X293" s="5"/>
      <c r="Y293" s="5"/>
    </row>
    <row r="294" spans="1:25" ht="15" customHeight="1" x14ac:dyDescent="0.25">
      <c r="A294" s="31" t="str">
        <f t="shared" si="62"/>
        <v/>
      </c>
      <c r="B294" s="41" t="str">
        <f t="shared" si="63"/>
        <v/>
      </c>
      <c r="C294" s="41" t="str">
        <f t="shared" si="64"/>
        <v/>
      </c>
      <c r="D294" s="50"/>
      <c r="E294" s="49" t="str">
        <f t="shared" si="65"/>
        <v/>
      </c>
      <c r="F294" s="32" t="str">
        <f t="shared" si="66"/>
        <v/>
      </c>
      <c r="G294" s="46" t="str">
        <f t="shared" si="67"/>
        <v/>
      </c>
      <c r="H294" s="40">
        <v>0</v>
      </c>
      <c r="I294" s="41">
        <f t="shared" si="70"/>
        <v>0</v>
      </c>
      <c r="J294" s="41">
        <f t="shared" si="57"/>
        <v>0</v>
      </c>
      <c r="K294" s="123">
        <f t="shared" si="68"/>
        <v>159.25901906235907</v>
      </c>
      <c r="L294" s="41" t="str">
        <f t="shared" si="58"/>
        <v/>
      </c>
      <c r="M294" s="41" t="str">
        <f t="shared" si="59"/>
        <v/>
      </c>
      <c r="N294" s="41" t="str">
        <f t="shared" si="60"/>
        <v/>
      </c>
      <c r="O294" s="32" t="str">
        <f t="shared" si="69"/>
        <v/>
      </c>
      <c r="P294" s="32" t="e">
        <f t="shared" si="61"/>
        <v>#VALUE!</v>
      </c>
      <c r="Q294" s="33"/>
      <c r="R294" s="24"/>
      <c r="S294" s="24"/>
      <c r="T294" s="24"/>
      <c r="U294" s="5"/>
      <c r="V294" s="5"/>
      <c r="W294" s="5"/>
      <c r="X294" s="5"/>
      <c r="Y294" s="5"/>
    </row>
    <row r="295" spans="1:25" ht="15" customHeight="1" x14ac:dyDescent="0.25">
      <c r="A295" s="31" t="str">
        <f t="shared" si="62"/>
        <v/>
      </c>
      <c r="B295" s="41" t="str">
        <f t="shared" si="63"/>
        <v/>
      </c>
      <c r="C295" s="41" t="str">
        <f t="shared" si="64"/>
        <v/>
      </c>
      <c r="D295" s="50"/>
      <c r="E295" s="49" t="str">
        <f t="shared" si="65"/>
        <v/>
      </c>
      <c r="F295" s="32" t="str">
        <f t="shared" si="66"/>
        <v/>
      </c>
      <c r="G295" s="46" t="str">
        <f t="shared" si="67"/>
        <v/>
      </c>
      <c r="H295" s="40">
        <v>0</v>
      </c>
      <c r="I295" s="41">
        <f t="shared" si="70"/>
        <v>0</v>
      </c>
      <c r="J295" s="41">
        <f t="shared" si="57"/>
        <v>0</v>
      </c>
      <c r="K295" s="123">
        <f t="shared" si="68"/>
        <v>159.52204828041297</v>
      </c>
      <c r="L295" s="41" t="str">
        <f t="shared" si="58"/>
        <v/>
      </c>
      <c r="M295" s="41" t="str">
        <f t="shared" si="59"/>
        <v/>
      </c>
      <c r="N295" s="41" t="str">
        <f t="shared" si="60"/>
        <v/>
      </c>
      <c r="O295" s="32" t="str">
        <f t="shared" si="69"/>
        <v/>
      </c>
      <c r="P295" s="32" t="e">
        <f t="shared" si="61"/>
        <v>#VALUE!</v>
      </c>
      <c r="Q295" s="33"/>
      <c r="R295" s="24"/>
      <c r="S295" s="24"/>
      <c r="T295" s="24"/>
      <c r="U295" s="5"/>
      <c r="V295" s="5"/>
      <c r="W295" s="5"/>
      <c r="X295" s="5"/>
      <c r="Y295" s="5"/>
    </row>
    <row r="296" spans="1:25" ht="15" customHeight="1" x14ac:dyDescent="0.25">
      <c r="A296" s="31" t="str">
        <f t="shared" si="62"/>
        <v/>
      </c>
      <c r="B296" s="41" t="str">
        <f t="shared" si="63"/>
        <v/>
      </c>
      <c r="C296" s="41" t="str">
        <f t="shared" si="64"/>
        <v/>
      </c>
      <c r="D296" s="50"/>
      <c r="E296" s="49" t="str">
        <f t="shared" si="65"/>
        <v/>
      </c>
      <c r="F296" s="32" t="str">
        <f t="shared" si="66"/>
        <v/>
      </c>
      <c r="G296" s="46" t="str">
        <f t="shared" si="67"/>
        <v/>
      </c>
      <c r="H296" s="40">
        <v>0</v>
      </c>
      <c r="I296" s="41">
        <f t="shared" si="70"/>
        <v>0</v>
      </c>
      <c r="J296" s="41">
        <f t="shared" si="57"/>
        <v>0</v>
      </c>
      <c r="K296" s="123">
        <f t="shared" si="68"/>
        <v>159.78551191260527</v>
      </c>
      <c r="L296" s="41" t="str">
        <f t="shared" si="58"/>
        <v/>
      </c>
      <c r="M296" s="41" t="str">
        <f t="shared" si="59"/>
        <v/>
      </c>
      <c r="N296" s="41" t="str">
        <f t="shared" si="60"/>
        <v/>
      </c>
      <c r="O296" s="32" t="str">
        <f t="shared" si="69"/>
        <v/>
      </c>
      <c r="P296" s="32" t="e">
        <f t="shared" si="61"/>
        <v>#VALUE!</v>
      </c>
      <c r="Q296" s="33"/>
      <c r="R296" s="24"/>
      <c r="S296" s="24"/>
      <c r="T296" s="24"/>
      <c r="U296" s="5"/>
      <c r="V296" s="5"/>
      <c r="W296" s="5"/>
      <c r="X296" s="5"/>
      <c r="Y296" s="5"/>
    </row>
    <row r="297" spans="1:25" ht="15" customHeight="1" x14ac:dyDescent="0.25">
      <c r="A297" s="31" t="str">
        <f t="shared" si="62"/>
        <v/>
      </c>
      <c r="B297" s="41" t="str">
        <f t="shared" si="63"/>
        <v/>
      </c>
      <c r="C297" s="41" t="str">
        <f t="shared" si="64"/>
        <v/>
      </c>
      <c r="D297" s="50"/>
      <c r="E297" s="49" t="str">
        <f t="shared" si="65"/>
        <v/>
      </c>
      <c r="F297" s="32" t="str">
        <f t="shared" si="66"/>
        <v/>
      </c>
      <c r="G297" s="46" t="str">
        <f t="shared" si="67"/>
        <v/>
      </c>
      <c r="H297" s="40">
        <v>0</v>
      </c>
      <c r="I297" s="41">
        <f t="shared" si="70"/>
        <v>0</v>
      </c>
      <c r="J297" s="41">
        <f t="shared" si="57"/>
        <v>0</v>
      </c>
      <c r="K297" s="123">
        <f t="shared" si="68"/>
        <v>160.04941067640627</v>
      </c>
      <c r="L297" s="41" t="str">
        <f t="shared" si="58"/>
        <v/>
      </c>
      <c r="M297" s="41" t="str">
        <f t="shared" si="59"/>
        <v/>
      </c>
      <c r="N297" s="41" t="str">
        <f t="shared" si="60"/>
        <v/>
      </c>
      <c r="O297" s="32" t="str">
        <f t="shared" si="69"/>
        <v/>
      </c>
      <c r="P297" s="32" t="e">
        <f t="shared" si="61"/>
        <v>#VALUE!</v>
      </c>
      <c r="Q297" s="33"/>
      <c r="R297" s="24"/>
      <c r="S297" s="24"/>
      <c r="T297" s="24"/>
      <c r="U297" s="5"/>
      <c r="V297" s="5"/>
      <c r="W297" s="5"/>
      <c r="X297" s="5"/>
      <c r="Y297" s="5"/>
    </row>
    <row r="298" spans="1:25" ht="15" customHeight="1" x14ac:dyDescent="0.25">
      <c r="A298" s="31" t="str">
        <f t="shared" si="62"/>
        <v/>
      </c>
      <c r="B298" s="41" t="str">
        <f t="shared" si="63"/>
        <v/>
      </c>
      <c r="C298" s="41" t="str">
        <f t="shared" si="64"/>
        <v/>
      </c>
      <c r="D298" s="50"/>
      <c r="E298" s="49" t="str">
        <f t="shared" si="65"/>
        <v/>
      </c>
      <c r="F298" s="32" t="str">
        <f t="shared" si="66"/>
        <v/>
      </c>
      <c r="G298" s="46" t="str">
        <f t="shared" si="67"/>
        <v/>
      </c>
      <c r="H298" s="40">
        <v>0</v>
      </c>
      <c r="I298" s="41">
        <f t="shared" si="70"/>
        <v>0</v>
      </c>
      <c r="J298" s="41">
        <f t="shared" si="57"/>
        <v>0</v>
      </c>
      <c r="K298" s="123">
        <f t="shared" si="68"/>
        <v>160.31374529047116</v>
      </c>
      <c r="L298" s="41" t="str">
        <f t="shared" si="58"/>
        <v/>
      </c>
      <c r="M298" s="41" t="str">
        <f t="shared" si="59"/>
        <v/>
      </c>
      <c r="N298" s="41" t="str">
        <f t="shared" si="60"/>
        <v/>
      </c>
      <c r="O298" s="32" t="str">
        <f t="shared" si="69"/>
        <v/>
      </c>
      <c r="P298" s="32" t="e">
        <f t="shared" si="61"/>
        <v>#VALUE!</v>
      </c>
      <c r="Q298" s="33"/>
      <c r="R298" s="24"/>
      <c r="S298" s="24"/>
      <c r="T298" s="24"/>
      <c r="U298" s="5"/>
      <c r="V298" s="5"/>
      <c r="W298" s="5"/>
      <c r="X298" s="5"/>
      <c r="Y298" s="5"/>
    </row>
    <row r="299" spans="1:25" ht="15" customHeight="1" x14ac:dyDescent="0.25">
      <c r="A299" s="31" t="str">
        <f t="shared" si="62"/>
        <v/>
      </c>
      <c r="B299" s="41" t="str">
        <f t="shared" si="63"/>
        <v/>
      </c>
      <c r="C299" s="41" t="str">
        <f t="shared" si="64"/>
        <v/>
      </c>
      <c r="D299" s="50"/>
      <c r="E299" s="49" t="str">
        <f t="shared" si="65"/>
        <v/>
      </c>
      <c r="F299" s="32" t="str">
        <f t="shared" si="66"/>
        <v/>
      </c>
      <c r="G299" s="46" t="str">
        <f t="shared" si="67"/>
        <v/>
      </c>
      <c r="H299" s="40">
        <v>0</v>
      </c>
      <c r="I299" s="41">
        <f t="shared" si="70"/>
        <v>0</v>
      </c>
      <c r="J299" s="41">
        <f t="shared" si="57"/>
        <v>0</v>
      </c>
      <c r="K299" s="123">
        <f t="shared" si="68"/>
        <v>160.5785164746421</v>
      </c>
      <c r="L299" s="41" t="str">
        <f t="shared" si="58"/>
        <v/>
      </c>
      <c r="M299" s="41" t="str">
        <f t="shared" si="59"/>
        <v/>
      </c>
      <c r="N299" s="41" t="str">
        <f t="shared" si="60"/>
        <v/>
      </c>
      <c r="O299" s="32" t="str">
        <f t="shared" si="69"/>
        <v/>
      </c>
      <c r="P299" s="32" t="e">
        <f t="shared" si="61"/>
        <v>#VALUE!</v>
      </c>
      <c r="Q299" s="33"/>
      <c r="R299" s="24"/>
      <c r="S299" s="24"/>
      <c r="T299" s="24"/>
      <c r="U299" s="5"/>
      <c r="V299" s="5"/>
      <c r="W299" s="5"/>
      <c r="X299" s="5"/>
      <c r="Y299" s="5"/>
    </row>
    <row r="300" spans="1:25" ht="15" customHeight="1" x14ac:dyDescent="0.25">
      <c r="A300" s="31" t="str">
        <f t="shared" si="62"/>
        <v/>
      </c>
      <c r="B300" s="41" t="str">
        <f t="shared" si="63"/>
        <v/>
      </c>
      <c r="C300" s="41" t="str">
        <f t="shared" si="64"/>
        <v/>
      </c>
      <c r="D300" s="50"/>
      <c r="E300" s="49" t="str">
        <f t="shared" si="65"/>
        <v/>
      </c>
      <c r="F300" s="32" t="str">
        <f t="shared" si="66"/>
        <v/>
      </c>
      <c r="G300" s="46" t="str">
        <f t="shared" si="67"/>
        <v/>
      </c>
      <c r="H300" s="40">
        <v>0</v>
      </c>
      <c r="I300" s="41">
        <f t="shared" si="70"/>
        <v>0</v>
      </c>
      <c r="J300" s="41">
        <f t="shared" si="57"/>
        <v>0</v>
      </c>
      <c r="K300" s="123">
        <f t="shared" si="68"/>
        <v>160.84372494995014</v>
      </c>
      <c r="L300" s="41" t="str">
        <f t="shared" si="58"/>
        <v/>
      </c>
      <c r="M300" s="41" t="str">
        <f t="shared" si="59"/>
        <v/>
      </c>
      <c r="N300" s="41" t="str">
        <f t="shared" si="60"/>
        <v/>
      </c>
      <c r="O300" s="32" t="str">
        <f t="shared" si="69"/>
        <v/>
      </c>
      <c r="P300" s="32" t="e">
        <f t="shared" si="61"/>
        <v>#VALUE!</v>
      </c>
      <c r="Q300" s="33"/>
      <c r="R300" s="24"/>
      <c r="S300" s="24"/>
      <c r="T300" s="24"/>
      <c r="U300" s="5"/>
      <c r="V300" s="5"/>
      <c r="W300" s="5"/>
      <c r="X300" s="5"/>
      <c r="Y300" s="5"/>
    </row>
    <row r="301" spans="1:25" ht="15" customHeight="1" x14ac:dyDescent="0.25">
      <c r="A301" s="31" t="str">
        <f t="shared" si="62"/>
        <v/>
      </c>
      <c r="B301" s="41" t="str">
        <f t="shared" si="63"/>
        <v/>
      </c>
      <c r="C301" s="41" t="str">
        <f t="shared" si="64"/>
        <v/>
      </c>
      <c r="D301" s="50"/>
      <c r="E301" s="49" t="str">
        <f t="shared" si="65"/>
        <v/>
      </c>
      <c r="F301" s="32" t="str">
        <f t="shared" si="66"/>
        <v/>
      </c>
      <c r="G301" s="46" t="str">
        <f t="shared" si="67"/>
        <v/>
      </c>
      <c r="H301" s="40">
        <v>0</v>
      </c>
      <c r="I301" s="41">
        <f t="shared" si="70"/>
        <v>0</v>
      </c>
      <c r="J301" s="41">
        <f t="shared" si="57"/>
        <v>0</v>
      </c>
      <c r="K301" s="123">
        <f t="shared" si="68"/>
        <v>161.1093714386171</v>
      </c>
      <c r="L301" s="41" t="str">
        <f t="shared" si="58"/>
        <v/>
      </c>
      <c r="M301" s="41" t="str">
        <f t="shared" si="59"/>
        <v/>
      </c>
      <c r="N301" s="41" t="str">
        <f t="shared" si="60"/>
        <v/>
      </c>
      <c r="O301" s="32" t="str">
        <f t="shared" si="69"/>
        <v/>
      </c>
      <c r="P301" s="32" t="e">
        <f t="shared" si="61"/>
        <v>#VALUE!</v>
      </c>
      <c r="Q301" s="33"/>
      <c r="R301" s="24"/>
      <c r="S301" s="24"/>
      <c r="T301" s="24"/>
      <c r="U301" s="5"/>
      <c r="V301" s="5"/>
      <c r="W301" s="5"/>
      <c r="X301" s="5"/>
      <c r="Y301" s="5"/>
    </row>
    <row r="302" spans="1:25" ht="15" customHeight="1" x14ac:dyDescent="0.25">
      <c r="A302" s="31" t="str">
        <f t="shared" si="62"/>
        <v/>
      </c>
      <c r="B302" s="41" t="str">
        <f t="shared" si="63"/>
        <v/>
      </c>
      <c r="C302" s="41" t="str">
        <f t="shared" si="64"/>
        <v/>
      </c>
      <c r="D302" s="50"/>
      <c r="E302" s="49" t="str">
        <f t="shared" si="65"/>
        <v/>
      </c>
      <c r="F302" s="32" t="str">
        <f t="shared" si="66"/>
        <v/>
      </c>
      <c r="G302" s="46" t="str">
        <f t="shared" si="67"/>
        <v/>
      </c>
      <c r="H302" s="40">
        <v>0</v>
      </c>
      <c r="I302" s="41">
        <f t="shared" si="70"/>
        <v>0</v>
      </c>
      <c r="J302" s="41">
        <f t="shared" si="57"/>
        <v>0</v>
      </c>
      <c r="K302" s="123">
        <f t="shared" si="68"/>
        <v>161.37545666405768</v>
      </c>
      <c r="L302" s="41" t="str">
        <f t="shared" si="58"/>
        <v/>
      </c>
      <c r="M302" s="41" t="str">
        <f t="shared" si="59"/>
        <v/>
      </c>
      <c r="N302" s="41" t="str">
        <f t="shared" si="60"/>
        <v/>
      </c>
      <c r="O302" s="32" t="str">
        <f t="shared" si="69"/>
        <v/>
      </c>
      <c r="P302" s="32" t="e">
        <f t="shared" si="61"/>
        <v>#VALUE!</v>
      </c>
      <c r="Q302" s="33"/>
      <c r="R302" s="24"/>
      <c r="S302" s="24"/>
      <c r="T302" s="24"/>
      <c r="U302" s="5"/>
      <c r="V302" s="5"/>
      <c r="W302" s="5"/>
      <c r="X302" s="5"/>
      <c r="Y302" s="5"/>
    </row>
    <row r="303" spans="1:25" ht="15" customHeight="1" x14ac:dyDescent="0.25">
      <c r="A303" s="31" t="str">
        <f t="shared" si="62"/>
        <v/>
      </c>
      <c r="B303" s="41" t="str">
        <f t="shared" si="63"/>
        <v/>
      </c>
      <c r="C303" s="41" t="str">
        <f t="shared" si="64"/>
        <v/>
      </c>
      <c r="D303" s="50"/>
      <c r="E303" s="49" t="str">
        <f t="shared" si="65"/>
        <v/>
      </c>
      <c r="F303" s="32" t="str">
        <f t="shared" si="66"/>
        <v/>
      </c>
      <c r="G303" s="46" t="str">
        <f t="shared" si="67"/>
        <v/>
      </c>
      <c r="H303" s="40">
        <v>0</v>
      </c>
      <c r="I303" s="41">
        <f t="shared" si="70"/>
        <v>0</v>
      </c>
      <c r="J303" s="41">
        <f t="shared" si="57"/>
        <v>0</v>
      </c>
      <c r="K303" s="123">
        <f t="shared" si="68"/>
        <v>161.64198135088134</v>
      </c>
      <c r="L303" s="41" t="str">
        <f t="shared" si="58"/>
        <v/>
      </c>
      <c r="M303" s="41" t="str">
        <f t="shared" si="59"/>
        <v/>
      </c>
      <c r="N303" s="41" t="str">
        <f t="shared" si="60"/>
        <v/>
      </c>
      <c r="O303" s="32" t="str">
        <f t="shared" si="69"/>
        <v/>
      </c>
      <c r="P303" s="32" t="e">
        <f t="shared" si="61"/>
        <v>#VALUE!</v>
      </c>
      <c r="Q303" s="33"/>
      <c r="R303" s="24"/>
      <c r="S303" s="24"/>
      <c r="T303" s="24"/>
      <c r="U303" s="5"/>
      <c r="V303" s="5"/>
      <c r="W303" s="5"/>
      <c r="X303" s="5"/>
      <c r="Y303" s="5"/>
    </row>
    <row r="304" spans="1:25" ht="15" customHeight="1" x14ac:dyDescent="0.25">
      <c r="A304" s="31" t="str">
        <f t="shared" si="62"/>
        <v/>
      </c>
      <c r="B304" s="41" t="str">
        <f t="shared" si="63"/>
        <v/>
      </c>
      <c r="C304" s="41" t="str">
        <f t="shared" si="64"/>
        <v/>
      </c>
      <c r="D304" s="50"/>
      <c r="E304" s="49" t="str">
        <f t="shared" si="65"/>
        <v/>
      </c>
      <c r="F304" s="32" t="str">
        <f t="shared" si="66"/>
        <v/>
      </c>
      <c r="G304" s="46" t="str">
        <f t="shared" si="67"/>
        <v/>
      </c>
      <c r="H304" s="40">
        <v>0</v>
      </c>
      <c r="I304" s="41">
        <f t="shared" si="70"/>
        <v>0</v>
      </c>
      <c r="J304" s="41">
        <f t="shared" si="57"/>
        <v>0</v>
      </c>
      <c r="K304" s="123">
        <f t="shared" si="68"/>
        <v>161.90894622489427</v>
      </c>
      <c r="L304" s="41" t="str">
        <f t="shared" si="58"/>
        <v/>
      </c>
      <c r="M304" s="41" t="str">
        <f t="shared" si="59"/>
        <v/>
      </c>
      <c r="N304" s="41" t="str">
        <f t="shared" si="60"/>
        <v/>
      </c>
      <c r="O304" s="32" t="str">
        <f t="shared" si="69"/>
        <v/>
      </c>
      <c r="P304" s="32" t="e">
        <f t="shared" si="61"/>
        <v>#VALUE!</v>
      </c>
      <c r="Q304" s="33"/>
      <c r="R304" s="24"/>
      <c r="S304" s="24"/>
      <c r="T304" s="24"/>
      <c r="U304" s="5"/>
      <c r="V304" s="5"/>
      <c r="W304" s="5"/>
      <c r="X304" s="5"/>
      <c r="Y304" s="5"/>
    </row>
    <row r="305" spans="1:25" ht="15" customHeight="1" x14ac:dyDescent="0.25">
      <c r="A305" s="31" t="str">
        <f t="shared" si="62"/>
        <v/>
      </c>
      <c r="B305" s="41" t="str">
        <f t="shared" si="63"/>
        <v/>
      </c>
      <c r="C305" s="41" t="str">
        <f t="shared" si="64"/>
        <v/>
      </c>
      <c r="D305" s="50"/>
      <c r="E305" s="49" t="str">
        <f t="shared" si="65"/>
        <v/>
      </c>
      <c r="F305" s="32" t="str">
        <f t="shared" si="66"/>
        <v/>
      </c>
      <c r="G305" s="46" t="str">
        <f t="shared" si="67"/>
        <v/>
      </c>
      <c r="H305" s="40">
        <v>0</v>
      </c>
      <c r="I305" s="41">
        <f t="shared" si="70"/>
        <v>0</v>
      </c>
      <c r="J305" s="41">
        <f t="shared" si="57"/>
        <v>0</v>
      </c>
      <c r="K305" s="123">
        <f t="shared" si="68"/>
        <v>162.17635201310139</v>
      </c>
      <c r="L305" s="41" t="str">
        <f t="shared" si="58"/>
        <v/>
      </c>
      <c r="M305" s="41" t="str">
        <f t="shared" si="59"/>
        <v/>
      </c>
      <c r="N305" s="41" t="str">
        <f t="shared" si="60"/>
        <v/>
      </c>
      <c r="O305" s="32" t="str">
        <f t="shared" si="69"/>
        <v/>
      </c>
      <c r="P305" s="32" t="e">
        <f t="shared" si="61"/>
        <v>#VALUE!</v>
      </c>
      <c r="Q305" s="33"/>
      <c r="R305" s="24"/>
      <c r="S305" s="24"/>
      <c r="T305" s="24"/>
      <c r="U305" s="5"/>
      <c r="V305" s="5"/>
      <c r="W305" s="5"/>
      <c r="X305" s="5"/>
      <c r="Y305" s="5"/>
    </row>
    <row r="306" spans="1:25" ht="15" customHeight="1" x14ac:dyDescent="0.25">
      <c r="A306" s="31" t="str">
        <f t="shared" si="62"/>
        <v/>
      </c>
      <c r="B306" s="41" t="str">
        <f t="shared" si="63"/>
        <v/>
      </c>
      <c r="C306" s="41" t="str">
        <f t="shared" si="64"/>
        <v/>
      </c>
      <c r="D306" s="50"/>
      <c r="E306" s="49" t="str">
        <f t="shared" si="65"/>
        <v/>
      </c>
      <c r="F306" s="32" t="str">
        <f t="shared" si="66"/>
        <v/>
      </c>
      <c r="G306" s="46" t="str">
        <f t="shared" si="67"/>
        <v/>
      </c>
      <c r="H306" s="40">
        <v>0</v>
      </c>
      <c r="I306" s="41">
        <f t="shared" si="70"/>
        <v>0</v>
      </c>
      <c r="J306" s="41">
        <f t="shared" si="57"/>
        <v>0</v>
      </c>
      <c r="K306" s="123">
        <f t="shared" si="68"/>
        <v>162.44419944370836</v>
      </c>
      <c r="L306" s="41" t="str">
        <f t="shared" si="58"/>
        <v/>
      </c>
      <c r="M306" s="41" t="str">
        <f t="shared" si="59"/>
        <v/>
      </c>
      <c r="N306" s="41" t="str">
        <f t="shared" si="60"/>
        <v/>
      </c>
      <c r="O306" s="32" t="str">
        <f t="shared" si="69"/>
        <v/>
      </c>
      <c r="P306" s="32" t="e">
        <f t="shared" si="61"/>
        <v>#VALUE!</v>
      </c>
      <c r="Q306" s="33"/>
      <c r="R306" s="24"/>
      <c r="S306" s="24"/>
      <c r="T306" s="24"/>
      <c r="U306" s="5"/>
      <c r="V306" s="5"/>
      <c r="W306" s="5"/>
      <c r="X306" s="5"/>
      <c r="Y306" s="5"/>
    </row>
    <row r="307" spans="1:25" ht="15" customHeight="1" x14ac:dyDescent="0.25">
      <c r="A307" s="31" t="str">
        <f t="shared" si="62"/>
        <v/>
      </c>
      <c r="B307" s="41" t="str">
        <f t="shared" si="63"/>
        <v/>
      </c>
      <c r="C307" s="41" t="str">
        <f t="shared" si="64"/>
        <v/>
      </c>
      <c r="D307" s="50"/>
      <c r="E307" s="49" t="str">
        <f t="shared" si="65"/>
        <v/>
      </c>
      <c r="F307" s="32" t="str">
        <f t="shared" si="66"/>
        <v/>
      </c>
      <c r="G307" s="46" t="str">
        <f t="shared" si="67"/>
        <v/>
      </c>
      <c r="H307" s="40">
        <v>0</v>
      </c>
      <c r="I307" s="41">
        <f t="shared" si="70"/>
        <v>0</v>
      </c>
      <c r="J307" s="41">
        <f t="shared" si="57"/>
        <v>0</v>
      </c>
      <c r="K307" s="123">
        <f t="shared" si="68"/>
        <v>162.71248924612351</v>
      </c>
      <c r="L307" s="41" t="str">
        <f t="shared" si="58"/>
        <v/>
      </c>
      <c r="M307" s="41" t="str">
        <f t="shared" si="59"/>
        <v/>
      </c>
      <c r="N307" s="41" t="str">
        <f t="shared" si="60"/>
        <v/>
      </c>
      <c r="O307" s="32" t="str">
        <f t="shared" si="69"/>
        <v/>
      </c>
      <c r="P307" s="32" t="e">
        <f t="shared" si="61"/>
        <v>#VALUE!</v>
      </c>
      <c r="Q307" s="33"/>
      <c r="R307" s="24"/>
      <c r="S307" s="24"/>
      <c r="T307" s="24"/>
      <c r="U307" s="5"/>
      <c r="V307" s="5"/>
      <c r="W307" s="5"/>
      <c r="X307" s="5"/>
      <c r="Y307" s="5"/>
    </row>
    <row r="308" spans="1:25" ht="15" customHeight="1" x14ac:dyDescent="0.25">
      <c r="A308" s="31" t="str">
        <f t="shared" si="62"/>
        <v/>
      </c>
      <c r="B308" s="41" t="str">
        <f t="shared" si="63"/>
        <v/>
      </c>
      <c r="C308" s="41" t="str">
        <f t="shared" si="64"/>
        <v/>
      </c>
      <c r="D308" s="50"/>
      <c r="E308" s="49" t="str">
        <f t="shared" si="65"/>
        <v/>
      </c>
      <c r="F308" s="32" t="str">
        <f t="shared" si="66"/>
        <v/>
      </c>
      <c r="G308" s="46" t="str">
        <f t="shared" si="67"/>
        <v/>
      </c>
      <c r="H308" s="40">
        <v>0</v>
      </c>
      <c r="I308" s="41">
        <f t="shared" si="70"/>
        <v>0</v>
      </c>
      <c r="J308" s="41">
        <f t="shared" si="57"/>
        <v>0</v>
      </c>
      <c r="K308" s="123">
        <f t="shared" si="68"/>
        <v>162.98122215095984</v>
      </c>
      <c r="L308" s="41" t="str">
        <f t="shared" si="58"/>
        <v/>
      </c>
      <c r="M308" s="41" t="str">
        <f t="shared" si="59"/>
        <v/>
      </c>
      <c r="N308" s="41" t="str">
        <f t="shared" si="60"/>
        <v/>
      </c>
      <c r="O308" s="32" t="str">
        <f t="shared" si="69"/>
        <v/>
      </c>
      <c r="P308" s="32" t="e">
        <f t="shared" si="61"/>
        <v>#VALUE!</v>
      </c>
      <c r="Q308" s="33"/>
      <c r="R308" s="24"/>
      <c r="S308" s="24"/>
      <c r="T308" s="24"/>
      <c r="U308" s="5"/>
      <c r="V308" s="5"/>
      <c r="W308" s="5"/>
      <c r="X308" s="5"/>
      <c r="Y308" s="5"/>
    </row>
    <row r="309" spans="1:25" ht="15" customHeight="1" x14ac:dyDescent="0.25">
      <c r="A309" s="31" t="str">
        <f t="shared" si="62"/>
        <v/>
      </c>
      <c r="B309" s="41" t="str">
        <f t="shared" si="63"/>
        <v/>
      </c>
      <c r="C309" s="41" t="str">
        <f t="shared" si="64"/>
        <v/>
      </c>
      <c r="D309" s="50"/>
      <c r="E309" s="49" t="str">
        <f t="shared" si="65"/>
        <v/>
      </c>
      <c r="F309" s="32" t="str">
        <f t="shared" si="66"/>
        <v/>
      </c>
      <c r="G309" s="46" t="str">
        <f t="shared" si="67"/>
        <v/>
      </c>
      <c r="H309" s="40">
        <v>0</v>
      </c>
      <c r="I309" s="41">
        <f t="shared" si="70"/>
        <v>0</v>
      </c>
      <c r="J309" s="41">
        <f t="shared" si="57"/>
        <v>0</v>
      </c>
      <c r="K309" s="123">
        <f t="shared" si="68"/>
        <v>163.25039889003702</v>
      </c>
      <c r="L309" s="41" t="str">
        <f t="shared" si="58"/>
        <v/>
      </c>
      <c r="M309" s="41" t="str">
        <f t="shared" si="59"/>
        <v/>
      </c>
      <c r="N309" s="41" t="str">
        <f t="shared" si="60"/>
        <v/>
      </c>
      <c r="O309" s="32" t="str">
        <f t="shared" si="69"/>
        <v/>
      </c>
      <c r="P309" s="32" t="e">
        <f t="shared" si="61"/>
        <v>#VALUE!</v>
      </c>
      <c r="Q309" s="33"/>
      <c r="R309" s="24"/>
      <c r="S309" s="24"/>
      <c r="T309" s="24"/>
      <c r="U309" s="5"/>
      <c r="V309" s="5"/>
      <c r="W309" s="5"/>
      <c r="X309" s="5"/>
      <c r="Y309" s="5"/>
    </row>
    <row r="310" spans="1:25" ht="15" customHeight="1" x14ac:dyDescent="0.25">
      <c r="A310" s="31" t="str">
        <f t="shared" si="62"/>
        <v/>
      </c>
      <c r="B310" s="41" t="str">
        <f t="shared" si="63"/>
        <v/>
      </c>
      <c r="C310" s="41" t="str">
        <f t="shared" si="64"/>
        <v/>
      </c>
      <c r="D310" s="50"/>
      <c r="E310" s="49" t="str">
        <f t="shared" si="65"/>
        <v/>
      </c>
      <c r="F310" s="32" t="str">
        <f t="shared" si="66"/>
        <v/>
      </c>
      <c r="G310" s="46" t="str">
        <f t="shared" si="67"/>
        <v/>
      </c>
      <c r="H310" s="40">
        <v>0</v>
      </c>
      <c r="I310" s="41">
        <f t="shared" si="70"/>
        <v>0</v>
      </c>
      <c r="J310" s="41">
        <f t="shared" si="57"/>
        <v>0</v>
      </c>
      <c r="K310" s="123">
        <f t="shared" si="68"/>
        <v>163.52002019638337</v>
      </c>
      <c r="L310" s="41" t="str">
        <f t="shared" si="58"/>
        <v/>
      </c>
      <c r="M310" s="41" t="str">
        <f t="shared" si="59"/>
        <v/>
      </c>
      <c r="N310" s="41" t="str">
        <f t="shared" si="60"/>
        <v/>
      </c>
      <c r="O310" s="32" t="str">
        <f t="shared" si="69"/>
        <v/>
      </c>
      <c r="P310" s="32" t="e">
        <f t="shared" si="61"/>
        <v>#VALUE!</v>
      </c>
      <c r="Q310" s="33"/>
      <c r="R310" s="24"/>
      <c r="S310" s="24"/>
      <c r="T310" s="24"/>
      <c r="U310" s="5"/>
      <c r="V310" s="5"/>
      <c r="W310" s="5"/>
      <c r="X310" s="5"/>
      <c r="Y310" s="5"/>
    </row>
    <row r="311" spans="1:25" ht="15" customHeight="1" x14ac:dyDescent="0.25">
      <c r="A311" s="31" t="str">
        <f t="shared" si="62"/>
        <v/>
      </c>
      <c r="B311" s="41" t="str">
        <f t="shared" si="63"/>
        <v/>
      </c>
      <c r="C311" s="41" t="str">
        <f t="shared" si="64"/>
        <v/>
      </c>
      <c r="D311" s="50"/>
      <c r="E311" s="49" t="str">
        <f t="shared" si="65"/>
        <v/>
      </c>
      <c r="F311" s="32" t="str">
        <f t="shared" si="66"/>
        <v/>
      </c>
      <c r="G311" s="46" t="str">
        <f t="shared" si="67"/>
        <v/>
      </c>
      <c r="H311" s="40">
        <v>0</v>
      </c>
      <c r="I311" s="41">
        <f t="shared" si="70"/>
        <v>0</v>
      </c>
      <c r="J311" s="41">
        <f t="shared" si="57"/>
        <v>0</v>
      </c>
      <c r="K311" s="123">
        <f t="shared" si="68"/>
        <v>163.79008680423792</v>
      </c>
      <c r="L311" s="41" t="str">
        <f t="shared" si="58"/>
        <v/>
      </c>
      <c r="M311" s="41" t="str">
        <f t="shared" si="59"/>
        <v/>
      </c>
      <c r="N311" s="41" t="str">
        <f t="shared" si="60"/>
        <v/>
      </c>
      <c r="O311" s="32" t="str">
        <f t="shared" si="69"/>
        <v/>
      </c>
      <c r="P311" s="32" t="e">
        <f t="shared" si="61"/>
        <v>#VALUE!</v>
      </c>
      <c r="Q311" s="33"/>
      <c r="R311" s="24"/>
      <c r="S311" s="24"/>
      <c r="T311" s="24"/>
      <c r="U311" s="5"/>
      <c r="V311" s="5"/>
      <c r="W311" s="5"/>
      <c r="X311" s="5"/>
      <c r="Y311" s="5"/>
    </row>
    <row r="312" spans="1:25" ht="15" customHeight="1" x14ac:dyDescent="0.25">
      <c r="A312" s="31" t="str">
        <f t="shared" si="62"/>
        <v/>
      </c>
      <c r="B312" s="41" t="str">
        <f t="shared" si="63"/>
        <v/>
      </c>
      <c r="C312" s="41" t="str">
        <f t="shared" si="64"/>
        <v/>
      </c>
      <c r="D312" s="50"/>
      <c r="E312" s="49" t="str">
        <f t="shared" si="65"/>
        <v/>
      </c>
      <c r="F312" s="32" t="str">
        <f t="shared" si="66"/>
        <v/>
      </c>
      <c r="G312" s="46" t="str">
        <f t="shared" si="67"/>
        <v/>
      </c>
      <c r="H312" s="40">
        <v>0</v>
      </c>
      <c r="I312" s="41">
        <f t="shared" si="70"/>
        <v>0</v>
      </c>
      <c r="J312" s="41">
        <f t="shared" si="57"/>
        <v>0</v>
      </c>
      <c r="K312" s="123">
        <f t="shared" si="68"/>
        <v>164.06059944905229</v>
      </c>
      <c r="L312" s="41" t="str">
        <f t="shared" si="58"/>
        <v/>
      </c>
      <c r="M312" s="41" t="str">
        <f t="shared" si="59"/>
        <v/>
      </c>
      <c r="N312" s="41" t="str">
        <f t="shared" si="60"/>
        <v/>
      </c>
      <c r="O312" s="32" t="str">
        <f t="shared" si="69"/>
        <v/>
      </c>
      <c r="P312" s="32" t="e">
        <f t="shared" si="61"/>
        <v>#VALUE!</v>
      </c>
      <c r="Q312" s="33"/>
      <c r="R312" s="24"/>
      <c r="S312" s="24"/>
      <c r="T312" s="24"/>
      <c r="U312" s="5"/>
      <c r="V312" s="5"/>
      <c r="W312" s="5"/>
      <c r="X312" s="5"/>
      <c r="Y312" s="5"/>
    </row>
    <row r="313" spans="1:25" ht="15" customHeight="1" x14ac:dyDescent="0.25">
      <c r="A313" s="31" t="str">
        <f t="shared" si="62"/>
        <v/>
      </c>
      <c r="B313" s="41" t="str">
        <f t="shared" si="63"/>
        <v/>
      </c>
      <c r="C313" s="41" t="str">
        <f t="shared" si="64"/>
        <v/>
      </c>
      <c r="D313" s="50">
        <f>C3+(E3*25)</f>
        <v>0.105</v>
      </c>
      <c r="E313" s="49" t="str">
        <f t="shared" si="65"/>
        <v/>
      </c>
      <c r="F313" s="32" t="str">
        <f t="shared" si="66"/>
        <v/>
      </c>
      <c r="G313" s="46" t="str">
        <f t="shared" si="67"/>
        <v/>
      </c>
      <c r="H313" s="40">
        <v>0</v>
      </c>
      <c r="I313" s="41">
        <f t="shared" si="70"/>
        <v>0</v>
      </c>
      <c r="J313" s="41">
        <f t="shared" si="57"/>
        <v>0</v>
      </c>
      <c r="K313" s="123">
        <f t="shared" si="68"/>
        <v>164.33155886749276</v>
      </c>
      <c r="L313" s="41" t="str">
        <f t="shared" si="58"/>
        <v/>
      </c>
      <c r="M313" s="41" t="str">
        <f t="shared" si="59"/>
        <v/>
      </c>
      <c r="N313" s="41" t="str">
        <f t="shared" si="60"/>
        <v/>
      </c>
      <c r="O313" s="32" t="str">
        <f t="shared" si="69"/>
        <v/>
      </c>
      <c r="P313" s="32" t="e">
        <f t="shared" si="61"/>
        <v>#VALUE!</v>
      </c>
      <c r="Q313" s="33"/>
      <c r="R313" s="24"/>
      <c r="S313" s="24"/>
      <c r="T313" s="24"/>
      <c r="U313" s="5"/>
      <c r="V313" s="5"/>
      <c r="W313" s="5"/>
      <c r="X313" s="5"/>
      <c r="Y313" s="5"/>
    </row>
    <row r="314" spans="1:25" ht="15" customHeight="1" x14ac:dyDescent="0.25">
      <c r="A314" s="31" t="str">
        <f t="shared" si="62"/>
        <v/>
      </c>
      <c r="B314" s="41" t="str">
        <f t="shared" si="63"/>
        <v/>
      </c>
      <c r="C314" s="41" t="str">
        <f t="shared" si="64"/>
        <v/>
      </c>
      <c r="D314" s="50"/>
      <c r="E314" s="49" t="str">
        <f t="shared" si="65"/>
        <v/>
      </c>
      <c r="F314" s="32" t="str">
        <f t="shared" si="66"/>
        <v/>
      </c>
      <c r="G314" s="46" t="str">
        <f t="shared" si="67"/>
        <v/>
      </c>
      <c r="H314" s="40">
        <v>0</v>
      </c>
      <c r="I314" s="41">
        <f t="shared" si="70"/>
        <v>0</v>
      </c>
      <c r="J314" s="41">
        <f t="shared" si="57"/>
        <v>0</v>
      </c>
      <c r="K314" s="123">
        <f t="shared" si="68"/>
        <v>164.60296579744232</v>
      </c>
      <c r="L314" s="41" t="str">
        <f t="shared" si="58"/>
        <v/>
      </c>
      <c r="M314" s="41" t="str">
        <f t="shared" si="59"/>
        <v/>
      </c>
      <c r="N314" s="41" t="str">
        <f t="shared" si="60"/>
        <v/>
      </c>
      <c r="O314" s="32" t="str">
        <f t="shared" si="69"/>
        <v/>
      </c>
      <c r="P314" s="32" t="e">
        <f t="shared" si="61"/>
        <v>#VALUE!</v>
      </c>
      <c r="Q314" s="33"/>
      <c r="R314" s="24"/>
      <c r="S314" s="24"/>
      <c r="T314" s="24"/>
      <c r="U314" s="5"/>
      <c r="V314" s="5"/>
      <c r="W314" s="5"/>
      <c r="X314" s="5"/>
      <c r="Y314" s="5"/>
    </row>
    <row r="315" spans="1:25" ht="15" customHeight="1" x14ac:dyDescent="0.25">
      <c r="A315" s="31" t="str">
        <f t="shared" si="62"/>
        <v/>
      </c>
      <c r="B315" s="41" t="str">
        <f t="shared" si="63"/>
        <v/>
      </c>
      <c r="C315" s="41" t="str">
        <f t="shared" si="64"/>
        <v/>
      </c>
      <c r="D315" s="50"/>
      <c r="E315" s="49" t="str">
        <f t="shared" si="65"/>
        <v/>
      </c>
      <c r="F315" s="32" t="str">
        <f t="shared" si="66"/>
        <v/>
      </c>
      <c r="G315" s="46" t="str">
        <f t="shared" si="67"/>
        <v/>
      </c>
      <c r="H315" s="40">
        <v>0</v>
      </c>
      <c r="I315" s="41">
        <f t="shared" si="70"/>
        <v>0</v>
      </c>
      <c r="J315" s="41">
        <f t="shared" si="57"/>
        <v>0</v>
      </c>
      <c r="K315" s="123">
        <f t="shared" si="68"/>
        <v>164.87482097800262</v>
      </c>
      <c r="L315" s="41" t="str">
        <f t="shared" si="58"/>
        <v/>
      </c>
      <c r="M315" s="41" t="str">
        <f t="shared" si="59"/>
        <v/>
      </c>
      <c r="N315" s="41" t="str">
        <f t="shared" si="60"/>
        <v/>
      </c>
      <c r="O315" s="32" t="str">
        <f t="shared" si="69"/>
        <v/>
      </c>
      <c r="P315" s="32" t="e">
        <f t="shared" si="61"/>
        <v>#VALUE!</v>
      </c>
      <c r="Q315" s="33"/>
      <c r="R315" s="24"/>
      <c r="S315" s="24"/>
      <c r="T315" s="24"/>
      <c r="U315" s="5"/>
      <c r="V315" s="5"/>
      <c r="W315" s="5"/>
      <c r="X315" s="5"/>
      <c r="Y315" s="5"/>
    </row>
    <row r="316" spans="1:25" ht="15" customHeight="1" x14ac:dyDescent="0.25">
      <c r="A316" s="31" t="str">
        <f t="shared" si="62"/>
        <v/>
      </c>
      <c r="B316" s="41" t="str">
        <f t="shared" si="63"/>
        <v/>
      </c>
      <c r="C316" s="41" t="str">
        <f t="shared" si="64"/>
        <v/>
      </c>
      <c r="D316" s="50"/>
      <c r="E316" s="49" t="str">
        <f t="shared" si="65"/>
        <v/>
      </c>
      <c r="F316" s="32" t="str">
        <f t="shared" si="66"/>
        <v/>
      </c>
      <c r="G316" s="46" t="str">
        <f t="shared" si="67"/>
        <v/>
      </c>
      <c r="H316" s="40">
        <v>0</v>
      </c>
      <c r="I316" s="41">
        <f t="shared" si="70"/>
        <v>0</v>
      </c>
      <c r="J316" s="41">
        <f t="shared" si="57"/>
        <v>0</v>
      </c>
      <c r="K316" s="123">
        <f t="shared" si="68"/>
        <v>165.14712514949599</v>
      </c>
      <c r="L316" s="41" t="str">
        <f t="shared" si="58"/>
        <v/>
      </c>
      <c r="M316" s="41" t="str">
        <f t="shared" si="59"/>
        <v/>
      </c>
      <c r="N316" s="41" t="str">
        <f t="shared" si="60"/>
        <v/>
      </c>
      <c r="O316" s="32" t="str">
        <f t="shared" si="69"/>
        <v/>
      </c>
      <c r="P316" s="32" t="e">
        <f t="shared" si="61"/>
        <v>#VALUE!</v>
      </c>
      <c r="Q316" s="33"/>
      <c r="R316" s="24"/>
      <c r="S316" s="24"/>
      <c r="T316" s="24"/>
      <c r="U316" s="5"/>
      <c r="V316" s="5"/>
      <c r="W316" s="5"/>
      <c r="X316" s="5"/>
      <c r="Y316" s="5"/>
    </row>
    <row r="317" spans="1:25" ht="15" customHeight="1" x14ac:dyDescent="0.25">
      <c r="A317" s="31" t="str">
        <f t="shared" si="62"/>
        <v/>
      </c>
      <c r="B317" s="41" t="str">
        <f t="shared" si="63"/>
        <v/>
      </c>
      <c r="C317" s="41" t="str">
        <f t="shared" si="64"/>
        <v/>
      </c>
      <c r="D317" s="50"/>
      <c r="E317" s="49" t="str">
        <f t="shared" si="65"/>
        <v/>
      </c>
      <c r="F317" s="32" t="str">
        <f t="shared" si="66"/>
        <v/>
      </c>
      <c r="G317" s="46" t="str">
        <f t="shared" si="67"/>
        <v/>
      </c>
      <c r="H317" s="40">
        <v>0</v>
      </c>
      <c r="I317" s="41">
        <f t="shared" si="70"/>
        <v>0</v>
      </c>
      <c r="J317" s="41">
        <f t="shared" si="57"/>
        <v>0</v>
      </c>
      <c r="K317" s="123">
        <f t="shared" si="68"/>
        <v>165.41987905346744</v>
      </c>
      <c r="L317" s="41" t="str">
        <f t="shared" si="58"/>
        <v/>
      </c>
      <c r="M317" s="41" t="str">
        <f t="shared" si="59"/>
        <v/>
      </c>
      <c r="N317" s="41" t="str">
        <f t="shared" si="60"/>
        <v/>
      </c>
      <c r="O317" s="32" t="str">
        <f t="shared" si="69"/>
        <v/>
      </c>
      <c r="P317" s="32" t="e">
        <f t="shared" si="61"/>
        <v>#VALUE!</v>
      </c>
      <c r="Q317" s="33"/>
      <c r="R317" s="24"/>
      <c r="S317" s="24"/>
      <c r="T317" s="24"/>
      <c r="U317" s="5"/>
      <c r="V317" s="5"/>
      <c r="W317" s="5"/>
      <c r="X317" s="5"/>
      <c r="Y317" s="5"/>
    </row>
    <row r="318" spans="1:25" ht="15" customHeight="1" x14ac:dyDescent="0.25">
      <c r="A318" s="31" t="str">
        <f t="shared" si="62"/>
        <v/>
      </c>
      <c r="B318" s="41" t="str">
        <f t="shared" si="63"/>
        <v/>
      </c>
      <c r="C318" s="41" t="str">
        <f t="shared" si="64"/>
        <v/>
      </c>
      <c r="D318" s="50"/>
      <c r="E318" s="49" t="str">
        <f t="shared" si="65"/>
        <v/>
      </c>
      <c r="F318" s="32" t="str">
        <f t="shared" si="66"/>
        <v/>
      </c>
      <c r="G318" s="46" t="str">
        <f t="shared" si="67"/>
        <v/>
      </c>
      <c r="H318" s="40">
        <v>0</v>
      </c>
      <c r="I318" s="41">
        <f t="shared" si="70"/>
        <v>0</v>
      </c>
      <c r="J318" s="41">
        <f t="shared" si="57"/>
        <v>0</v>
      </c>
      <c r="K318" s="123">
        <f t="shared" si="68"/>
        <v>165.69308343268673</v>
      </c>
      <c r="L318" s="41" t="str">
        <f t="shared" si="58"/>
        <v/>
      </c>
      <c r="M318" s="41" t="str">
        <f t="shared" si="59"/>
        <v/>
      </c>
      <c r="N318" s="41" t="str">
        <f t="shared" si="60"/>
        <v/>
      </c>
      <c r="O318" s="32" t="str">
        <f t="shared" si="69"/>
        <v/>
      </c>
      <c r="P318" s="32" t="e">
        <f t="shared" si="61"/>
        <v>#VALUE!</v>
      </c>
      <c r="Q318" s="33"/>
      <c r="R318" s="24"/>
      <c r="S318" s="24"/>
      <c r="T318" s="24"/>
      <c r="U318" s="5"/>
      <c r="V318" s="5"/>
      <c r="W318" s="5"/>
      <c r="X318" s="5"/>
      <c r="Y318" s="5"/>
    </row>
    <row r="319" spans="1:25" ht="15" customHeight="1" x14ac:dyDescent="0.25">
      <c r="A319" s="31" t="str">
        <f t="shared" si="62"/>
        <v/>
      </c>
      <c r="B319" s="41" t="str">
        <f t="shared" si="63"/>
        <v/>
      </c>
      <c r="C319" s="41" t="str">
        <f t="shared" si="64"/>
        <v/>
      </c>
      <c r="D319" s="50"/>
      <c r="E319" s="49" t="str">
        <f t="shared" si="65"/>
        <v/>
      </c>
      <c r="F319" s="32" t="str">
        <f t="shared" si="66"/>
        <v/>
      </c>
      <c r="G319" s="46" t="str">
        <f t="shared" si="67"/>
        <v/>
      </c>
      <c r="H319" s="40">
        <v>0</v>
      </c>
      <c r="I319" s="41">
        <f t="shared" si="70"/>
        <v>0</v>
      </c>
      <c r="J319" s="41">
        <f t="shared" si="57"/>
        <v>0</v>
      </c>
      <c r="K319" s="123">
        <f t="shared" si="68"/>
        <v>165.96673903115035</v>
      </c>
      <c r="L319" s="41" t="str">
        <f t="shared" si="58"/>
        <v/>
      </c>
      <c r="M319" s="41" t="str">
        <f t="shared" si="59"/>
        <v/>
      </c>
      <c r="N319" s="41" t="str">
        <f t="shared" si="60"/>
        <v/>
      </c>
      <c r="O319" s="32" t="str">
        <f t="shared" si="69"/>
        <v/>
      </c>
      <c r="P319" s="32" t="e">
        <f t="shared" si="61"/>
        <v>#VALUE!</v>
      </c>
      <c r="Q319" s="33"/>
      <c r="R319" s="24"/>
      <c r="S319" s="24"/>
      <c r="T319" s="24"/>
      <c r="U319" s="5"/>
      <c r="V319" s="5"/>
      <c r="W319" s="5"/>
      <c r="X319" s="5"/>
      <c r="Y319" s="5"/>
    </row>
    <row r="320" spans="1:25" ht="15" customHeight="1" x14ac:dyDescent="0.25">
      <c r="A320" s="31" t="str">
        <f t="shared" si="62"/>
        <v/>
      </c>
      <c r="B320" s="41" t="str">
        <f t="shared" si="63"/>
        <v/>
      </c>
      <c r="C320" s="41" t="str">
        <f t="shared" si="64"/>
        <v/>
      </c>
      <c r="D320" s="50"/>
      <c r="E320" s="49" t="str">
        <f t="shared" si="65"/>
        <v/>
      </c>
      <c r="F320" s="32" t="str">
        <f t="shared" si="66"/>
        <v/>
      </c>
      <c r="G320" s="46" t="str">
        <f t="shared" si="67"/>
        <v/>
      </c>
      <c r="H320" s="40">
        <v>0</v>
      </c>
      <c r="I320" s="41">
        <f t="shared" si="70"/>
        <v>0</v>
      </c>
      <c r="J320" s="41">
        <f t="shared" si="57"/>
        <v>0</v>
      </c>
      <c r="K320" s="123">
        <f t="shared" si="68"/>
        <v>166.24084659408359</v>
      </c>
      <c r="L320" s="41" t="str">
        <f t="shared" si="58"/>
        <v/>
      </c>
      <c r="M320" s="41" t="str">
        <f t="shared" si="59"/>
        <v/>
      </c>
      <c r="N320" s="41" t="str">
        <f t="shared" si="60"/>
        <v/>
      </c>
      <c r="O320" s="32" t="str">
        <f t="shared" si="69"/>
        <v/>
      </c>
      <c r="P320" s="32" t="e">
        <f t="shared" si="61"/>
        <v>#VALUE!</v>
      </c>
      <c r="Q320" s="33"/>
      <c r="R320" s="24"/>
      <c r="S320" s="24"/>
      <c r="T320" s="24"/>
      <c r="U320" s="5"/>
      <c r="V320" s="5"/>
      <c r="W320" s="5"/>
      <c r="X320" s="5"/>
      <c r="Y320" s="5"/>
    </row>
    <row r="321" spans="1:25" ht="15" customHeight="1" x14ac:dyDescent="0.25">
      <c r="A321" s="31" t="str">
        <f t="shared" si="62"/>
        <v/>
      </c>
      <c r="B321" s="41" t="str">
        <f t="shared" si="63"/>
        <v/>
      </c>
      <c r="C321" s="41" t="str">
        <f t="shared" si="64"/>
        <v/>
      </c>
      <c r="D321" s="50"/>
      <c r="E321" s="49" t="str">
        <f t="shared" si="65"/>
        <v/>
      </c>
      <c r="F321" s="32" t="str">
        <f t="shared" si="66"/>
        <v/>
      </c>
      <c r="G321" s="46" t="str">
        <f t="shared" si="67"/>
        <v/>
      </c>
      <c r="H321" s="40">
        <v>0</v>
      </c>
      <c r="I321" s="41">
        <f t="shared" si="70"/>
        <v>0</v>
      </c>
      <c r="J321" s="41">
        <f t="shared" si="57"/>
        <v>0</v>
      </c>
      <c r="K321" s="123">
        <f t="shared" si="68"/>
        <v>166.51540686794249</v>
      </c>
      <c r="L321" s="41" t="str">
        <f t="shared" si="58"/>
        <v/>
      </c>
      <c r="M321" s="41" t="str">
        <f t="shared" si="59"/>
        <v/>
      </c>
      <c r="N321" s="41" t="str">
        <f t="shared" si="60"/>
        <v/>
      </c>
      <c r="O321" s="32" t="str">
        <f t="shared" si="69"/>
        <v/>
      </c>
      <c r="P321" s="32" t="e">
        <f t="shared" si="61"/>
        <v>#VALUE!</v>
      </c>
      <c r="Q321" s="33"/>
      <c r="R321" s="24"/>
      <c r="S321" s="24"/>
      <c r="T321" s="24"/>
      <c r="U321" s="5"/>
      <c r="V321" s="5"/>
      <c r="W321" s="5"/>
      <c r="X321" s="5"/>
      <c r="Y321" s="5"/>
    </row>
    <row r="322" spans="1:25" ht="15" customHeight="1" x14ac:dyDescent="0.25">
      <c r="A322" s="31" t="str">
        <f t="shared" si="62"/>
        <v/>
      </c>
      <c r="B322" s="41" t="str">
        <f t="shared" si="63"/>
        <v/>
      </c>
      <c r="C322" s="41" t="str">
        <f t="shared" si="64"/>
        <v/>
      </c>
      <c r="D322" s="50"/>
      <c r="E322" s="49" t="str">
        <f t="shared" si="65"/>
        <v/>
      </c>
      <c r="F322" s="32" t="str">
        <f t="shared" si="66"/>
        <v/>
      </c>
      <c r="G322" s="46" t="str">
        <f t="shared" si="67"/>
        <v/>
      </c>
      <c r="H322" s="40">
        <v>0</v>
      </c>
      <c r="I322" s="41">
        <f t="shared" si="70"/>
        <v>0</v>
      </c>
      <c r="J322" s="41">
        <f t="shared" si="57"/>
        <v>0</v>
      </c>
      <c r="K322" s="123">
        <f t="shared" si="68"/>
        <v>166.79042060041596</v>
      </c>
      <c r="L322" s="41" t="str">
        <f t="shared" si="58"/>
        <v/>
      </c>
      <c r="M322" s="41" t="str">
        <f t="shared" si="59"/>
        <v/>
      </c>
      <c r="N322" s="41" t="str">
        <f t="shared" si="60"/>
        <v/>
      </c>
      <c r="O322" s="32" t="str">
        <f t="shared" si="69"/>
        <v/>
      </c>
      <c r="P322" s="32" t="e">
        <f t="shared" si="61"/>
        <v>#VALUE!</v>
      </c>
      <c r="Q322" s="33"/>
      <c r="R322" s="24"/>
      <c r="S322" s="24"/>
      <c r="T322" s="24"/>
      <c r="U322" s="5"/>
      <c r="V322" s="5"/>
      <c r="W322" s="5"/>
      <c r="X322" s="5"/>
      <c r="Y322" s="5"/>
    </row>
    <row r="323" spans="1:25" ht="15" customHeight="1" x14ac:dyDescent="0.25">
      <c r="A323" s="31" t="str">
        <f t="shared" si="62"/>
        <v/>
      </c>
      <c r="B323" s="41" t="str">
        <f t="shared" si="63"/>
        <v/>
      </c>
      <c r="C323" s="41" t="str">
        <f t="shared" si="64"/>
        <v/>
      </c>
      <c r="D323" s="50"/>
      <c r="E323" s="49" t="str">
        <f t="shared" si="65"/>
        <v/>
      </c>
      <c r="F323" s="32" t="str">
        <f t="shared" si="66"/>
        <v/>
      </c>
      <c r="G323" s="46" t="str">
        <f t="shared" si="67"/>
        <v/>
      </c>
      <c r="H323" s="40">
        <v>0</v>
      </c>
      <c r="I323" s="41">
        <f t="shared" si="70"/>
        <v>0</v>
      </c>
      <c r="J323" s="41">
        <f t="shared" si="57"/>
        <v>0</v>
      </c>
      <c r="K323" s="123">
        <f t="shared" si="68"/>
        <v>167.06588854042775</v>
      </c>
      <c r="L323" s="41" t="str">
        <f t="shared" si="58"/>
        <v/>
      </c>
      <c r="M323" s="41" t="str">
        <f t="shared" si="59"/>
        <v/>
      </c>
      <c r="N323" s="41" t="str">
        <f t="shared" si="60"/>
        <v/>
      </c>
      <c r="O323" s="32" t="str">
        <f t="shared" si="69"/>
        <v/>
      </c>
      <c r="P323" s="32" t="e">
        <f t="shared" si="61"/>
        <v>#VALUE!</v>
      </c>
      <c r="Q323" s="33"/>
      <c r="R323" s="24"/>
      <c r="S323" s="24"/>
      <c r="T323" s="24"/>
      <c r="U323" s="5"/>
      <c r="V323" s="5"/>
      <c r="W323" s="5"/>
      <c r="X323" s="5"/>
      <c r="Y323" s="5"/>
    </row>
    <row r="324" spans="1:25" ht="15" customHeight="1" x14ac:dyDescent="0.25">
      <c r="A324" s="31" t="str">
        <f t="shared" si="62"/>
        <v/>
      </c>
      <c r="B324" s="41" t="str">
        <f t="shared" si="63"/>
        <v/>
      </c>
      <c r="C324" s="41" t="str">
        <f t="shared" si="64"/>
        <v/>
      </c>
      <c r="D324" s="50"/>
      <c r="E324" s="49" t="str">
        <f t="shared" si="65"/>
        <v/>
      </c>
      <c r="F324" s="32" t="str">
        <f t="shared" si="66"/>
        <v/>
      </c>
      <c r="G324" s="46" t="str">
        <f t="shared" si="67"/>
        <v/>
      </c>
      <c r="H324" s="40">
        <v>0</v>
      </c>
      <c r="I324" s="41">
        <f t="shared" si="70"/>
        <v>0</v>
      </c>
      <c r="J324" s="41">
        <f t="shared" si="57"/>
        <v>0</v>
      </c>
      <c r="K324" s="123">
        <f t="shared" si="68"/>
        <v>167.34181143813856</v>
      </c>
      <c r="L324" s="41" t="str">
        <f t="shared" si="58"/>
        <v/>
      </c>
      <c r="M324" s="41" t="str">
        <f t="shared" si="59"/>
        <v/>
      </c>
      <c r="N324" s="41" t="str">
        <f t="shared" si="60"/>
        <v/>
      </c>
      <c r="O324" s="32" t="str">
        <f t="shared" si="69"/>
        <v/>
      </c>
      <c r="P324" s="32" t="e">
        <f t="shared" si="61"/>
        <v>#VALUE!</v>
      </c>
      <c r="Q324" s="33"/>
      <c r="R324" s="24"/>
      <c r="S324" s="24"/>
      <c r="T324" s="24"/>
      <c r="U324" s="5"/>
      <c r="V324" s="5"/>
      <c r="W324" s="5"/>
      <c r="X324" s="5"/>
      <c r="Y324" s="5"/>
    </row>
    <row r="325" spans="1:25" ht="15" customHeight="1" x14ac:dyDescent="0.25">
      <c r="A325" s="31" t="str">
        <f t="shared" si="62"/>
        <v/>
      </c>
      <c r="B325" s="41" t="str">
        <f t="shared" si="63"/>
        <v/>
      </c>
      <c r="C325" s="41" t="str">
        <f t="shared" si="64"/>
        <v/>
      </c>
      <c r="D325" s="50"/>
      <c r="E325" s="49" t="str">
        <f t="shared" si="65"/>
        <v/>
      </c>
      <c r="F325" s="32" t="str">
        <f t="shared" si="66"/>
        <v/>
      </c>
      <c r="G325" s="46" t="str">
        <f t="shared" si="67"/>
        <v/>
      </c>
      <c r="H325" s="40">
        <v>0</v>
      </c>
      <c r="I325" s="41">
        <f t="shared" si="70"/>
        <v>0</v>
      </c>
      <c r="J325" s="41">
        <f t="shared" si="57"/>
        <v>0</v>
      </c>
      <c r="K325" s="123">
        <f t="shared" si="68"/>
        <v>167.61819004494802</v>
      </c>
      <c r="L325" s="41" t="str">
        <f t="shared" si="58"/>
        <v/>
      </c>
      <c r="M325" s="41" t="str">
        <f t="shared" si="59"/>
        <v/>
      </c>
      <c r="N325" s="41" t="str">
        <f t="shared" si="60"/>
        <v/>
      </c>
      <c r="O325" s="32" t="str">
        <f t="shared" si="69"/>
        <v/>
      </c>
      <c r="P325" s="32" t="e">
        <f t="shared" si="61"/>
        <v>#VALUE!</v>
      </c>
      <c r="Q325" s="33"/>
      <c r="R325" s="24"/>
      <c r="S325" s="24"/>
      <c r="T325" s="24"/>
      <c r="U325" s="5"/>
      <c r="V325" s="5"/>
      <c r="W325" s="5"/>
      <c r="X325" s="5"/>
      <c r="Y325" s="5"/>
    </row>
    <row r="326" spans="1:25" ht="15" customHeight="1" x14ac:dyDescent="0.25">
      <c r="A326" s="31" t="str">
        <f t="shared" si="62"/>
        <v/>
      </c>
      <c r="B326" s="41" t="str">
        <f t="shared" si="63"/>
        <v/>
      </c>
      <c r="C326" s="41" t="str">
        <f t="shared" si="64"/>
        <v/>
      </c>
      <c r="D326" s="50"/>
      <c r="E326" s="49" t="str">
        <f t="shared" si="65"/>
        <v/>
      </c>
      <c r="F326" s="32" t="str">
        <f t="shared" si="66"/>
        <v/>
      </c>
      <c r="G326" s="46" t="str">
        <f t="shared" si="67"/>
        <v/>
      </c>
      <c r="H326" s="40">
        <v>0</v>
      </c>
      <c r="I326" s="41">
        <f t="shared" si="70"/>
        <v>0</v>
      </c>
      <c r="J326" s="41">
        <f t="shared" si="57"/>
        <v>0</v>
      </c>
      <c r="K326" s="123">
        <f t="shared" si="68"/>
        <v>167.89502511349676</v>
      </c>
      <c r="L326" s="41" t="str">
        <f t="shared" si="58"/>
        <v/>
      </c>
      <c r="M326" s="41" t="str">
        <f t="shared" si="59"/>
        <v/>
      </c>
      <c r="N326" s="41" t="str">
        <f t="shared" si="60"/>
        <v/>
      </c>
      <c r="O326" s="32" t="str">
        <f t="shared" si="69"/>
        <v/>
      </c>
      <c r="P326" s="32" t="e">
        <f t="shared" si="61"/>
        <v>#VALUE!</v>
      </c>
      <c r="Q326" s="33"/>
      <c r="R326" s="24"/>
      <c r="S326" s="24"/>
      <c r="T326" s="24"/>
      <c r="U326" s="5"/>
      <c r="V326" s="5"/>
      <c r="W326" s="5"/>
      <c r="X326" s="5"/>
      <c r="Y326" s="5"/>
    </row>
    <row r="327" spans="1:25" ht="15" customHeight="1" x14ac:dyDescent="0.25">
      <c r="A327" s="31" t="str">
        <f t="shared" si="62"/>
        <v/>
      </c>
      <c r="B327" s="41" t="str">
        <f t="shared" si="63"/>
        <v/>
      </c>
      <c r="C327" s="41" t="str">
        <f t="shared" si="64"/>
        <v/>
      </c>
      <c r="D327" s="50"/>
      <c r="E327" s="49" t="str">
        <f t="shared" si="65"/>
        <v/>
      </c>
      <c r="F327" s="32" t="str">
        <f t="shared" si="66"/>
        <v/>
      </c>
      <c r="G327" s="46" t="str">
        <f t="shared" si="67"/>
        <v/>
      </c>
      <c r="H327" s="40">
        <v>0</v>
      </c>
      <c r="I327" s="41">
        <f t="shared" si="70"/>
        <v>0</v>
      </c>
      <c r="J327" s="41">
        <f t="shared" si="57"/>
        <v>0</v>
      </c>
      <c r="K327" s="123">
        <f t="shared" si="68"/>
        <v>168.17231739766845</v>
      </c>
      <c r="L327" s="41" t="str">
        <f t="shared" si="58"/>
        <v/>
      </c>
      <c r="M327" s="41" t="str">
        <f t="shared" si="59"/>
        <v/>
      </c>
      <c r="N327" s="41" t="str">
        <f t="shared" si="60"/>
        <v/>
      </c>
      <c r="O327" s="32" t="str">
        <f t="shared" si="69"/>
        <v/>
      </c>
      <c r="P327" s="32" t="e">
        <f t="shared" si="61"/>
        <v>#VALUE!</v>
      </c>
      <c r="Q327" s="33"/>
      <c r="R327" s="24"/>
      <c r="S327" s="24"/>
      <c r="T327" s="24"/>
      <c r="U327" s="5"/>
      <c r="V327" s="5"/>
      <c r="W327" s="5"/>
      <c r="X327" s="5"/>
      <c r="Y327" s="5"/>
    </row>
    <row r="328" spans="1:25" ht="15" customHeight="1" x14ac:dyDescent="0.25">
      <c r="A328" s="31" t="str">
        <f t="shared" si="62"/>
        <v/>
      </c>
      <c r="B328" s="41" t="str">
        <f t="shared" si="63"/>
        <v/>
      </c>
      <c r="C328" s="41" t="str">
        <f t="shared" si="64"/>
        <v/>
      </c>
      <c r="D328" s="50"/>
      <c r="E328" s="49" t="str">
        <f t="shared" si="65"/>
        <v/>
      </c>
      <c r="F328" s="32" t="str">
        <f t="shared" si="66"/>
        <v/>
      </c>
      <c r="G328" s="46" t="str">
        <f t="shared" si="67"/>
        <v/>
      </c>
      <c r="H328" s="40">
        <v>0</v>
      </c>
      <c r="I328" s="41">
        <f t="shared" si="70"/>
        <v>0</v>
      </c>
      <c r="J328" s="41">
        <f t="shared" si="57"/>
        <v>0</v>
      </c>
      <c r="K328" s="123">
        <f t="shared" si="68"/>
        <v>168.45006765259185</v>
      </c>
      <c r="L328" s="41" t="str">
        <f t="shared" si="58"/>
        <v/>
      </c>
      <c r="M328" s="41" t="str">
        <f t="shared" si="59"/>
        <v/>
      </c>
      <c r="N328" s="41" t="str">
        <f t="shared" si="60"/>
        <v/>
      </c>
      <c r="O328" s="32" t="str">
        <f t="shared" si="69"/>
        <v/>
      </c>
      <c r="P328" s="32" t="e">
        <f t="shared" si="61"/>
        <v>#VALUE!</v>
      </c>
      <c r="Q328" s="33"/>
      <c r="R328" s="24"/>
      <c r="S328" s="24"/>
      <c r="T328" s="24"/>
      <c r="U328" s="5"/>
      <c r="V328" s="5"/>
      <c r="W328" s="5"/>
      <c r="X328" s="5"/>
      <c r="Y328" s="5"/>
    </row>
    <row r="329" spans="1:25" ht="15" customHeight="1" x14ac:dyDescent="0.25">
      <c r="A329" s="31" t="str">
        <f t="shared" si="62"/>
        <v/>
      </c>
      <c r="B329" s="41" t="str">
        <f t="shared" si="63"/>
        <v/>
      </c>
      <c r="C329" s="41" t="str">
        <f t="shared" si="64"/>
        <v/>
      </c>
      <c r="D329" s="50"/>
      <c r="E329" s="49" t="str">
        <f t="shared" si="65"/>
        <v/>
      </c>
      <c r="F329" s="32" t="str">
        <f t="shared" si="66"/>
        <v/>
      </c>
      <c r="G329" s="46" t="str">
        <f t="shared" si="67"/>
        <v/>
      </c>
      <c r="H329" s="40">
        <v>0</v>
      </c>
      <c r="I329" s="41">
        <f t="shared" si="70"/>
        <v>0</v>
      </c>
      <c r="J329" s="41">
        <f t="shared" si="57"/>
        <v>0</v>
      </c>
      <c r="K329" s="123">
        <f t="shared" si="68"/>
        <v>168.7282766346429</v>
      </c>
      <c r="L329" s="41" t="str">
        <f t="shared" si="58"/>
        <v/>
      </c>
      <c r="M329" s="41" t="str">
        <f t="shared" si="59"/>
        <v/>
      </c>
      <c r="N329" s="41" t="str">
        <f t="shared" si="60"/>
        <v/>
      </c>
      <c r="O329" s="32" t="str">
        <f t="shared" si="69"/>
        <v/>
      </c>
      <c r="P329" s="32" t="e">
        <f t="shared" si="61"/>
        <v>#VALUE!</v>
      </c>
      <c r="Q329" s="33"/>
      <c r="R329" s="24"/>
      <c r="S329" s="24"/>
      <c r="T329" s="24"/>
      <c r="U329" s="5"/>
      <c r="V329" s="5"/>
      <c r="W329" s="5"/>
      <c r="X329" s="5"/>
      <c r="Y329" s="5"/>
    </row>
    <row r="330" spans="1:25" ht="15" customHeight="1" x14ac:dyDescent="0.25">
      <c r="A330" s="31" t="str">
        <f t="shared" si="62"/>
        <v/>
      </c>
      <c r="B330" s="41" t="str">
        <f t="shared" si="63"/>
        <v/>
      </c>
      <c r="C330" s="41" t="str">
        <f t="shared" si="64"/>
        <v/>
      </c>
      <c r="D330" s="50"/>
      <c r="E330" s="49" t="str">
        <f t="shared" si="65"/>
        <v/>
      </c>
      <c r="F330" s="32" t="str">
        <f t="shared" si="66"/>
        <v/>
      </c>
      <c r="G330" s="46" t="str">
        <f t="shared" si="67"/>
        <v/>
      </c>
      <c r="H330" s="40">
        <v>0</v>
      </c>
      <c r="I330" s="41">
        <f t="shared" si="70"/>
        <v>0</v>
      </c>
      <c r="J330" s="41">
        <f t="shared" si="57"/>
        <v>0</v>
      </c>
      <c r="K330" s="123">
        <f t="shared" si="68"/>
        <v>169.00694510144675</v>
      </c>
      <c r="L330" s="41" t="str">
        <f t="shared" si="58"/>
        <v/>
      </c>
      <c r="M330" s="41" t="str">
        <f t="shared" si="59"/>
        <v/>
      </c>
      <c r="N330" s="41" t="str">
        <f t="shared" si="60"/>
        <v/>
      </c>
      <c r="O330" s="32" t="str">
        <f t="shared" si="69"/>
        <v/>
      </c>
      <c r="P330" s="32" t="e">
        <f t="shared" si="61"/>
        <v>#VALUE!</v>
      </c>
      <c r="Q330" s="33"/>
      <c r="R330" s="24"/>
      <c r="S330" s="24"/>
      <c r="T330" s="24"/>
      <c r="U330" s="5"/>
      <c r="V330" s="5"/>
      <c r="W330" s="5"/>
      <c r="X330" s="5"/>
      <c r="Y330" s="5"/>
    </row>
    <row r="331" spans="1:25" ht="15" customHeight="1" x14ac:dyDescent="0.25">
      <c r="A331" s="31" t="str">
        <f t="shared" si="62"/>
        <v/>
      </c>
      <c r="B331" s="41" t="str">
        <f t="shared" si="63"/>
        <v/>
      </c>
      <c r="C331" s="41" t="str">
        <f t="shared" si="64"/>
        <v/>
      </c>
      <c r="D331" s="50"/>
      <c r="E331" s="49" t="str">
        <f t="shared" si="65"/>
        <v/>
      </c>
      <c r="F331" s="32" t="str">
        <f t="shared" si="66"/>
        <v/>
      </c>
      <c r="G331" s="46" t="str">
        <f t="shared" si="67"/>
        <v/>
      </c>
      <c r="H331" s="40">
        <v>0</v>
      </c>
      <c r="I331" s="41">
        <f t="shared" si="70"/>
        <v>0</v>
      </c>
      <c r="J331" s="41">
        <f t="shared" si="57"/>
        <v>0</v>
      </c>
      <c r="K331" s="123">
        <f t="shared" si="68"/>
        <v>169.28607381187982</v>
      </c>
      <c r="L331" s="41" t="str">
        <f t="shared" si="58"/>
        <v/>
      </c>
      <c r="M331" s="41" t="str">
        <f t="shared" si="59"/>
        <v/>
      </c>
      <c r="N331" s="41" t="str">
        <f t="shared" si="60"/>
        <v/>
      </c>
      <c r="O331" s="32" t="str">
        <f t="shared" si="69"/>
        <v/>
      </c>
      <c r="P331" s="32" t="e">
        <f t="shared" si="61"/>
        <v>#VALUE!</v>
      </c>
      <c r="Q331" s="33"/>
      <c r="R331" s="24"/>
      <c r="S331" s="24"/>
      <c r="T331" s="24"/>
      <c r="U331" s="5"/>
      <c r="V331" s="5"/>
      <c r="W331" s="5"/>
      <c r="X331" s="5"/>
      <c r="Y331" s="5"/>
    </row>
    <row r="332" spans="1:25" ht="15" customHeight="1" x14ac:dyDescent="0.25">
      <c r="A332" s="31" t="str">
        <f t="shared" si="62"/>
        <v/>
      </c>
      <c r="B332" s="41" t="str">
        <f t="shared" si="63"/>
        <v/>
      </c>
      <c r="C332" s="41" t="str">
        <f t="shared" si="64"/>
        <v/>
      </c>
      <c r="D332" s="50"/>
      <c r="E332" s="49" t="str">
        <f t="shared" si="65"/>
        <v/>
      </c>
      <c r="F332" s="32" t="str">
        <f t="shared" si="66"/>
        <v/>
      </c>
      <c r="G332" s="46" t="str">
        <f t="shared" si="67"/>
        <v/>
      </c>
      <c r="H332" s="40">
        <v>0</v>
      </c>
      <c r="I332" s="41">
        <f t="shared" si="70"/>
        <v>0</v>
      </c>
      <c r="J332" s="41">
        <f t="shared" si="57"/>
        <v>0</v>
      </c>
      <c r="K332" s="123">
        <f t="shared" si="68"/>
        <v>169.56566352607189</v>
      </c>
      <c r="L332" s="41" t="str">
        <f t="shared" si="58"/>
        <v/>
      </c>
      <c r="M332" s="41" t="str">
        <f t="shared" si="59"/>
        <v/>
      </c>
      <c r="N332" s="41" t="str">
        <f t="shared" si="60"/>
        <v/>
      </c>
      <c r="O332" s="32" t="str">
        <f t="shared" si="69"/>
        <v/>
      </c>
      <c r="P332" s="32" t="e">
        <f t="shared" si="61"/>
        <v>#VALUE!</v>
      </c>
      <c r="Q332" s="33"/>
      <c r="R332" s="24"/>
      <c r="S332" s="24"/>
      <c r="T332" s="24"/>
      <c r="U332" s="5"/>
      <c r="V332" s="5"/>
      <c r="W332" s="5"/>
      <c r="X332" s="5"/>
      <c r="Y332" s="5"/>
    </row>
    <row r="333" spans="1:25" ht="15" customHeight="1" x14ac:dyDescent="0.25">
      <c r="A333" s="31" t="str">
        <f t="shared" si="62"/>
        <v/>
      </c>
      <c r="B333" s="41" t="str">
        <f t="shared" si="63"/>
        <v/>
      </c>
      <c r="C333" s="41" t="str">
        <f t="shared" si="64"/>
        <v/>
      </c>
      <c r="D333" s="50"/>
      <c r="E333" s="49" t="str">
        <f t="shared" si="65"/>
        <v/>
      </c>
      <c r="F333" s="32" t="str">
        <f t="shared" si="66"/>
        <v/>
      </c>
      <c r="G333" s="46" t="str">
        <f t="shared" si="67"/>
        <v/>
      </c>
      <c r="H333" s="40">
        <v>0</v>
      </c>
      <c r="I333" s="41">
        <f t="shared" si="70"/>
        <v>0</v>
      </c>
      <c r="J333" s="41">
        <f t="shared" si="57"/>
        <v>0</v>
      </c>
      <c r="K333" s="123">
        <f t="shared" si="68"/>
        <v>169.84571500540812</v>
      </c>
      <c r="L333" s="41" t="str">
        <f t="shared" si="58"/>
        <v/>
      </c>
      <c r="M333" s="41" t="str">
        <f t="shared" si="59"/>
        <v/>
      </c>
      <c r="N333" s="41" t="str">
        <f t="shared" si="60"/>
        <v/>
      </c>
      <c r="O333" s="32" t="str">
        <f t="shared" si="69"/>
        <v/>
      </c>
      <c r="P333" s="32" t="e">
        <f t="shared" si="61"/>
        <v>#VALUE!</v>
      </c>
      <c r="Q333" s="33"/>
      <c r="R333" s="24"/>
      <c r="S333" s="24"/>
      <c r="T333" s="24"/>
      <c r="U333" s="5"/>
      <c r="V333" s="5"/>
      <c r="W333" s="5"/>
      <c r="X333" s="5"/>
      <c r="Y333" s="5"/>
    </row>
    <row r="334" spans="1:25" ht="15" customHeight="1" x14ac:dyDescent="0.25">
      <c r="A334" s="31" t="str">
        <f t="shared" si="62"/>
        <v/>
      </c>
      <c r="B334" s="41" t="str">
        <f t="shared" si="63"/>
        <v/>
      </c>
      <c r="C334" s="41" t="str">
        <f t="shared" si="64"/>
        <v/>
      </c>
      <c r="D334" s="50"/>
      <c r="E334" s="49" t="str">
        <f t="shared" si="65"/>
        <v/>
      </c>
      <c r="F334" s="32" t="str">
        <f t="shared" si="66"/>
        <v/>
      </c>
      <c r="G334" s="46" t="str">
        <f t="shared" si="67"/>
        <v/>
      </c>
      <c r="H334" s="40">
        <v>0</v>
      </c>
      <c r="I334" s="41">
        <f t="shared" si="70"/>
        <v>0</v>
      </c>
      <c r="J334" s="41">
        <f t="shared" ref="J334:J372" si="71">K334/$K$2*I334</f>
        <v>0</v>
      </c>
      <c r="K334" s="123">
        <f t="shared" si="68"/>
        <v>170.12622901253124</v>
      </c>
      <c r="L334" s="41" t="str">
        <f t="shared" ref="L334:L372" si="72">IFERROR(IF(B334="","",K334/100*B334),"")</f>
        <v/>
      </c>
      <c r="M334" s="41" t="str">
        <f t="shared" ref="M334:M372" si="73">IFERROR(IF(B334="","",K334/100*G334),"")</f>
        <v/>
      </c>
      <c r="N334" s="41" t="str">
        <f t="shared" ref="N334:N372" si="74">IFERROR(IF(B334="","",K334/100*F334),"")</f>
        <v/>
      </c>
      <c r="O334" s="32" t="str">
        <f t="shared" si="69"/>
        <v/>
      </c>
      <c r="P334" s="32" t="e">
        <f t="shared" ref="P334:P372" si="75">I334+(I334*E335/12)</f>
        <v>#VALUE!</v>
      </c>
      <c r="Q334" s="33"/>
      <c r="R334" s="24"/>
      <c r="S334" s="24"/>
      <c r="T334" s="24"/>
      <c r="U334" s="5"/>
      <c r="V334" s="5"/>
      <c r="W334" s="5"/>
      <c r="X334" s="5"/>
      <c r="Y334" s="5"/>
    </row>
    <row r="335" spans="1:25" ht="15" customHeight="1" x14ac:dyDescent="0.25">
      <c r="A335" s="31" t="str">
        <f t="shared" ref="A335:A372" si="76">IF(I334&lt;0.02,"",A334+1)</f>
        <v/>
      </c>
      <c r="B335" s="41" t="str">
        <f t="shared" ref="B335:B372" si="77">IF(A335="","",IF(E335&lt;&gt;E334,PMT(E335/12,$C$4-A334,-I334),B334))</f>
        <v/>
      </c>
      <c r="C335" s="41" t="str">
        <f t="shared" ref="C335:C372" si="78">IF(A335="","",IF(B335&gt;P334,P334,ROUNDUP(B335,2)))</f>
        <v/>
      </c>
      <c r="D335" s="50"/>
      <c r="E335" s="49" t="str">
        <f t="shared" ref="E335:E347" si="79">IF(A335="","",IF(D335&lt;&gt;"",D335,E334))</f>
        <v/>
      </c>
      <c r="F335" s="32" t="str">
        <f t="shared" ref="F335:F372" si="80">IF(A335="","",ROUNDUP(I334*E335/12,2))</f>
        <v/>
      </c>
      <c r="G335" s="46" t="str">
        <f t="shared" ref="G335:G347" si="81">IF(A335="","",C335-F335)</f>
        <v/>
      </c>
      <c r="H335" s="40">
        <v>0</v>
      </c>
      <c r="I335" s="41">
        <f t="shared" si="70"/>
        <v>0</v>
      </c>
      <c r="J335" s="41">
        <f t="shared" si="71"/>
        <v>0</v>
      </c>
      <c r="K335" s="123">
        <f t="shared" ref="K335:K372" si="82">K334+G$3*K334/100</f>
        <v>170.40720631134346</v>
      </c>
      <c r="L335" s="41" t="str">
        <f t="shared" si="72"/>
        <v/>
      </c>
      <c r="M335" s="41" t="str">
        <f t="shared" si="73"/>
        <v/>
      </c>
      <c r="N335" s="41" t="str">
        <f t="shared" si="74"/>
        <v/>
      </c>
      <c r="O335" s="32" t="str">
        <f t="shared" ref="O335:O372" si="83">IF(A335="","",O334+F335)</f>
        <v/>
      </c>
      <c r="P335" s="32" t="e">
        <f t="shared" si="75"/>
        <v>#VALUE!</v>
      </c>
      <c r="Q335" s="33"/>
      <c r="R335" s="24"/>
      <c r="S335" s="24"/>
      <c r="T335" s="24"/>
      <c r="U335" s="5"/>
      <c r="V335" s="5"/>
      <c r="W335" s="5"/>
      <c r="X335" s="5"/>
      <c r="Y335" s="5"/>
    </row>
    <row r="336" spans="1:25" ht="15" customHeight="1" x14ac:dyDescent="0.25">
      <c r="A336" s="31" t="str">
        <f t="shared" si="76"/>
        <v/>
      </c>
      <c r="B336" s="41" t="str">
        <f t="shared" si="77"/>
        <v/>
      </c>
      <c r="C336" s="41" t="str">
        <f t="shared" si="78"/>
        <v/>
      </c>
      <c r="D336" s="50"/>
      <c r="E336" s="49" t="str">
        <f t="shared" si="79"/>
        <v/>
      </c>
      <c r="F336" s="32" t="str">
        <f t="shared" si="80"/>
        <v/>
      </c>
      <c r="G336" s="46" t="str">
        <f t="shared" si="81"/>
        <v/>
      </c>
      <c r="H336" s="40">
        <v>0</v>
      </c>
      <c r="I336" s="41">
        <f t="shared" ref="I336:I372" si="84">IFERROR(IF(I335&lt;0.02,0,I335-G336-H336),"")</f>
        <v>0</v>
      </c>
      <c r="J336" s="41">
        <f t="shared" si="71"/>
        <v>0</v>
      </c>
      <c r="K336" s="123">
        <f t="shared" si="82"/>
        <v>170.68864766700867</v>
      </c>
      <c r="L336" s="41" t="str">
        <f t="shared" si="72"/>
        <v/>
      </c>
      <c r="M336" s="41" t="str">
        <f t="shared" si="73"/>
        <v/>
      </c>
      <c r="N336" s="41" t="str">
        <f t="shared" si="74"/>
        <v/>
      </c>
      <c r="O336" s="32" t="str">
        <f t="shared" si="83"/>
        <v/>
      </c>
      <c r="P336" s="32" t="e">
        <f t="shared" si="75"/>
        <v>#VALUE!</v>
      </c>
      <c r="Q336" s="33"/>
      <c r="R336" s="24"/>
      <c r="S336" s="24"/>
      <c r="T336" s="24"/>
      <c r="U336" s="5"/>
      <c r="V336" s="5"/>
      <c r="W336" s="5"/>
      <c r="X336" s="5"/>
      <c r="Y336" s="5"/>
    </row>
    <row r="337" spans="1:25" ht="15" customHeight="1" x14ac:dyDescent="0.25">
      <c r="A337" s="31" t="str">
        <f t="shared" si="76"/>
        <v/>
      </c>
      <c r="B337" s="41" t="str">
        <f t="shared" si="77"/>
        <v/>
      </c>
      <c r="C337" s="41" t="str">
        <f t="shared" si="78"/>
        <v/>
      </c>
      <c r="D337" s="50"/>
      <c r="E337" s="49" t="str">
        <f t="shared" si="79"/>
        <v/>
      </c>
      <c r="F337" s="32" t="str">
        <f t="shared" si="80"/>
        <v/>
      </c>
      <c r="G337" s="46" t="str">
        <f t="shared" si="81"/>
        <v/>
      </c>
      <c r="H337" s="40">
        <v>0</v>
      </c>
      <c r="I337" s="41">
        <f t="shared" si="84"/>
        <v>0</v>
      </c>
      <c r="J337" s="41">
        <f t="shared" si="71"/>
        <v>0</v>
      </c>
      <c r="K337" s="123">
        <f t="shared" si="82"/>
        <v>170.9705538459545</v>
      </c>
      <c r="L337" s="41" t="str">
        <f t="shared" si="72"/>
        <v/>
      </c>
      <c r="M337" s="41" t="str">
        <f t="shared" si="73"/>
        <v/>
      </c>
      <c r="N337" s="41" t="str">
        <f t="shared" si="74"/>
        <v/>
      </c>
      <c r="O337" s="32" t="str">
        <f t="shared" si="83"/>
        <v/>
      </c>
      <c r="P337" s="32" t="e">
        <f t="shared" si="75"/>
        <v>#VALUE!</v>
      </c>
      <c r="Q337" s="33"/>
      <c r="R337" s="24"/>
      <c r="S337" s="24"/>
      <c r="T337" s="24"/>
      <c r="U337" s="5"/>
      <c r="V337" s="5"/>
      <c r="W337" s="5"/>
      <c r="X337" s="5"/>
      <c r="Y337" s="5"/>
    </row>
    <row r="338" spans="1:25" ht="15" customHeight="1" x14ac:dyDescent="0.25">
      <c r="A338" s="31" t="str">
        <f t="shared" si="76"/>
        <v/>
      </c>
      <c r="B338" s="41" t="str">
        <f t="shared" si="77"/>
        <v/>
      </c>
      <c r="C338" s="41" t="str">
        <f t="shared" si="78"/>
        <v/>
      </c>
      <c r="D338" s="50"/>
      <c r="E338" s="49" t="str">
        <f t="shared" si="79"/>
        <v/>
      </c>
      <c r="F338" s="32" t="str">
        <f t="shared" si="80"/>
        <v/>
      </c>
      <c r="G338" s="46" t="str">
        <f t="shared" si="81"/>
        <v/>
      </c>
      <c r="H338" s="40">
        <v>0</v>
      </c>
      <c r="I338" s="41">
        <f t="shared" si="84"/>
        <v>0</v>
      </c>
      <c r="J338" s="41">
        <f t="shared" si="71"/>
        <v>0</v>
      </c>
      <c r="K338" s="123">
        <f t="shared" si="82"/>
        <v>171.25292561587437</v>
      </c>
      <c r="L338" s="41" t="str">
        <f t="shared" si="72"/>
        <v/>
      </c>
      <c r="M338" s="41" t="str">
        <f t="shared" si="73"/>
        <v/>
      </c>
      <c r="N338" s="41" t="str">
        <f t="shared" si="74"/>
        <v/>
      </c>
      <c r="O338" s="32" t="str">
        <f t="shared" si="83"/>
        <v/>
      </c>
      <c r="P338" s="32" t="e">
        <f t="shared" si="75"/>
        <v>#VALUE!</v>
      </c>
      <c r="Q338" s="33"/>
      <c r="R338" s="24"/>
      <c r="S338" s="24"/>
      <c r="T338" s="24"/>
      <c r="U338" s="5"/>
      <c r="V338" s="5"/>
      <c r="W338" s="5"/>
      <c r="X338" s="5"/>
      <c r="Y338" s="5"/>
    </row>
    <row r="339" spans="1:25" ht="15" customHeight="1" x14ac:dyDescent="0.25">
      <c r="A339" s="31" t="str">
        <f t="shared" si="76"/>
        <v/>
      </c>
      <c r="B339" s="41" t="str">
        <f t="shared" si="77"/>
        <v/>
      </c>
      <c r="C339" s="41" t="str">
        <f t="shared" si="78"/>
        <v/>
      </c>
      <c r="D339" s="50"/>
      <c r="E339" s="49" t="str">
        <f t="shared" si="79"/>
        <v/>
      </c>
      <c r="F339" s="32" t="str">
        <f t="shared" si="80"/>
        <v/>
      </c>
      <c r="G339" s="46" t="str">
        <f t="shared" si="81"/>
        <v/>
      </c>
      <c r="H339" s="40">
        <v>0</v>
      </c>
      <c r="I339" s="41">
        <f t="shared" si="84"/>
        <v>0</v>
      </c>
      <c r="J339" s="41">
        <f t="shared" si="71"/>
        <v>0</v>
      </c>
      <c r="K339" s="123">
        <f t="shared" si="82"/>
        <v>171.53576374572967</v>
      </c>
      <c r="L339" s="41" t="str">
        <f t="shared" si="72"/>
        <v/>
      </c>
      <c r="M339" s="41" t="str">
        <f t="shared" si="73"/>
        <v/>
      </c>
      <c r="N339" s="41" t="str">
        <f t="shared" si="74"/>
        <v/>
      </c>
      <c r="O339" s="32" t="str">
        <f t="shared" si="83"/>
        <v/>
      </c>
      <c r="P339" s="32" t="e">
        <f t="shared" si="75"/>
        <v>#VALUE!</v>
      </c>
      <c r="Q339" s="33"/>
      <c r="R339" s="24"/>
      <c r="S339" s="24"/>
      <c r="T339" s="24"/>
      <c r="U339" s="5"/>
      <c r="V339" s="5"/>
      <c r="W339" s="5"/>
      <c r="X339" s="5"/>
      <c r="Y339" s="5"/>
    </row>
    <row r="340" spans="1:25" ht="15" customHeight="1" x14ac:dyDescent="0.25">
      <c r="A340" s="31" t="str">
        <f t="shared" si="76"/>
        <v/>
      </c>
      <c r="B340" s="41" t="str">
        <f t="shared" si="77"/>
        <v/>
      </c>
      <c r="C340" s="41" t="str">
        <f t="shared" si="78"/>
        <v/>
      </c>
      <c r="D340" s="50"/>
      <c r="E340" s="49" t="str">
        <f t="shared" si="79"/>
        <v/>
      </c>
      <c r="F340" s="32" t="str">
        <f t="shared" si="80"/>
        <v/>
      </c>
      <c r="G340" s="46" t="str">
        <f t="shared" si="81"/>
        <v/>
      </c>
      <c r="H340" s="40">
        <v>0</v>
      </c>
      <c r="I340" s="41">
        <f t="shared" si="84"/>
        <v>0</v>
      </c>
      <c r="J340" s="41">
        <f t="shared" si="71"/>
        <v>0</v>
      </c>
      <c r="K340" s="123">
        <f t="shared" si="82"/>
        <v>171.81906900575171</v>
      </c>
      <c r="L340" s="41" t="str">
        <f t="shared" si="72"/>
        <v/>
      </c>
      <c r="M340" s="41" t="str">
        <f t="shared" si="73"/>
        <v/>
      </c>
      <c r="N340" s="41" t="str">
        <f t="shared" si="74"/>
        <v/>
      </c>
      <c r="O340" s="32" t="str">
        <f t="shared" si="83"/>
        <v/>
      </c>
      <c r="P340" s="32" t="e">
        <f t="shared" si="75"/>
        <v>#VALUE!</v>
      </c>
      <c r="Q340" s="33"/>
      <c r="R340" s="24"/>
      <c r="S340" s="24"/>
      <c r="T340" s="24"/>
      <c r="U340" s="5"/>
      <c r="V340" s="5"/>
      <c r="W340" s="5"/>
      <c r="X340" s="5"/>
      <c r="Y340" s="5"/>
    </row>
    <row r="341" spans="1:25" ht="15" customHeight="1" x14ac:dyDescent="0.25">
      <c r="A341" s="31" t="str">
        <f t="shared" si="76"/>
        <v/>
      </c>
      <c r="B341" s="41" t="str">
        <f t="shared" si="77"/>
        <v/>
      </c>
      <c r="C341" s="41" t="str">
        <f t="shared" si="78"/>
        <v/>
      </c>
      <c r="D341" s="50"/>
      <c r="E341" s="49" t="str">
        <f t="shared" si="79"/>
        <v/>
      </c>
      <c r="F341" s="32" t="str">
        <f t="shared" si="80"/>
        <v/>
      </c>
      <c r="G341" s="46" t="str">
        <f t="shared" si="81"/>
        <v/>
      </c>
      <c r="H341" s="40">
        <v>0</v>
      </c>
      <c r="I341" s="41">
        <f t="shared" si="84"/>
        <v>0</v>
      </c>
      <c r="J341" s="41">
        <f t="shared" si="71"/>
        <v>0</v>
      </c>
      <c r="K341" s="123">
        <f t="shared" si="82"/>
        <v>172.10284216744395</v>
      </c>
      <c r="L341" s="41" t="str">
        <f t="shared" si="72"/>
        <v/>
      </c>
      <c r="M341" s="41" t="str">
        <f t="shared" si="73"/>
        <v/>
      </c>
      <c r="N341" s="41" t="str">
        <f t="shared" si="74"/>
        <v/>
      </c>
      <c r="O341" s="32" t="str">
        <f t="shared" si="83"/>
        <v/>
      </c>
      <c r="P341" s="32" t="e">
        <f t="shared" si="75"/>
        <v>#VALUE!</v>
      </c>
      <c r="Q341" s="33"/>
      <c r="R341" s="24"/>
      <c r="S341" s="24"/>
      <c r="T341" s="24"/>
      <c r="U341" s="5"/>
      <c r="V341" s="5"/>
      <c r="W341" s="5"/>
      <c r="X341" s="5"/>
      <c r="Y341" s="5"/>
    </row>
    <row r="342" spans="1:25" ht="15" customHeight="1" x14ac:dyDescent="0.25">
      <c r="A342" s="31" t="str">
        <f t="shared" si="76"/>
        <v/>
      </c>
      <c r="B342" s="41" t="str">
        <f t="shared" si="77"/>
        <v/>
      </c>
      <c r="C342" s="41" t="str">
        <f t="shared" si="78"/>
        <v/>
      </c>
      <c r="D342" s="50"/>
      <c r="E342" s="49" t="str">
        <f t="shared" si="79"/>
        <v/>
      </c>
      <c r="F342" s="32" t="str">
        <f t="shared" si="80"/>
        <v/>
      </c>
      <c r="G342" s="46" t="str">
        <f t="shared" si="81"/>
        <v/>
      </c>
      <c r="H342" s="40">
        <v>0</v>
      </c>
      <c r="I342" s="41">
        <f t="shared" si="84"/>
        <v>0</v>
      </c>
      <c r="J342" s="41">
        <f t="shared" si="71"/>
        <v>0</v>
      </c>
      <c r="K342" s="123">
        <f t="shared" si="82"/>
        <v>172.38708400358405</v>
      </c>
      <c r="L342" s="41" t="str">
        <f t="shared" si="72"/>
        <v/>
      </c>
      <c r="M342" s="41" t="str">
        <f t="shared" si="73"/>
        <v/>
      </c>
      <c r="N342" s="41" t="str">
        <f t="shared" si="74"/>
        <v/>
      </c>
      <c r="O342" s="32" t="str">
        <f t="shared" si="83"/>
        <v/>
      </c>
      <c r="P342" s="32" t="e">
        <f t="shared" si="75"/>
        <v>#VALUE!</v>
      </c>
      <c r="Q342" s="33"/>
      <c r="R342" s="24"/>
      <c r="S342" s="24"/>
      <c r="T342" s="24"/>
      <c r="U342" s="5"/>
      <c r="V342" s="5"/>
      <c r="W342" s="5"/>
      <c r="X342" s="5"/>
      <c r="Y342" s="5"/>
    </row>
    <row r="343" spans="1:25" ht="15" customHeight="1" x14ac:dyDescent="0.25">
      <c r="A343" s="31" t="str">
        <f t="shared" si="76"/>
        <v/>
      </c>
      <c r="B343" s="41" t="str">
        <f t="shared" si="77"/>
        <v/>
      </c>
      <c r="C343" s="41" t="str">
        <f t="shared" si="78"/>
        <v/>
      </c>
      <c r="D343" s="50"/>
      <c r="E343" s="49" t="str">
        <f t="shared" si="79"/>
        <v/>
      </c>
      <c r="F343" s="32" t="str">
        <f t="shared" si="80"/>
        <v/>
      </c>
      <c r="G343" s="46" t="str">
        <f t="shared" si="81"/>
        <v/>
      </c>
      <c r="H343" s="40">
        <v>0</v>
      </c>
      <c r="I343" s="41">
        <f t="shared" si="84"/>
        <v>0</v>
      </c>
      <c r="J343" s="41">
        <f t="shared" si="71"/>
        <v>0</v>
      </c>
      <c r="K343" s="123">
        <f t="shared" si="82"/>
        <v>172.67179528822595</v>
      </c>
      <c r="L343" s="41" t="str">
        <f t="shared" si="72"/>
        <v/>
      </c>
      <c r="M343" s="41" t="str">
        <f t="shared" si="73"/>
        <v/>
      </c>
      <c r="N343" s="41" t="str">
        <f t="shared" si="74"/>
        <v/>
      </c>
      <c r="O343" s="32" t="str">
        <f t="shared" si="83"/>
        <v/>
      </c>
      <c r="P343" s="32" t="e">
        <f t="shared" si="75"/>
        <v>#VALUE!</v>
      </c>
      <c r="Q343" s="33"/>
      <c r="R343" s="24"/>
      <c r="S343" s="24"/>
      <c r="T343" s="24"/>
      <c r="U343" s="5"/>
      <c r="V343" s="5"/>
      <c r="W343" s="5"/>
      <c r="X343" s="5"/>
      <c r="Y343" s="5"/>
    </row>
    <row r="344" spans="1:25" ht="15" customHeight="1" x14ac:dyDescent="0.25">
      <c r="A344" s="31" t="str">
        <f t="shared" si="76"/>
        <v/>
      </c>
      <c r="B344" s="41" t="str">
        <f t="shared" si="77"/>
        <v/>
      </c>
      <c r="C344" s="41" t="str">
        <f t="shared" si="78"/>
        <v/>
      </c>
      <c r="D344" s="50"/>
      <c r="E344" s="49" t="str">
        <f t="shared" si="79"/>
        <v/>
      </c>
      <c r="F344" s="32" t="str">
        <f t="shared" si="80"/>
        <v/>
      </c>
      <c r="G344" s="46" t="str">
        <f t="shared" si="81"/>
        <v/>
      </c>
      <c r="H344" s="40">
        <v>0</v>
      </c>
      <c r="I344" s="41">
        <f t="shared" si="84"/>
        <v>0</v>
      </c>
      <c r="J344" s="41">
        <f t="shared" si="71"/>
        <v>0</v>
      </c>
      <c r="K344" s="123">
        <f t="shared" si="82"/>
        <v>172.95697679670204</v>
      </c>
      <c r="L344" s="41" t="str">
        <f t="shared" si="72"/>
        <v/>
      </c>
      <c r="M344" s="41" t="str">
        <f t="shared" si="73"/>
        <v/>
      </c>
      <c r="N344" s="41" t="str">
        <f t="shared" si="74"/>
        <v/>
      </c>
      <c r="O344" s="32" t="str">
        <f t="shared" si="83"/>
        <v/>
      </c>
      <c r="P344" s="32" t="e">
        <f t="shared" si="75"/>
        <v>#VALUE!</v>
      </c>
      <c r="Q344" s="33"/>
      <c r="R344" s="24"/>
      <c r="S344" s="24"/>
      <c r="T344" s="24"/>
      <c r="U344" s="5"/>
      <c r="V344" s="5"/>
      <c r="W344" s="5"/>
      <c r="X344" s="5"/>
      <c r="Y344" s="5"/>
    </row>
    <row r="345" spans="1:25" ht="15" customHeight="1" x14ac:dyDescent="0.25">
      <c r="A345" s="31" t="str">
        <f t="shared" si="76"/>
        <v/>
      </c>
      <c r="B345" s="41" t="str">
        <f t="shared" si="77"/>
        <v/>
      </c>
      <c r="C345" s="41" t="str">
        <f t="shared" si="78"/>
        <v/>
      </c>
      <c r="D345" s="50"/>
      <c r="E345" s="49" t="str">
        <f t="shared" si="79"/>
        <v/>
      </c>
      <c r="F345" s="32" t="str">
        <f t="shared" si="80"/>
        <v/>
      </c>
      <c r="G345" s="46" t="str">
        <f t="shared" si="81"/>
        <v/>
      </c>
      <c r="H345" s="40">
        <v>0</v>
      </c>
      <c r="I345" s="41">
        <f t="shared" si="84"/>
        <v>0</v>
      </c>
      <c r="J345" s="41">
        <f t="shared" si="71"/>
        <v>0</v>
      </c>
      <c r="K345" s="123">
        <f t="shared" si="82"/>
        <v>173.2426293056252</v>
      </c>
      <c r="L345" s="41" t="str">
        <f t="shared" si="72"/>
        <v/>
      </c>
      <c r="M345" s="41" t="str">
        <f t="shared" si="73"/>
        <v/>
      </c>
      <c r="N345" s="41" t="str">
        <f t="shared" si="74"/>
        <v/>
      </c>
      <c r="O345" s="32" t="str">
        <f t="shared" si="83"/>
        <v/>
      </c>
      <c r="P345" s="32" t="e">
        <f t="shared" si="75"/>
        <v>#VALUE!</v>
      </c>
      <c r="Q345" s="33"/>
      <c r="R345" s="24"/>
      <c r="S345" s="24"/>
      <c r="T345" s="24"/>
      <c r="U345" s="5"/>
      <c r="V345" s="5"/>
      <c r="W345" s="5"/>
      <c r="X345" s="5"/>
      <c r="Y345" s="5"/>
    </row>
    <row r="346" spans="1:25" ht="15" customHeight="1" x14ac:dyDescent="0.25">
      <c r="A346" s="31" t="str">
        <f t="shared" si="76"/>
        <v/>
      </c>
      <c r="B346" s="41" t="str">
        <f t="shared" si="77"/>
        <v/>
      </c>
      <c r="C346" s="41" t="str">
        <f t="shared" si="78"/>
        <v/>
      </c>
      <c r="D346" s="50"/>
      <c r="E346" s="49" t="str">
        <f t="shared" si="79"/>
        <v/>
      </c>
      <c r="F346" s="32" t="str">
        <f t="shared" si="80"/>
        <v/>
      </c>
      <c r="G346" s="46" t="str">
        <f t="shared" si="81"/>
        <v/>
      </c>
      <c r="H346" s="40">
        <v>0</v>
      </c>
      <c r="I346" s="41">
        <f t="shared" si="84"/>
        <v>0</v>
      </c>
      <c r="J346" s="41">
        <f t="shared" si="71"/>
        <v>0</v>
      </c>
      <c r="K346" s="123">
        <f t="shared" si="82"/>
        <v>173.52875359289095</v>
      </c>
      <c r="L346" s="41" t="str">
        <f t="shared" si="72"/>
        <v/>
      </c>
      <c r="M346" s="41" t="str">
        <f t="shared" si="73"/>
        <v/>
      </c>
      <c r="N346" s="41" t="str">
        <f t="shared" si="74"/>
        <v/>
      </c>
      <c r="O346" s="32" t="str">
        <f t="shared" si="83"/>
        <v/>
      </c>
      <c r="P346" s="32" t="e">
        <f t="shared" si="75"/>
        <v>#VALUE!</v>
      </c>
      <c r="Q346" s="33"/>
      <c r="R346" s="24"/>
      <c r="S346" s="24"/>
      <c r="T346" s="24"/>
      <c r="U346" s="5"/>
      <c r="V346" s="5"/>
      <c r="W346" s="5"/>
      <c r="X346" s="5"/>
      <c r="Y346" s="5"/>
    </row>
    <row r="347" spans="1:25" ht="15" customHeight="1" x14ac:dyDescent="0.25">
      <c r="A347" s="31" t="str">
        <f t="shared" si="76"/>
        <v/>
      </c>
      <c r="B347" s="41" t="str">
        <f t="shared" si="77"/>
        <v/>
      </c>
      <c r="C347" s="41" t="str">
        <f t="shared" si="78"/>
        <v/>
      </c>
      <c r="D347" s="50"/>
      <c r="E347" s="49" t="str">
        <f t="shared" si="79"/>
        <v/>
      </c>
      <c r="F347" s="32" t="str">
        <f t="shared" si="80"/>
        <v/>
      </c>
      <c r="G347" s="46" t="str">
        <f t="shared" si="81"/>
        <v/>
      </c>
      <c r="H347" s="40">
        <v>0</v>
      </c>
      <c r="I347" s="41">
        <f t="shared" si="84"/>
        <v>0</v>
      </c>
      <c r="J347" s="41">
        <f t="shared" si="71"/>
        <v>0</v>
      </c>
      <c r="K347" s="123">
        <f t="shared" si="82"/>
        <v>173.8153504376796</v>
      </c>
      <c r="L347" s="41" t="str">
        <f t="shared" si="72"/>
        <v/>
      </c>
      <c r="M347" s="41" t="str">
        <f t="shared" si="73"/>
        <v/>
      </c>
      <c r="N347" s="41" t="str">
        <f t="shared" si="74"/>
        <v/>
      </c>
      <c r="O347" s="32" t="str">
        <f t="shared" si="83"/>
        <v/>
      </c>
      <c r="P347" s="32" t="e">
        <f t="shared" si="75"/>
        <v>#VALUE!</v>
      </c>
      <c r="Q347" s="33"/>
      <c r="R347" s="24"/>
      <c r="S347" s="24"/>
      <c r="T347" s="24"/>
      <c r="U347" s="5"/>
      <c r="V347" s="5"/>
      <c r="W347" s="5"/>
      <c r="X347" s="5"/>
      <c r="Y347" s="5"/>
    </row>
    <row r="348" spans="1:25" ht="15" customHeight="1" x14ac:dyDescent="0.25">
      <c r="A348" s="31" t="str">
        <f t="shared" si="76"/>
        <v/>
      </c>
      <c r="B348" s="41" t="str">
        <f t="shared" si="77"/>
        <v/>
      </c>
      <c r="C348" s="41" t="str">
        <f t="shared" si="78"/>
        <v/>
      </c>
      <c r="D348" s="50"/>
      <c r="E348" s="49" t="str">
        <f>IF(A348="","",IF(D348&lt;&gt;"",D348,E347))</f>
        <v/>
      </c>
      <c r="F348" s="32" t="str">
        <f t="shared" si="80"/>
        <v/>
      </c>
      <c r="G348" s="46" t="str">
        <f>IF(A348="","",C348-F348)</f>
        <v/>
      </c>
      <c r="H348" s="40">
        <v>0</v>
      </c>
      <c r="I348" s="41">
        <f t="shared" si="84"/>
        <v>0</v>
      </c>
      <c r="J348" s="41">
        <f t="shared" si="71"/>
        <v>0</v>
      </c>
      <c r="K348" s="123">
        <f t="shared" si="82"/>
        <v>174.1024206204583</v>
      </c>
      <c r="L348" s="41" t="str">
        <f t="shared" si="72"/>
        <v/>
      </c>
      <c r="M348" s="41" t="str">
        <f t="shared" si="73"/>
        <v/>
      </c>
      <c r="N348" s="41" t="str">
        <f t="shared" si="74"/>
        <v/>
      </c>
      <c r="O348" s="32" t="str">
        <f t="shared" si="83"/>
        <v/>
      </c>
      <c r="P348" s="32" t="e">
        <f t="shared" si="75"/>
        <v>#VALUE!</v>
      </c>
      <c r="Q348" s="33"/>
      <c r="R348" s="24"/>
      <c r="S348" s="24"/>
      <c r="T348" s="24"/>
      <c r="U348" s="5"/>
      <c r="V348" s="5"/>
      <c r="W348" s="5"/>
      <c r="X348" s="5"/>
      <c r="Y348" s="5"/>
    </row>
    <row r="349" spans="1:25" ht="15" customHeight="1" x14ac:dyDescent="0.25">
      <c r="A349" s="31" t="str">
        <f t="shared" si="76"/>
        <v/>
      </c>
      <c r="B349" s="41" t="str">
        <f t="shared" si="77"/>
        <v/>
      </c>
      <c r="C349" s="41" t="str">
        <f t="shared" si="78"/>
        <v/>
      </c>
      <c r="D349" s="50"/>
      <c r="E349" s="49" t="str">
        <f t="shared" ref="E349:E372" si="85">IF(A349="","",IF(D349&lt;&gt;"",D349,E348))</f>
        <v/>
      </c>
      <c r="F349" s="32" t="str">
        <f t="shared" si="80"/>
        <v/>
      </c>
      <c r="G349" s="46" t="str">
        <f t="shared" ref="G349:G372" si="86">IF(A349="","",C349-F349)</f>
        <v/>
      </c>
      <c r="H349" s="40">
        <v>0</v>
      </c>
      <c r="I349" s="41">
        <f t="shared" si="84"/>
        <v>0</v>
      </c>
      <c r="J349" s="41">
        <f t="shared" si="71"/>
        <v>0</v>
      </c>
      <c r="K349" s="123">
        <f t="shared" si="82"/>
        <v>174.38996492298324</v>
      </c>
      <c r="L349" s="41" t="str">
        <f t="shared" si="72"/>
        <v/>
      </c>
      <c r="M349" s="41" t="str">
        <f t="shared" si="73"/>
        <v/>
      </c>
      <c r="N349" s="41" t="str">
        <f t="shared" si="74"/>
        <v/>
      </c>
      <c r="O349" s="32" t="str">
        <f t="shared" si="83"/>
        <v/>
      </c>
      <c r="P349" s="32" t="e">
        <f t="shared" si="75"/>
        <v>#VALUE!</v>
      </c>
      <c r="Q349" s="33"/>
      <c r="R349" s="24"/>
      <c r="S349" s="24"/>
      <c r="T349" s="24"/>
      <c r="U349" s="5"/>
      <c r="V349" s="5"/>
      <c r="W349" s="5"/>
      <c r="X349" s="5"/>
      <c r="Y349" s="5"/>
    </row>
    <row r="350" spans="1:25" ht="15" customHeight="1" x14ac:dyDescent="0.25">
      <c r="A350" s="31" t="str">
        <f t="shared" si="76"/>
        <v/>
      </c>
      <c r="B350" s="41" t="str">
        <f t="shared" si="77"/>
        <v/>
      </c>
      <c r="C350" s="41" t="str">
        <f t="shared" si="78"/>
        <v/>
      </c>
      <c r="D350" s="50"/>
      <c r="E350" s="49" t="str">
        <f t="shared" si="85"/>
        <v/>
      </c>
      <c r="F350" s="32" t="str">
        <f t="shared" si="80"/>
        <v/>
      </c>
      <c r="G350" s="46" t="str">
        <f t="shared" si="86"/>
        <v/>
      </c>
      <c r="H350" s="40">
        <v>0</v>
      </c>
      <c r="I350" s="41">
        <f t="shared" si="84"/>
        <v>0</v>
      </c>
      <c r="J350" s="41">
        <f t="shared" si="71"/>
        <v>0</v>
      </c>
      <c r="K350" s="123">
        <f t="shared" si="82"/>
        <v>174.67798412830172</v>
      </c>
      <c r="L350" s="41" t="str">
        <f t="shared" si="72"/>
        <v/>
      </c>
      <c r="M350" s="41" t="str">
        <f t="shared" si="73"/>
        <v/>
      </c>
      <c r="N350" s="41" t="str">
        <f t="shared" si="74"/>
        <v/>
      </c>
      <c r="O350" s="32" t="str">
        <f t="shared" si="83"/>
        <v/>
      </c>
      <c r="P350" s="32" t="e">
        <f t="shared" si="75"/>
        <v>#VALUE!</v>
      </c>
      <c r="Q350" s="33"/>
      <c r="R350" s="24"/>
      <c r="S350" s="24"/>
      <c r="T350" s="24"/>
      <c r="U350" s="5"/>
      <c r="V350" s="5"/>
      <c r="W350" s="5"/>
      <c r="X350" s="5"/>
      <c r="Y350" s="5"/>
    </row>
    <row r="351" spans="1:25" ht="15" customHeight="1" x14ac:dyDescent="0.25">
      <c r="A351" s="31" t="str">
        <f t="shared" si="76"/>
        <v/>
      </c>
      <c r="B351" s="41" t="str">
        <f t="shared" si="77"/>
        <v/>
      </c>
      <c r="C351" s="41" t="str">
        <f t="shared" si="78"/>
        <v/>
      </c>
      <c r="D351" s="50"/>
      <c r="E351" s="49" t="str">
        <f t="shared" si="85"/>
        <v/>
      </c>
      <c r="F351" s="32" t="str">
        <f t="shared" si="80"/>
        <v/>
      </c>
      <c r="G351" s="46" t="str">
        <f t="shared" si="86"/>
        <v/>
      </c>
      <c r="H351" s="40">
        <v>0</v>
      </c>
      <c r="I351" s="41">
        <f t="shared" si="84"/>
        <v>0</v>
      </c>
      <c r="J351" s="41">
        <f t="shared" si="71"/>
        <v>0</v>
      </c>
      <c r="K351" s="123">
        <f t="shared" si="82"/>
        <v>174.96647902075429</v>
      </c>
      <c r="L351" s="41" t="str">
        <f t="shared" si="72"/>
        <v/>
      </c>
      <c r="M351" s="41" t="str">
        <f t="shared" si="73"/>
        <v/>
      </c>
      <c r="N351" s="41" t="str">
        <f t="shared" si="74"/>
        <v/>
      </c>
      <c r="O351" s="32" t="str">
        <f t="shared" si="83"/>
        <v/>
      </c>
      <c r="P351" s="32" t="e">
        <f t="shared" si="75"/>
        <v>#VALUE!</v>
      </c>
      <c r="Q351" s="33"/>
      <c r="R351" s="24"/>
      <c r="S351" s="24"/>
      <c r="T351" s="24"/>
      <c r="U351" s="5"/>
      <c r="V351" s="5"/>
      <c r="W351" s="5"/>
      <c r="X351" s="5"/>
      <c r="Y351" s="5"/>
    </row>
    <row r="352" spans="1:25" ht="15" customHeight="1" x14ac:dyDescent="0.25">
      <c r="A352" s="31" t="str">
        <f t="shared" si="76"/>
        <v/>
      </c>
      <c r="B352" s="41" t="str">
        <f t="shared" si="77"/>
        <v/>
      </c>
      <c r="C352" s="41" t="str">
        <f t="shared" si="78"/>
        <v/>
      </c>
      <c r="D352" s="50"/>
      <c r="E352" s="49" t="str">
        <f t="shared" si="85"/>
        <v/>
      </c>
      <c r="F352" s="32" t="str">
        <f t="shared" si="80"/>
        <v/>
      </c>
      <c r="G352" s="46" t="str">
        <f t="shared" si="86"/>
        <v/>
      </c>
      <c r="H352" s="40">
        <v>0</v>
      </c>
      <c r="I352" s="41">
        <f t="shared" si="84"/>
        <v>0</v>
      </c>
      <c r="J352" s="41">
        <f t="shared" si="71"/>
        <v>0</v>
      </c>
      <c r="K352" s="123">
        <f t="shared" si="82"/>
        <v>175.25545038597696</v>
      </c>
      <c r="L352" s="41" t="str">
        <f t="shared" si="72"/>
        <v/>
      </c>
      <c r="M352" s="41" t="str">
        <f t="shared" si="73"/>
        <v/>
      </c>
      <c r="N352" s="41" t="str">
        <f t="shared" si="74"/>
        <v/>
      </c>
      <c r="O352" s="32" t="str">
        <f t="shared" si="83"/>
        <v/>
      </c>
      <c r="P352" s="32" t="e">
        <f t="shared" si="75"/>
        <v>#VALUE!</v>
      </c>
      <c r="Q352" s="33"/>
      <c r="R352" s="24"/>
      <c r="S352" s="24"/>
      <c r="T352" s="24"/>
      <c r="U352" s="5"/>
      <c r="V352" s="5"/>
      <c r="W352" s="5"/>
      <c r="X352" s="5"/>
      <c r="Y352" s="5"/>
    </row>
    <row r="353" spans="1:25" ht="15" customHeight="1" x14ac:dyDescent="0.25">
      <c r="A353" s="31" t="str">
        <f t="shared" si="76"/>
        <v/>
      </c>
      <c r="B353" s="41" t="str">
        <f t="shared" si="77"/>
        <v/>
      </c>
      <c r="C353" s="41" t="str">
        <f t="shared" si="78"/>
        <v/>
      </c>
      <c r="D353" s="50"/>
      <c r="E353" s="49" t="str">
        <f t="shared" si="85"/>
        <v/>
      </c>
      <c r="F353" s="32" t="str">
        <f t="shared" si="80"/>
        <v/>
      </c>
      <c r="G353" s="46" t="str">
        <f t="shared" si="86"/>
        <v/>
      </c>
      <c r="H353" s="40">
        <v>0</v>
      </c>
      <c r="I353" s="41">
        <f t="shared" si="84"/>
        <v>0</v>
      </c>
      <c r="J353" s="41">
        <f t="shared" si="71"/>
        <v>0</v>
      </c>
      <c r="K353" s="123">
        <f t="shared" si="82"/>
        <v>175.54489901090324</v>
      </c>
      <c r="L353" s="41" t="str">
        <f t="shared" si="72"/>
        <v/>
      </c>
      <c r="M353" s="41" t="str">
        <f t="shared" si="73"/>
        <v/>
      </c>
      <c r="N353" s="41" t="str">
        <f t="shared" si="74"/>
        <v/>
      </c>
      <c r="O353" s="32" t="str">
        <f t="shared" si="83"/>
        <v/>
      </c>
      <c r="P353" s="32" t="e">
        <f t="shared" si="75"/>
        <v>#VALUE!</v>
      </c>
      <c r="Q353" s="33"/>
      <c r="R353" s="24"/>
      <c r="S353" s="24"/>
      <c r="T353" s="24"/>
      <c r="U353" s="5"/>
      <c r="V353" s="5"/>
      <c r="W353" s="5"/>
      <c r="X353" s="5"/>
      <c r="Y353" s="5"/>
    </row>
    <row r="354" spans="1:25" ht="15" customHeight="1" x14ac:dyDescent="0.25">
      <c r="A354" s="31" t="str">
        <f t="shared" si="76"/>
        <v/>
      </c>
      <c r="B354" s="41" t="str">
        <f t="shared" si="77"/>
        <v/>
      </c>
      <c r="C354" s="41" t="str">
        <f t="shared" si="78"/>
        <v/>
      </c>
      <c r="D354" s="50"/>
      <c r="E354" s="49" t="str">
        <f t="shared" si="85"/>
        <v/>
      </c>
      <c r="F354" s="32" t="str">
        <f t="shared" si="80"/>
        <v/>
      </c>
      <c r="G354" s="46" t="str">
        <f t="shared" si="86"/>
        <v/>
      </c>
      <c r="H354" s="40">
        <v>0</v>
      </c>
      <c r="I354" s="41">
        <f t="shared" si="84"/>
        <v>0</v>
      </c>
      <c r="J354" s="41">
        <f t="shared" si="71"/>
        <v>0</v>
      </c>
      <c r="K354" s="123">
        <f t="shared" si="82"/>
        <v>175.83482568376633</v>
      </c>
      <c r="L354" s="41" t="str">
        <f t="shared" si="72"/>
        <v/>
      </c>
      <c r="M354" s="41" t="str">
        <f t="shared" si="73"/>
        <v/>
      </c>
      <c r="N354" s="41" t="str">
        <f t="shared" si="74"/>
        <v/>
      </c>
      <c r="O354" s="32" t="str">
        <f t="shared" si="83"/>
        <v/>
      </c>
      <c r="P354" s="32" t="e">
        <f t="shared" si="75"/>
        <v>#VALUE!</v>
      </c>
      <c r="Q354" s="33"/>
      <c r="R354" s="24"/>
      <c r="S354" s="24"/>
      <c r="T354" s="24"/>
      <c r="U354" s="5"/>
      <c r="V354" s="5"/>
      <c r="W354" s="5"/>
      <c r="X354" s="5"/>
      <c r="Y354" s="5"/>
    </row>
    <row r="355" spans="1:25" ht="15" customHeight="1" x14ac:dyDescent="0.25">
      <c r="A355" s="31" t="str">
        <f t="shared" si="76"/>
        <v/>
      </c>
      <c r="B355" s="41" t="str">
        <f t="shared" si="77"/>
        <v/>
      </c>
      <c r="C355" s="41" t="str">
        <f t="shared" si="78"/>
        <v/>
      </c>
      <c r="D355" s="50"/>
      <c r="E355" s="49" t="str">
        <f t="shared" si="85"/>
        <v/>
      </c>
      <c r="F355" s="32" t="str">
        <f t="shared" si="80"/>
        <v/>
      </c>
      <c r="G355" s="46" t="str">
        <f t="shared" si="86"/>
        <v/>
      </c>
      <c r="H355" s="40">
        <v>0</v>
      </c>
      <c r="I355" s="41">
        <f t="shared" si="84"/>
        <v>0</v>
      </c>
      <c r="J355" s="41">
        <f t="shared" si="71"/>
        <v>0</v>
      </c>
      <c r="K355" s="123">
        <f t="shared" si="82"/>
        <v>176.12523119410125</v>
      </c>
      <c r="L355" s="41" t="str">
        <f t="shared" si="72"/>
        <v/>
      </c>
      <c r="M355" s="41" t="str">
        <f t="shared" si="73"/>
        <v/>
      </c>
      <c r="N355" s="41" t="str">
        <f t="shared" si="74"/>
        <v/>
      </c>
      <c r="O355" s="32" t="str">
        <f t="shared" si="83"/>
        <v/>
      </c>
      <c r="P355" s="32" t="e">
        <f t="shared" si="75"/>
        <v>#VALUE!</v>
      </c>
      <c r="Q355" s="33"/>
      <c r="R355" s="24"/>
      <c r="S355" s="24"/>
      <c r="T355" s="24"/>
      <c r="U355" s="5"/>
      <c r="V355" s="5"/>
      <c r="W355" s="5"/>
      <c r="X355" s="5"/>
      <c r="Y355" s="5"/>
    </row>
    <row r="356" spans="1:25" ht="15" customHeight="1" x14ac:dyDescent="0.25">
      <c r="A356" s="31" t="str">
        <f t="shared" si="76"/>
        <v/>
      </c>
      <c r="B356" s="41" t="str">
        <f t="shared" si="77"/>
        <v/>
      </c>
      <c r="C356" s="41" t="str">
        <f t="shared" si="78"/>
        <v/>
      </c>
      <c r="D356" s="50"/>
      <c r="E356" s="49" t="str">
        <f t="shared" si="85"/>
        <v/>
      </c>
      <c r="F356" s="32" t="str">
        <f t="shared" si="80"/>
        <v/>
      </c>
      <c r="G356" s="46" t="str">
        <f t="shared" si="86"/>
        <v/>
      </c>
      <c r="H356" s="40">
        <v>0</v>
      </c>
      <c r="I356" s="41">
        <f t="shared" si="84"/>
        <v>0</v>
      </c>
      <c r="J356" s="41">
        <f t="shared" si="71"/>
        <v>0</v>
      </c>
      <c r="K356" s="123">
        <f t="shared" si="82"/>
        <v>176.41611633274704</v>
      </c>
      <c r="L356" s="41" t="str">
        <f t="shared" si="72"/>
        <v/>
      </c>
      <c r="M356" s="41" t="str">
        <f t="shared" si="73"/>
        <v/>
      </c>
      <c r="N356" s="41" t="str">
        <f t="shared" si="74"/>
        <v/>
      </c>
      <c r="O356" s="32" t="str">
        <f t="shared" si="83"/>
        <v/>
      </c>
      <c r="P356" s="32" t="e">
        <f t="shared" si="75"/>
        <v>#VALUE!</v>
      </c>
      <c r="Q356" s="33"/>
      <c r="R356" s="24"/>
      <c r="S356" s="24"/>
      <c r="T356" s="24"/>
      <c r="U356" s="5"/>
      <c r="V356" s="5"/>
      <c r="W356" s="5"/>
      <c r="X356" s="5"/>
      <c r="Y356" s="5"/>
    </row>
    <row r="357" spans="1:25" ht="15" customHeight="1" x14ac:dyDescent="0.25">
      <c r="A357" s="31" t="str">
        <f t="shared" si="76"/>
        <v/>
      </c>
      <c r="B357" s="41" t="str">
        <f t="shared" si="77"/>
        <v/>
      </c>
      <c r="C357" s="41" t="str">
        <f t="shared" si="78"/>
        <v/>
      </c>
      <c r="D357" s="50"/>
      <c r="E357" s="49" t="str">
        <f t="shared" si="85"/>
        <v/>
      </c>
      <c r="F357" s="32" t="str">
        <f t="shared" si="80"/>
        <v/>
      </c>
      <c r="G357" s="46" t="str">
        <f t="shared" si="86"/>
        <v/>
      </c>
      <c r="H357" s="40">
        <v>0</v>
      </c>
      <c r="I357" s="41">
        <f t="shared" si="84"/>
        <v>0</v>
      </c>
      <c r="J357" s="41">
        <f t="shared" si="71"/>
        <v>0</v>
      </c>
      <c r="K357" s="123">
        <f t="shared" si="82"/>
        <v>176.70748189184883</v>
      </c>
      <c r="L357" s="41" t="str">
        <f t="shared" si="72"/>
        <v/>
      </c>
      <c r="M357" s="41" t="str">
        <f t="shared" si="73"/>
        <v/>
      </c>
      <c r="N357" s="41" t="str">
        <f t="shared" si="74"/>
        <v/>
      </c>
      <c r="O357" s="32" t="str">
        <f t="shared" si="83"/>
        <v/>
      </c>
      <c r="P357" s="32" t="e">
        <f t="shared" si="75"/>
        <v>#VALUE!</v>
      </c>
      <c r="Q357" s="33"/>
      <c r="R357" s="24"/>
      <c r="S357" s="24"/>
      <c r="T357" s="24"/>
      <c r="U357" s="5"/>
      <c r="V357" s="5"/>
      <c r="W357" s="5"/>
      <c r="X357" s="5"/>
      <c r="Y357" s="5"/>
    </row>
    <row r="358" spans="1:25" ht="15" customHeight="1" x14ac:dyDescent="0.25">
      <c r="A358" s="31" t="str">
        <f t="shared" si="76"/>
        <v/>
      </c>
      <c r="B358" s="41" t="str">
        <f t="shared" si="77"/>
        <v/>
      </c>
      <c r="C358" s="41" t="str">
        <f t="shared" si="78"/>
        <v/>
      </c>
      <c r="D358" s="50"/>
      <c r="E358" s="49" t="str">
        <f t="shared" si="85"/>
        <v/>
      </c>
      <c r="F358" s="32" t="str">
        <f t="shared" si="80"/>
        <v/>
      </c>
      <c r="G358" s="46" t="str">
        <f t="shared" si="86"/>
        <v/>
      </c>
      <c r="H358" s="40">
        <v>0</v>
      </c>
      <c r="I358" s="41">
        <f t="shared" si="84"/>
        <v>0</v>
      </c>
      <c r="J358" s="41">
        <f t="shared" si="71"/>
        <v>0</v>
      </c>
      <c r="K358" s="123">
        <f t="shared" si="82"/>
        <v>176.99932866486009</v>
      </c>
      <c r="L358" s="41" t="str">
        <f t="shared" si="72"/>
        <v/>
      </c>
      <c r="M358" s="41" t="str">
        <f t="shared" si="73"/>
        <v/>
      </c>
      <c r="N358" s="41" t="str">
        <f t="shared" si="74"/>
        <v/>
      </c>
      <c r="O358" s="32" t="str">
        <f t="shared" si="83"/>
        <v/>
      </c>
      <c r="P358" s="32" t="e">
        <f t="shared" si="75"/>
        <v>#VALUE!</v>
      </c>
      <c r="Q358" s="33"/>
      <c r="R358" s="24"/>
      <c r="S358" s="24"/>
      <c r="T358" s="24"/>
      <c r="U358" s="5"/>
      <c r="V358" s="5"/>
      <c r="W358" s="5"/>
      <c r="X358" s="5"/>
      <c r="Y358" s="5"/>
    </row>
    <row r="359" spans="1:25" ht="15" customHeight="1" x14ac:dyDescent="0.25">
      <c r="A359" s="31" t="str">
        <f t="shared" si="76"/>
        <v/>
      </c>
      <c r="B359" s="41" t="str">
        <f t="shared" si="77"/>
        <v/>
      </c>
      <c r="C359" s="41" t="str">
        <f t="shared" si="78"/>
        <v/>
      </c>
      <c r="D359" s="50"/>
      <c r="E359" s="49" t="str">
        <f t="shared" si="85"/>
        <v/>
      </c>
      <c r="F359" s="32" t="str">
        <f t="shared" si="80"/>
        <v/>
      </c>
      <c r="G359" s="46" t="str">
        <f t="shared" si="86"/>
        <v/>
      </c>
      <c r="H359" s="40">
        <v>0</v>
      </c>
      <c r="I359" s="41">
        <f t="shared" si="84"/>
        <v>0</v>
      </c>
      <c r="J359" s="41">
        <f t="shared" si="71"/>
        <v>0</v>
      </c>
      <c r="K359" s="123">
        <f t="shared" si="82"/>
        <v>177.29165744654469</v>
      </c>
      <c r="L359" s="41" t="str">
        <f t="shared" si="72"/>
        <v/>
      </c>
      <c r="M359" s="41" t="str">
        <f t="shared" si="73"/>
        <v/>
      </c>
      <c r="N359" s="41" t="str">
        <f t="shared" si="74"/>
        <v/>
      </c>
      <c r="O359" s="32" t="str">
        <f t="shared" si="83"/>
        <v/>
      </c>
      <c r="P359" s="32" t="e">
        <f t="shared" si="75"/>
        <v>#VALUE!</v>
      </c>
      <c r="Q359" s="33"/>
      <c r="R359" s="24"/>
      <c r="S359" s="24"/>
      <c r="T359" s="24"/>
      <c r="U359" s="5"/>
      <c r="V359" s="5"/>
      <c r="W359" s="5"/>
      <c r="X359" s="5"/>
      <c r="Y359" s="5"/>
    </row>
    <row r="360" spans="1:25" ht="15" customHeight="1" x14ac:dyDescent="0.25">
      <c r="A360" s="31" t="str">
        <f t="shared" si="76"/>
        <v/>
      </c>
      <c r="B360" s="41" t="str">
        <f t="shared" si="77"/>
        <v/>
      </c>
      <c r="C360" s="41" t="str">
        <f t="shared" si="78"/>
        <v/>
      </c>
      <c r="D360" s="50"/>
      <c r="E360" s="49" t="str">
        <f t="shared" si="85"/>
        <v/>
      </c>
      <c r="F360" s="32" t="str">
        <f t="shared" si="80"/>
        <v/>
      </c>
      <c r="G360" s="46" t="str">
        <f t="shared" si="86"/>
        <v/>
      </c>
      <c r="H360" s="40">
        <v>0</v>
      </c>
      <c r="I360" s="41">
        <f t="shared" si="84"/>
        <v>0</v>
      </c>
      <c r="J360" s="41">
        <f t="shared" si="71"/>
        <v>0</v>
      </c>
      <c r="K360" s="123">
        <f t="shared" si="82"/>
        <v>177.58446903297914</v>
      </c>
      <c r="L360" s="41" t="str">
        <f t="shared" si="72"/>
        <v/>
      </c>
      <c r="M360" s="41" t="str">
        <f t="shared" si="73"/>
        <v/>
      </c>
      <c r="N360" s="41" t="str">
        <f t="shared" si="74"/>
        <v/>
      </c>
      <c r="O360" s="32" t="str">
        <f t="shared" si="83"/>
        <v/>
      </c>
      <c r="P360" s="32" t="e">
        <f t="shared" si="75"/>
        <v>#VALUE!</v>
      </c>
      <c r="Q360" s="33"/>
      <c r="R360" s="24"/>
      <c r="S360" s="24"/>
      <c r="T360" s="24"/>
      <c r="U360" s="5"/>
      <c r="V360" s="5"/>
      <c r="W360" s="5"/>
      <c r="X360" s="5"/>
      <c r="Y360" s="5"/>
    </row>
    <row r="361" spans="1:25" ht="15" customHeight="1" x14ac:dyDescent="0.25">
      <c r="A361" s="31" t="str">
        <f t="shared" si="76"/>
        <v/>
      </c>
      <c r="B361" s="41" t="str">
        <f t="shared" si="77"/>
        <v/>
      </c>
      <c r="C361" s="41" t="str">
        <f t="shared" si="78"/>
        <v/>
      </c>
      <c r="D361" s="50"/>
      <c r="E361" s="49" t="str">
        <f t="shared" si="85"/>
        <v/>
      </c>
      <c r="F361" s="32" t="str">
        <f t="shared" si="80"/>
        <v/>
      </c>
      <c r="G361" s="46" t="str">
        <f t="shared" si="86"/>
        <v/>
      </c>
      <c r="H361" s="40">
        <v>0</v>
      </c>
      <c r="I361" s="41">
        <f t="shared" si="84"/>
        <v>0</v>
      </c>
      <c r="J361" s="41">
        <f t="shared" si="71"/>
        <v>0</v>
      </c>
      <c r="K361" s="123">
        <f t="shared" si="82"/>
        <v>177.87776422155477</v>
      </c>
      <c r="L361" s="41" t="str">
        <f t="shared" si="72"/>
        <v/>
      </c>
      <c r="M361" s="41" t="str">
        <f t="shared" si="73"/>
        <v/>
      </c>
      <c r="N361" s="41" t="str">
        <f t="shared" si="74"/>
        <v/>
      </c>
      <c r="O361" s="32" t="str">
        <f t="shared" si="83"/>
        <v/>
      </c>
      <c r="P361" s="32" t="e">
        <f t="shared" si="75"/>
        <v>#VALUE!</v>
      </c>
      <c r="Q361" s="33"/>
      <c r="R361" s="24"/>
      <c r="S361" s="24"/>
      <c r="T361" s="24"/>
      <c r="U361" s="5"/>
      <c r="V361" s="5"/>
      <c r="W361" s="5"/>
      <c r="X361" s="5"/>
      <c r="Y361" s="5"/>
    </row>
    <row r="362" spans="1:25" ht="15" customHeight="1" x14ac:dyDescent="0.25">
      <c r="A362" s="31" t="str">
        <f t="shared" si="76"/>
        <v/>
      </c>
      <c r="B362" s="41" t="str">
        <f t="shared" si="77"/>
        <v/>
      </c>
      <c r="C362" s="41" t="str">
        <f t="shared" si="78"/>
        <v/>
      </c>
      <c r="D362" s="50"/>
      <c r="E362" s="49" t="str">
        <f t="shared" si="85"/>
        <v/>
      </c>
      <c r="F362" s="32" t="str">
        <f t="shared" si="80"/>
        <v/>
      </c>
      <c r="G362" s="46" t="str">
        <f t="shared" si="86"/>
        <v/>
      </c>
      <c r="H362" s="40">
        <v>0</v>
      </c>
      <c r="I362" s="41">
        <f t="shared" si="84"/>
        <v>0</v>
      </c>
      <c r="J362" s="41">
        <f t="shared" si="71"/>
        <v>0</v>
      </c>
      <c r="K362" s="123">
        <f t="shared" si="82"/>
        <v>178.17154381097978</v>
      </c>
      <c r="L362" s="41" t="str">
        <f t="shared" si="72"/>
        <v/>
      </c>
      <c r="M362" s="41" t="str">
        <f t="shared" si="73"/>
        <v/>
      </c>
      <c r="N362" s="41" t="str">
        <f t="shared" si="74"/>
        <v/>
      </c>
      <c r="O362" s="32" t="str">
        <f t="shared" si="83"/>
        <v/>
      </c>
      <c r="P362" s="32" t="e">
        <f t="shared" si="75"/>
        <v>#VALUE!</v>
      </c>
      <c r="Q362" s="33"/>
      <c r="R362" s="24"/>
      <c r="S362" s="24"/>
      <c r="T362" s="24"/>
      <c r="U362" s="5"/>
      <c r="V362" s="5"/>
      <c r="W362" s="5"/>
      <c r="X362" s="5"/>
      <c r="Y362" s="5"/>
    </row>
    <row r="363" spans="1:25" ht="15" customHeight="1" x14ac:dyDescent="0.25">
      <c r="A363" s="31" t="str">
        <f t="shared" si="76"/>
        <v/>
      </c>
      <c r="B363" s="41" t="str">
        <f t="shared" si="77"/>
        <v/>
      </c>
      <c r="C363" s="41" t="str">
        <f t="shared" si="78"/>
        <v/>
      </c>
      <c r="D363" s="50"/>
      <c r="E363" s="49" t="str">
        <f t="shared" si="85"/>
        <v/>
      </c>
      <c r="F363" s="32" t="str">
        <f t="shared" si="80"/>
        <v/>
      </c>
      <c r="G363" s="46" t="str">
        <f t="shared" si="86"/>
        <v/>
      </c>
      <c r="H363" s="40">
        <v>0</v>
      </c>
      <c r="I363" s="41">
        <f t="shared" si="84"/>
        <v>0</v>
      </c>
      <c r="J363" s="41">
        <f t="shared" si="71"/>
        <v>0</v>
      </c>
      <c r="K363" s="123">
        <f t="shared" si="82"/>
        <v>178.46580860128159</v>
      </c>
      <c r="L363" s="41" t="str">
        <f t="shared" si="72"/>
        <v/>
      </c>
      <c r="M363" s="41" t="str">
        <f t="shared" si="73"/>
        <v/>
      </c>
      <c r="N363" s="41" t="str">
        <f t="shared" si="74"/>
        <v/>
      </c>
      <c r="O363" s="32" t="str">
        <f t="shared" si="83"/>
        <v/>
      </c>
      <c r="P363" s="32" t="e">
        <f t="shared" si="75"/>
        <v>#VALUE!</v>
      </c>
      <c r="Q363" s="33"/>
      <c r="R363" s="24"/>
      <c r="S363" s="24"/>
      <c r="T363" s="24"/>
      <c r="U363" s="5"/>
      <c r="V363" s="5"/>
      <c r="W363" s="5"/>
      <c r="X363" s="5"/>
      <c r="Y363" s="5"/>
    </row>
    <row r="364" spans="1:25" ht="15" customHeight="1" x14ac:dyDescent="0.25">
      <c r="A364" s="31" t="str">
        <f t="shared" si="76"/>
        <v/>
      </c>
      <c r="B364" s="41" t="str">
        <f t="shared" si="77"/>
        <v/>
      </c>
      <c r="C364" s="41" t="str">
        <f t="shared" si="78"/>
        <v/>
      </c>
      <c r="D364" s="50"/>
      <c r="E364" s="49" t="str">
        <f t="shared" si="85"/>
        <v/>
      </c>
      <c r="F364" s="32" t="str">
        <f t="shared" si="80"/>
        <v/>
      </c>
      <c r="G364" s="46" t="str">
        <f t="shared" si="86"/>
        <v/>
      </c>
      <c r="H364" s="40">
        <v>0</v>
      </c>
      <c r="I364" s="41">
        <f t="shared" si="84"/>
        <v>0</v>
      </c>
      <c r="J364" s="41">
        <f t="shared" si="71"/>
        <v>0</v>
      </c>
      <c r="K364" s="123">
        <f t="shared" si="82"/>
        <v>178.7605593938089</v>
      </c>
      <c r="L364" s="41" t="str">
        <f t="shared" si="72"/>
        <v/>
      </c>
      <c r="M364" s="41" t="str">
        <f t="shared" si="73"/>
        <v/>
      </c>
      <c r="N364" s="41" t="str">
        <f t="shared" si="74"/>
        <v/>
      </c>
      <c r="O364" s="32" t="str">
        <f t="shared" si="83"/>
        <v/>
      </c>
      <c r="P364" s="32" t="e">
        <f t="shared" si="75"/>
        <v>#VALUE!</v>
      </c>
      <c r="Q364" s="33"/>
      <c r="R364" s="24"/>
      <c r="S364" s="24"/>
      <c r="T364" s="24"/>
      <c r="U364" s="5"/>
      <c r="V364" s="5"/>
      <c r="W364" s="5"/>
      <c r="X364" s="5"/>
      <c r="Y364" s="5"/>
    </row>
    <row r="365" spans="1:25" ht="15" customHeight="1" x14ac:dyDescent="0.25">
      <c r="A365" s="31" t="str">
        <f t="shared" si="76"/>
        <v/>
      </c>
      <c r="B365" s="41" t="str">
        <f t="shared" si="77"/>
        <v/>
      </c>
      <c r="C365" s="41" t="str">
        <f t="shared" si="78"/>
        <v/>
      </c>
      <c r="D365" s="50"/>
      <c r="E365" s="49" t="str">
        <f t="shared" si="85"/>
        <v/>
      </c>
      <c r="F365" s="32" t="str">
        <f t="shared" si="80"/>
        <v/>
      </c>
      <c r="G365" s="46" t="str">
        <f t="shared" si="86"/>
        <v/>
      </c>
      <c r="H365" s="40">
        <v>0</v>
      </c>
      <c r="I365" s="41">
        <f t="shared" si="84"/>
        <v>0</v>
      </c>
      <c r="J365" s="41">
        <f t="shared" si="71"/>
        <v>0</v>
      </c>
      <c r="K365" s="123">
        <f t="shared" si="82"/>
        <v>179.0557969912339</v>
      </c>
      <c r="L365" s="41" t="str">
        <f t="shared" si="72"/>
        <v/>
      </c>
      <c r="M365" s="41" t="str">
        <f t="shared" si="73"/>
        <v/>
      </c>
      <c r="N365" s="41" t="str">
        <f t="shared" si="74"/>
        <v/>
      </c>
      <c r="O365" s="32" t="str">
        <f t="shared" si="83"/>
        <v/>
      </c>
      <c r="P365" s="32" t="e">
        <f t="shared" si="75"/>
        <v>#VALUE!</v>
      </c>
      <c r="Q365" s="33"/>
      <c r="R365" s="24"/>
      <c r="S365" s="24"/>
      <c r="T365" s="24"/>
      <c r="U365" s="5"/>
      <c r="V365" s="5"/>
      <c r="W365" s="5"/>
      <c r="X365" s="5"/>
      <c r="Y365" s="5"/>
    </row>
    <row r="366" spans="1:25" ht="15" customHeight="1" x14ac:dyDescent="0.25">
      <c r="A366" s="31" t="str">
        <f t="shared" si="76"/>
        <v/>
      </c>
      <c r="B366" s="41" t="str">
        <f t="shared" si="77"/>
        <v/>
      </c>
      <c r="C366" s="41" t="str">
        <f t="shared" si="78"/>
        <v/>
      </c>
      <c r="D366" s="50"/>
      <c r="E366" s="49" t="str">
        <f t="shared" si="85"/>
        <v/>
      </c>
      <c r="F366" s="32" t="str">
        <f t="shared" si="80"/>
        <v/>
      </c>
      <c r="G366" s="46" t="str">
        <f t="shared" si="86"/>
        <v/>
      </c>
      <c r="H366" s="40">
        <v>0</v>
      </c>
      <c r="I366" s="41">
        <f t="shared" si="84"/>
        <v>0</v>
      </c>
      <c r="J366" s="41">
        <f t="shared" si="71"/>
        <v>0</v>
      </c>
      <c r="K366" s="123">
        <f t="shared" si="82"/>
        <v>179.35152219755443</v>
      </c>
      <c r="L366" s="41" t="str">
        <f t="shared" si="72"/>
        <v/>
      </c>
      <c r="M366" s="41" t="str">
        <f t="shared" si="73"/>
        <v/>
      </c>
      <c r="N366" s="41" t="str">
        <f t="shared" si="74"/>
        <v/>
      </c>
      <c r="O366" s="32" t="str">
        <f t="shared" si="83"/>
        <v/>
      </c>
      <c r="P366" s="32" t="e">
        <f t="shared" si="75"/>
        <v>#VALUE!</v>
      </c>
      <c r="Q366" s="33"/>
      <c r="R366" s="24"/>
      <c r="S366" s="24"/>
      <c r="T366" s="24"/>
      <c r="U366" s="5"/>
      <c r="V366" s="5"/>
      <c r="W366" s="5"/>
      <c r="X366" s="5"/>
      <c r="Y366" s="5"/>
    </row>
    <row r="367" spans="1:25" ht="15" customHeight="1" x14ac:dyDescent="0.25">
      <c r="A367" s="31" t="str">
        <f t="shared" si="76"/>
        <v/>
      </c>
      <c r="B367" s="41" t="str">
        <f t="shared" si="77"/>
        <v/>
      </c>
      <c r="C367" s="41" t="str">
        <f t="shared" si="78"/>
        <v/>
      </c>
      <c r="D367" s="50"/>
      <c r="E367" s="49" t="str">
        <f t="shared" si="85"/>
        <v/>
      </c>
      <c r="F367" s="32" t="str">
        <f t="shared" si="80"/>
        <v/>
      </c>
      <c r="G367" s="46" t="str">
        <f t="shared" si="86"/>
        <v/>
      </c>
      <c r="H367" s="40">
        <v>0</v>
      </c>
      <c r="I367" s="41">
        <f t="shared" si="84"/>
        <v>0</v>
      </c>
      <c r="J367" s="41">
        <f t="shared" si="71"/>
        <v>0</v>
      </c>
      <c r="K367" s="123">
        <f t="shared" si="82"/>
        <v>179.64773581809624</v>
      </c>
      <c r="L367" s="41" t="str">
        <f t="shared" si="72"/>
        <v/>
      </c>
      <c r="M367" s="41" t="str">
        <f t="shared" si="73"/>
        <v/>
      </c>
      <c r="N367" s="41" t="str">
        <f t="shared" si="74"/>
        <v/>
      </c>
      <c r="O367" s="32" t="str">
        <f t="shared" si="83"/>
        <v/>
      </c>
      <c r="P367" s="32" t="e">
        <f t="shared" si="75"/>
        <v>#VALUE!</v>
      </c>
      <c r="Q367" s="33"/>
      <c r="R367" s="24"/>
      <c r="S367" s="24"/>
      <c r="T367" s="24"/>
      <c r="U367" s="5"/>
      <c r="V367" s="5"/>
      <c r="W367" s="5"/>
      <c r="X367" s="5"/>
      <c r="Y367" s="5"/>
    </row>
    <row r="368" spans="1:25" ht="15" customHeight="1" x14ac:dyDescent="0.25">
      <c r="A368" s="31" t="str">
        <f t="shared" si="76"/>
        <v/>
      </c>
      <c r="B368" s="41" t="str">
        <f t="shared" si="77"/>
        <v/>
      </c>
      <c r="C368" s="41" t="str">
        <f t="shared" si="78"/>
        <v/>
      </c>
      <c r="D368" s="50"/>
      <c r="E368" s="49" t="str">
        <f t="shared" si="85"/>
        <v/>
      </c>
      <c r="F368" s="32" t="str">
        <f t="shared" si="80"/>
        <v/>
      </c>
      <c r="G368" s="46" t="str">
        <f t="shared" si="86"/>
        <v/>
      </c>
      <c r="H368" s="40">
        <v>0</v>
      </c>
      <c r="I368" s="41">
        <f t="shared" si="84"/>
        <v>0</v>
      </c>
      <c r="J368" s="41">
        <f t="shared" si="71"/>
        <v>0</v>
      </c>
      <c r="K368" s="123">
        <f t="shared" si="82"/>
        <v>179.94443865951513</v>
      </c>
      <c r="L368" s="41" t="str">
        <f t="shared" si="72"/>
        <v/>
      </c>
      <c r="M368" s="41" t="str">
        <f t="shared" si="73"/>
        <v/>
      </c>
      <c r="N368" s="41" t="str">
        <f t="shared" si="74"/>
        <v/>
      </c>
      <c r="O368" s="32" t="str">
        <f t="shared" si="83"/>
        <v/>
      </c>
      <c r="P368" s="32" t="e">
        <f t="shared" si="75"/>
        <v>#VALUE!</v>
      </c>
      <c r="Q368" s="33"/>
      <c r="R368" s="24"/>
      <c r="S368" s="24"/>
      <c r="T368" s="24"/>
      <c r="U368" s="5"/>
      <c r="V368" s="5"/>
      <c r="W368" s="5"/>
      <c r="X368" s="5"/>
      <c r="Y368" s="5"/>
    </row>
    <row r="369" spans="1:25" ht="15" customHeight="1" x14ac:dyDescent="0.25">
      <c r="A369" s="31" t="str">
        <f t="shared" si="76"/>
        <v/>
      </c>
      <c r="B369" s="41" t="str">
        <f t="shared" si="77"/>
        <v/>
      </c>
      <c r="C369" s="41" t="str">
        <f t="shared" si="78"/>
        <v/>
      </c>
      <c r="D369" s="50"/>
      <c r="E369" s="49" t="str">
        <f t="shared" si="85"/>
        <v/>
      </c>
      <c r="F369" s="32" t="str">
        <f t="shared" si="80"/>
        <v/>
      </c>
      <c r="G369" s="46" t="str">
        <f t="shared" si="86"/>
        <v/>
      </c>
      <c r="H369" s="40">
        <v>0</v>
      </c>
      <c r="I369" s="41">
        <f t="shared" si="84"/>
        <v>0</v>
      </c>
      <c r="J369" s="41">
        <f t="shared" si="71"/>
        <v>0</v>
      </c>
      <c r="K369" s="123">
        <f t="shared" si="82"/>
        <v>180.24163152979915</v>
      </c>
      <c r="L369" s="41" t="str">
        <f t="shared" si="72"/>
        <v/>
      </c>
      <c r="M369" s="41" t="str">
        <f t="shared" si="73"/>
        <v/>
      </c>
      <c r="N369" s="41" t="str">
        <f t="shared" si="74"/>
        <v/>
      </c>
      <c r="O369" s="32" t="str">
        <f t="shared" si="83"/>
        <v/>
      </c>
      <c r="P369" s="32" t="e">
        <f t="shared" si="75"/>
        <v>#VALUE!</v>
      </c>
      <c r="Q369" s="33"/>
      <c r="R369" s="24"/>
      <c r="S369" s="24"/>
      <c r="T369" s="24"/>
      <c r="U369" s="5"/>
      <c r="V369" s="5"/>
      <c r="W369" s="5"/>
      <c r="X369" s="5"/>
      <c r="Y369" s="5"/>
    </row>
    <row r="370" spans="1:25" ht="15" customHeight="1" x14ac:dyDescent="0.25">
      <c r="A370" s="31" t="str">
        <f t="shared" si="76"/>
        <v/>
      </c>
      <c r="B370" s="41" t="str">
        <f t="shared" si="77"/>
        <v/>
      </c>
      <c r="C370" s="41" t="str">
        <f t="shared" si="78"/>
        <v/>
      </c>
      <c r="D370" s="50"/>
      <c r="E370" s="49" t="str">
        <f t="shared" si="85"/>
        <v/>
      </c>
      <c r="F370" s="32" t="str">
        <f t="shared" si="80"/>
        <v/>
      </c>
      <c r="G370" s="46" t="str">
        <f t="shared" si="86"/>
        <v/>
      </c>
      <c r="H370" s="40">
        <v>0</v>
      </c>
      <c r="I370" s="41">
        <f t="shared" si="84"/>
        <v>0</v>
      </c>
      <c r="J370" s="41">
        <f t="shared" si="71"/>
        <v>0</v>
      </c>
      <c r="K370" s="123">
        <f t="shared" si="82"/>
        <v>180.5393152382708</v>
      </c>
      <c r="L370" s="41" t="str">
        <f t="shared" si="72"/>
        <v/>
      </c>
      <c r="M370" s="41" t="str">
        <f t="shared" si="73"/>
        <v/>
      </c>
      <c r="N370" s="41" t="str">
        <f t="shared" si="74"/>
        <v/>
      </c>
      <c r="O370" s="32" t="str">
        <f t="shared" si="83"/>
        <v/>
      </c>
      <c r="P370" s="32" t="e">
        <f t="shared" si="75"/>
        <v>#VALUE!</v>
      </c>
      <c r="Q370" s="33"/>
      <c r="R370" s="24"/>
      <c r="S370" s="24"/>
      <c r="T370" s="24"/>
      <c r="U370" s="5"/>
      <c r="V370" s="5"/>
      <c r="W370" s="5"/>
      <c r="X370" s="5"/>
      <c r="Y370" s="5"/>
    </row>
    <row r="371" spans="1:25" ht="15" customHeight="1" x14ac:dyDescent="0.25">
      <c r="A371" s="31" t="str">
        <f t="shared" si="76"/>
        <v/>
      </c>
      <c r="B371" s="41" t="str">
        <f t="shared" si="77"/>
        <v/>
      </c>
      <c r="C371" s="41" t="str">
        <f t="shared" si="78"/>
        <v/>
      </c>
      <c r="D371" s="50"/>
      <c r="E371" s="49" t="str">
        <f t="shared" si="85"/>
        <v/>
      </c>
      <c r="F371" s="32" t="str">
        <f t="shared" si="80"/>
        <v/>
      </c>
      <c r="G371" s="46" t="str">
        <f t="shared" si="86"/>
        <v/>
      </c>
      <c r="H371" s="40">
        <v>0</v>
      </c>
      <c r="I371" s="41">
        <f t="shared" si="84"/>
        <v>0</v>
      </c>
      <c r="J371" s="41">
        <f t="shared" si="71"/>
        <v>0</v>
      </c>
      <c r="K371" s="123">
        <f t="shared" si="82"/>
        <v>180.83749059558929</v>
      </c>
      <c r="L371" s="41" t="str">
        <f t="shared" si="72"/>
        <v/>
      </c>
      <c r="M371" s="41" t="str">
        <f t="shared" si="73"/>
        <v/>
      </c>
      <c r="N371" s="41" t="str">
        <f t="shared" si="74"/>
        <v/>
      </c>
      <c r="O371" s="32" t="str">
        <f t="shared" si="83"/>
        <v/>
      </c>
      <c r="P371" s="32" t="e">
        <f t="shared" si="75"/>
        <v>#VALUE!</v>
      </c>
      <c r="Q371" s="33"/>
      <c r="R371" s="24"/>
      <c r="S371" s="24"/>
      <c r="T371" s="24"/>
      <c r="U371" s="5"/>
      <c r="V371" s="5"/>
      <c r="W371" s="5"/>
      <c r="X371" s="5"/>
      <c r="Y371" s="5"/>
    </row>
    <row r="372" spans="1:25" ht="15" customHeight="1" x14ac:dyDescent="0.25">
      <c r="A372" s="31" t="str">
        <f t="shared" si="76"/>
        <v/>
      </c>
      <c r="B372" s="41" t="str">
        <f t="shared" si="77"/>
        <v/>
      </c>
      <c r="C372" s="41" t="str">
        <f t="shared" si="78"/>
        <v/>
      </c>
      <c r="D372" s="50"/>
      <c r="E372" s="49" t="str">
        <f t="shared" si="85"/>
        <v/>
      </c>
      <c r="F372" s="32" t="str">
        <f t="shared" si="80"/>
        <v/>
      </c>
      <c r="G372" s="46" t="str">
        <f t="shared" si="86"/>
        <v/>
      </c>
      <c r="H372" s="40">
        <v>0</v>
      </c>
      <c r="I372" s="41">
        <f t="shared" si="84"/>
        <v>0</v>
      </c>
      <c r="J372" s="41">
        <f t="shared" si="71"/>
        <v>0</v>
      </c>
      <c r="K372" s="123">
        <f t="shared" si="82"/>
        <v>181.13615841375261</v>
      </c>
      <c r="L372" s="41" t="str">
        <f t="shared" si="72"/>
        <v/>
      </c>
      <c r="M372" s="41" t="str">
        <f t="shared" si="73"/>
        <v/>
      </c>
      <c r="N372" s="41" t="str">
        <f t="shared" si="74"/>
        <v/>
      </c>
      <c r="O372" s="32" t="str">
        <f t="shared" si="83"/>
        <v/>
      </c>
      <c r="P372" s="32">
        <f t="shared" si="75"/>
        <v>0</v>
      </c>
      <c r="Q372" s="33"/>
      <c r="R372" s="24"/>
      <c r="S372" s="24"/>
      <c r="T372" s="24"/>
      <c r="U372" s="5"/>
      <c r="V372" s="5"/>
      <c r="W372" s="5"/>
      <c r="X372" s="5"/>
      <c r="Y372" s="5"/>
    </row>
    <row r="373" spans="1:25" ht="15.75" x14ac:dyDescent="0.25">
      <c r="A373" s="5"/>
      <c r="B373" s="51"/>
      <c r="C373" s="51"/>
      <c r="D373" s="45"/>
      <c r="E373" s="51"/>
      <c r="F373" s="34"/>
      <c r="G373" s="52"/>
      <c r="H373" s="42"/>
      <c r="I373" s="39"/>
      <c r="J373" s="39"/>
      <c r="K373" s="39"/>
      <c r="L373" s="39"/>
      <c r="M373" s="39"/>
      <c r="N373" s="39"/>
      <c r="O373" s="24"/>
      <c r="P373" s="24"/>
      <c r="Q373" s="33"/>
      <c r="R373" s="24"/>
      <c r="S373" s="24"/>
      <c r="T373" s="24"/>
      <c r="U373" s="5"/>
      <c r="V373" s="5"/>
      <c r="W373" s="5"/>
      <c r="X373" s="5"/>
      <c r="Y373" s="5"/>
    </row>
    <row r="374" spans="1:25" ht="15.75" x14ac:dyDescent="0.25">
      <c r="A374" s="5"/>
      <c r="B374" s="52"/>
      <c r="C374" s="52"/>
      <c r="D374" s="53"/>
      <c r="E374" s="52"/>
      <c r="F374" s="34"/>
      <c r="G374" s="52"/>
      <c r="H374" s="42"/>
      <c r="I374" s="39"/>
      <c r="J374" s="39"/>
      <c r="K374" s="39"/>
      <c r="L374" s="39"/>
      <c r="M374" s="39"/>
      <c r="N374" s="39"/>
      <c r="O374" s="24"/>
      <c r="P374" s="24"/>
      <c r="Q374" s="33"/>
      <c r="R374" s="24"/>
      <c r="S374" s="24"/>
      <c r="T374" s="24"/>
      <c r="U374" s="5"/>
      <c r="V374" s="5"/>
      <c r="W374" s="5"/>
      <c r="X374" s="5"/>
      <c r="Y374" s="5"/>
    </row>
    <row r="375" spans="1:25" ht="15.75" x14ac:dyDescent="0.25">
      <c r="A375" s="5"/>
      <c r="B375" s="52"/>
      <c r="C375" s="52"/>
      <c r="D375" s="53"/>
      <c r="E375" s="52"/>
      <c r="F375" s="34"/>
      <c r="G375" s="52"/>
      <c r="H375" s="42"/>
      <c r="I375" s="39"/>
      <c r="J375" s="39"/>
      <c r="K375" s="39"/>
      <c r="L375" s="39"/>
      <c r="M375" s="39"/>
      <c r="N375" s="39"/>
      <c r="O375" s="24"/>
      <c r="P375" s="24"/>
      <c r="Q375" s="33"/>
      <c r="R375" s="24"/>
      <c r="S375" s="24"/>
      <c r="T375" s="24"/>
      <c r="U375" s="5"/>
      <c r="V375" s="5"/>
      <c r="W375" s="5"/>
      <c r="X375" s="5"/>
      <c r="Y375" s="5"/>
    </row>
    <row r="376" spans="1:25" ht="15.75" x14ac:dyDescent="0.25">
      <c r="A376" s="5"/>
      <c r="B376" s="52"/>
      <c r="C376" s="52"/>
      <c r="D376" s="53"/>
      <c r="E376" s="52"/>
      <c r="F376" s="34"/>
      <c r="G376" s="52"/>
      <c r="H376" s="42"/>
      <c r="I376" s="39"/>
      <c r="J376" s="39"/>
      <c r="K376" s="39"/>
      <c r="L376" s="39"/>
      <c r="M376" s="39"/>
      <c r="N376" s="39"/>
      <c r="O376" s="24"/>
      <c r="P376" s="24"/>
      <c r="Q376" s="33"/>
      <c r="R376" s="24"/>
      <c r="S376" s="24"/>
      <c r="T376" s="24"/>
      <c r="U376" s="5"/>
      <c r="V376" s="5"/>
      <c r="W376" s="5"/>
      <c r="X376" s="5"/>
      <c r="Y376" s="5"/>
    </row>
    <row r="377" spans="1:25" ht="15.75" x14ac:dyDescent="0.25">
      <c r="A377" s="5"/>
      <c r="B377" s="52"/>
      <c r="C377" s="52"/>
      <c r="D377" s="53"/>
      <c r="E377" s="52"/>
      <c r="F377" s="34"/>
      <c r="G377" s="52"/>
      <c r="H377" s="42"/>
      <c r="I377" s="39"/>
      <c r="J377" s="39"/>
      <c r="K377" s="39"/>
      <c r="L377" s="39"/>
      <c r="M377" s="39"/>
      <c r="N377" s="39"/>
      <c r="O377" s="24"/>
      <c r="P377" s="24"/>
      <c r="Q377" s="33"/>
      <c r="R377" s="24"/>
      <c r="S377" s="24"/>
      <c r="T377" s="24"/>
      <c r="U377" s="5"/>
      <c r="V377" s="5"/>
      <c r="W377" s="5"/>
      <c r="X377" s="5"/>
      <c r="Y377" s="5"/>
    </row>
    <row r="378" spans="1:25" ht="15.75" x14ac:dyDescent="0.25">
      <c r="A378" s="5"/>
      <c r="B378" s="52"/>
      <c r="C378" s="52"/>
      <c r="D378" s="53"/>
      <c r="E378" s="52"/>
      <c r="F378" s="34"/>
      <c r="G378" s="52"/>
      <c r="H378" s="42"/>
      <c r="I378" s="39"/>
      <c r="J378" s="39"/>
      <c r="K378" s="39"/>
      <c r="L378" s="39"/>
      <c r="M378" s="39"/>
      <c r="N378" s="39"/>
      <c r="O378" s="24"/>
      <c r="P378" s="24"/>
      <c r="Q378" s="33"/>
      <c r="R378" s="24"/>
      <c r="S378" s="24"/>
      <c r="T378" s="24"/>
      <c r="U378" s="5"/>
      <c r="V378" s="5"/>
      <c r="W378" s="5"/>
      <c r="X378" s="5"/>
      <c r="Y378" s="5"/>
    </row>
    <row r="379" spans="1:25" ht="15.75" x14ac:dyDescent="0.25">
      <c r="A379" s="5"/>
      <c r="B379" s="52"/>
      <c r="C379" s="52"/>
      <c r="D379" s="53"/>
      <c r="E379" s="52"/>
      <c r="F379" s="34"/>
      <c r="G379" s="52"/>
      <c r="H379" s="42"/>
      <c r="I379" s="39"/>
      <c r="J379" s="39"/>
      <c r="K379" s="39"/>
      <c r="L379" s="39"/>
      <c r="M379" s="39"/>
      <c r="N379" s="39"/>
      <c r="O379" s="24"/>
      <c r="P379" s="24"/>
      <c r="Q379" s="33"/>
      <c r="R379" s="24"/>
      <c r="S379" s="24"/>
      <c r="T379" s="24"/>
      <c r="U379" s="5"/>
      <c r="V379" s="5"/>
      <c r="W379" s="5"/>
      <c r="X379" s="5"/>
      <c r="Y379" s="5"/>
    </row>
    <row r="380" spans="1:25" ht="15.75" x14ac:dyDescent="0.25">
      <c r="A380" s="5"/>
      <c r="B380" s="52"/>
      <c r="C380" s="52"/>
      <c r="D380" s="53"/>
      <c r="E380" s="52"/>
      <c r="F380" s="34"/>
      <c r="G380" s="52"/>
      <c r="H380" s="42"/>
      <c r="I380" s="39"/>
      <c r="J380" s="39"/>
      <c r="K380" s="39"/>
      <c r="L380" s="39"/>
      <c r="M380" s="39"/>
      <c r="N380" s="39"/>
      <c r="O380" s="24"/>
      <c r="P380" s="24"/>
      <c r="Q380" s="33"/>
      <c r="R380" s="24"/>
      <c r="S380" s="24"/>
      <c r="T380" s="24"/>
      <c r="U380" s="5"/>
      <c r="V380" s="5"/>
      <c r="W380" s="5"/>
      <c r="X380" s="5"/>
      <c r="Y380" s="5"/>
    </row>
    <row r="381" spans="1:25" ht="15.75" x14ac:dyDescent="0.25">
      <c r="A381" s="5"/>
      <c r="B381" s="52"/>
      <c r="C381" s="52"/>
      <c r="D381" s="53"/>
      <c r="E381" s="52"/>
      <c r="F381" s="34"/>
      <c r="G381" s="52"/>
      <c r="H381" s="42"/>
      <c r="I381" s="39"/>
      <c r="J381" s="39"/>
      <c r="K381" s="39"/>
      <c r="L381" s="39"/>
      <c r="M381" s="39"/>
      <c r="N381" s="39"/>
      <c r="O381" s="24"/>
      <c r="P381" s="24"/>
      <c r="Q381" s="33"/>
      <c r="R381" s="24"/>
      <c r="S381" s="24"/>
      <c r="T381" s="24"/>
      <c r="U381" s="5"/>
      <c r="V381" s="5"/>
      <c r="W381" s="5"/>
      <c r="X381" s="5"/>
      <c r="Y381" s="5"/>
    </row>
    <row r="382" spans="1:25" ht="15.75" x14ac:dyDescent="0.25">
      <c r="A382" s="5"/>
      <c r="B382" s="52"/>
      <c r="C382" s="52"/>
      <c r="D382" s="53"/>
      <c r="E382" s="52"/>
      <c r="F382" s="34"/>
      <c r="G382" s="52"/>
      <c r="H382" s="42"/>
      <c r="I382" s="39"/>
      <c r="J382" s="39"/>
      <c r="K382" s="39"/>
      <c r="L382" s="39"/>
      <c r="M382" s="39"/>
      <c r="N382" s="39"/>
      <c r="O382" s="24"/>
      <c r="P382" s="24"/>
      <c r="Q382" s="33"/>
      <c r="R382" s="24"/>
      <c r="S382" s="24"/>
      <c r="T382" s="24"/>
      <c r="U382" s="5"/>
      <c r="V382" s="5"/>
      <c r="W382" s="5"/>
      <c r="X382" s="5"/>
      <c r="Y382" s="5"/>
    </row>
    <row r="383" spans="1:25" ht="15.75" x14ac:dyDescent="0.25">
      <c r="A383" s="5"/>
      <c r="B383" s="52"/>
      <c r="C383" s="52"/>
      <c r="D383" s="53"/>
      <c r="E383" s="52"/>
      <c r="F383" s="34"/>
      <c r="G383" s="52"/>
      <c r="H383" s="42"/>
      <c r="I383" s="39"/>
      <c r="J383" s="39"/>
      <c r="K383" s="39"/>
      <c r="L383" s="39"/>
      <c r="M383" s="39"/>
      <c r="N383" s="39"/>
      <c r="O383" s="24"/>
      <c r="P383" s="24"/>
      <c r="Q383" s="33"/>
      <c r="R383" s="24"/>
      <c r="S383" s="24"/>
      <c r="T383" s="24"/>
      <c r="U383" s="5"/>
      <c r="V383" s="5"/>
      <c r="W383" s="5"/>
      <c r="X383" s="5"/>
      <c r="Y383" s="5"/>
    </row>
    <row r="384" spans="1:25" ht="15.75" x14ac:dyDescent="0.25">
      <c r="A384" s="5"/>
      <c r="B384" s="52"/>
      <c r="C384" s="52"/>
      <c r="D384" s="53"/>
      <c r="E384" s="52"/>
      <c r="F384" s="34"/>
      <c r="G384" s="52"/>
      <c r="H384" s="42"/>
      <c r="I384" s="39"/>
      <c r="J384" s="39"/>
      <c r="K384" s="39"/>
      <c r="L384" s="39"/>
      <c r="M384" s="39"/>
      <c r="N384" s="39"/>
      <c r="O384" s="24"/>
      <c r="P384" s="24"/>
      <c r="Q384" s="33"/>
      <c r="R384" s="24"/>
      <c r="S384" s="24"/>
      <c r="T384" s="24"/>
      <c r="U384" s="5"/>
      <c r="V384" s="5"/>
      <c r="W384" s="5"/>
      <c r="X384" s="5"/>
      <c r="Y384" s="5"/>
    </row>
    <row r="385" spans="1:25" ht="15.75" x14ac:dyDescent="0.25">
      <c r="A385" s="5"/>
      <c r="B385" s="52"/>
      <c r="C385" s="52"/>
      <c r="D385" s="53"/>
      <c r="E385" s="52"/>
      <c r="F385" s="34"/>
      <c r="G385" s="52"/>
      <c r="H385" s="42"/>
      <c r="I385" s="39"/>
      <c r="J385" s="39"/>
      <c r="K385" s="39"/>
      <c r="L385" s="39"/>
      <c r="M385" s="39"/>
      <c r="N385" s="39"/>
      <c r="O385" s="24"/>
      <c r="P385" s="24"/>
      <c r="Q385" s="33"/>
      <c r="R385" s="24"/>
      <c r="S385" s="24"/>
      <c r="T385" s="24"/>
      <c r="U385" s="5"/>
      <c r="V385" s="5"/>
      <c r="W385" s="5"/>
      <c r="X385" s="5"/>
      <c r="Y385" s="5"/>
    </row>
    <row r="386" spans="1:25" ht="15.75" x14ac:dyDescent="0.25">
      <c r="A386" s="5"/>
      <c r="B386" s="52"/>
      <c r="C386" s="52"/>
      <c r="D386" s="53"/>
      <c r="E386" s="52"/>
      <c r="F386" s="34"/>
      <c r="G386" s="52"/>
      <c r="H386" s="42"/>
      <c r="I386" s="39"/>
      <c r="J386" s="39"/>
      <c r="K386" s="39"/>
      <c r="L386" s="39"/>
      <c r="M386" s="39"/>
      <c r="N386" s="39"/>
      <c r="O386" s="24"/>
      <c r="P386" s="24"/>
      <c r="Q386" s="33"/>
      <c r="R386" s="24"/>
      <c r="S386" s="24"/>
      <c r="T386" s="24"/>
      <c r="U386" s="5"/>
      <c r="V386" s="5"/>
      <c r="W386" s="5"/>
      <c r="X386" s="5"/>
      <c r="Y386" s="5"/>
    </row>
    <row r="387" spans="1:25" ht="15.75" x14ac:dyDescent="0.25">
      <c r="A387" s="5"/>
      <c r="B387" s="52"/>
      <c r="C387" s="52"/>
      <c r="D387" s="53"/>
      <c r="E387" s="52"/>
      <c r="F387" s="34"/>
      <c r="G387" s="52"/>
      <c r="H387" s="42"/>
      <c r="I387" s="39"/>
      <c r="J387" s="39"/>
      <c r="K387" s="39"/>
      <c r="L387" s="39"/>
      <c r="M387" s="39"/>
      <c r="N387" s="39"/>
      <c r="O387" s="24"/>
      <c r="P387" s="24"/>
      <c r="Q387" s="33"/>
      <c r="R387" s="24"/>
      <c r="S387" s="24"/>
      <c r="T387" s="24"/>
      <c r="U387" s="5"/>
      <c r="V387" s="5"/>
      <c r="W387" s="5"/>
      <c r="X387" s="5"/>
      <c r="Y387" s="5"/>
    </row>
    <row r="388" spans="1:25" ht="15.75" x14ac:dyDescent="0.25">
      <c r="A388" s="5"/>
      <c r="B388" s="52"/>
      <c r="C388" s="52"/>
      <c r="D388" s="53"/>
      <c r="E388" s="52"/>
      <c r="F388" s="34"/>
      <c r="G388" s="52"/>
      <c r="H388" s="42"/>
      <c r="I388" s="39"/>
      <c r="J388" s="39"/>
      <c r="K388" s="39"/>
      <c r="L388" s="39"/>
      <c r="M388" s="39"/>
      <c r="N388" s="39"/>
      <c r="O388" s="24"/>
      <c r="P388" s="24"/>
      <c r="Q388" s="33"/>
      <c r="R388" s="24"/>
      <c r="S388" s="24"/>
      <c r="T388" s="24"/>
      <c r="U388" s="5"/>
      <c r="V388" s="5"/>
      <c r="W388" s="5"/>
      <c r="X388" s="5"/>
      <c r="Y388" s="5"/>
    </row>
    <row r="389" spans="1:25" ht="15.75" x14ac:dyDescent="0.25">
      <c r="A389" s="5"/>
      <c r="B389" s="52"/>
      <c r="C389" s="52"/>
      <c r="D389" s="53"/>
      <c r="E389" s="52"/>
      <c r="F389" s="34"/>
      <c r="G389" s="52"/>
      <c r="H389" s="42"/>
      <c r="I389" s="39"/>
      <c r="J389" s="39"/>
      <c r="K389" s="39"/>
      <c r="L389" s="39"/>
      <c r="M389" s="39"/>
      <c r="N389" s="39"/>
      <c r="O389" s="24"/>
      <c r="P389" s="24"/>
      <c r="Q389" s="33"/>
      <c r="R389" s="24"/>
      <c r="S389" s="24"/>
      <c r="T389" s="24"/>
      <c r="U389" s="5"/>
      <c r="V389" s="5"/>
      <c r="W389" s="5"/>
      <c r="X389" s="5"/>
      <c r="Y389" s="5"/>
    </row>
    <row r="390" spans="1:25" ht="15.75" x14ac:dyDescent="0.25">
      <c r="A390" s="5"/>
      <c r="B390" s="52"/>
      <c r="C390" s="52"/>
      <c r="D390" s="53"/>
      <c r="E390" s="52"/>
      <c r="F390" s="34"/>
      <c r="G390" s="52"/>
      <c r="H390" s="42"/>
      <c r="I390" s="39"/>
      <c r="J390" s="39"/>
      <c r="K390" s="39"/>
      <c r="L390" s="39"/>
      <c r="M390" s="39"/>
      <c r="N390" s="39"/>
      <c r="O390" s="24"/>
      <c r="P390" s="24"/>
      <c r="Q390" s="33"/>
      <c r="R390" s="24"/>
      <c r="S390" s="24"/>
      <c r="T390" s="24"/>
      <c r="U390" s="5"/>
      <c r="V390" s="5"/>
      <c r="W390" s="5"/>
      <c r="X390" s="5"/>
      <c r="Y390" s="5"/>
    </row>
    <row r="391" spans="1:25" ht="15.75" x14ac:dyDescent="0.25">
      <c r="A391" s="5"/>
      <c r="B391" s="52"/>
      <c r="C391" s="52"/>
      <c r="D391" s="53"/>
      <c r="E391" s="52"/>
      <c r="F391" s="34"/>
      <c r="G391" s="52"/>
      <c r="H391" s="42"/>
      <c r="I391" s="39"/>
      <c r="J391" s="39"/>
      <c r="K391" s="39"/>
      <c r="L391" s="39"/>
      <c r="M391" s="39"/>
      <c r="N391" s="39"/>
      <c r="O391" s="24"/>
      <c r="P391" s="24"/>
      <c r="Q391" s="33"/>
      <c r="R391" s="24"/>
      <c r="S391" s="24"/>
      <c r="T391" s="24"/>
      <c r="U391" s="5"/>
      <c r="V391" s="5"/>
      <c r="W391" s="5"/>
      <c r="X391" s="5"/>
      <c r="Y391" s="5"/>
    </row>
    <row r="392" spans="1:25" ht="15.75" x14ac:dyDescent="0.25">
      <c r="A392" s="5"/>
      <c r="B392" s="52"/>
      <c r="C392" s="52"/>
      <c r="D392" s="53"/>
      <c r="E392" s="52"/>
      <c r="F392" s="34"/>
      <c r="G392" s="52"/>
      <c r="H392" s="42"/>
      <c r="I392" s="39"/>
      <c r="J392" s="39"/>
      <c r="K392" s="39"/>
      <c r="L392" s="39"/>
      <c r="M392" s="39"/>
      <c r="N392" s="39"/>
      <c r="O392" s="24"/>
      <c r="P392" s="24"/>
      <c r="Q392" s="33"/>
      <c r="R392" s="24"/>
      <c r="S392" s="24"/>
      <c r="T392" s="24"/>
      <c r="U392" s="5"/>
      <c r="V392" s="5"/>
      <c r="W392" s="5"/>
      <c r="X392" s="5"/>
      <c r="Y392" s="5"/>
    </row>
    <row r="393" spans="1:25" ht="15.75" x14ac:dyDescent="0.25">
      <c r="A393" s="5"/>
      <c r="B393" s="52"/>
      <c r="C393" s="52"/>
      <c r="D393" s="53"/>
      <c r="E393" s="52"/>
      <c r="F393" s="34"/>
      <c r="G393" s="52"/>
      <c r="H393" s="42"/>
      <c r="I393" s="39"/>
      <c r="J393" s="39"/>
      <c r="K393" s="39"/>
      <c r="L393" s="39"/>
      <c r="M393" s="39"/>
      <c r="N393" s="39"/>
      <c r="O393" s="24"/>
      <c r="P393" s="24"/>
      <c r="Q393" s="33"/>
      <c r="R393" s="24"/>
      <c r="S393" s="24"/>
      <c r="T393" s="24"/>
      <c r="U393" s="5"/>
      <c r="V393" s="5"/>
      <c r="W393" s="5"/>
      <c r="X393" s="5"/>
      <c r="Y393" s="5"/>
    </row>
    <row r="394" spans="1:25" ht="15.75" x14ac:dyDescent="0.25">
      <c r="A394" s="5"/>
      <c r="B394" s="52"/>
      <c r="C394" s="52"/>
      <c r="D394" s="53"/>
      <c r="E394" s="52"/>
      <c r="F394" s="34"/>
      <c r="G394" s="52"/>
      <c r="H394" s="42"/>
      <c r="I394" s="39"/>
      <c r="J394" s="39"/>
      <c r="K394" s="39"/>
      <c r="L394" s="39"/>
      <c r="M394" s="39"/>
      <c r="N394" s="39"/>
      <c r="O394" s="24"/>
      <c r="P394" s="24"/>
      <c r="Q394" s="33"/>
      <c r="R394" s="24"/>
      <c r="S394" s="24"/>
      <c r="T394" s="24"/>
      <c r="U394" s="5"/>
      <c r="V394" s="5"/>
      <c r="W394" s="5"/>
      <c r="X394" s="5"/>
      <c r="Y394" s="5"/>
    </row>
    <row r="395" spans="1:25" ht="15.75" x14ac:dyDescent="0.25">
      <c r="A395" s="5"/>
      <c r="B395" s="52"/>
      <c r="C395" s="52"/>
      <c r="D395" s="53"/>
      <c r="E395" s="52"/>
      <c r="F395" s="34"/>
      <c r="G395" s="52"/>
      <c r="H395" s="42"/>
      <c r="I395" s="39"/>
      <c r="J395" s="39"/>
      <c r="K395" s="39"/>
      <c r="L395" s="39"/>
      <c r="M395" s="39"/>
      <c r="N395" s="39"/>
      <c r="O395" s="24"/>
      <c r="P395" s="24"/>
      <c r="Q395" s="33"/>
      <c r="R395" s="24"/>
      <c r="S395" s="24"/>
      <c r="T395" s="24"/>
      <c r="U395" s="5"/>
      <c r="V395" s="5"/>
      <c r="W395" s="5"/>
      <c r="X395" s="5"/>
      <c r="Y395" s="5"/>
    </row>
    <row r="396" spans="1:25" ht="15.75" x14ac:dyDescent="0.25">
      <c r="A396" s="5"/>
      <c r="B396" s="52"/>
      <c r="C396" s="52"/>
      <c r="D396" s="53"/>
      <c r="E396" s="52"/>
      <c r="F396" s="34"/>
      <c r="G396" s="52"/>
      <c r="H396" s="42"/>
      <c r="I396" s="39"/>
      <c r="J396" s="39"/>
      <c r="K396" s="39"/>
      <c r="L396" s="39"/>
      <c r="M396" s="39"/>
      <c r="N396" s="39"/>
      <c r="O396" s="24"/>
      <c r="P396" s="24"/>
      <c r="Q396" s="5"/>
      <c r="R396" s="24"/>
      <c r="S396" s="24"/>
      <c r="T396" s="24"/>
      <c r="U396" s="5"/>
      <c r="V396" s="5"/>
      <c r="W396" s="5"/>
      <c r="X396" s="5"/>
      <c r="Y396" s="5"/>
    </row>
    <row r="397" spans="1:25" ht="15.75" x14ac:dyDescent="0.25">
      <c r="A397" s="5"/>
      <c r="B397" s="52"/>
      <c r="C397" s="52"/>
      <c r="D397" s="53"/>
      <c r="E397" s="52"/>
      <c r="F397" s="34"/>
      <c r="G397" s="52"/>
      <c r="H397" s="42"/>
      <c r="I397" s="39"/>
      <c r="J397" s="39"/>
      <c r="K397" s="39"/>
      <c r="L397" s="39"/>
      <c r="M397" s="39"/>
      <c r="N397" s="39"/>
      <c r="O397" s="24"/>
      <c r="P397" s="24"/>
      <c r="Q397" s="5"/>
      <c r="R397" s="24"/>
      <c r="S397" s="24"/>
      <c r="T397" s="24"/>
      <c r="U397" s="5"/>
      <c r="V397" s="5"/>
      <c r="W397" s="5"/>
      <c r="X397" s="5"/>
      <c r="Y397" s="5"/>
    </row>
    <row r="398" spans="1:25" ht="15.75" x14ac:dyDescent="0.25">
      <c r="A398" s="5"/>
      <c r="B398" s="52"/>
      <c r="C398" s="52"/>
      <c r="D398" s="53"/>
      <c r="E398" s="52"/>
      <c r="F398" s="34"/>
      <c r="G398" s="52"/>
      <c r="H398" s="42"/>
      <c r="I398" s="39"/>
      <c r="J398" s="39"/>
      <c r="K398" s="39"/>
      <c r="L398" s="39"/>
      <c r="M398" s="39"/>
      <c r="N398" s="39"/>
      <c r="O398" s="24"/>
      <c r="P398" s="24"/>
      <c r="Q398" s="5"/>
      <c r="R398" s="24"/>
      <c r="S398" s="24"/>
      <c r="T398" s="24"/>
      <c r="U398" s="5"/>
      <c r="V398" s="5"/>
      <c r="W398" s="5"/>
      <c r="X398" s="5"/>
      <c r="Y398" s="5"/>
    </row>
    <row r="399" spans="1:25" ht="15.75" x14ac:dyDescent="0.25">
      <c r="A399" s="5"/>
      <c r="B399" s="52"/>
      <c r="C399" s="52"/>
      <c r="D399" s="53"/>
      <c r="E399" s="52"/>
      <c r="F399" s="34"/>
      <c r="G399" s="52"/>
      <c r="H399" s="42"/>
      <c r="I399" s="39"/>
      <c r="J399" s="39"/>
      <c r="K399" s="39"/>
      <c r="L399" s="39"/>
      <c r="M399" s="39"/>
      <c r="N399" s="39"/>
      <c r="O399" s="24"/>
      <c r="P399" s="24"/>
      <c r="Q399" s="5"/>
      <c r="R399" s="24"/>
      <c r="S399" s="24"/>
      <c r="T399" s="24"/>
      <c r="U399" s="5"/>
      <c r="V399" s="5"/>
      <c r="W399" s="5"/>
      <c r="X399" s="5"/>
      <c r="Y399" s="5"/>
    </row>
    <row r="400" spans="1:25" ht="15.75" x14ac:dyDescent="0.25">
      <c r="A400" s="5"/>
      <c r="B400" s="52"/>
      <c r="C400" s="52"/>
      <c r="D400" s="53"/>
      <c r="E400" s="52"/>
      <c r="F400" s="34"/>
      <c r="G400" s="52"/>
      <c r="H400" s="42"/>
      <c r="I400" s="39"/>
      <c r="J400" s="39"/>
      <c r="K400" s="39"/>
      <c r="L400" s="39"/>
      <c r="M400" s="39"/>
      <c r="N400" s="39"/>
      <c r="O400" s="24"/>
      <c r="P400" s="24"/>
      <c r="Q400" s="5"/>
      <c r="R400" s="24"/>
      <c r="S400" s="24"/>
      <c r="T400" s="24"/>
      <c r="U400" s="5"/>
      <c r="V400" s="5"/>
      <c r="W400" s="5"/>
      <c r="X400" s="5"/>
      <c r="Y400" s="5"/>
    </row>
    <row r="401" spans="1:25" ht="15.75" x14ac:dyDescent="0.25">
      <c r="A401" s="5"/>
      <c r="B401" s="52"/>
      <c r="C401" s="52"/>
      <c r="D401" s="53"/>
      <c r="E401" s="52"/>
      <c r="F401" s="34"/>
      <c r="G401" s="52"/>
      <c r="H401" s="42"/>
      <c r="I401" s="39"/>
      <c r="J401" s="39"/>
      <c r="K401" s="39"/>
      <c r="L401" s="39"/>
      <c r="M401" s="39"/>
      <c r="N401" s="39"/>
      <c r="O401" s="24"/>
      <c r="P401" s="24"/>
      <c r="Q401" s="5"/>
      <c r="R401" s="24"/>
      <c r="S401" s="24"/>
      <c r="T401" s="24"/>
      <c r="U401" s="5"/>
      <c r="V401" s="5"/>
      <c r="W401" s="5"/>
      <c r="X401" s="5"/>
      <c r="Y401" s="5"/>
    </row>
    <row r="402" spans="1:25" ht="15.75" x14ac:dyDescent="0.25">
      <c r="A402" s="5"/>
      <c r="B402" s="52"/>
      <c r="C402" s="52"/>
      <c r="D402" s="53"/>
      <c r="E402" s="52"/>
      <c r="F402" s="34"/>
      <c r="G402" s="52"/>
      <c r="H402" s="42"/>
      <c r="I402" s="39"/>
      <c r="J402" s="39"/>
      <c r="K402" s="39"/>
      <c r="L402" s="39"/>
      <c r="M402" s="39"/>
      <c r="N402" s="39"/>
      <c r="O402" s="24"/>
      <c r="P402" s="24"/>
      <c r="Q402" s="5"/>
      <c r="R402" s="24"/>
      <c r="S402" s="24"/>
      <c r="T402" s="24"/>
      <c r="U402" s="5"/>
      <c r="V402" s="5"/>
      <c r="W402" s="5"/>
      <c r="X402" s="5"/>
      <c r="Y402" s="5"/>
    </row>
    <row r="403" spans="1:25" ht="15.75" x14ac:dyDescent="0.25">
      <c r="A403" s="5"/>
      <c r="B403" s="52"/>
      <c r="C403" s="52"/>
      <c r="D403" s="53"/>
      <c r="E403" s="52"/>
      <c r="F403" s="34"/>
      <c r="G403" s="52"/>
      <c r="H403" s="42"/>
      <c r="I403" s="39"/>
      <c r="J403" s="39"/>
      <c r="K403" s="39"/>
      <c r="L403" s="39"/>
      <c r="M403" s="39"/>
      <c r="N403" s="39"/>
      <c r="O403" s="24"/>
      <c r="P403" s="24"/>
      <c r="Q403" s="5"/>
      <c r="R403" s="24"/>
      <c r="S403" s="24"/>
      <c r="T403" s="24"/>
      <c r="U403" s="5"/>
      <c r="V403" s="5"/>
      <c r="W403" s="5"/>
      <c r="X403" s="5"/>
      <c r="Y403" s="5"/>
    </row>
    <row r="404" spans="1:25" ht="15.75" x14ac:dyDescent="0.25">
      <c r="A404" s="5"/>
      <c r="B404" s="52"/>
      <c r="C404" s="52"/>
      <c r="D404" s="53"/>
      <c r="E404" s="52"/>
      <c r="F404" s="34"/>
      <c r="G404" s="52"/>
      <c r="H404" s="42"/>
      <c r="I404" s="39"/>
      <c r="J404" s="39"/>
      <c r="K404" s="39"/>
      <c r="L404" s="39"/>
      <c r="M404" s="39"/>
      <c r="N404" s="39"/>
      <c r="O404" s="24"/>
      <c r="P404" s="24"/>
      <c r="Q404" s="5"/>
      <c r="R404" s="24"/>
      <c r="S404" s="24"/>
      <c r="T404" s="24"/>
      <c r="U404" s="5"/>
      <c r="V404" s="5"/>
      <c r="W404" s="5"/>
      <c r="X404" s="5"/>
      <c r="Y404" s="5"/>
    </row>
    <row r="405" spans="1:25" ht="15.75" x14ac:dyDescent="0.25">
      <c r="A405" s="5"/>
      <c r="B405" s="52"/>
      <c r="C405" s="52"/>
      <c r="D405" s="53"/>
      <c r="E405" s="52"/>
      <c r="F405" s="34"/>
      <c r="G405" s="52"/>
      <c r="H405" s="42"/>
      <c r="I405" s="39"/>
      <c r="J405" s="39"/>
      <c r="K405" s="39"/>
      <c r="L405" s="39"/>
      <c r="M405" s="39"/>
      <c r="N405" s="39"/>
      <c r="O405" s="24"/>
      <c r="P405" s="24"/>
      <c r="Q405" s="5"/>
      <c r="R405" s="24"/>
      <c r="S405" s="24"/>
      <c r="T405" s="24"/>
      <c r="U405" s="5"/>
      <c r="V405" s="5"/>
      <c r="W405" s="5"/>
      <c r="X405" s="5"/>
      <c r="Y405" s="5"/>
    </row>
    <row r="406" spans="1:25" ht="15.75" x14ac:dyDescent="0.25">
      <c r="A406" s="5"/>
      <c r="B406" s="52"/>
      <c r="C406" s="52"/>
      <c r="D406" s="53"/>
      <c r="E406" s="52"/>
      <c r="F406" s="34"/>
      <c r="G406" s="52"/>
      <c r="H406" s="42"/>
      <c r="I406" s="39"/>
      <c r="J406" s="39"/>
      <c r="K406" s="39"/>
      <c r="L406" s="39"/>
      <c r="M406" s="39"/>
      <c r="N406" s="39"/>
      <c r="O406" s="24"/>
      <c r="P406" s="24"/>
      <c r="Q406" s="5"/>
      <c r="R406" s="24"/>
      <c r="S406" s="24"/>
      <c r="T406" s="24"/>
      <c r="U406" s="5"/>
      <c r="V406" s="5"/>
      <c r="W406" s="5"/>
      <c r="X406" s="5"/>
      <c r="Y406" s="5"/>
    </row>
    <row r="407" spans="1:25" ht="15.75" x14ac:dyDescent="0.25">
      <c r="A407" s="5"/>
      <c r="B407" s="52"/>
      <c r="C407" s="52"/>
      <c r="D407" s="53"/>
      <c r="E407" s="52"/>
      <c r="F407" s="34"/>
      <c r="G407" s="52"/>
      <c r="H407" s="42"/>
      <c r="I407" s="39"/>
      <c r="J407" s="39"/>
      <c r="K407" s="39"/>
      <c r="L407" s="39"/>
      <c r="M407" s="39"/>
      <c r="N407" s="39"/>
      <c r="O407" s="24"/>
      <c r="P407" s="24"/>
      <c r="Q407" s="5"/>
      <c r="R407" s="24"/>
      <c r="S407" s="24"/>
      <c r="T407" s="24"/>
      <c r="U407" s="5"/>
      <c r="V407" s="5"/>
      <c r="W407" s="5"/>
      <c r="X407" s="5"/>
      <c r="Y407" s="5"/>
    </row>
    <row r="408" spans="1:25" ht="15.75" x14ac:dyDescent="0.25">
      <c r="A408" s="5"/>
      <c r="B408" s="52"/>
      <c r="C408" s="52"/>
      <c r="D408" s="53"/>
      <c r="E408" s="52"/>
      <c r="F408" s="34"/>
      <c r="G408" s="52"/>
      <c r="H408" s="42"/>
      <c r="I408" s="39"/>
      <c r="J408" s="39"/>
      <c r="K408" s="39"/>
      <c r="L408" s="39"/>
      <c r="M408" s="39"/>
      <c r="N408" s="39"/>
      <c r="O408" s="24"/>
      <c r="P408" s="24"/>
      <c r="Q408" s="5"/>
      <c r="R408" s="24"/>
      <c r="S408" s="24"/>
      <c r="T408" s="24"/>
      <c r="U408" s="5"/>
      <c r="V408" s="5"/>
      <c r="W408" s="5"/>
      <c r="X408" s="5"/>
      <c r="Y408" s="5"/>
    </row>
    <row r="409" spans="1:25" ht="15.75" x14ac:dyDescent="0.25">
      <c r="A409" s="5"/>
      <c r="B409" s="52"/>
      <c r="C409" s="52"/>
      <c r="D409" s="53"/>
      <c r="E409" s="52"/>
      <c r="F409" s="34"/>
      <c r="G409" s="52"/>
      <c r="H409" s="42"/>
      <c r="I409" s="39"/>
      <c r="J409" s="39"/>
      <c r="K409" s="39"/>
      <c r="L409" s="39"/>
      <c r="M409" s="39"/>
      <c r="N409" s="39"/>
      <c r="O409" s="24"/>
      <c r="P409" s="24"/>
      <c r="Q409" s="5"/>
      <c r="R409" s="24"/>
      <c r="S409" s="24"/>
      <c r="T409" s="24"/>
      <c r="U409" s="5"/>
      <c r="V409" s="5"/>
      <c r="W409" s="5"/>
      <c r="X409" s="5"/>
      <c r="Y409" s="5"/>
    </row>
    <row r="410" spans="1:25" ht="15.75" x14ac:dyDescent="0.25">
      <c r="A410" s="5"/>
      <c r="B410" s="52"/>
      <c r="C410" s="52"/>
      <c r="D410" s="53"/>
      <c r="E410" s="52"/>
      <c r="F410" s="34"/>
      <c r="G410" s="52"/>
      <c r="H410" s="42"/>
      <c r="I410" s="39"/>
      <c r="J410" s="39"/>
      <c r="K410" s="39"/>
      <c r="L410" s="39"/>
      <c r="M410" s="39"/>
      <c r="N410" s="39"/>
      <c r="O410" s="24"/>
      <c r="P410" s="24"/>
      <c r="Q410" s="5"/>
      <c r="R410" s="24"/>
      <c r="S410" s="24"/>
      <c r="T410" s="24"/>
      <c r="U410" s="5"/>
      <c r="V410" s="5"/>
      <c r="W410" s="5"/>
      <c r="X410" s="5"/>
      <c r="Y410" s="5"/>
    </row>
    <row r="411" spans="1:25" ht="15.75" x14ac:dyDescent="0.25">
      <c r="A411" s="5"/>
      <c r="B411" s="52"/>
      <c r="C411" s="52"/>
      <c r="D411" s="53"/>
      <c r="E411" s="52"/>
      <c r="F411" s="34"/>
      <c r="G411" s="52"/>
      <c r="H411" s="42"/>
      <c r="I411" s="39"/>
      <c r="J411" s="39"/>
      <c r="K411" s="39"/>
      <c r="L411" s="39"/>
      <c r="M411" s="39"/>
      <c r="N411" s="39"/>
      <c r="O411" s="24"/>
      <c r="P411" s="24"/>
      <c r="Q411" s="5"/>
      <c r="R411" s="24"/>
      <c r="S411" s="24"/>
      <c r="T411" s="24"/>
      <c r="U411" s="5"/>
      <c r="V411" s="5"/>
      <c r="W411" s="5"/>
      <c r="X411" s="5"/>
      <c r="Y411" s="5"/>
    </row>
    <row r="412" spans="1:25" ht="15.75" x14ac:dyDescent="0.25">
      <c r="A412" s="5"/>
      <c r="B412" s="52"/>
      <c r="C412" s="52"/>
      <c r="D412" s="53"/>
      <c r="E412" s="52"/>
      <c r="F412" s="34"/>
      <c r="G412" s="52"/>
      <c r="H412" s="42"/>
      <c r="I412" s="39"/>
      <c r="J412" s="39"/>
      <c r="K412" s="39"/>
      <c r="L412" s="39"/>
      <c r="M412" s="39"/>
      <c r="N412" s="39"/>
      <c r="O412" s="24"/>
      <c r="P412" s="24"/>
      <c r="Q412" s="5"/>
      <c r="R412" s="24"/>
      <c r="S412" s="24"/>
      <c r="T412" s="24"/>
      <c r="U412" s="5"/>
      <c r="V412" s="5"/>
      <c r="W412" s="5"/>
      <c r="X412" s="5"/>
      <c r="Y412" s="5"/>
    </row>
    <row r="413" spans="1:25" ht="15.75" x14ac:dyDescent="0.25">
      <c r="A413" s="5"/>
      <c r="B413" s="52"/>
      <c r="C413" s="52"/>
      <c r="D413" s="53"/>
      <c r="E413" s="52"/>
      <c r="F413" s="34"/>
      <c r="G413" s="52"/>
      <c r="H413" s="42"/>
      <c r="I413" s="39"/>
      <c r="J413" s="39"/>
      <c r="K413" s="39"/>
      <c r="L413" s="39"/>
      <c r="M413" s="39"/>
      <c r="N413" s="39"/>
      <c r="O413" s="24"/>
      <c r="P413" s="24"/>
      <c r="Q413" s="5"/>
      <c r="R413" s="24"/>
      <c r="S413" s="24"/>
      <c r="T413" s="24"/>
      <c r="U413" s="5"/>
      <c r="V413" s="5"/>
      <c r="W413" s="5"/>
      <c r="X413" s="5"/>
      <c r="Y413" s="5"/>
    </row>
    <row r="414" spans="1:25" ht="15.75" x14ac:dyDescent="0.25">
      <c r="A414" s="5"/>
      <c r="B414" s="52"/>
      <c r="C414" s="52"/>
      <c r="D414" s="53"/>
      <c r="E414" s="52"/>
      <c r="F414" s="34"/>
      <c r="G414" s="52"/>
      <c r="H414" s="42"/>
      <c r="I414" s="39"/>
      <c r="J414" s="39"/>
      <c r="K414" s="39"/>
      <c r="L414" s="39"/>
      <c r="M414" s="39"/>
      <c r="N414" s="39"/>
      <c r="O414" s="24"/>
      <c r="P414" s="24"/>
      <c r="Q414" s="5"/>
      <c r="R414" s="24"/>
      <c r="S414" s="24"/>
      <c r="T414" s="24"/>
      <c r="U414" s="5"/>
      <c r="V414" s="5"/>
      <c r="W414" s="5"/>
      <c r="X414" s="5"/>
      <c r="Y414" s="5"/>
    </row>
    <row r="415" spans="1:25" ht="15.75" x14ac:dyDescent="0.25">
      <c r="A415" s="5"/>
      <c r="B415" s="52"/>
      <c r="C415" s="52"/>
      <c r="D415" s="53"/>
      <c r="E415" s="52"/>
      <c r="F415" s="34"/>
      <c r="G415" s="52"/>
      <c r="H415" s="42"/>
      <c r="I415" s="39"/>
      <c r="J415" s="39"/>
      <c r="K415" s="39"/>
      <c r="L415" s="39"/>
      <c r="M415" s="39"/>
      <c r="N415" s="39"/>
      <c r="O415" s="24"/>
      <c r="P415" s="24"/>
      <c r="Q415" s="5"/>
      <c r="R415" s="24"/>
      <c r="S415" s="24"/>
      <c r="T415" s="24"/>
      <c r="U415" s="5"/>
      <c r="V415" s="5"/>
      <c r="W415" s="5"/>
      <c r="X415" s="5"/>
      <c r="Y415" s="5"/>
    </row>
    <row r="416" spans="1:25" ht="15.75" x14ac:dyDescent="0.25">
      <c r="A416" s="5"/>
      <c r="B416" s="52"/>
      <c r="C416" s="52"/>
      <c r="D416" s="53"/>
      <c r="E416" s="52"/>
      <c r="F416" s="34"/>
      <c r="G416" s="52"/>
      <c r="H416" s="42"/>
      <c r="I416" s="39"/>
      <c r="J416" s="39"/>
      <c r="K416" s="39"/>
      <c r="L416" s="39"/>
      <c r="M416" s="39"/>
      <c r="N416" s="39"/>
      <c r="O416" s="24"/>
      <c r="P416" s="24"/>
      <c r="Q416" s="5"/>
      <c r="R416" s="24"/>
      <c r="S416" s="24"/>
      <c r="T416" s="24"/>
      <c r="U416" s="5"/>
      <c r="V416" s="5"/>
      <c r="W416" s="5"/>
      <c r="X416" s="5"/>
      <c r="Y416" s="5"/>
    </row>
    <row r="417" spans="1:25" ht="15.75" x14ac:dyDescent="0.25">
      <c r="A417" s="5"/>
      <c r="B417" s="52"/>
      <c r="C417" s="52"/>
      <c r="D417" s="53"/>
      <c r="E417" s="52"/>
      <c r="F417" s="34"/>
      <c r="G417" s="52"/>
      <c r="H417" s="42"/>
      <c r="I417" s="39"/>
      <c r="J417" s="39"/>
      <c r="K417" s="39"/>
      <c r="L417" s="39"/>
      <c r="M417" s="39"/>
      <c r="N417" s="39"/>
      <c r="O417" s="24"/>
      <c r="P417" s="24"/>
      <c r="Q417" s="5"/>
      <c r="R417" s="24"/>
      <c r="S417" s="24"/>
      <c r="T417" s="24"/>
      <c r="U417" s="5"/>
      <c r="V417" s="5"/>
      <c r="W417" s="5"/>
      <c r="X417" s="5"/>
      <c r="Y417" s="5"/>
    </row>
    <row r="418" spans="1:25" ht="15.75" x14ac:dyDescent="0.25">
      <c r="A418" s="5"/>
      <c r="B418" s="52"/>
      <c r="C418" s="52"/>
      <c r="D418" s="53"/>
      <c r="E418" s="52"/>
      <c r="F418" s="34"/>
      <c r="G418" s="52"/>
      <c r="H418" s="42"/>
      <c r="I418" s="39"/>
      <c r="J418" s="39"/>
      <c r="K418" s="39"/>
      <c r="L418" s="39"/>
      <c r="M418" s="39"/>
      <c r="N418" s="39"/>
      <c r="O418" s="24"/>
      <c r="P418" s="24"/>
      <c r="Q418" s="5"/>
      <c r="R418" s="24"/>
      <c r="S418" s="24"/>
      <c r="T418" s="24"/>
      <c r="U418" s="5"/>
      <c r="V418" s="5"/>
      <c r="W418" s="5"/>
      <c r="X418" s="5"/>
      <c r="Y418" s="5"/>
    </row>
    <row r="419" spans="1:25" ht="15.75" x14ac:dyDescent="0.25">
      <c r="A419" s="5"/>
      <c r="B419" s="52"/>
      <c r="C419" s="52"/>
      <c r="D419" s="53"/>
      <c r="E419" s="52"/>
      <c r="F419" s="34"/>
      <c r="G419" s="52"/>
      <c r="H419" s="42"/>
      <c r="I419" s="39"/>
      <c r="J419" s="39"/>
      <c r="K419" s="39"/>
      <c r="L419" s="39"/>
      <c r="M419" s="39"/>
      <c r="N419" s="39"/>
      <c r="O419" s="24"/>
      <c r="P419" s="24"/>
      <c r="Q419" s="5"/>
      <c r="R419" s="24"/>
      <c r="S419" s="24"/>
      <c r="T419" s="24"/>
      <c r="U419" s="5"/>
      <c r="V419" s="5"/>
      <c r="W419" s="5"/>
      <c r="X419" s="5"/>
      <c r="Y419" s="5"/>
    </row>
    <row r="420" spans="1:25" ht="15.75" x14ac:dyDescent="0.25">
      <c r="A420" s="5"/>
      <c r="B420" s="52"/>
      <c r="C420" s="52"/>
      <c r="D420" s="53"/>
      <c r="E420" s="52"/>
      <c r="F420" s="34"/>
      <c r="G420" s="52"/>
      <c r="H420" s="42"/>
      <c r="I420" s="39"/>
      <c r="J420" s="39"/>
      <c r="K420" s="39"/>
      <c r="L420" s="39"/>
      <c r="M420" s="39"/>
      <c r="N420" s="39"/>
      <c r="O420" s="24"/>
      <c r="P420" s="24"/>
      <c r="Q420" s="5"/>
      <c r="R420" s="24"/>
      <c r="S420" s="24"/>
      <c r="T420" s="24"/>
      <c r="U420" s="5"/>
      <c r="V420" s="5"/>
      <c r="W420" s="5"/>
      <c r="X420" s="5"/>
      <c r="Y420" s="5"/>
    </row>
    <row r="421" spans="1:25" ht="15.75" x14ac:dyDescent="0.25">
      <c r="A421" s="5"/>
      <c r="B421" s="52"/>
      <c r="C421" s="52"/>
      <c r="D421" s="53"/>
      <c r="E421" s="52"/>
      <c r="F421" s="34"/>
      <c r="G421" s="52"/>
      <c r="H421" s="42"/>
      <c r="I421" s="39"/>
      <c r="J421" s="39"/>
      <c r="K421" s="39"/>
      <c r="L421" s="39"/>
      <c r="M421" s="39"/>
      <c r="N421" s="39"/>
      <c r="O421" s="24"/>
      <c r="P421" s="24"/>
      <c r="Q421" s="5"/>
      <c r="R421" s="24"/>
      <c r="S421" s="24"/>
      <c r="T421" s="24"/>
      <c r="U421" s="5"/>
      <c r="V421" s="5"/>
      <c r="W421" s="5"/>
      <c r="X421" s="5"/>
      <c r="Y421" s="5"/>
    </row>
    <row r="422" spans="1:25" ht="15.75" x14ac:dyDescent="0.25">
      <c r="A422" s="5"/>
      <c r="B422" s="52"/>
      <c r="C422" s="52"/>
      <c r="D422" s="53"/>
      <c r="E422" s="52"/>
      <c r="F422" s="34"/>
      <c r="G422" s="52"/>
      <c r="H422" s="42"/>
      <c r="I422" s="39"/>
      <c r="J422" s="39"/>
      <c r="K422" s="39"/>
      <c r="L422" s="39"/>
      <c r="M422" s="39"/>
      <c r="N422" s="39"/>
      <c r="O422" s="24"/>
      <c r="P422" s="24"/>
      <c r="Q422" s="5"/>
      <c r="R422" s="24"/>
      <c r="S422" s="24"/>
      <c r="T422" s="24"/>
      <c r="U422" s="5"/>
      <c r="V422" s="5"/>
      <c r="W422" s="5"/>
      <c r="X422" s="5"/>
      <c r="Y422" s="5"/>
    </row>
    <row r="423" spans="1:25" ht="15.75" x14ac:dyDescent="0.25">
      <c r="A423" s="5"/>
      <c r="B423" s="52"/>
      <c r="C423" s="52"/>
      <c r="D423" s="53"/>
      <c r="E423" s="52"/>
      <c r="F423" s="34"/>
      <c r="G423" s="52"/>
      <c r="H423" s="42"/>
      <c r="I423" s="39"/>
      <c r="J423" s="39"/>
      <c r="K423" s="39"/>
      <c r="L423" s="39"/>
      <c r="M423" s="39"/>
      <c r="N423" s="39"/>
      <c r="O423" s="24"/>
      <c r="P423" s="24"/>
      <c r="Q423" s="5"/>
      <c r="R423" s="24"/>
      <c r="S423" s="24"/>
      <c r="T423" s="24"/>
      <c r="U423" s="5"/>
      <c r="V423" s="5"/>
      <c r="W423" s="5"/>
      <c r="X423" s="5"/>
      <c r="Y423" s="5"/>
    </row>
    <row r="424" spans="1:25" ht="15.75" x14ac:dyDescent="0.25">
      <c r="A424" s="5"/>
      <c r="B424" s="52"/>
      <c r="C424" s="52"/>
      <c r="D424" s="53"/>
      <c r="E424" s="52"/>
      <c r="F424" s="34"/>
      <c r="G424" s="52"/>
      <c r="H424" s="42"/>
      <c r="I424" s="39"/>
      <c r="J424" s="39"/>
      <c r="K424" s="39"/>
      <c r="L424" s="39"/>
      <c r="M424" s="39"/>
      <c r="N424" s="39"/>
      <c r="O424" s="24"/>
      <c r="P424" s="24"/>
      <c r="Q424" s="5"/>
      <c r="R424" s="24"/>
      <c r="S424" s="24"/>
      <c r="T424" s="24"/>
      <c r="U424" s="5"/>
      <c r="V424" s="5"/>
      <c r="W424" s="5"/>
      <c r="X424" s="5"/>
      <c r="Y424" s="5"/>
    </row>
    <row r="425" spans="1:25" ht="15.75" x14ac:dyDescent="0.25">
      <c r="A425" s="5"/>
      <c r="B425" s="52"/>
      <c r="C425" s="52"/>
      <c r="D425" s="53"/>
      <c r="E425" s="52"/>
      <c r="F425" s="34"/>
      <c r="G425" s="52"/>
      <c r="H425" s="42"/>
      <c r="I425" s="39"/>
      <c r="J425" s="39"/>
      <c r="K425" s="39"/>
      <c r="L425" s="39"/>
      <c r="M425" s="39"/>
      <c r="N425" s="39"/>
      <c r="O425" s="24"/>
      <c r="P425" s="24"/>
      <c r="Q425" s="5"/>
      <c r="R425" s="24"/>
      <c r="S425" s="24"/>
      <c r="T425" s="24"/>
      <c r="U425" s="5"/>
      <c r="V425" s="5"/>
      <c r="W425" s="5"/>
      <c r="X425" s="5"/>
      <c r="Y425" s="5"/>
    </row>
    <row r="426" spans="1:25" ht="15.75" x14ac:dyDescent="0.25">
      <c r="A426" s="5"/>
      <c r="B426" s="52"/>
      <c r="C426" s="52"/>
      <c r="D426" s="53"/>
      <c r="E426" s="52"/>
      <c r="F426" s="34"/>
      <c r="G426" s="52"/>
      <c r="H426" s="42"/>
      <c r="I426" s="39"/>
      <c r="J426" s="39"/>
      <c r="K426" s="39"/>
      <c r="L426" s="39"/>
      <c r="M426" s="39"/>
      <c r="N426" s="39"/>
      <c r="O426" s="24"/>
      <c r="P426" s="24"/>
      <c r="Q426" s="5"/>
      <c r="R426" s="24"/>
      <c r="S426" s="24"/>
      <c r="T426" s="24"/>
      <c r="U426" s="5"/>
      <c r="V426" s="5"/>
      <c r="W426" s="5"/>
      <c r="X426" s="5"/>
      <c r="Y426" s="5"/>
    </row>
    <row r="427" spans="1:25" ht="15.75" x14ac:dyDescent="0.25">
      <c r="A427" s="5"/>
      <c r="B427" s="52"/>
      <c r="C427" s="52"/>
      <c r="D427" s="53"/>
      <c r="E427" s="52"/>
      <c r="F427" s="34"/>
      <c r="G427" s="52"/>
      <c r="H427" s="42"/>
      <c r="I427" s="39"/>
      <c r="J427" s="39"/>
      <c r="K427" s="39"/>
      <c r="L427" s="39"/>
      <c r="M427" s="39"/>
      <c r="N427" s="39"/>
      <c r="O427" s="24"/>
      <c r="P427" s="24"/>
      <c r="Q427" s="5"/>
      <c r="R427" s="24"/>
      <c r="S427" s="24"/>
      <c r="T427" s="24"/>
      <c r="U427" s="5"/>
      <c r="V427" s="5"/>
      <c r="W427" s="5"/>
      <c r="X427" s="5"/>
      <c r="Y427" s="5"/>
    </row>
    <row r="428" spans="1:25" ht="15.75" x14ac:dyDescent="0.25">
      <c r="A428" s="5"/>
      <c r="B428" s="52"/>
      <c r="C428" s="52"/>
      <c r="D428" s="53"/>
      <c r="E428" s="52"/>
      <c r="F428" s="34"/>
      <c r="G428" s="52"/>
      <c r="H428" s="42"/>
      <c r="I428" s="39"/>
      <c r="J428" s="39"/>
      <c r="K428" s="39"/>
      <c r="L428" s="39"/>
      <c r="M428" s="39"/>
      <c r="N428" s="39"/>
      <c r="O428" s="24"/>
      <c r="P428" s="24"/>
      <c r="Q428" s="5"/>
      <c r="R428" s="24"/>
      <c r="S428" s="24"/>
      <c r="T428" s="24"/>
      <c r="U428" s="5"/>
      <c r="V428" s="5"/>
      <c r="W428" s="5"/>
      <c r="X428" s="5"/>
      <c r="Y428" s="5"/>
    </row>
    <row r="429" spans="1:25" ht="15.75" x14ac:dyDescent="0.25">
      <c r="A429" s="5"/>
      <c r="B429" s="52"/>
      <c r="C429" s="52"/>
      <c r="D429" s="53"/>
      <c r="E429" s="52"/>
      <c r="F429" s="34"/>
      <c r="G429" s="52"/>
      <c r="H429" s="42"/>
      <c r="I429" s="39"/>
      <c r="J429" s="39"/>
      <c r="K429" s="39"/>
      <c r="L429" s="39"/>
      <c r="M429" s="39"/>
      <c r="N429" s="39"/>
      <c r="O429" s="24"/>
      <c r="P429" s="24"/>
      <c r="Q429" s="5"/>
      <c r="R429" s="24"/>
      <c r="S429" s="24"/>
      <c r="T429" s="24"/>
      <c r="U429" s="5"/>
      <c r="V429" s="5"/>
      <c r="W429" s="5"/>
      <c r="X429" s="5"/>
      <c r="Y429" s="5"/>
    </row>
    <row r="430" spans="1:25" ht="15.75" x14ac:dyDescent="0.25">
      <c r="A430" s="5"/>
      <c r="B430" s="52"/>
      <c r="C430" s="52"/>
      <c r="D430" s="53"/>
      <c r="E430" s="52"/>
      <c r="F430" s="34"/>
      <c r="G430" s="52"/>
      <c r="H430" s="42"/>
      <c r="I430" s="39"/>
      <c r="J430" s="39"/>
      <c r="K430" s="39"/>
      <c r="L430" s="39"/>
      <c r="M430" s="39"/>
      <c r="N430" s="39"/>
      <c r="O430" s="24"/>
      <c r="P430" s="24"/>
      <c r="Q430" s="5"/>
      <c r="R430" s="24"/>
      <c r="S430" s="24"/>
      <c r="T430" s="24"/>
      <c r="U430" s="5"/>
      <c r="V430" s="5"/>
      <c r="W430" s="5"/>
      <c r="X430" s="5"/>
      <c r="Y430" s="5"/>
    </row>
    <row r="431" spans="1:25" ht="15.75" x14ac:dyDescent="0.25">
      <c r="A431" s="5"/>
      <c r="B431" s="52"/>
      <c r="C431" s="52"/>
      <c r="D431" s="53"/>
      <c r="E431" s="52"/>
      <c r="F431" s="34"/>
      <c r="G431" s="52"/>
      <c r="H431" s="42"/>
      <c r="I431" s="39"/>
      <c r="J431" s="39"/>
      <c r="K431" s="39"/>
      <c r="L431" s="39"/>
      <c r="M431" s="39"/>
      <c r="N431" s="39"/>
      <c r="O431" s="24"/>
      <c r="P431" s="24"/>
      <c r="Q431" s="5"/>
      <c r="R431" s="24"/>
      <c r="S431" s="24"/>
      <c r="T431" s="24"/>
      <c r="U431" s="5"/>
      <c r="V431" s="5"/>
      <c r="W431" s="5"/>
      <c r="X431" s="5"/>
      <c r="Y431" s="5"/>
    </row>
    <row r="432" spans="1:25" ht="15.75" x14ac:dyDescent="0.25">
      <c r="A432" s="5"/>
      <c r="B432" s="52"/>
      <c r="C432" s="52"/>
      <c r="D432" s="53"/>
      <c r="E432" s="52"/>
      <c r="F432" s="34"/>
      <c r="G432" s="52"/>
      <c r="H432" s="42"/>
      <c r="I432" s="39"/>
      <c r="J432" s="39"/>
      <c r="K432" s="39"/>
      <c r="L432" s="39"/>
      <c r="M432" s="39"/>
      <c r="N432" s="39"/>
      <c r="O432" s="24"/>
      <c r="P432" s="24"/>
      <c r="Q432" s="5"/>
      <c r="R432" s="24"/>
      <c r="S432" s="24"/>
      <c r="T432" s="24"/>
      <c r="U432" s="5"/>
      <c r="V432" s="5"/>
      <c r="W432" s="5"/>
      <c r="X432" s="5"/>
      <c r="Y432" s="5"/>
    </row>
    <row r="433" spans="23:25" ht="15.75" x14ac:dyDescent="0.25">
      <c r="W433" s="5"/>
      <c r="X433" s="5"/>
      <c r="Y433" s="5"/>
    </row>
  </sheetData>
  <mergeCells count="1">
    <mergeCell ref="A1:D1"/>
  </mergeCells>
  <pageMargins left="0.7" right="0.7" top="0.75" bottom="0.75" header="0.3" footer="0.3"/>
  <pageSetup paperSize="9" orientation="portrait" verticalDpi="300" r:id="rId1"/>
  <ignoredErrors>
    <ignoredError sqref="C4" unlocked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2:K35"/>
  <sheetViews>
    <sheetView rightToLeft="1" workbookViewId="0">
      <selection activeCell="L11" sqref="L11"/>
    </sheetView>
  </sheetViews>
  <sheetFormatPr defaultRowHeight="15" x14ac:dyDescent="0.25"/>
  <cols>
    <col min="3" max="3" width="7.42578125" customWidth="1"/>
    <col min="5" max="5" width="10.28515625" bestFit="1" customWidth="1"/>
    <col min="7" max="7" width="13.42578125" bestFit="1" customWidth="1"/>
    <col min="8" max="8" width="11.140625" bestFit="1" customWidth="1"/>
    <col min="9" max="9" width="11.140625" customWidth="1"/>
    <col min="10" max="10" width="11" bestFit="1" customWidth="1"/>
  </cols>
  <sheetData>
    <row r="2" spans="2:10" x14ac:dyDescent="0.25">
      <c r="B2" t="s">
        <v>16</v>
      </c>
      <c r="C2" t="s">
        <v>40</v>
      </c>
      <c r="D2" t="s">
        <v>19</v>
      </c>
      <c r="E2" t="s">
        <v>22</v>
      </c>
      <c r="F2" t="s">
        <v>25</v>
      </c>
      <c r="G2" t="s">
        <v>20</v>
      </c>
      <c r="H2" t="s">
        <v>26</v>
      </c>
      <c r="I2" t="s">
        <v>46</v>
      </c>
      <c r="J2" t="s">
        <v>15</v>
      </c>
    </row>
    <row r="3" spans="2:10" x14ac:dyDescent="0.25">
      <c r="B3">
        <f>C3*12</f>
        <v>12</v>
      </c>
      <c r="C3">
        <v>1</v>
      </c>
      <c r="D3" s="108">
        <f>IFERROR(VLOOKUP(B3,'קל"צ'!$A$12:$B$372,2,FALSE),"")</f>
        <v>2726.92</v>
      </c>
      <c r="E3" s="108">
        <f>IFERROR(VLOOKUP(B3,'קבועה צמודה'!A$6:I$366,9,FALSE),"")</f>
        <v>0</v>
      </c>
      <c r="F3" s="108">
        <f>IFERROR(VLOOKUP(B3,פריים!$A$12:$B$372,2,FALSE),"")</f>
        <v>804.1</v>
      </c>
      <c r="G3" s="108">
        <f>IFERROR(VLOOKUP(B3,'משתנה לא צמודה'!$A$12:$B$372,2,FALSE),"")</f>
        <v>579.96</v>
      </c>
      <c r="H3" s="108">
        <f>IFERROR(VLOOKUP(B3,'משתנה צמודה'!A$12:L$372,12,FALSE),"")</f>
        <v>704.40180000044302</v>
      </c>
      <c r="I3" s="108">
        <f>IFERROR(VLOOKUP(B3,זכאות!$A$6:$I$366,9,FALSE),"")</f>
        <v>0</v>
      </c>
      <c r="J3" s="108">
        <f>SUM(D3:I3)</f>
        <v>4815.381800000443</v>
      </c>
    </row>
    <row r="4" spans="2:10" x14ac:dyDescent="0.25">
      <c r="B4">
        <f t="shared" ref="B4:B32" si="0">C4*12</f>
        <v>24</v>
      </c>
      <c r="C4">
        <f>+C3+1</f>
        <v>2</v>
      </c>
      <c r="D4" s="108">
        <f>IFERROR(VLOOKUP(B4,'קל"צ'!$A$12:$B$372,2,FALSE),"")</f>
        <v>2726.92</v>
      </c>
      <c r="E4" s="108">
        <f>IFERROR(VLOOKUP(B4,'קבועה צמודה'!A$6:I$366,9,FALSE),"")</f>
        <v>0</v>
      </c>
      <c r="F4" s="108">
        <f>IFERROR(VLOOKUP(B4,פריים!$A$12:$B$372,2,FALSE),"")</f>
        <v>849.35637703116629</v>
      </c>
      <c r="G4" s="108">
        <f>IFERROR(VLOOKUP(B4,'משתנה לא צמודה'!$A$12:$B$372,2,FALSE),"")</f>
        <v>579.96</v>
      </c>
      <c r="H4" s="108">
        <f>IFERROR(VLOOKUP(B4,'משתנה צמודה'!A$12:L$372,12,FALSE),"")</f>
        <v>718.48983600090378</v>
      </c>
      <c r="I4" s="108">
        <f>IFERROR(VLOOKUP(B4,זכאות!$A$6:$I$366,9,FALSE),"")</f>
        <v>0</v>
      </c>
      <c r="J4" s="108">
        <f t="shared" ref="J4:J32" si="1">SUM(D4:I4)</f>
        <v>4874.7262130320696</v>
      </c>
    </row>
    <row r="5" spans="2:10" x14ac:dyDescent="0.25">
      <c r="B5">
        <f t="shared" si="0"/>
        <v>36</v>
      </c>
      <c r="C5">
        <f t="shared" ref="C5:C32" si="2">+C4+1</f>
        <v>3</v>
      </c>
      <c r="D5" s="108">
        <f>IFERROR(VLOOKUP(B5,'קל"צ'!$A$12:$B$372,2,FALSE),"")</f>
        <v>2726.92</v>
      </c>
      <c r="E5" s="108">
        <f>IFERROR(VLOOKUP(B5,'קבועה צמודה'!A$6:I$366,9,FALSE),"")</f>
        <v>0</v>
      </c>
      <c r="F5" s="108">
        <f>IFERROR(VLOOKUP(B5,פריים!$A$12:$B$372,2,FALSE),"")</f>
        <v>894.63156298787885</v>
      </c>
      <c r="G5" s="108">
        <f>IFERROR(VLOOKUP(B5,'משתנה לא צמודה'!$A$12:$B$372,2,FALSE),"")</f>
        <v>579.96</v>
      </c>
      <c r="H5" s="108">
        <f>IFERROR(VLOOKUP(B5,'משתנה צמודה'!A$12:L$372,12,FALSE),"")</f>
        <v>732.85963272138281</v>
      </c>
      <c r="I5" s="108">
        <f>IFERROR(VLOOKUP(B5,זכאות!$A$6:$I$366,9,FALSE),"")</f>
        <v>0</v>
      </c>
      <c r="J5" s="108">
        <f t="shared" si="1"/>
        <v>4934.3711957092619</v>
      </c>
    </row>
    <row r="6" spans="2:10" x14ac:dyDescent="0.25">
      <c r="B6">
        <f t="shared" si="0"/>
        <v>48</v>
      </c>
      <c r="C6">
        <f t="shared" si="2"/>
        <v>4</v>
      </c>
      <c r="D6" s="108">
        <f>IFERROR(VLOOKUP(B6,'קל"צ'!$A$12:$B$372,2,FALSE),"")</f>
        <v>2726.92</v>
      </c>
      <c r="E6" s="108">
        <f>IFERROR(VLOOKUP(B6,'קבועה צמודה'!A$6:I$366,9,FALSE),"")</f>
        <v>0</v>
      </c>
      <c r="F6" s="108">
        <f>IFERROR(VLOOKUP(B6,פריים!$A$12:$B$372,2,FALSE),"")</f>
        <v>939.79717595107525</v>
      </c>
      <c r="G6" s="108">
        <f>IFERROR(VLOOKUP(B6,'משתנה לא צמודה'!$A$12:$B$372,2,FALSE),"")</f>
        <v>579.96</v>
      </c>
      <c r="H6" s="108">
        <f>IFERROR(VLOOKUP(B6,'משתנה צמודה'!A$12:L$372,12,FALSE),"")</f>
        <v>747.51682537628062</v>
      </c>
      <c r="I6" s="108">
        <f>IFERROR(VLOOKUP(B6,זכאות!$A$6:$I$366,9,FALSE),"")</f>
        <v>0</v>
      </c>
      <c r="J6" s="108">
        <f t="shared" si="1"/>
        <v>4994.1940013273561</v>
      </c>
    </row>
    <row r="7" spans="2:10" x14ac:dyDescent="0.25">
      <c r="B7">
        <f t="shared" si="0"/>
        <v>60</v>
      </c>
      <c r="C7">
        <f t="shared" si="2"/>
        <v>5</v>
      </c>
      <c r="D7" s="108">
        <f>IFERROR(VLOOKUP(B7,'קל"צ'!$A$12:$B$372,2,FALSE),"")</f>
        <v>2726.92</v>
      </c>
      <c r="E7" s="108">
        <f>IFERROR(VLOOKUP(B7,'קבועה צמודה'!A$6:I$366,9,FALSE),"")</f>
        <v>0</v>
      </c>
      <c r="F7" s="108">
        <f>IFERROR(VLOOKUP(B7,פריים!$A$12:$B$372,2,FALSE),"")</f>
        <v>984.73237453227955</v>
      </c>
      <c r="G7" s="108">
        <f>IFERROR(VLOOKUP(B7,'משתנה לא צמודה'!$A$12:$B$372,2,FALSE),"")</f>
        <v>579.96</v>
      </c>
      <c r="H7" s="108">
        <f>IFERROR(VLOOKUP(B7,'משתנה צמודה'!A$12:L$372,12,FALSE),"")</f>
        <v>762.4671618842857</v>
      </c>
      <c r="I7" s="108">
        <f>IFERROR(VLOOKUP(B7,זכאות!$A$6:$I$366,9,FALSE),"")</f>
        <v>0</v>
      </c>
      <c r="J7" s="108">
        <f t="shared" si="1"/>
        <v>5054.079536416566</v>
      </c>
    </row>
    <row r="8" spans="2:10" x14ac:dyDescent="0.25">
      <c r="B8">
        <f t="shared" si="0"/>
        <v>72</v>
      </c>
      <c r="C8">
        <f t="shared" si="2"/>
        <v>6</v>
      </c>
      <c r="D8" s="108">
        <f>IFERROR(VLOOKUP(B8,'קל"צ'!$A$12:$B$372,2,FALSE),"")</f>
        <v>2726.92</v>
      </c>
      <c r="E8" s="108">
        <f>IFERROR(VLOOKUP(B8,'קבועה צמודה'!A$6:I$366,9,FALSE),"")</f>
        <v>0</v>
      </c>
      <c r="F8" s="108">
        <f>IFERROR(VLOOKUP(B8,פריים!$A$12:$B$372,2,FALSE),"")</f>
        <v>1029.3200903281879</v>
      </c>
      <c r="G8" s="108">
        <f>IFERROR(VLOOKUP(B8,'משתנה לא צמודה'!$A$12:$B$372,2,FALSE),"")</f>
        <v>641.54611753489849</v>
      </c>
      <c r="H8" s="108">
        <f>IFERROR(VLOOKUP(B8,'משתנה צמודה'!A$12:L$372,12,FALSE),"")</f>
        <v>834.70846962078133</v>
      </c>
      <c r="I8" s="108">
        <f>IFERROR(VLOOKUP(B8,זכאות!$A$6:$I$366,9,FALSE),"")</f>
        <v>0</v>
      </c>
      <c r="J8" s="108">
        <f t="shared" si="1"/>
        <v>5232.4946774838672</v>
      </c>
    </row>
    <row r="9" spans="2:10" x14ac:dyDescent="0.25">
      <c r="B9">
        <f t="shared" si="0"/>
        <v>84</v>
      </c>
      <c r="C9">
        <f t="shared" si="2"/>
        <v>7</v>
      </c>
      <c r="D9" s="108">
        <f>IFERROR(VLOOKUP(B9,'קל"צ'!$A$12:$B$372,2,FALSE),"")</f>
        <v>2726.92</v>
      </c>
      <c r="E9" s="108">
        <f>IFERROR(VLOOKUP(B9,'קבועה צמודה'!A$6:I$366,9,FALSE),"")</f>
        <v>0</v>
      </c>
      <c r="F9" s="108">
        <f>IFERROR(VLOOKUP(B9,פריים!$A$12:$B$372,2,FALSE),"")</f>
        <v>1073.4488842066792</v>
      </c>
      <c r="G9" s="108">
        <f>IFERROR(VLOOKUP(B9,'משתנה לא צמודה'!$A$12:$B$372,2,FALSE),"")</f>
        <v>641.54611753489849</v>
      </c>
      <c r="H9" s="108">
        <f>IFERROR(VLOOKUP(B9,'משתנה צמודה'!A$12:L$372,12,FALSE),"")</f>
        <v>851.40263901373248</v>
      </c>
      <c r="I9" s="108">
        <f>IFERROR(VLOOKUP(B9,זכאות!$A$6:$I$366,9,FALSE),"")</f>
        <v>0</v>
      </c>
      <c r="J9" s="108">
        <f t="shared" si="1"/>
        <v>5293.3176407553101</v>
      </c>
    </row>
    <row r="10" spans="2:10" x14ac:dyDescent="0.25">
      <c r="B10">
        <f t="shared" si="0"/>
        <v>96</v>
      </c>
      <c r="C10">
        <f t="shared" si="2"/>
        <v>8</v>
      </c>
      <c r="D10" s="108">
        <f>IFERROR(VLOOKUP(B10,'קל"צ'!$A$12:$B$372,2,FALSE),"")</f>
        <v>2726.92</v>
      </c>
      <c r="E10" s="108">
        <f>IFERROR(VLOOKUP(B10,'קבועה צמודה'!A$6:I$366,9,FALSE),"")</f>
        <v>0</v>
      </c>
      <c r="F10" s="108">
        <f>IFERROR(VLOOKUP(B10,פריים!$A$12:$B$372,2,FALSE),"")</f>
        <v>1117.0117708421881</v>
      </c>
      <c r="G10" s="108">
        <f>IFERROR(VLOOKUP(B10,'משתנה לא צמודה'!$A$12:$B$372,2,FALSE),"")</f>
        <v>641.54611753489849</v>
      </c>
      <c r="H10" s="108">
        <f>IFERROR(VLOOKUP(B10,'משתנה צמודה'!A$12:L$372,12,FALSE),"")</f>
        <v>868.43069179455324</v>
      </c>
      <c r="I10" s="108">
        <f>IFERROR(VLOOKUP(B10,זכאות!$A$6:$I$366,9,FALSE),"")</f>
        <v>0</v>
      </c>
      <c r="J10" s="108">
        <f t="shared" si="1"/>
        <v>5353.9085801716401</v>
      </c>
    </row>
    <row r="11" spans="2:10" x14ac:dyDescent="0.25">
      <c r="B11">
        <f t="shared" si="0"/>
        <v>108</v>
      </c>
      <c r="C11">
        <f t="shared" si="2"/>
        <v>9</v>
      </c>
      <c r="D11" s="108">
        <f>IFERROR(VLOOKUP(B11,'קל"צ'!$A$12:$B$372,2,FALSE),"")</f>
        <v>2726.92</v>
      </c>
      <c r="E11" s="108">
        <f>IFERROR(VLOOKUP(B11,'קבועה צמודה'!A$6:I$366,9,FALSE),"")</f>
        <v>0</v>
      </c>
      <c r="F11" s="108">
        <f>IFERROR(VLOOKUP(B11,פריים!$A$12:$B$372,2,FALSE),"")</f>
        <v>1159.9037657392234</v>
      </c>
      <c r="G11" s="108">
        <f>IFERROR(VLOOKUP(B11,'משתנה לא צמודה'!$A$12:$B$372,2,FALSE),"")</f>
        <v>641.54611753489849</v>
      </c>
      <c r="H11" s="108">
        <f>IFERROR(VLOOKUP(B11,'משתנה צמודה'!A$12:L$372,12,FALSE),"")</f>
        <v>885.79930563100129</v>
      </c>
      <c r="I11" s="108">
        <f>IFERROR(VLOOKUP(B11,זכאות!$A$6:$I$366,9,FALSE),"")</f>
        <v>0</v>
      </c>
      <c r="J11" s="108">
        <f t="shared" si="1"/>
        <v>5414.1691889051235</v>
      </c>
    </row>
    <row r="12" spans="2:10" x14ac:dyDescent="0.25">
      <c r="B12">
        <f t="shared" si="0"/>
        <v>120</v>
      </c>
      <c r="C12">
        <f t="shared" si="2"/>
        <v>10</v>
      </c>
      <c r="D12" s="108">
        <f>IFERROR(VLOOKUP(B12,'קל"צ'!$A$12:$B$372,2,FALSE),"")</f>
        <v>2726.92</v>
      </c>
      <c r="E12" s="108">
        <f>IFERROR(VLOOKUP(B12,'קבועה צמודה'!A$6:I$366,9,FALSE),"")</f>
        <v>0</v>
      </c>
      <c r="F12" s="108">
        <f>IFERROR(VLOOKUP(B12,פריים!$A$12:$B$372,2,FALSE),"")</f>
        <v>1202.0239437193352</v>
      </c>
      <c r="G12" s="108">
        <f>IFERROR(VLOOKUP(B12,'משתנה לא צמודה'!$A$12:$B$372,2,FALSE),"")</f>
        <v>641.54611753489849</v>
      </c>
      <c r="H12" s="108">
        <f>IFERROR(VLOOKUP(B12,'משתנה צמודה'!A$12:L$372,12,FALSE),"")</f>
        <v>903.51529174418943</v>
      </c>
      <c r="I12" s="108">
        <f>IFERROR(VLOOKUP(B12,זכאות!$A$6:$I$366,9,FALSE),"")</f>
        <v>0</v>
      </c>
      <c r="J12" s="108">
        <f t="shared" si="1"/>
        <v>5474.0053529984225</v>
      </c>
    </row>
    <row r="13" spans="2:10" x14ac:dyDescent="0.25">
      <c r="B13">
        <f t="shared" si="0"/>
        <v>132</v>
      </c>
      <c r="C13">
        <f t="shared" si="2"/>
        <v>11</v>
      </c>
      <c r="D13" s="108">
        <f>IFERROR(VLOOKUP(B13,'קל"צ'!$A$12:$B$372,2,FALSE),"")</f>
        <v>2726.92</v>
      </c>
      <c r="E13" s="108">
        <f>IFERROR(VLOOKUP(B13,'קבועה צמודה'!A$6:I$366,9,FALSE),"")</f>
        <v>0</v>
      </c>
      <c r="F13" s="108">
        <f>IFERROR(VLOOKUP(B13,פריים!$A$12:$B$372,2,FALSE),"")</f>
        <v>1243.2725343230061</v>
      </c>
      <c r="G13" s="108">
        <f>IFERROR(VLOOKUP(B13,'משתנה לא צמודה'!$A$12:$B$372,2,FALSE),"")</f>
        <v>686.80515953327767</v>
      </c>
      <c r="H13" s="108">
        <f>IFERROR(VLOOKUP(B13,'משתנה צמודה'!A$12:L$372,12,FALSE),"")</f>
        <v>955.68691599960164</v>
      </c>
      <c r="I13" s="108">
        <f>IFERROR(VLOOKUP(B13,זכאות!$A$6:$I$366,9,FALSE),"")</f>
        <v>0</v>
      </c>
      <c r="J13" s="108">
        <f t="shared" si="1"/>
        <v>5612.6846098558844</v>
      </c>
    </row>
    <row r="14" spans="2:10" x14ac:dyDescent="0.25">
      <c r="B14">
        <f t="shared" si="0"/>
        <v>144</v>
      </c>
      <c r="C14">
        <f t="shared" si="2"/>
        <v>12</v>
      </c>
      <c r="D14" s="108">
        <f>IFERROR(VLOOKUP(B14,'קל"צ'!$A$12:$B$372,2,FALSE),"")</f>
        <v>2726.92</v>
      </c>
      <c r="E14" s="108">
        <f>IFERROR(VLOOKUP(B14,'קבועה צמודה'!A$6:I$366,9,FALSE),"")</f>
        <v>0</v>
      </c>
      <c r="F14" s="108">
        <f>IFERROR(VLOOKUP(B14,פריים!$A$12:$B$372,2,FALSE),"")</f>
        <v>1243.2725343230061</v>
      </c>
      <c r="G14" s="108">
        <f>IFERROR(VLOOKUP(B14,'משתנה לא צמודה'!$A$12:$B$372,2,FALSE),"")</f>
        <v>686.80515953327767</v>
      </c>
      <c r="H14" s="108">
        <f>IFERROR(VLOOKUP(B14,'משתנה צמודה'!A$12:L$372,12,FALSE),"")</f>
        <v>974.80065432020672</v>
      </c>
      <c r="I14" s="108">
        <f>IFERROR(VLOOKUP(B14,זכאות!$A$6:$I$366,9,FALSE),"")</f>
        <v>0</v>
      </c>
      <c r="J14" s="108">
        <f t="shared" si="1"/>
        <v>5631.7983481764895</v>
      </c>
    </row>
    <row r="15" spans="2:10" x14ac:dyDescent="0.25">
      <c r="B15">
        <f t="shared" si="0"/>
        <v>156</v>
      </c>
      <c r="C15">
        <f t="shared" si="2"/>
        <v>13</v>
      </c>
      <c r="D15" s="108">
        <f>IFERROR(VLOOKUP(B15,'קל"צ'!$A$12:$B$372,2,FALSE),"")</f>
        <v>2726.92</v>
      </c>
      <c r="E15" s="108">
        <f>IFERROR(VLOOKUP(B15,'קבועה צמודה'!A$6:I$366,9,FALSE),"")</f>
        <v>0</v>
      </c>
      <c r="F15" s="108">
        <f>IFERROR(VLOOKUP(B15,פריים!$A$12:$B$372,2,FALSE),"")</f>
        <v>1243.2725343230061</v>
      </c>
      <c r="G15" s="108">
        <f>IFERROR(VLOOKUP(B15,'משתנה לא צמודה'!$A$12:$B$372,2,FALSE),"")</f>
        <v>686.80515953327767</v>
      </c>
      <c r="H15" s="108">
        <f>IFERROR(VLOOKUP(B15,'משתנה צמודה'!A$12:L$372,12,FALSE),"")</f>
        <v>994.29666740723655</v>
      </c>
      <c r="I15" s="108">
        <f>IFERROR(VLOOKUP(B15,זכאות!$A$6:$I$366,9,FALSE),"")</f>
        <v>0</v>
      </c>
      <c r="J15" s="108">
        <f t="shared" si="1"/>
        <v>5651.2943612635199</v>
      </c>
    </row>
    <row r="16" spans="2:10" x14ac:dyDescent="0.25">
      <c r="B16">
        <f t="shared" si="0"/>
        <v>168</v>
      </c>
      <c r="C16">
        <f t="shared" si="2"/>
        <v>14</v>
      </c>
      <c r="D16" s="108">
        <f>IFERROR(VLOOKUP(B16,'קל"צ'!$A$12:$B$372,2,FALSE),"")</f>
        <v>2726.92</v>
      </c>
      <c r="E16" s="108">
        <f>IFERROR(VLOOKUP(B16,'קבועה צמודה'!A$6:I$366,9,FALSE),"")</f>
        <v>0</v>
      </c>
      <c r="F16" s="108">
        <f>IFERROR(VLOOKUP(B16,פריים!$A$12:$B$372,2,FALSE),"")</f>
        <v>1243.2725343230061</v>
      </c>
      <c r="G16" s="108">
        <f>IFERROR(VLOOKUP(B16,'משתנה לא צמודה'!$A$12:$B$372,2,FALSE),"")</f>
        <v>686.80515953327767</v>
      </c>
      <c r="H16" s="108">
        <f>IFERROR(VLOOKUP(B16,'משתנה צמודה'!A$12:L$372,12,FALSE),"")</f>
        <v>1014.1826007560185</v>
      </c>
      <c r="I16" s="108">
        <f>IFERROR(VLOOKUP(B16,זכאות!$A$6:$I$366,9,FALSE),"")</f>
        <v>0</v>
      </c>
      <c r="J16" s="108">
        <f t="shared" si="1"/>
        <v>5671.1802946123016</v>
      </c>
    </row>
    <row r="17" spans="2:10" x14ac:dyDescent="0.25">
      <c r="B17">
        <f t="shared" si="0"/>
        <v>180</v>
      </c>
      <c r="C17">
        <f t="shared" si="2"/>
        <v>15</v>
      </c>
      <c r="D17" s="108">
        <f>IFERROR(VLOOKUP(B17,'קל"צ'!$A$12:$B$372,2,FALSE),"")</f>
        <v>2726.92</v>
      </c>
      <c r="E17" s="108">
        <f>IFERROR(VLOOKUP(B17,'קבועה צמודה'!A$6:I$366,9,FALSE),"")</f>
        <v>0</v>
      </c>
      <c r="F17" s="108">
        <f>IFERROR(VLOOKUP(B17,פריים!$A$12:$B$372,2,FALSE),"")</f>
        <v>1243.2725343230061</v>
      </c>
      <c r="G17" s="108">
        <f>IFERROR(VLOOKUP(B17,'משתנה לא צמודה'!$A$12:$B$372,2,FALSE),"")</f>
        <v>686.80515953327767</v>
      </c>
      <c r="H17" s="108">
        <f>IFERROR(VLOOKUP(B17,'משתנה צמודה'!A$12:L$372,12,FALSE),"")</f>
        <v>1034.4662527717894</v>
      </c>
      <c r="I17" s="108">
        <f>IFERROR(VLOOKUP(B17,זכאות!$A$6:$I$366,9,FALSE),"")</f>
        <v>0</v>
      </c>
      <c r="J17" s="108">
        <f t="shared" si="1"/>
        <v>5691.4639466280723</v>
      </c>
    </row>
    <row r="18" spans="2:10" x14ac:dyDescent="0.25">
      <c r="B18">
        <f t="shared" si="0"/>
        <v>192</v>
      </c>
      <c r="C18">
        <f t="shared" si="2"/>
        <v>16</v>
      </c>
      <c r="D18" s="108">
        <f>IFERROR(VLOOKUP(B18,'קל"צ'!$A$12:$B$372,2,FALSE),"")</f>
        <v>2726.92</v>
      </c>
      <c r="E18" s="108">
        <f>IFERROR(VLOOKUP(B18,'קבועה צמודה'!A$6:I$366,9,FALSE),"")</f>
        <v>0</v>
      </c>
      <c r="F18" s="108">
        <f>IFERROR(VLOOKUP(B18,פריים!$A$12:$B$372,2,FALSE),"")</f>
        <v>1243.2725343230061</v>
      </c>
      <c r="G18" s="108">
        <f>IFERROR(VLOOKUP(B18,'משתנה לא צמודה'!$A$12:$B$372,2,FALSE),"")</f>
        <v>711.7361121575542</v>
      </c>
      <c r="H18" s="108" t="str">
        <f>IFERROR(VLOOKUP(B18,'משתנה צמודה'!A$12:L$372,12,FALSE),"")</f>
        <v/>
      </c>
      <c r="I18" s="108">
        <f>IFERROR(VLOOKUP(B18,זכאות!$A$6:$I$366,9,FALSE),"")</f>
        <v>0</v>
      </c>
      <c r="J18" s="108">
        <f t="shared" si="1"/>
        <v>4681.92864648056</v>
      </c>
    </row>
    <row r="19" spans="2:10" x14ac:dyDescent="0.25">
      <c r="B19">
        <f t="shared" si="0"/>
        <v>204</v>
      </c>
      <c r="C19">
        <f t="shared" si="2"/>
        <v>17</v>
      </c>
      <c r="D19" s="108">
        <f>IFERROR(VLOOKUP(B19,'קל"צ'!$A$12:$B$372,2,FALSE),"")</f>
        <v>2726.92</v>
      </c>
      <c r="E19" s="108">
        <f>IFERROR(VLOOKUP(B19,'קבועה צמודה'!A$6:I$366,9,FALSE),"")</f>
        <v>0</v>
      </c>
      <c r="F19" s="108">
        <f>IFERROR(VLOOKUP(B19,פריים!$A$12:$B$372,2,FALSE),"")</f>
        <v>1243.2725343230061</v>
      </c>
      <c r="G19" s="108">
        <f>IFERROR(VLOOKUP(B19,'משתנה לא צמודה'!$A$12:$B$372,2,FALSE),"")</f>
        <v>711.7361121575542</v>
      </c>
      <c r="H19" s="108" t="str">
        <f>IFERROR(VLOOKUP(B19,'משתנה צמודה'!A$12:L$372,12,FALSE),"")</f>
        <v/>
      </c>
      <c r="I19" s="108">
        <f>IFERROR(VLOOKUP(B19,זכאות!$A$6:$I$366,9,FALSE),"")</f>
        <v>0</v>
      </c>
      <c r="J19" s="108">
        <f t="shared" si="1"/>
        <v>4681.92864648056</v>
      </c>
    </row>
    <row r="20" spans="2:10" x14ac:dyDescent="0.25">
      <c r="B20">
        <f t="shared" si="0"/>
        <v>216</v>
      </c>
      <c r="C20">
        <f t="shared" si="2"/>
        <v>18</v>
      </c>
      <c r="D20" s="108">
        <f>IFERROR(VLOOKUP(B20,'קל"צ'!$A$12:$B$372,2,FALSE),"")</f>
        <v>2726.92</v>
      </c>
      <c r="E20" s="108">
        <f>IFERROR(VLOOKUP(B20,'קבועה צמודה'!A$6:I$366,9,FALSE),"")</f>
        <v>0</v>
      </c>
      <c r="F20" s="108">
        <f>IFERROR(VLOOKUP(B20,פריים!$A$12:$B$372,2,FALSE),"")</f>
        <v>1243.2725343230061</v>
      </c>
      <c r="G20" s="108">
        <f>IFERROR(VLOOKUP(B20,'משתנה לא צמודה'!$A$12:$B$372,2,FALSE),"")</f>
        <v>711.7361121575542</v>
      </c>
      <c r="H20" s="108" t="str">
        <f>IFERROR(VLOOKUP(B20,'משתנה צמודה'!A$12:L$372,12,FALSE),"")</f>
        <v/>
      </c>
      <c r="I20" s="108">
        <f>IFERROR(VLOOKUP(B20,זכאות!$A$6:$I$366,9,FALSE),"")</f>
        <v>0</v>
      </c>
      <c r="J20" s="108">
        <f t="shared" si="1"/>
        <v>4681.92864648056</v>
      </c>
    </row>
    <row r="21" spans="2:10" x14ac:dyDescent="0.25">
      <c r="B21">
        <f t="shared" si="0"/>
        <v>228</v>
      </c>
      <c r="C21">
        <f t="shared" si="2"/>
        <v>19</v>
      </c>
      <c r="D21" s="108">
        <f>IFERROR(VLOOKUP(B21,'קל"צ'!$A$12:$B$372,2,FALSE),"")</f>
        <v>2726.92</v>
      </c>
      <c r="E21" s="108">
        <f>IFERROR(VLOOKUP(B21,'קבועה צמודה'!A$6:I$366,9,FALSE),"")</f>
        <v>0</v>
      </c>
      <c r="F21" s="108">
        <f>IFERROR(VLOOKUP(B21,פריים!$A$12:$B$372,2,FALSE),"")</f>
        <v>1243.2725343230061</v>
      </c>
      <c r="G21" s="108">
        <f>IFERROR(VLOOKUP(B21,'משתנה לא צמודה'!$A$12:$B$372,2,FALSE),"")</f>
        <v>711.7361121575542</v>
      </c>
      <c r="H21" s="108" t="str">
        <f>IFERROR(VLOOKUP(B21,'משתנה צמודה'!A$12:L$372,12,FALSE),"")</f>
        <v/>
      </c>
      <c r="I21" s="108">
        <f>IFERROR(VLOOKUP(B21,זכאות!$A$6:$I$366,9,FALSE),"")</f>
        <v>0</v>
      </c>
      <c r="J21" s="108">
        <f t="shared" si="1"/>
        <v>4681.92864648056</v>
      </c>
    </row>
    <row r="22" spans="2:10" x14ac:dyDescent="0.25">
      <c r="B22">
        <f t="shared" si="0"/>
        <v>240</v>
      </c>
      <c r="C22">
        <f t="shared" si="2"/>
        <v>20</v>
      </c>
      <c r="D22" s="108">
        <f>IFERROR(VLOOKUP(B22,'קל"צ'!$A$12:$B$372,2,FALSE),"")</f>
        <v>2726.92</v>
      </c>
      <c r="E22" s="108">
        <f>IFERROR(VLOOKUP(B22,'קבועה צמודה'!A$6:I$366,9,FALSE),"")</f>
        <v>0</v>
      </c>
      <c r="F22" s="108">
        <f>IFERROR(VLOOKUP(B22,פריים!$A$12:$B$372,2,FALSE),"")</f>
        <v>1243.2725343230061</v>
      </c>
      <c r="G22" s="108">
        <f>IFERROR(VLOOKUP(B22,'משתנה לא צמודה'!$A$12:$B$372,2,FALSE),"")</f>
        <v>711.7361121575542</v>
      </c>
      <c r="H22" s="108" t="str">
        <f>IFERROR(VLOOKUP(B22,'משתנה צמודה'!A$12:L$372,12,FALSE),"")</f>
        <v/>
      </c>
      <c r="I22" s="108">
        <f>IFERROR(VLOOKUP(B22,זכאות!$A$6:$I$366,9,FALSE),"")</f>
        <v>0</v>
      </c>
      <c r="J22" s="108">
        <f t="shared" si="1"/>
        <v>4681.92864648056</v>
      </c>
    </row>
    <row r="23" spans="2:10" x14ac:dyDescent="0.25">
      <c r="B23">
        <f t="shared" si="0"/>
        <v>252</v>
      </c>
      <c r="C23">
        <f t="shared" si="2"/>
        <v>21</v>
      </c>
      <c r="D23" s="108" t="str">
        <f>IFERROR(VLOOKUP(B23,'קל"צ'!$A$12:$B$372,2,FALSE),"")</f>
        <v/>
      </c>
      <c r="E23" s="108">
        <f>IFERROR(VLOOKUP(B23,'קבועה צמודה'!A$6:I$366,9,FALSE),"")</f>
        <v>0</v>
      </c>
      <c r="F23" s="108">
        <f>IFERROR(VLOOKUP(B23,פריים!$A$12:$B$372,2,FALSE),"")</f>
        <v>1220.4770508568947</v>
      </c>
      <c r="G23" s="108" t="str">
        <f>IFERROR(VLOOKUP(B23,'משתנה לא צמודה'!$A$12:$B$372,2,FALSE),"")</f>
        <v/>
      </c>
      <c r="H23" s="108" t="str">
        <f>IFERROR(VLOOKUP(B23,'משתנה צמודה'!A$12:L$372,12,FALSE),"")</f>
        <v/>
      </c>
      <c r="I23" s="108">
        <f>IFERROR(VLOOKUP(B23,זכאות!$A$6:$I$366,9,FALSE),"")</f>
        <v>0</v>
      </c>
      <c r="J23" s="108">
        <f t="shared" si="1"/>
        <v>1220.4770508568947</v>
      </c>
    </row>
    <row r="24" spans="2:10" x14ac:dyDescent="0.25">
      <c r="B24">
        <f t="shared" si="0"/>
        <v>264</v>
      </c>
      <c r="C24">
        <f t="shared" si="2"/>
        <v>22</v>
      </c>
      <c r="D24" s="108" t="str">
        <f>IFERROR(VLOOKUP(B24,'קל"צ'!$A$12:$B$372,2,FALSE),"")</f>
        <v/>
      </c>
      <c r="E24" s="108">
        <f>IFERROR(VLOOKUP(B24,'קבועה צמודה'!A$6:I$366,9,FALSE),"")</f>
        <v>0</v>
      </c>
      <c r="F24" s="108">
        <f>IFERROR(VLOOKUP(B24,פריים!$A$12:$B$372,2,FALSE),"")</f>
        <v>1199.9980911592895</v>
      </c>
      <c r="G24" s="108" t="str">
        <f>IFERROR(VLOOKUP(B24,'משתנה לא צמודה'!$A$12:$B$372,2,FALSE),"")</f>
        <v/>
      </c>
      <c r="H24" s="108" t="str">
        <f>IFERROR(VLOOKUP(B24,'משתנה צמודה'!A$12:L$372,12,FALSE),"")</f>
        <v/>
      </c>
      <c r="I24" s="108">
        <f>IFERROR(VLOOKUP(B24,זכאות!$A$6:$I$366,9,FALSE),"")</f>
        <v>0</v>
      </c>
      <c r="J24" s="108">
        <f t="shared" si="1"/>
        <v>1199.9980911592895</v>
      </c>
    </row>
    <row r="25" spans="2:10" x14ac:dyDescent="0.25">
      <c r="B25">
        <f t="shared" si="0"/>
        <v>276</v>
      </c>
      <c r="C25">
        <f t="shared" si="2"/>
        <v>23</v>
      </c>
      <c r="D25" s="108" t="str">
        <f>IFERROR(VLOOKUP(B25,'קל"צ'!$A$12:$B$372,2,FALSE),"")</f>
        <v/>
      </c>
      <c r="E25" s="108">
        <f>IFERROR(VLOOKUP(B25,'קבועה צמודה'!A$6:I$366,9,FALSE),"")</f>
        <v>0</v>
      </c>
      <c r="F25" s="108">
        <f>IFERROR(VLOOKUP(B25,פריים!$A$12:$B$372,2,FALSE),"")</f>
        <v>1181.8191436054269</v>
      </c>
      <c r="G25" s="108" t="str">
        <f>IFERROR(VLOOKUP(B25,'משתנה לא צמודה'!$A$12:$B$372,2,FALSE),"")</f>
        <v/>
      </c>
      <c r="H25" s="108" t="str">
        <f>IFERROR(VLOOKUP(B25,'משתנה צמודה'!A$12:L$372,12,FALSE),"")</f>
        <v/>
      </c>
      <c r="I25" s="108">
        <f>IFERROR(VLOOKUP(B25,זכאות!$A$6:$I$366,9,FALSE),"")</f>
        <v>0</v>
      </c>
      <c r="J25" s="108">
        <f t="shared" si="1"/>
        <v>1181.8191436054269</v>
      </c>
    </row>
    <row r="26" spans="2:10" x14ac:dyDescent="0.25">
      <c r="B26">
        <f t="shared" si="0"/>
        <v>288</v>
      </c>
      <c r="C26">
        <f t="shared" si="2"/>
        <v>24</v>
      </c>
      <c r="D26" s="108" t="str">
        <f>IFERROR(VLOOKUP(B26,'קל"צ'!$A$12:$B$372,2,FALSE),"")</f>
        <v/>
      </c>
      <c r="E26" s="108">
        <f>IFERROR(VLOOKUP(B26,'קבועה צמודה'!A$6:I$366,9,FALSE),"")</f>
        <v>0</v>
      </c>
      <c r="F26" s="108">
        <f>IFERROR(VLOOKUP(B26,פריים!$A$12:$B$372,2,FALSE),"")</f>
        <v>1165.9261510110725</v>
      </c>
      <c r="G26" s="108" t="str">
        <f>IFERROR(VLOOKUP(B26,'משתנה לא צמודה'!$A$12:$B$372,2,FALSE),"")</f>
        <v/>
      </c>
      <c r="H26" s="108" t="str">
        <f>IFERROR(VLOOKUP(B26,'משתנה צמודה'!A$12:L$372,12,FALSE),"")</f>
        <v/>
      </c>
      <c r="I26" s="108">
        <f>IFERROR(VLOOKUP(B26,זכאות!$A$6:$I$366,9,FALSE),"")</f>
        <v>0</v>
      </c>
      <c r="J26" s="108">
        <f t="shared" si="1"/>
        <v>1165.9261510110725</v>
      </c>
    </row>
    <row r="27" spans="2:10" x14ac:dyDescent="0.25">
      <c r="B27">
        <f t="shared" si="0"/>
        <v>300</v>
      </c>
      <c r="C27">
        <f t="shared" si="2"/>
        <v>25</v>
      </c>
      <c r="D27" s="108" t="str">
        <f>IFERROR(VLOOKUP(B27,'קל"צ'!$A$12:$B$372,2,FALSE),"")</f>
        <v/>
      </c>
      <c r="E27" s="108">
        <f>IFERROR(VLOOKUP(B27,'קבועה צמודה'!A$6:I$366,9,FALSE),"")</f>
        <v>0</v>
      </c>
      <c r="F27" s="108">
        <f>IFERROR(VLOOKUP(B27,פריים!$A$12:$B$372,2,FALSE),"")</f>
        <v>1152.3046313793636</v>
      </c>
      <c r="G27" s="108" t="str">
        <f>IFERROR(VLOOKUP(B27,'משתנה לא צמודה'!$A$12:$B$372,2,FALSE),"")</f>
        <v/>
      </c>
      <c r="H27" s="108" t="str">
        <f>IFERROR(VLOOKUP(B27,'משתנה צמודה'!A$12:L$372,12,FALSE),"")</f>
        <v/>
      </c>
      <c r="I27" s="108">
        <f>IFERROR(VLOOKUP(B27,זכאות!$A$6:$I$366,9,FALSE),"")</f>
        <v>0</v>
      </c>
      <c r="J27" s="108">
        <f t="shared" si="1"/>
        <v>1152.3046313793636</v>
      </c>
    </row>
    <row r="28" spans="2:10" x14ac:dyDescent="0.25">
      <c r="B28">
        <f t="shared" si="0"/>
        <v>312</v>
      </c>
      <c r="C28">
        <f t="shared" si="2"/>
        <v>26</v>
      </c>
      <c r="D28" s="108" t="str">
        <f>IFERROR(VLOOKUP(B28,'קל"צ'!$A$12:$B$372,2,FALSE),"")</f>
        <v/>
      </c>
      <c r="E28" s="108">
        <f>IFERROR(VLOOKUP(B28,'קבועה צמודה'!A$6:I$366,9,FALSE),"")</f>
        <v>0</v>
      </c>
      <c r="F28" s="108">
        <f>IFERROR(VLOOKUP(B28,פריים!$A$12:$B$372,2,FALSE),"")</f>
        <v>1140.9408090134516</v>
      </c>
      <c r="G28" s="108" t="str">
        <f>IFERROR(VLOOKUP(B28,'משתנה לא צמודה'!$A$12:$B$372,2,FALSE),"")</f>
        <v/>
      </c>
      <c r="H28" s="108" t="str">
        <f>IFERROR(VLOOKUP(B28,'משתנה צמודה'!A$12:L$372,12,FALSE),"")</f>
        <v/>
      </c>
      <c r="I28" s="108">
        <f>IFERROR(VLOOKUP(B28,זכאות!$A$6:$I$366,9,FALSE),"")</f>
        <v>0</v>
      </c>
      <c r="J28" s="108">
        <f t="shared" si="1"/>
        <v>1140.9408090134516</v>
      </c>
    </row>
    <row r="29" spans="2:10" x14ac:dyDescent="0.25">
      <c r="B29">
        <f t="shared" si="0"/>
        <v>324</v>
      </c>
      <c r="C29">
        <f t="shared" si="2"/>
        <v>27</v>
      </c>
      <c r="D29" s="108" t="str">
        <f>IFERROR(VLOOKUP(B29,'קל"צ'!$A$12:$B$372,2,FALSE),"")</f>
        <v/>
      </c>
      <c r="E29" s="108">
        <f>IFERROR(VLOOKUP(B29,'קבועה צמודה'!A$6:I$366,9,FALSE),"")</f>
        <v>0</v>
      </c>
      <c r="F29" s="108">
        <f>IFERROR(VLOOKUP(B29,פריים!$A$12:$B$372,2,FALSE),"")</f>
        <v>1131.8226643293467</v>
      </c>
      <c r="G29" s="108" t="str">
        <f>IFERROR(VLOOKUP(B29,'משתנה לא צמודה'!$A$12:$B$372,2,FALSE),"")</f>
        <v/>
      </c>
      <c r="H29" s="108" t="str">
        <f>IFERROR(VLOOKUP(B29,'משתנה צמודה'!A$12:L$372,12,FALSE),"")</f>
        <v/>
      </c>
      <c r="I29" s="108">
        <f>IFERROR(VLOOKUP(B29,זכאות!$A$6:$I$366,9,FALSE),"")</f>
        <v>0</v>
      </c>
      <c r="J29" s="108">
        <f t="shared" si="1"/>
        <v>1131.8226643293467</v>
      </c>
    </row>
    <row r="30" spans="2:10" x14ac:dyDescent="0.25">
      <c r="B30">
        <f t="shared" si="0"/>
        <v>336</v>
      </c>
      <c r="C30">
        <f t="shared" si="2"/>
        <v>28</v>
      </c>
      <c r="D30" s="108" t="str">
        <f>IFERROR(VLOOKUP(B30,'קל"צ'!$A$12:$B$372,2,FALSE),"")</f>
        <v/>
      </c>
      <c r="E30" s="108">
        <f>IFERROR(VLOOKUP(B30,'קבועה צמודה'!A$6:I$366,9,FALSE),"")</f>
        <v>0</v>
      </c>
      <c r="F30" s="108">
        <f>IFERROR(VLOOKUP(B30,פריים!$A$12:$B$372,2,FALSE),"")</f>
        <v>1124.9423171146721</v>
      </c>
      <c r="G30" s="108" t="str">
        <f>IFERROR(VLOOKUP(B30,'משתנה לא צמודה'!$A$12:$B$372,2,FALSE),"")</f>
        <v/>
      </c>
      <c r="H30" s="108" t="str">
        <f>IFERROR(VLOOKUP(B30,'משתנה צמודה'!A$12:L$372,12,FALSE),"")</f>
        <v/>
      </c>
      <c r="I30" s="108">
        <f>IFERROR(VLOOKUP(B30,זכאות!$A$6:$I$366,9,FALSE),"")</f>
        <v>0</v>
      </c>
      <c r="J30" s="108">
        <f t="shared" si="1"/>
        <v>1124.9423171146721</v>
      </c>
    </row>
    <row r="31" spans="2:10" x14ac:dyDescent="0.25">
      <c r="B31">
        <f t="shared" si="0"/>
        <v>348</v>
      </c>
      <c r="C31">
        <f>+C30+1</f>
        <v>29</v>
      </c>
      <c r="D31" s="108" t="str">
        <f>IFERROR(VLOOKUP(B31,'קל"צ'!$A$12:$B$372,2,FALSE),"")</f>
        <v/>
      </c>
      <c r="E31" s="108">
        <f>IFERROR(VLOOKUP(B31,'קבועה צמודה'!A$6:I$366,9,FALSE),"")</f>
        <v>0</v>
      </c>
      <c r="F31" s="108">
        <f>IFERROR(VLOOKUP(B31,פריים!$A$12:$B$372,2,FALSE),"")</f>
        <v>1120.2937176897244</v>
      </c>
      <c r="G31" s="108" t="str">
        <f>IFERROR(VLOOKUP(B31,'משתנה לא צמודה'!$A$12:$B$372,2,FALSE),"")</f>
        <v/>
      </c>
      <c r="H31" s="108" t="str">
        <f>IFERROR(VLOOKUP(B31,'משתנה צמודה'!A$12:L$372,12,FALSE),"")</f>
        <v/>
      </c>
      <c r="I31" s="108">
        <f>IFERROR(VLOOKUP(B31,זכאות!$A$6:$I$366,9,FALSE),"")</f>
        <v>0</v>
      </c>
      <c r="J31" s="108">
        <f t="shared" si="1"/>
        <v>1120.2937176897244</v>
      </c>
    </row>
    <row r="32" spans="2:10" x14ac:dyDescent="0.25">
      <c r="B32">
        <f t="shared" si="0"/>
        <v>360</v>
      </c>
      <c r="C32">
        <f t="shared" si="2"/>
        <v>30</v>
      </c>
      <c r="D32" s="108" t="str">
        <f>IFERROR(VLOOKUP(B32,'קל"צ'!$A$12:$B$372,2,FALSE),"")</f>
        <v/>
      </c>
      <c r="E32" s="108">
        <f>IFERROR(VLOOKUP(B32,'קבועה צמודה'!A$6:I$366,9,FALSE),"")</f>
        <v>0</v>
      </c>
      <c r="F32" s="108">
        <f>IFERROR(VLOOKUP(B32,פריים!$A$12:$B$372,2,FALSE),"")</f>
        <v>1117.8741773727304</v>
      </c>
      <c r="G32" s="108" t="str">
        <f>IFERROR(VLOOKUP(B32,'משתנה לא צמודה'!$A$12:$B$372,2,FALSE),"")</f>
        <v/>
      </c>
      <c r="H32" s="108" t="str">
        <f>IFERROR(VLOOKUP(B32,'משתנה צמודה'!A$12:L$372,12,FALSE),"")</f>
        <v/>
      </c>
      <c r="I32" s="108">
        <f>IFERROR(VLOOKUP(B32,זכאות!$A$6:$I$366,9,FALSE),"")</f>
        <v>0</v>
      </c>
      <c r="J32" s="108">
        <f t="shared" si="1"/>
        <v>1117.8741773727304</v>
      </c>
    </row>
    <row r="34" spans="10:11" x14ac:dyDescent="0.25">
      <c r="J34" t="s">
        <v>27</v>
      </c>
      <c r="K34" s="108">
        <f>IFERROR(AVERAGEIF(J3:J32,"&gt;0.1"),0)</f>
        <v>3822.1703911090372</v>
      </c>
    </row>
    <row r="35" spans="10:11" x14ac:dyDescent="0.25">
      <c r="J35" t="s">
        <v>21</v>
      </c>
      <c r="K35" s="108">
        <f>MAX(J3:J32)</f>
        <v>5691.4639466280723</v>
      </c>
    </row>
  </sheetData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2:R36"/>
  <sheetViews>
    <sheetView rightToLeft="1" topLeftCell="J1" workbookViewId="0">
      <selection activeCell="S3" sqref="S3"/>
    </sheetView>
  </sheetViews>
  <sheetFormatPr defaultRowHeight="15" x14ac:dyDescent="0.25"/>
  <cols>
    <col min="3" max="3" width="7.42578125" customWidth="1"/>
    <col min="4" max="4" width="9.85546875" bestFit="1" customWidth="1"/>
    <col min="5" max="5" width="10.28515625" bestFit="1" customWidth="1"/>
    <col min="6" max="6" width="9.85546875" bestFit="1" customWidth="1"/>
    <col min="7" max="7" width="13.42578125" bestFit="1" customWidth="1"/>
    <col min="8" max="8" width="11.140625" bestFit="1" customWidth="1"/>
    <col min="9" max="9" width="11.140625" customWidth="1"/>
    <col min="10" max="10" width="12.140625" customWidth="1"/>
    <col min="11" max="11" width="11.7109375" customWidth="1"/>
    <col min="13" max="13" width="9.85546875" bestFit="1" customWidth="1"/>
    <col min="14" max="14" width="11" customWidth="1"/>
    <col min="15" max="15" width="10.5703125" customWidth="1"/>
    <col min="16" max="16" width="13.7109375" bestFit="1" customWidth="1"/>
    <col min="17" max="17" width="11.28515625" bestFit="1" customWidth="1"/>
  </cols>
  <sheetData>
    <row r="2" spans="2:18" x14ac:dyDescent="0.25">
      <c r="B2" t="s">
        <v>16</v>
      </c>
      <c r="C2" t="s">
        <v>40</v>
      </c>
      <c r="D2" t="s">
        <v>19</v>
      </c>
      <c r="E2" t="s">
        <v>22</v>
      </c>
      <c r="F2" t="s">
        <v>25</v>
      </c>
      <c r="G2" t="s">
        <v>20</v>
      </c>
      <c r="H2" t="s">
        <v>26</v>
      </c>
      <c r="I2" t="s">
        <v>46</v>
      </c>
      <c r="J2" t="s">
        <v>47</v>
      </c>
      <c r="L2" t="s">
        <v>79</v>
      </c>
    </row>
    <row r="3" spans="2:18" x14ac:dyDescent="0.25">
      <c r="C3">
        <v>0</v>
      </c>
      <c r="J3" s="113">
        <f>'מחשבון משכנתא'!B10</f>
        <v>900000</v>
      </c>
      <c r="L3" t="s">
        <v>40</v>
      </c>
      <c r="M3" t="s">
        <v>19</v>
      </c>
      <c r="N3" t="s">
        <v>22</v>
      </c>
      <c r="O3" t="s">
        <v>25</v>
      </c>
      <c r="P3" t="s">
        <v>20</v>
      </c>
      <c r="Q3" t="s">
        <v>26</v>
      </c>
      <c r="R3" t="s">
        <v>46</v>
      </c>
    </row>
    <row r="4" spans="2:18" x14ac:dyDescent="0.25">
      <c r="B4">
        <f>C4*12</f>
        <v>12</v>
      </c>
      <c r="C4">
        <v>1</v>
      </c>
      <c r="D4" s="108">
        <f>IFERROR(VLOOKUP(B4,'קל"צ'!$A$12:$J$372,9,FALSE),"")</f>
        <v>435004.06000000011</v>
      </c>
      <c r="E4" s="108">
        <f>IFERROR(VLOOKUP(B4,'קבועה צמודה'!A$6:G$366,7,FALSE),"")</f>
        <v>0</v>
      </c>
      <c r="F4" s="108">
        <f>IFERROR(VLOOKUP(B4,פריים!$A$12:$J$372,9,FALSE),"")</f>
        <v>242817.97999999998</v>
      </c>
      <c r="G4" s="108">
        <f>IFERROR(VLOOKUP(B4,'משתנה לא צמודה'!$A$12:$J$372,9,FALSE),"")</f>
        <v>96484.5</v>
      </c>
      <c r="H4" s="108">
        <f>IFERROR(VLOOKUP(B4,'משתנה צמודה'!A$12:J$372,10,FALSE),"")</f>
        <v>96532.463400060704</v>
      </c>
      <c r="I4" s="108">
        <f>IFERROR(VLOOKUP(B4,זכאות!$A$6:$I$366,7,FALSE),"")</f>
        <v>0</v>
      </c>
      <c r="J4" s="108">
        <f>SUM(D4:I4)</f>
        <v>870839.0034000607</v>
      </c>
      <c r="L4">
        <f>'מחשבון משכנתא'!F3</f>
        <v>0</v>
      </c>
      <c r="M4" s="108" t="str">
        <f>IFERROR(VLOOKUP($L$4,$C$4:$I$33,2,FALSE),"")</f>
        <v/>
      </c>
      <c r="N4" s="108" t="str">
        <f>IFERROR(VLOOKUP($L$4,$C$4:$I$33,3,FALSE),"")</f>
        <v/>
      </c>
      <c r="O4" s="108" t="str">
        <f>IFERROR(VLOOKUP($L$4,$C$4:$I$33,4,FALSE),"")</f>
        <v/>
      </c>
      <c r="P4" s="108" t="str">
        <f>IFERROR(VLOOKUP($L$4,$C$4:$I$33,5,FALSE),"")</f>
        <v/>
      </c>
      <c r="Q4" s="108" t="str">
        <f>IFERROR(VLOOKUP($L$4,$C$4:$I$33,6,FALSE),"")</f>
        <v/>
      </c>
      <c r="R4" s="108" t="str">
        <f>IFERROR(VLOOKUP($L$4,$C$4:$I$33,7,FALSE),"")</f>
        <v/>
      </c>
    </row>
    <row r="5" spans="2:18" x14ac:dyDescent="0.25">
      <c r="B5">
        <f t="shared" ref="B5:B33" si="0">C5*12</f>
        <v>24</v>
      </c>
      <c r="C5">
        <f>+C4+1</f>
        <v>2</v>
      </c>
      <c r="D5" s="108">
        <f>IFERROR(VLOOKUP(B5,'קל"צ'!$A$12:$J$372,9,FALSE),"")</f>
        <v>419397.18000000011</v>
      </c>
      <c r="E5" s="108">
        <f>IFERROR(VLOOKUP(B5,'קבועה צמודה'!A$6:G$366,7,FALSE),"")</f>
        <v>0</v>
      </c>
      <c r="F5" s="108">
        <f>IFERROR(VLOOKUP(B5,פריים!$A$12:$J$372,9,FALSE),"")</f>
        <v>235981.40999999997</v>
      </c>
      <c r="G5" s="108">
        <f>IFERROR(VLOOKUP(B5,'משתנה לא צמודה'!$A$12:$J$372,9,FALSE),"")</f>
        <v>92843.98000000001</v>
      </c>
      <c r="H5" s="108">
        <f>IFERROR(VLOOKUP(B5,'משתנה צמודה'!A$12:J$372,10,FALSE),"")</f>
        <v>92716.598520116633</v>
      </c>
      <c r="I5" s="108">
        <f>IFERROR(VLOOKUP(B5,זכאות!$A$6:$I$366,7,FALSE),"")</f>
        <v>0</v>
      </c>
      <c r="J5" s="108">
        <f t="shared" ref="J5:J33" si="1">SUM(D5:I5)</f>
        <v>840939.16852011671</v>
      </c>
    </row>
    <row r="6" spans="2:18" x14ac:dyDescent="0.25">
      <c r="B6">
        <f t="shared" si="0"/>
        <v>36</v>
      </c>
      <c r="C6">
        <f t="shared" ref="C6:C33" si="2">+C5+1</f>
        <v>3</v>
      </c>
      <c r="D6" s="108">
        <f>IFERROR(VLOOKUP(B6,'קל"צ'!$A$12:$J$372,9,FALSE),"")</f>
        <v>403154.4600000002</v>
      </c>
      <c r="E6" s="108">
        <f>IFERROR(VLOOKUP(B6,'קבועה צמודה'!A$6:G$366,7,FALSE),"")</f>
        <v>0</v>
      </c>
      <c r="F6" s="108">
        <f>IFERROR(VLOOKUP(B6,פריים!$A$12:$J$372,9,FALSE),"")</f>
        <v>229439.64999999997</v>
      </c>
      <c r="G6" s="108">
        <f>IFERROR(VLOOKUP(B6,'משתנה לא צמודה'!$A$12:$J$372,9,FALSE),"")</f>
        <v>89073.960000000021</v>
      </c>
      <c r="H6" s="108">
        <f>IFERROR(VLOOKUP(B6,'משתנה צמודה'!A$12:J$372,10,FALSE),"")</f>
        <v>88531.213727687064</v>
      </c>
      <c r="I6" s="108">
        <f>IFERROR(VLOOKUP(B6,זכאות!$A$6:$I$366,7,FALSE),"")</f>
        <v>0</v>
      </c>
      <c r="J6" s="108">
        <f t="shared" si="1"/>
        <v>810199.28372768709</v>
      </c>
    </row>
    <row r="7" spans="2:18" x14ac:dyDescent="0.25">
      <c r="B7">
        <f t="shared" si="0"/>
        <v>48</v>
      </c>
      <c r="C7">
        <f t="shared" si="2"/>
        <v>4</v>
      </c>
      <c r="D7" s="108">
        <f>IFERROR(VLOOKUP(B7,'קל"צ'!$A$12:$J$372,9,FALSE),"")</f>
        <v>386249.98000000021</v>
      </c>
      <c r="E7" s="108">
        <f>IFERROR(VLOOKUP(B7,'קבועה צמודה'!A$6:G$366,7,FALSE),"")</f>
        <v>0</v>
      </c>
      <c r="F7" s="108">
        <f>IFERROR(VLOOKUP(B7,פריים!$A$12:$J$372,9,FALSE),"")</f>
        <v>223146.58999999997</v>
      </c>
      <c r="G7" s="108">
        <f>IFERROR(VLOOKUP(B7,'משתנה לא צמודה'!$A$12:$J$372,9,FALSE),"")</f>
        <v>85169.840000000011</v>
      </c>
      <c r="H7" s="108">
        <f>IFERROR(VLOOKUP(B7,'משתנה צמודה'!A$12:J$372,10,FALSE),"")</f>
        <v>83953.925424283225</v>
      </c>
      <c r="I7" s="108">
        <f>IFERROR(VLOOKUP(B7,זכאות!$A$6:$I$366,7,FALSE),"")</f>
        <v>0</v>
      </c>
      <c r="J7" s="108">
        <f t="shared" si="1"/>
        <v>778520.3354242834</v>
      </c>
    </row>
    <row r="8" spans="2:18" x14ac:dyDescent="0.25">
      <c r="B8">
        <f t="shared" si="0"/>
        <v>60</v>
      </c>
      <c r="C8">
        <f t="shared" si="2"/>
        <v>5</v>
      </c>
      <c r="D8" s="108">
        <f>IFERROR(VLOOKUP(B8,'קל"צ'!$A$12:$J$372,9,FALSE),"")</f>
        <v>368656.78000000014</v>
      </c>
      <c r="E8" s="108">
        <f>IFERROR(VLOOKUP(B8,'קבועה צמודה'!A$6:G$366,7,FALSE),"")</f>
        <v>0</v>
      </c>
      <c r="F8" s="108">
        <f>IFERROR(VLOOKUP(B8,פריים!$A$12:$J$372,9,FALSE),"")</f>
        <v>217059.37000000002</v>
      </c>
      <c r="G8" s="108">
        <f>IFERROR(VLOOKUP(B8,'משתנה לא צמודה'!$A$12:$J$372,9,FALSE),"")</f>
        <v>81126.870000000039</v>
      </c>
      <c r="H8" s="108">
        <f>IFERROR(VLOOKUP(B8,'משתנה צמודה'!A$12:J$372,10,FALSE),"")</f>
        <v>78961.231332800729</v>
      </c>
      <c r="I8" s="108">
        <f>IFERROR(VLOOKUP(B8,זכאות!$A$6:$I$366,7,FALSE),"")</f>
        <v>0</v>
      </c>
      <c r="J8" s="108">
        <f t="shared" si="1"/>
        <v>745804.25133280084</v>
      </c>
    </row>
    <row r="9" spans="2:18" x14ac:dyDescent="0.25">
      <c r="B9">
        <f t="shared" si="0"/>
        <v>72</v>
      </c>
      <c r="C9">
        <f t="shared" si="2"/>
        <v>6</v>
      </c>
      <c r="D9" s="108">
        <f>IFERROR(VLOOKUP(B9,'קל"צ'!$A$12:$J$372,9,FALSE),"")</f>
        <v>350346.82000000018</v>
      </c>
      <c r="E9" s="108">
        <f>IFERROR(VLOOKUP(B9,'קבועה צמודה'!A$6:G$366,7,FALSE),"")</f>
        <v>0</v>
      </c>
      <c r="F9" s="108">
        <f>IFERROR(VLOOKUP(B9,פריים!$A$12:$J$372,9,FALSE),"")</f>
        <v>211138.27000000002</v>
      </c>
      <c r="G9" s="108">
        <f>IFERROR(VLOOKUP(B9,'משתנה לא צמודה'!$A$12:$J$372,9,FALSE),"")</f>
        <v>77400.040000000052</v>
      </c>
      <c r="H9" s="108">
        <f>IFERROR(VLOOKUP(B9,'משתנה צמודה'!A$12:J$372,10,FALSE),"")</f>
        <v>74014.795204815571</v>
      </c>
      <c r="I9" s="108">
        <f>IFERROR(VLOOKUP(B9,זכאות!$A$6:$I$366,7,FALSE),"")</f>
        <v>0</v>
      </c>
      <c r="J9" s="108">
        <f t="shared" si="1"/>
        <v>712899.92520481581</v>
      </c>
    </row>
    <row r="10" spans="2:18" x14ac:dyDescent="0.25">
      <c r="B10">
        <f t="shared" si="0"/>
        <v>84</v>
      </c>
      <c r="C10">
        <f t="shared" si="2"/>
        <v>7</v>
      </c>
      <c r="D10" s="108">
        <f>IFERROR(VLOOKUP(B10,'קל"צ'!$A$12:$J$372,9,FALSE),"")</f>
        <v>331290.87000000029</v>
      </c>
      <c r="E10" s="108">
        <f>IFERROR(VLOOKUP(B10,'קבועה צמודה'!A$6:G$366,7,FALSE),"")</f>
        <v>0</v>
      </c>
      <c r="F10" s="108">
        <f>IFERROR(VLOOKUP(B10,פריים!$A$12:$J$372,9,FALSE),"")</f>
        <v>205345.90000000002</v>
      </c>
      <c r="G10" s="108">
        <f>IFERROR(VLOOKUP(B10,'משתנה לא צמודה'!$A$12:$J$372,9,FALSE),"")</f>
        <v>73482.530000000057</v>
      </c>
      <c r="H10" s="108">
        <f>IFERROR(VLOOKUP(B10,'משתנה צמודה'!A$12:J$372,10,FALSE),"")</f>
        <v>68533.148501296659</v>
      </c>
      <c r="I10" s="108">
        <f>IFERROR(VLOOKUP(B10,זכאות!$A$6:$I$366,7,FALSE),"")</f>
        <v>0</v>
      </c>
      <c r="J10" s="108">
        <f t="shared" si="1"/>
        <v>678652.44850129692</v>
      </c>
    </row>
    <row r="11" spans="2:18" x14ac:dyDescent="0.25">
      <c r="B11">
        <f t="shared" si="0"/>
        <v>96</v>
      </c>
      <c r="C11">
        <f t="shared" si="2"/>
        <v>8</v>
      </c>
      <c r="D11" s="108">
        <f>IFERROR(VLOOKUP(B11,'קל"צ'!$A$12:$J$372,9,FALSE),"")</f>
        <v>311458.55000000022</v>
      </c>
      <c r="E11" s="108">
        <f>IFERROR(VLOOKUP(B11,'קבועה צמודה'!A$6:G$366,7,FALSE),"")</f>
        <v>0</v>
      </c>
      <c r="F11" s="108">
        <f>IFERROR(VLOOKUP(B11,פריים!$A$12:$J$372,9,FALSE),"")</f>
        <v>199646.28</v>
      </c>
      <c r="G11" s="108">
        <f>IFERROR(VLOOKUP(B11,'משתנה לא צמודה'!$A$12:$J$372,9,FALSE),"")</f>
        <v>69364.59000000004</v>
      </c>
      <c r="H11" s="108">
        <f>IFERROR(VLOOKUP(B11,'משתנה צמודה'!A$12:J$372,10,FALSE),"")</f>
        <v>62476.404890091995</v>
      </c>
      <c r="I11" s="108">
        <f>IFERROR(VLOOKUP(B11,זכאות!$A$6:$I$366,7,FALSE),"")</f>
        <v>0</v>
      </c>
      <c r="J11" s="108">
        <f t="shared" si="1"/>
        <v>642945.82489009225</v>
      </c>
    </row>
    <row r="12" spans="2:18" x14ac:dyDescent="0.25">
      <c r="B12">
        <f t="shared" si="0"/>
        <v>108</v>
      </c>
      <c r="C12">
        <f t="shared" si="2"/>
        <v>9</v>
      </c>
      <c r="D12" s="108">
        <f>IFERROR(VLOOKUP(B12,'קל"צ'!$A$12:$J$372,9,FALSE),"")</f>
        <v>290818.24000000028</v>
      </c>
      <c r="E12" s="108">
        <f>IFERROR(VLOOKUP(B12,'קבועה צמודה'!A$6:G$366,7,FALSE),"")</f>
        <v>0</v>
      </c>
      <c r="F12" s="108">
        <f>IFERROR(VLOOKUP(B12,פריים!$A$12:$J$372,9,FALSE),"")</f>
        <v>194004.8</v>
      </c>
      <c r="G12" s="108">
        <f>IFERROR(VLOOKUP(B12,'משתנה לא צמודה'!$A$12:$J$372,9,FALSE),"")</f>
        <v>65035.980000000054</v>
      </c>
      <c r="H12" s="108">
        <f>IFERROR(VLOOKUP(B12,'משתנה צמודה'!A$12:J$372,10,FALSE),"")</f>
        <v>55801.919515341564</v>
      </c>
      <c r="I12" s="108">
        <f>IFERROR(VLOOKUP(B12,זכאות!$A$6:$I$366,7,FALSE),"")</f>
        <v>0</v>
      </c>
      <c r="J12" s="108">
        <f t="shared" si="1"/>
        <v>605660.93951534189</v>
      </c>
    </row>
    <row r="13" spans="2:18" x14ac:dyDescent="0.25">
      <c r="B13">
        <f t="shared" si="0"/>
        <v>120</v>
      </c>
      <c r="C13">
        <f t="shared" si="2"/>
        <v>10</v>
      </c>
      <c r="D13" s="108">
        <f>IFERROR(VLOOKUP(B13,'קל"צ'!$A$12:$J$372,9,FALSE),"")</f>
        <v>269337.01000000024</v>
      </c>
      <c r="E13" s="108">
        <f>IFERROR(VLOOKUP(B13,'קבועה צמודה'!A$6:G$366,7,FALSE),"")</f>
        <v>0</v>
      </c>
      <c r="F13" s="108">
        <f>IFERROR(VLOOKUP(B13,פריים!$A$12:$J$372,9,FALSE),"")</f>
        <v>188387.25999999998</v>
      </c>
      <c r="G13" s="108">
        <f>IFERROR(VLOOKUP(B13,'משתנה לא צמודה'!$A$12:$J$372,9,FALSE),"")</f>
        <v>60485.900000000052</v>
      </c>
      <c r="H13" s="108">
        <f>IFERROR(VLOOKUP(B13,'משתנה צמודה'!A$12:J$372,10,FALSE),"")</f>
        <v>48464.158463302192</v>
      </c>
      <c r="I13" s="108">
        <f>IFERROR(VLOOKUP(B13,זכאות!$A$6:$I$366,7,FALSE),"")</f>
        <v>0</v>
      </c>
      <c r="J13" s="108">
        <f t="shared" si="1"/>
        <v>566674.32846330246</v>
      </c>
    </row>
    <row r="14" spans="2:18" x14ac:dyDescent="0.25">
      <c r="B14">
        <f t="shared" si="0"/>
        <v>132</v>
      </c>
      <c r="C14">
        <f t="shared" si="2"/>
        <v>11</v>
      </c>
      <c r="D14" s="108">
        <f>IFERROR(VLOOKUP(B14,'קל"צ'!$A$12:$J$372,9,FALSE),"")</f>
        <v>246980.61000000022</v>
      </c>
      <c r="E14" s="108">
        <f>IFERROR(VLOOKUP(B14,'קבועה צמודה'!A$6:G$366,7,FALSE),"")</f>
        <v>0</v>
      </c>
      <c r="F14" s="108">
        <f>IFERROR(VLOOKUP(B14,פריים!$A$12:$J$372,9,FALSE),"")</f>
        <v>182759.51000000004</v>
      </c>
      <c r="G14" s="108">
        <f>IFERROR(VLOOKUP(B14,'משתנה לא צמודה'!$A$12:$J$372,9,FALSE),"")</f>
        <v>56045.060000000049</v>
      </c>
      <c r="H14" s="108">
        <f>IFERROR(VLOOKUP(B14,'משתנה צמודה'!A$12:J$372,10,FALSE),"")</f>
        <v>40693.427907769568</v>
      </c>
      <c r="I14" s="108">
        <f>IFERROR(VLOOKUP(B14,זכאות!$A$6:$I$366,7,FALSE),"")</f>
        <v>0</v>
      </c>
      <c r="J14" s="108">
        <f t="shared" si="1"/>
        <v>526478.60790776985</v>
      </c>
    </row>
    <row r="15" spans="2:18" x14ac:dyDescent="0.25">
      <c r="B15">
        <f t="shared" si="0"/>
        <v>144</v>
      </c>
      <c r="C15">
        <f t="shared" si="2"/>
        <v>12</v>
      </c>
      <c r="D15" s="108">
        <f>IFERROR(VLOOKUP(B15,'קל"צ'!$A$12:$J$372,9,FALSE),"")</f>
        <v>223713.35000000024</v>
      </c>
      <c r="E15" s="108">
        <f>IFERROR(VLOOKUP(B15,'קבועה צמודה'!A$6:G$366,7,FALSE),"")</f>
        <v>0</v>
      </c>
      <c r="F15" s="108">
        <f>IFERROR(VLOOKUP(B15,פריים!$A$12:$J$372,9,FALSE),"")</f>
        <v>176843.84000000003</v>
      </c>
      <c r="G15" s="108">
        <f>IFERROR(VLOOKUP(B15,'משתנה לא צמודה'!$A$12:$J$372,9,FALSE),"")</f>
        <v>51306.820000000043</v>
      </c>
      <c r="H15" s="108">
        <f>IFERROR(VLOOKUP(B15,'משתנה צמודה'!A$12:J$372,10,FALSE),"")</f>
        <v>32042.661601418287</v>
      </c>
      <c r="I15" s="108">
        <f>IFERROR(VLOOKUP(B15,זכאות!$A$6:$I$366,7,FALSE),"")</f>
        <v>0</v>
      </c>
      <c r="J15" s="108">
        <f t="shared" si="1"/>
        <v>483906.67160141864</v>
      </c>
    </row>
    <row r="16" spans="2:18" x14ac:dyDescent="0.25">
      <c r="B16">
        <f t="shared" si="0"/>
        <v>156</v>
      </c>
      <c r="C16">
        <f t="shared" si="2"/>
        <v>13</v>
      </c>
      <c r="D16" s="108">
        <f>IFERROR(VLOOKUP(B16,'קל"צ'!$A$12:$J$372,9,FALSE),"")</f>
        <v>199498.17000000025</v>
      </c>
      <c r="E16" s="108">
        <f>IFERROR(VLOOKUP(B16,'קבועה צמודה'!A$6:G$366,7,FALSE),"")</f>
        <v>0</v>
      </c>
      <c r="F16" s="108">
        <f>IFERROR(VLOOKUP(B16,פריים!$A$12:$J$372,9,FALSE),"")</f>
        <v>170625.51000000004</v>
      </c>
      <c r="G16" s="108">
        <f>IFERROR(VLOOKUP(B16,'משתנה לא צמודה'!$A$12:$J$372,9,FALSE),"")</f>
        <v>46251.270000000048</v>
      </c>
      <c r="H16" s="108">
        <f>IFERROR(VLOOKUP(B16,'משתנה צמודה'!A$12:J$372,10,FALSE),"")</f>
        <v>22434.114267502333</v>
      </c>
      <c r="I16" s="108">
        <f>IFERROR(VLOOKUP(B16,זכאות!$A$6:$I$366,7,FALSE),"")</f>
        <v>0</v>
      </c>
      <c r="J16" s="108">
        <f t="shared" si="1"/>
        <v>438809.06426750263</v>
      </c>
    </row>
    <row r="17" spans="2:10" x14ac:dyDescent="0.25">
      <c r="B17">
        <f t="shared" si="0"/>
        <v>168</v>
      </c>
      <c r="C17">
        <f t="shared" si="2"/>
        <v>14</v>
      </c>
      <c r="D17" s="108">
        <f>IFERROR(VLOOKUP(B17,'קל"צ'!$A$12:$J$372,9,FALSE),"")</f>
        <v>174296.4200000003</v>
      </c>
      <c r="E17" s="108">
        <f>IFERROR(VLOOKUP(B17,'קבועה צמודה'!A$6:G$366,7,FALSE),"")</f>
        <v>0</v>
      </c>
      <c r="F17" s="108">
        <f>IFERROR(VLOOKUP(B17,פריים!$A$12:$J$372,9,FALSE),"")</f>
        <v>164089.04000000007</v>
      </c>
      <c r="G17" s="108">
        <f>IFERROR(VLOOKUP(B17,'משתנה לא צמודה'!$A$12:$J$372,9,FALSE),"")</f>
        <v>40857.110000000052</v>
      </c>
      <c r="H17" s="108">
        <f>IFERROR(VLOOKUP(B17,'משתנה צמודה'!A$12:J$372,10,FALSE),"")</f>
        <v>11783.64467799967</v>
      </c>
      <c r="I17" s="108">
        <f>IFERROR(VLOOKUP(B17,זכאות!$A$6:$I$366,7,FALSE),"")</f>
        <v>0</v>
      </c>
      <c r="J17" s="108">
        <f t="shared" si="1"/>
        <v>391026.21467800008</v>
      </c>
    </row>
    <row r="18" spans="2:10" x14ac:dyDescent="0.25">
      <c r="B18">
        <f t="shared" si="0"/>
        <v>180</v>
      </c>
      <c r="C18">
        <f t="shared" si="2"/>
        <v>15</v>
      </c>
      <c r="D18" s="108">
        <f>IFERROR(VLOOKUP(B18,'קל"צ'!$A$12:$J$372,9,FALSE),"")</f>
        <v>148067.91000000029</v>
      </c>
      <c r="E18" s="108">
        <f>IFERROR(VLOOKUP(B18,'קבועה צמודה'!A$6:G$366,7,FALSE),"")</f>
        <v>0</v>
      </c>
      <c r="F18" s="108">
        <f>IFERROR(VLOOKUP(B18,פריים!$A$12:$J$372,9,FALSE),"")</f>
        <v>157218.1400000001</v>
      </c>
      <c r="G18" s="108">
        <f>IFERROR(VLOOKUP(B18,'משתנה לא צמודה'!$A$12:$J$372,9,FALSE),"")</f>
        <v>35101.710000000043</v>
      </c>
      <c r="H18" s="108">
        <f>IFERROR(VLOOKUP(B18,'משתנה צמודה'!A$12:J$372,10,FALSE),"")</f>
        <v>8.4789705312296928E-3</v>
      </c>
      <c r="I18" s="108">
        <f>IFERROR(VLOOKUP(B18,זכאות!$A$6:$I$366,7,FALSE),"")</f>
        <v>0</v>
      </c>
      <c r="J18" s="108">
        <f t="shared" si="1"/>
        <v>340387.76847897097</v>
      </c>
    </row>
    <row r="19" spans="2:10" x14ac:dyDescent="0.25">
      <c r="B19">
        <f t="shared" si="0"/>
        <v>192</v>
      </c>
      <c r="C19">
        <f t="shared" si="2"/>
        <v>16</v>
      </c>
      <c r="D19" s="108">
        <f>IFERROR(VLOOKUP(B19,'קל"צ'!$A$12:$J$372,9,FALSE),"")</f>
        <v>120770.80000000034</v>
      </c>
      <c r="E19" s="108">
        <f>IFERROR(VLOOKUP(B19,'קבועה צמודה'!A$6:G$366,7,FALSE),"")</f>
        <v>0</v>
      </c>
      <c r="F19" s="108">
        <f>IFERROR(VLOOKUP(B19,פריים!$A$12:$J$372,9,FALSE),"")</f>
        <v>149995.7300000001</v>
      </c>
      <c r="G19" s="108">
        <f>IFERROR(VLOOKUP(B19,'משתנה לא צמודה'!$A$12:$J$372,9,FALSE),"")</f>
        <v>29154.110000000037</v>
      </c>
      <c r="H19" s="108" t="str">
        <f>IFERROR(VLOOKUP(B19,'משתנה צמודה'!A$12:J$372,10,FALSE),"")</f>
        <v/>
      </c>
      <c r="I19" s="108">
        <f>IFERROR(VLOOKUP(B19,זכאות!$A$6:$I$366,7,FALSE),"")</f>
        <v>0</v>
      </c>
      <c r="J19" s="108">
        <f t="shared" si="1"/>
        <v>299920.64000000048</v>
      </c>
    </row>
    <row r="20" spans="2:10" x14ac:dyDescent="0.25">
      <c r="B20">
        <f t="shared" si="0"/>
        <v>204</v>
      </c>
      <c r="C20">
        <f t="shared" si="2"/>
        <v>17</v>
      </c>
      <c r="D20" s="108">
        <f>IFERROR(VLOOKUP(B20,'קל"צ'!$A$12:$J$372,9,FALSE),"")</f>
        <v>92361.560000000347</v>
      </c>
      <c r="E20" s="108">
        <f>IFERROR(VLOOKUP(B20,'קבועה צמודה'!A$6:G$366,7,FALSE),"")</f>
        <v>0</v>
      </c>
      <c r="F20" s="108">
        <f>IFERROR(VLOOKUP(B20,פריים!$A$12:$J$372,9,FALSE),"")</f>
        <v>142403.81000000011</v>
      </c>
      <c r="G20" s="108">
        <f>IFERROR(VLOOKUP(B20,'משתנה לא צמודה'!$A$12:$J$372,9,FALSE),"")</f>
        <v>22712.830000000038</v>
      </c>
      <c r="H20" s="108" t="str">
        <f>IFERROR(VLOOKUP(B20,'משתנה צמודה'!A$12:J$372,10,FALSE),"")</f>
        <v/>
      </c>
      <c r="I20" s="108">
        <f>IFERROR(VLOOKUP(B20,זכאות!$A$6:$I$366,7,FALSE),"")</f>
        <v>0</v>
      </c>
      <c r="J20" s="108">
        <f t="shared" si="1"/>
        <v>257478.20000000051</v>
      </c>
    </row>
    <row r="21" spans="2:10" x14ac:dyDescent="0.25">
      <c r="B21">
        <f t="shared" si="0"/>
        <v>216</v>
      </c>
      <c r="C21">
        <f t="shared" si="2"/>
        <v>18</v>
      </c>
      <c r="D21" s="108">
        <f>IFERROR(VLOOKUP(B21,'קל"צ'!$A$12:$J$372,9,FALSE),"")</f>
        <v>62794.890000000349</v>
      </c>
      <c r="E21" s="108">
        <f>IFERROR(VLOOKUP(B21,'קבועה צמודה'!A$6:G$366,7,FALSE),"")</f>
        <v>0</v>
      </c>
      <c r="F21" s="108">
        <f>IFERROR(VLOOKUP(B21,פריים!$A$12:$J$372,9,FALSE),"")</f>
        <v>134423.47000000018</v>
      </c>
      <c r="G21" s="108">
        <f>IFERROR(VLOOKUP(B21,'משתנה לא צמודה'!$A$12:$J$372,9,FALSE),"")</f>
        <v>15736.930000000038</v>
      </c>
      <c r="H21" s="108" t="str">
        <f>IFERROR(VLOOKUP(B21,'משתנה צמודה'!A$12:J$372,10,FALSE),"")</f>
        <v/>
      </c>
      <c r="I21" s="108">
        <f>IFERROR(VLOOKUP(B21,זכאות!$A$6:$I$366,7,FALSE),"")</f>
        <v>0</v>
      </c>
      <c r="J21" s="108">
        <f t="shared" si="1"/>
        <v>212955.29000000056</v>
      </c>
    </row>
    <row r="22" spans="2:10" x14ac:dyDescent="0.25">
      <c r="B22">
        <f t="shared" si="0"/>
        <v>228</v>
      </c>
      <c r="C22">
        <f t="shared" si="2"/>
        <v>19</v>
      </c>
      <c r="D22" s="108">
        <f>IFERROR(VLOOKUP(B22,'קל"צ'!$A$12:$J$372,9,FALSE),"")</f>
        <v>32023.650000000351</v>
      </c>
      <c r="E22" s="108">
        <f>IFERROR(VLOOKUP(B22,'קבועה צמודה'!A$6:G$366,7,FALSE),"")</f>
        <v>0</v>
      </c>
      <c r="F22" s="108">
        <f>IFERROR(VLOOKUP(B22,פריים!$A$12:$J$372,9,FALSE),"")</f>
        <v>126034.85000000019</v>
      </c>
      <c r="G22" s="108">
        <f>IFERROR(VLOOKUP(B22,'משתנה לא צמודה'!$A$12:$J$372,9,FALSE),"")</f>
        <v>8182.0400000000373</v>
      </c>
      <c r="H22" s="108" t="str">
        <f>IFERROR(VLOOKUP(B22,'משתנה צמודה'!A$12:J$372,10,FALSE),"")</f>
        <v/>
      </c>
      <c r="I22" s="108">
        <f>IFERROR(VLOOKUP(B22,זכאות!$A$6:$I$366,7,FALSE),"")</f>
        <v>0</v>
      </c>
      <c r="J22" s="108">
        <f t="shared" si="1"/>
        <v>166240.54000000059</v>
      </c>
    </row>
    <row r="23" spans="2:10" x14ac:dyDescent="0.25">
      <c r="B23">
        <f t="shared" si="0"/>
        <v>240</v>
      </c>
      <c r="C23">
        <f t="shared" si="2"/>
        <v>20</v>
      </c>
      <c r="D23" s="108">
        <f>IFERROR(VLOOKUP(B23,'קל"צ'!$A$12:$J$372,9,FALSE),"")</f>
        <v>4.6999999985928298E-3</v>
      </c>
      <c r="E23" s="108">
        <f>IFERROR(VLOOKUP(B23,'קבועה צמודה'!A$6:G$366,7,FALSE),"")</f>
        <v>0</v>
      </c>
      <c r="F23" s="108">
        <f>IFERROR(VLOOKUP(B23,פריים!$A$12:$J$372,9,FALSE),"")</f>
        <v>117217.0400000002</v>
      </c>
      <c r="G23" s="108">
        <f>IFERROR(VLOOKUP(B23,'משתנה לא צמודה'!$A$12:$J$372,9,FALSE),"")</f>
        <v>8.0000000036420715E-2</v>
      </c>
      <c r="H23" s="108" t="str">
        <f>IFERROR(VLOOKUP(B23,'משתנה צמודה'!A$12:J$372,10,FALSE),"")</f>
        <v/>
      </c>
      <c r="I23" s="108">
        <f>IFERROR(VLOOKUP(B23,זכאות!$A$6:$I$366,7,FALSE),"")</f>
        <v>0</v>
      </c>
      <c r="J23" s="108">
        <f t="shared" si="1"/>
        <v>117217.12470000023</v>
      </c>
    </row>
    <row r="24" spans="2:10" x14ac:dyDescent="0.25">
      <c r="B24">
        <f t="shared" si="0"/>
        <v>252</v>
      </c>
      <c r="C24">
        <f t="shared" si="2"/>
        <v>21</v>
      </c>
      <c r="D24" s="108" t="str">
        <f>IFERROR(VLOOKUP(B24,'קל"צ'!$A$12:$J$372,9,FALSE),"")</f>
        <v/>
      </c>
      <c r="E24" s="108">
        <f>IFERROR(VLOOKUP(B24,'קבועה צמודה'!A$6:G$366,7,FALSE),"")</f>
        <v>0</v>
      </c>
      <c r="F24" s="108">
        <f>IFERROR(VLOOKUP(B24,פריים!$A$12:$J$372,9,FALSE),"")</f>
        <v>107765.70000000019</v>
      </c>
      <c r="G24" s="108" t="str">
        <f>IFERROR(VLOOKUP(B24,'משתנה לא צמודה'!$A$12:$J$372,9,FALSE),"")</f>
        <v/>
      </c>
      <c r="H24" s="108" t="str">
        <f>IFERROR(VLOOKUP(B24,'משתנה צמודה'!A$12:J$372,10,FALSE),"")</f>
        <v/>
      </c>
      <c r="I24" s="108">
        <f>IFERROR(VLOOKUP(B24,זכאות!$A$6:$I$366,7,FALSE),"")</f>
        <v>0</v>
      </c>
      <c r="J24" s="108">
        <f t="shared" si="1"/>
        <v>107765.70000000019</v>
      </c>
    </row>
    <row r="25" spans="2:10" x14ac:dyDescent="0.25">
      <c r="B25">
        <f t="shared" si="0"/>
        <v>264</v>
      </c>
      <c r="C25">
        <f t="shared" si="2"/>
        <v>22</v>
      </c>
      <c r="D25" s="108" t="str">
        <f>IFERROR(VLOOKUP(B25,'קל"צ'!$A$12:$J$372,9,FALSE),"")</f>
        <v/>
      </c>
      <c r="E25" s="108">
        <f>IFERROR(VLOOKUP(B25,'קבועה צמודה'!A$6:G$366,7,FALSE),"")</f>
        <v>0</v>
      </c>
      <c r="F25" s="108">
        <f>IFERROR(VLOOKUP(B25,פריים!$A$12:$J$372,9,FALSE),"")</f>
        <v>97699.610000000161</v>
      </c>
      <c r="G25" s="108" t="str">
        <f>IFERROR(VLOOKUP(B25,'משתנה לא צמודה'!$A$12:$J$372,9,FALSE),"")</f>
        <v/>
      </c>
      <c r="H25" s="108" t="str">
        <f>IFERROR(VLOOKUP(B25,'משתנה צמודה'!A$12:J$372,10,FALSE),"")</f>
        <v/>
      </c>
      <c r="I25" s="108">
        <f>IFERROR(VLOOKUP(B25,זכאות!$A$6:$I$366,7,FALSE),"")</f>
        <v>0</v>
      </c>
      <c r="J25" s="108">
        <f t="shared" si="1"/>
        <v>97699.610000000161</v>
      </c>
    </row>
    <row r="26" spans="2:10" x14ac:dyDescent="0.25">
      <c r="B26">
        <f t="shared" si="0"/>
        <v>276</v>
      </c>
      <c r="C26">
        <f t="shared" si="2"/>
        <v>23</v>
      </c>
      <c r="D26" s="108" t="str">
        <f>IFERROR(VLOOKUP(B26,'קל"צ'!$A$12:$J$372,9,FALSE),"")</f>
        <v/>
      </c>
      <c r="E26" s="108">
        <f>IFERROR(VLOOKUP(B26,'קבועה צמודה'!A$6:G$366,7,FALSE),"")</f>
        <v>0</v>
      </c>
      <c r="F26" s="108">
        <f>IFERROR(VLOOKUP(B26,פריים!$A$12:$J$372,9,FALSE),"")</f>
        <v>87046.130000000165</v>
      </c>
      <c r="G26" s="108" t="str">
        <f>IFERROR(VLOOKUP(B26,'משתנה לא צמודה'!$A$12:$J$372,9,FALSE),"")</f>
        <v/>
      </c>
      <c r="H26" s="108" t="str">
        <f>IFERROR(VLOOKUP(B26,'משתנה צמודה'!A$12:J$372,10,FALSE),"")</f>
        <v/>
      </c>
      <c r="I26" s="108">
        <f>IFERROR(VLOOKUP(B26,זכאות!$A$6:$I$366,7,FALSE),"")</f>
        <v>0</v>
      </c>
      <c r="J26" s="108">
        <f t="shared" si="1"/>
        <v>87046.130000000165</v>
      </c>
    </row>
    <row r="27" spans="2:10" x14ac:dyDescent="0.25">
      <c r="B27">
        <f t="shared" si="0"/>
        <v>288</v>
      </c>
      <c r="C27">
        <f t="shared" si="2"/>
        <v>24</v>
      </c>
      <c r="D27" s="108" t="str">
        <f>IFERROR(VLOOKUP(B27,'קל"צ'!$A$12:$J$372,9,FALSE),"")</f>
        <v/>
      </c>
      <c r="E27" s="108">
        <f>IFERROR(VLOOKUP(B27,'קבועה צמודה'!A$6:G$366,7,FALSE),"")</f>
        <v>0</v>
      </c>
      <c r="F27" s="108">
        <f>IFERROR(VLOOKUP(B27,פריים!$A$12:$J$372,9,FALSE),"")</f>
        <v>75841.070000000196</v>
      </c>
      <c r="G27" s="108" t="str">
        <f>IFERROR(VLOOKUP(B27,'משתנה לא צמודה'!$A$12:$J$372,9,FALSE),"")</f>
        <v/>
      </c>
      <c r="H27" s="108" t="str">
        <f>IFERROR(VLOOKUP(B27,'משתנה צמודה'!A$12:J$372,10,FALSE),"")</f>
        <v/>
      </c>
      <c r="I27" s="108">
        <f>IFERROR(VLOOKUP(B27,זכאות!$A$6:$I$366,7,FALSE),"")</f>
        <v>0</v>
      </c>
      <c r="J27" s="108">
        <f t="shared" si="1"/>
        <v>75841.070000000196</v>
      </c>
    </row>
    <row r="28" spans="2:10" x14ac:dyDescent="0.25">
      <c r="B28">
        <f t="shared" si="0"/>
        <v>300</v>
      </c>
      <c r="C28">
        <f t="shared" si="2"/>
        <v>25</v>
      </c>
      <c r="D28" s="108" t="str">
        <f>IFERROR(VLOOKUP(B28,'קל"צ'!$A$12:$J$372,9,FALSE),"")</f>
        <v/>
      </c>
      <c r="E28" s="108">
        <f>IFERROR(VLOOKUP(B28,'קבועה צמודה'!A$6:G$366,7,FALSE),"")</f>
        <v>0</v>
      </c>
      <c r="F28" s="108">
        <f>IFERROR(VLOOKUP(B28,פריים!$A$12:$J$372,9,FALSE),"")</f>
        <v>64128.460000000196</v>
      </c>
      <c r="G28" s="108" t="str">
        <f>IFERROR(VLOOKUP(B28,'משתנה לא צמודה'!$A$12:$J$372,9,FALSE),"")</f>
        <v/>
      </c>
      <c r="H28" s="108" t="str">
        <f>IFERROR(VLOOKUP(B28,'משתנה צמודה'!A$12:J$372,10,FALSE),"")</f>
        <v/>
      </c>
      <c r="I28" s="108">
        <f>IFERROR(VLOOKUP(B28,זכאות!$A$6:$I$366,7,FALSE),"")</f>
        <v>0</v>
      </c>
      <c r="J28" s="108">
        <f t="shared" si="1"/>
        <v>64128.460000000196</v>
      </c>
    </row>
    <row r="29" spans="2:10" x14ac:dyDescent="0.25">
      <c r="B29">
        <f t="shared" si="0"/>
        <v>312</v>
      </c>
      <c r="C29">
        <f t="shared" si="2"/>
        <v>26</v>
      </c>
      <c r="D29" s="108" t="str">
        <f>IFERROR(VLOOKUP(B29,'קל"צ'!$A$12:$J$372,9,FALSE),"")</f>
        <v/>
      </c>
      <c r="E29" s="108">
        <f>IFERROR(VLOOKUP(B29,'קבועה צמודה'!A$6:G$366,7,FALSE),"")</f>
        <v>0</v>
      </c>
      <c r="F29" s="108">
        <f>IFERROR(VLOOKUP(B29,פריים!$A$12:$J$372,9,FALSE),"")</f>
        <v>51960.130000000201</v>
      </c>
      <c r="G29" s="108" t="str">
        <f>IFERROR(VLOOKUP(B29,'משתנה לא צמודה'!$A$12:$J$372,9,FALSE),"")</f>
        <v/>
      </c>
      <c r="H29" s="108" t="str">
        <f>IFERROR(VLOOKUP(B29,'משתנה צמודה'!A$12:J$372,10,FALSE),"")</f>
        <v/>
      </c>
      <c r="I29" s="108">
        <f>IFERROR(VLOOKUP(B29,זכאות!$A$6:$I$366,7,FALSE),"")</f>
        <v>0</v>
      </c>
      <c r="J29" s="108">
        <f t="shared" si="1"/>
        <v>51960.130000000201</v>
      </c>
    </row>
    <row r="30" spans="2:10" x14ac:dyDescent="0.25">
      <c r="B30">
        <f t="shared" si="0"/>
        <v>324</v>
      </c>
      <c r="C30">
        <f t="shared" si="2"/>
        <v>27</v>
      </c>
      <c r="D30" s="108" t="str">
        <f>IFERROR(VLOOKUP(B30,'קל"צ'!$A$12:$J$372,9,FALSE),"")</f>
        <v/>
      </c>
      <c r="E30" s="108">
        <f>IFERROR(VLOOKUP(B30,'קבועה צמודה'!A$6:G$366,7,FALSE),"")</f>
        <v>0</v>
      </c>
      <c r="F30" s="108">
        <f>IFERROR(VLOOKUP(B30,פריים!$A$12:$J$372,9,FALSE),"")</f>
        <v>39395.150000000198</v>
      </c>
      <c r="G30" s="108" t="str">
        <f>IFERROR(VLOOKUP(B30,'משתנה לא צמודה'!$A$12:$J$372,9,FALSE),"")</f>
        <v/>
      </c>
      <c r="H30" s="108" t="str">
        <f>IFERROR(VLOOKUP(B30,'משתנה צמודה'!A$12:J$372,10,FALSE),"")</f>
        <v/>
      </c>
      <c r="I30" s="108">
        <f>IFERROR(VLOOKUP(B30,זכאות!$A$6:$I$366,7,FALSE),"")</f>
        <v>0</v>
      </c>
      <c r="J30" s="108">
        <f t="shared" si="1"/>
        <v>39395.150000000198</v>
      </c>
    </row>
    <row r="31" spans="2:10" x14ac:dyDescent="0.25">
      <c r="B31">
        <f t="shared" si="0"/>
        <v>336</v>
      </c>
      <c r="C31">
        <f t="shared" si="2"/>
        <v>28</v>
      </c>
      <c r="D31" s="108" t="str">
        <f>IFERROR(VLOOKUP(B31,'קל"צ'!$A$12:$J$372,9,FALSE),"")</f>
        <v/>
      </c>
      <c r="E31" s="108">
        <f>IFERROR(VLOOKUP(B31,'קבועה צמודה'!A$6:G$366,7,FALSE),"")</f>
        <v>0</v>
      </c>
      <c r="F31" s="108">
        <f>IFERROR(VLOOKUP(B31,פריים!$A$12:$J$372,9,FALSE),"")</f>
        <v>26498.88000000019</v>
      </c>
      <c r="G31" s="108" t="str">
        <f>IFERROR(VLOOKUP(B31,'משתנה לא צמודה'!$A$12:$J$372,9,FALSE),"")</f>
        <v/>
      </c>
      <c r="H31" s="108" t="str">
        <f>IFERROR(VLOOKUP(B31,'משתנה צמודה'!A$12:J$372,10,FALSE),"")</f>
        <v/>
      </c>
      <c r="I31" s="108">
        <f>IFERROR(VLOOKUP(B31,זכאות!$A$6:$I$366,7,FALSE),"")</f>
        <v>0</v>
      </c>
      <c r="J31" s="108">
        <f t="shared" si="1"/>
        <v>26498.88000000019</v>
      </c>
    </row>
    <row r="32" spans="2:10" x14ac:dyDescent="0.25">
      <c r="B32">
        <f t="shared" si="0"/>
        <v>348</v>
      </c>
      <c r="C32">
        <f>+C31+1</f>
        <v>29</v>
      </c>
      <c r="D32" s="108" t="str">
        <f>IFERROR(VLOOKUP(B32,'קל"צ'!$A$12:$J$372,9,FALSE),"")</f>
        <v/>
      </c>
      <c r="E32" s="108">
        <f>IFERROR(VLOOKUP(B32,'קבועה צמודה'!A$6:G$366,7,FALSE),"")</f>
        <v>0</v>
      </c>
      <c r="F32" s="108">
        <f>IFERROR(VLOOKUP(B32,פריים!$A$12:$J$372,9,FALSE),"")</f>
        <v>13342.110000000188</v>
      </c>
      <c r="G32" s="108" t="str">
        <f>IFERROR(VLOOKUP(B32,'משתנה לא צמודה'!$A$12:$J$372,9,FALSE),"")</f>
        <v/>
      </c>
      <c r="H32" s="108" t="str">
        <f>IFERROR(VLOOKUP(B32,'משתנה צמודה'!A$12:J$372,10,FALSE),"")</f>
        <v/>
      </c>
      <c r="I32" s="108">
        <f>IFERROR(VLOOKUP(B32,זכאות!$A$6:$I$366,7,FALSE),"")</f>
        <v>0</v>
      </c>
      <c r="J32" s="108">
        <f t="shared" si="1"/>
        <v>13342.110000000188</v>
      </c>
    </row>
    <row r="33" spans="2:11" x14ac:dyDescent="0.25">
      <c r="B33">
        <f t="shared" si="0"/>
        <v>360</v>
      </c>
      <c r="C33">
        <f t="shared" si="2"/>
        <v>30</v>
      </c>
      <c r="D33" s="108" t="str">
        <f>IFERROR(VLOOKUP(B33,'קל"צ'!$A$12:$J$372,9,FALSE),"")</f>
        <v/>
      </c>
      <c r="E33" s="108">
        <f>IFERROR(VLOOKUP(B33,'קבועה צמודה'!A$6:G$366,7,FALSE),"")</f>
        <v>0</v>
      </c>
      <c r="F33" s="108">
        <f>IFERROR(VLOOKUP(B33,פריים!$A$12:$J$372,9,FALSE),"")</f>
        <v>9.224999999787542E-3</v>
      </c>
      <c r="G33" s="108" t="str">
        <f>IFERROR(VLOOKUP(B33,'משתנה לא צמודה'!$A$12:$J$372,9,FALSE),"")</f>
        <v/>
      </c>
      <c r="H33" s="108" t="str">
        <f>IFERROR(VLOOKUP(B33,'משתנה צמודה'!A$12:J$372,10,FALSE),"")</f>
        <v/>
      </c>
      <c r="I33" s="108">
        <f>IFERROR(VLOOKUP(B33,זכאות!$A$6:$I$366,7,FALSE),"")</f>
        <v>0</v>
      </c>
      <c r="J33" s="108">
        <f t="shared" si="1"/>
        <v>9.224999999787542E-3</v>
      </c>
    </row>
    <row r="35" spans="2:11" x14ac:dyDescent="0.25">
      <c r="K35" s="108"/>
    </row>
    <row r="36" spans="2:11" x14ac:dyDescent="0.25">
      <c r="K36" s="10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מחשבון משכנתא</vt:lpstr>
      <vt:lpstr>קל"צ</vt:lpstr>
      <vt:lpstr>קבועה צמודה</vt:lpstr>
      <vt:lpstr>זכאות</vt:lpstr>
      <vt:lpstr>פריים</vt:lpstr>
      <vt:lpstr>משתנה לא צמודה</vt:lpstr>
      <vt:lpstr>משתנה צמודה</vt:lpstr>
      <vt:lpstr>החזר חודשי</vt:lpstr>
      <vt:lpstr>יתרת קרן</vt:lpstr>
      <vt:lpstr>זכאות!Base_Index</vt:lpstr>
      <vt:lpstr>Base_Index</vt:lpstr>
      <vt:lpstr>זכאות!Interest</vt:lpstr>
      <vt:lpstr>Interest</vt:lpstr>
      <vt:lpstr>זכאות!Lsum</vt:lpstr>
      <vt:lpstr>Lsum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Landau</dc:creator>
  <cp:lastModifiedBy>Avram Korets</cp:lastModifiedBy>
  <dcterms:created xsi:type="dcterms:W3CDTF">2016-08-15T06:47:01Z</dcterms:created>
  <dcterms:modified xsi:type="dcterms:W3CDTF">2022-07-31T11:23:22Z</dcterms:modified>
</cp:coreProperties>
</file>