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Μεταπτυχιακό\Μηχανική Μάθηση &amp; Επεξεργασία Φυσικής Γλώσσας\Εργασίες\Εργασία 1\"/>
    </mc:Choice>
  </mc:AlternateContent>
  <xr:revisionPtr revIDLastSave="0" documentId="13_ncr:1_{81C32789-AD7E-44C5-B2FE-344AB0AB01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  <sheet name="Φύλλο3" sheetId="3" r:id="rId2"/>
    <sheet name="Φύλλο4" sheetId="5" r:id="rId3"/>
    <sheet name="Φύλλο6" sheetId="8" r:id="rId4"/>
    <sheet name="Φύλλο7" sheetId="9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N33" i="1" s="1"/>
  <c r="D33" i="1"/>
  <c r="M33" i="1" s="1"/>
  <c r="J33" i="1"/>
  <c r="K33" i="1" s="1"/>
  <c r="L33" i="1"/>
  <c r="I33" i="1"/>
  <c r="C32" i="1"/>
  <c r="D32" i="1"/>
  <c r="M32" i="1" s="1"/>
  <c r="N32" i="1"/>
  <c r="J32" i="1"/>
  <c r="K32" i="1" s="1"/>
  <c r="L32" i="1"/>
  <c r="I32" i="1"/>
  <c r="C31" i="1"/>
  <c r="N31" i="1" s="1"/>
  <c r="D31" i="1"/>
  <c r="M31" i="1" s="1"/>
  <c r="J31" i="1"/>
  <c r="K31" i="1" s="1"/>
  <c r="L31" i="1"/>
  <c r="I31" i="1"/>
  <c r="C30" i="1"/>
  <c r="D30" i="1"/>
  <c r="M30" i="1" s="1"/>
  <c r="N30" i="1"/>
  <c r="J30" i="1"/>
  <c r="K30" i="1" s="1"/>
  <c r="L30" i="1"/>
  <c r="I30" i="1"/>
  <c r="K15" i="1"/>
  <c r="K14" i="1"/>
  <c r="I15" i="1"/>
  <c r="I14" i="1"/>
  <c r="I6" i="1"/>
  <c r="J6" i="1"/>
  <c r="L6" i="1"/>
  <c r="I7" i="1"/>
  <c r="K7" i="1" s="1"/>
  <c r="J7" i="1"/>
  <c r="L7" i="1"/>
  <c r="D23" i="1"/>
  <c r="C29" i="1"/>
  <c r="D29" i="1"/>
  <c r="M29" i="1" s="1"/>
  <c r="J29" i="1"/>
  <c r="L29" i="1"/>
  <c r="I29" i="1"/>
  <c r="C28" i="1"/>
  <c r="D28" i="1"/>
  <c r="M28" i="1" s="1"/>
  <c r="J28" i="1"/>
  <c r="L28" i="1"/>
  <c r="I28" i="1"/>
  <c r="C27" i="1"/>
  <c r="D27" i="1"/>
  <c r="M27" i="1" s="1"/>
  <c r="J27" i="1"/>
  <c r="L27" i="1"/>
  <c r="I27" i="1"/>
  <c r="K27" i="1" s="1"/>
  <c r="C26" i="1"/>
  <c r="D26" i="1"/>
  <c r="M26" i="1" s="1"/>
  <c r="J26" i="1"/>
  <c r="K26" i="1" s="1"/>
  <c r="L26" i="1"/>
  <c r="I26" i="1"/>
  <c r="K5" i="1"/>
  <c r="I5" i="1"/>
  <c r="C25" i="1"/>
  <c r="D25" i="1"/>
  <c r="M25" i="1" s="1"/>
  <c r="J25" i="1"/>
  <c r="L25" i="1"/>
  <c r="I25" i="1"/>
  <c r="C24" i="1"/>
  <c r="D24" i="1"/>
  <c r="M24" i="1" s="1"/>
  <c r="J24" i="1"/>
  <c r="L24" i="1"/>
  <c r="I24" i="1"/>
  <c r="M23" i="1"/>
  <c r="C23" i="1"/>
  <c r="J23" i="1"/>
  <c r="L23" i="1"/>
  <c r="I23" i="1"/>
  <c r="D22" i="1"/>
  <c r="C22" i="1"/>
  <c r="I22" i="1"/>
  <c r="K22" i="1" s="1"/>
  <c r="J22" i="1"/>
  <c r="L22" i="1"/>
  <c r="N21" i="1"/>
  <c r="I4" i="1"/>
  <c r="K4" i="1" s="1"/>
  <c r="J2" i="1"/>
  <c r="N4" i="1"/>
  <c r="N5" i="1"/>
  <c r="N8" i="1"/>
  <c r="N9" i="1"/>
  <c r="N10" i="1"/>
  <c r="N11" i="1"/>
  <c r="N12" i="1"/>
  <c r="N13" i="1"/>
  <c r="N16" i="1"/>
  <c r="N17" i="1"/>
  <c r="N18" i="1"/>
  <c r="N19" i="1"/>
  <c r="N20" i="1"/>
  <c r="M4" i="1"/>
  <c r="M5" i="1"/>
  <c r="M8" i="1"/>
  <c r="M9" i="1"/>
  <c r="M10" i="1"/>
  <c r="M11" i="1"/>
  <c r="M12" i="1"/>
  <c r="M13" i="1"/>
  <c r="M16" i="1"/>
  <c r="M17" i="1"/>
  <c r="M18" i="1"/>
  <c r="M19" i="1"/>
  <c r="M20" i="1"/>
  <c r="M21" i="1"/>
  <c r="L3" i="1"/>
  <c r="L4" i="1"/>
  <c r="L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11" i="1"/>
  <c r="K19" i="1"/>
  <c r="J3" i="1"/>
  <c r="J4" i="1"/>
  <c r="J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L2" i="1"/>
  <c r="I3" i="1"/>
  <c r="I8" i="1"/>
  <c r="K8" i="1" s="1"/>
  <c r="I9" i="1"/>
  <c r="K9" i="1" s="1"/>
  <c r="I10" i="1"/>
  <c r="K10" i="1" s="1"/>
  <c r="I11" i="1"/>
  <c r="I12" i="1"/>
  <c r="K12" i="1" s="1"/>
  <c r="I13" i="1"/>
  <c r="K13" i="1" s="1"/>
  <c r="I16" i="1"/>
  <c r="K16" i="1" s="1"/>
  <c r="I17" i="1"/>
  <c r="K17" i="1" s="1"/>
  <c r="I18" i="1"/>
  <c r="K18" i="1" s="1"/>
  <c r="I19" i="1"/>
  <c r="I20" i="1"/>
  <c r="I21" i="1"/>
  <c r="I2" i="1"/>
  <c r="D3" i="1"/>
  <c r="M3" i="1" s="1"/>
  <c r="D4" i="1"/>
  <c r="D5" i="1"/>
  <c r="D6" i="1"/>
  <c r="M6" i="1" s="1"/>
  <c r="D7" i="1"/>
  <c r="M7" i="1" s="1"/>
  <c r="D8" i="1"/>
  <c r="D9" i="1"/>
  <c r="D10" i="1"/>
  <c r="D11" i="1"/>
  <c r="D12" i="1"/>
  <c r="D13" i="1"/>
  <c r="D14" i="1"/>
  <c r="N14" i="1" s="1"/>
  <c r="D15" i="1"/>
  <c r="M15" i="1" s="1"/>
  <c r="D16" i="1"/>
  <c r="D17" i="1"/>
  <c r="D18" i="1"/>
  <c r="D19" i="1"/>
  <c r="D2" i="1"/>
  <c r="N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C2" i="1"/>
  <c r="N26" i="1" l="1"/>
  <c r="N25" i="1"/>
  <c r="K23" i="1"/>
  <c r="N23" i="1"/>
  <c r="N22" i="1"/>
  <c r="M22" i="1"/>
  <c r="N29" i="1"/>
  <c r="K29" i="1"/>
  <c r="K28" i="1"/>
  <c r="N28" i="1"/>
  <c r="M14" i="1"/>
  <c r="N15" i="1"/>
  <c r="K3" i="1"/>
  <c r="M2" i="1"/>
  <c r="N7" i="1"/>
  <c r="K6" i="1"/>
  <c r="N6" i="1"/>
  <c r="N27" i="1"/>
  <c r="K25" i="1"/>
  <c r="N24" i="1"/>
  <c r="K24" i="1"/>
  <c r="N3" i="1"/>
  <c r="K21" i="1"/>
  <c r="K20" i="1"/>
  <c r="K2" i="1"/>
</calcChain>
</file>

<file path=xl/sharedStrings.xml><?xml version="1.0" encoding="utf-8"?>
<sst xmlns="http://schemas.openxmlformats.org/spreadsheetml/2006/main" count="124" uniqueCount="38">
  <si>
    <t>Classifier Name</t>
  </si>
  <si>
    <t>Set Type</t>
  </si>
  <si>
    <t>Number of Training Samples</t>
  </si>
  <si>
    <t>Number of non-healthy Companies in Training Sample</t>
  </si>
  <si>
    <t>TP</t>
  </si>
  <si>
    <t>TN</t>
  </si>
  <si>
    <t>FP</t>
  </si>
  <si>
    <t>FN</t>
  </si>
  <si>
    <t>Precision</t>
  </si>
  <si>
    <t>Recall</t>
  </si>
  <si>
    <t>F1 Score</t>
  </si>
  <si>
    <t>Accuracy</t>
  </si>
  <si>
    <t>NN</t>
  </si>
  <si>
    <t>test</t>
  </si>
  <si>
    <t>train</t>
  </si>
  <si>
    <t>Logistic Regression</t>
  </si>
  <si>
    <t>Decision Tree</t>
  </si>
  <si>
    <t>Linear Disciminat Analysis</t>
  </si>
  <si>
    <t>Naïve Bayes</t>
  </si>
  <si>
    <t>Support Vector Machines</t>
  </si>
  <si>
    <t>3-Nearest Neighbors</t>
  </si>
  <si>
    <t>5-Nearest Neighbors</t>
  </si>
  <si>
    <t>7-Nearest Neighbors</t>
  </si>
  <si>
    <t>ποσοστό επιτυχίας στις πτωχευμένες</t>
  </si>
  <si>
    <t>ποσοστό επιτυχίας στις πλούσιες</t>
  </si>
  <si>
    <t>Ετικέτες γραμμής</t>
  </si>
  <si>
    <t>Άθροισμα από ποσοστό επιτυχίας στις πτωχευμένες</t>
  </si>
  <si>
    <t>Άθροισμα από ποσοστό επιτυχίας στις πλούσιες</t>
  </si>
  <si>
    <t>Naïve Bayes new</t>
  </si>
  <si>
    <t>NN_new</t>
  </si>
  <si>
    <t>ποσοστό επιτυχίας στις υγιής</t>
  </si>
  <si>
    <t>SVM_new</t>
  </si>
  <si>
    <t>SVM_tunned</t>
  </si>
  <si>
    <t>3-NN cosine distance</t>
  </si>
  <si>
    <t>Naïve Bayes GridSearched</t>
  </si>
  <si>
    <t>Decision Tree new</t>
  </si>
  <si>
    <t>Γενικό Άθροισμα</t>
  </si>
  <si>
    <t xml:space="preserve">ποσοστό επιτυχίας στις πτωχευμένες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</si>
</sst>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3" fillId="3" borderId="4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4" borderId="5" xfId="0" applyFont="1" applyFill="1" applyBorder="1"/>
    <xf numFmtId="0" fontId="2" fillId="0" borderId="5" xfId="0" applyFont="1" applyBorder="1"/>
    <xf numFmtId="9" fontId="2" fillId="0" borderId="5" xfId="1" applyFont="1" applyFill="1" applyBorder="1" applyAlignment="1">
      <alignment horizontal="left"/>
    </xf>
    <xf numFmtId="9" fontId="2" fillId="0" borderId="5" xfId="1" applyFont="1" applyBorder="1" applyAlignment="1">
      <alignment horizontal="left"/>
    </xf>
    <xf numFmtId="9" fontId="0" fillId="0" borderId="0" xfId="0" applyNumberFormat="1"/>
    <xf numFmtId="0" fontId="2" fillId="5" borderId="5" xfId="0" applyFont="1" applyFill="1" applyBorder="1"/>
    <xf numFmtId="9" fontId="2" fillId="5" borderId="5" xfId="1" applyFont="1" applyFill="1" applyBorder="1" applyAlignment="1">
      <alignment horizontal="left"/>
    </xf>
    <xf numFmtId="9" fontId="0" fillId="5" borderId="5" xfId="1" applyFont="1" applyFill="1" applyBorder="1" applyAlignment="1">
      <alignment horizontal="left"/>
    </xf>
  </cellXfs>
  <cellStyles count="2">
    <cellStyle name="Κανονικό" xfId="0" builtinId="0"/>
    <cellStyle name="Ποσοστό" xfId="1" builtinId="5"/>
  </cellStyles>
  <dxfs count="3">
    <dxf>
      <numFmt numFmtId="13" formatCode="0%"/>
    </dxf>
    <dxf>
      <numFmt numFmtId="14" formatCode="0.00%"/>
    </dxf>
    <dxf>
      <numFmt numFmtId="13" formatCode="0%"/>
    </dxf>
  </dxfs>
  <tableStyles count="0" defaultTableStyle="TableStyleMedium2" defaultPivotStyle="PivotStyleLight16"/>
  <colors>
    <mruColors>
      <color rgb="FFFE6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Αποτελεσματικότητα μοντέλων στην ανίχνευση πτωχευμένων και υγειών</a:t>
            </a:r>
            <a:r>
              <a:rPr lang="el-GR" baseline="0"/>
              <a:t> εταιριών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Φύλλο4!$B$1</c:f>
              <c:strCache>
                <c:ptCount val="1"/>
                <c:pt idx="0">
                  <c:v>ποσοστό επιτυχίας στις υγιής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Φύλλο4!$A$2:$A$10</c:f>
              <c:strCache>
                <c:ptCount val="9"/>
                <c:pt idx="0">
                  <c:v>3-Nearest Neighbors</c:v>
                </c:pt>
                <c:pt idx="1">
                  <c:v>5-Nearest Neighbors</c:v>
                </c:pt>
                <c:pt idx="2">
                  <c:v>7-Nearest Neighbors</c:v>
                </c:pt>
                <c:pt idx="3">
                  <c:v>Decision Tree</c:v>
                </c:pt>
                <c:pt idx="4">
                  <c:v>Linear Disciminat Analysis</c:v>
                </c:pt>
                <c:pt idx="5">
                  <c:v>Logistic Regression</c:v>
                </c:pt>
                <c:pt idx="6">
                  <c:v>Naïve Bayes</c:v>
                </c:pt>
                <c:pt idx="7">
                  <c:v>NN</c:v>
                </c:pt>
                <c:pt idx="8">
                  <c:v>Support Vector Machines</c:v>
                </c:pt>
              </c:strCache>
            </c:strRef>
          </c:cat>
          <c:val>
            <c:numRef>
              <c:f>Φύλλο4!$B$2:$B$10</c:f>
              <c:numCache>
                <c:formatCode>0.00%</c:formatCode>
                <c:ptCount val="9"/>
                <c:pt idx="0">
                  <c:v>0.995</c:v>
                </c:pt>
                <c:pt idx="1">
                  <c:v>0.998</c:v>
                </c:pt>
                <c:pt idx="2">
                  <c:v>1</c:v>
                </c:pt>
                <c:pt idx="3">
                  <c:v>0.996</c:v>
                </c:pt>
                <c:pt idx="4">
                  <c:v>0.98799999999999999</c:v>
                </c:pt>
                <c:pt idx="5">
                  <c:v>1</c:v>
                </c:pt>
                <c:pt idx="6">
                  <c:v>0.94699999999999995</c:v>
                </c:pt>
                <c:pt idx="7">
                  <c:v>0.97199999999999998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E-448E-BAE3-6B5CD19EC69C}"/>
            </c:ext>
          </c:extLst>
        </c:ser>
        <c:ser>
          <c:idx val="1"/>
          <c:order val="1"/>
          <c:tx>
            <c:strRef>
              <c:f>Φύλλο4!$C$1</c:f>
              <c:strCache>
                <c:ptCount val="1"/>
                <c:pt idx="0">
                  <c:v>ποσοστό επιτυχίας στις πτωχευμένες</c:v>
                </c:pt>
              </c:strCache>
            </c:strRef>
          </c:tx>
          <c:spPr>
            <a:solidFill>
              <a:srgbClr val="FF0000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cat>
            <c:strRef>
              <c:f>Φύλλο4!$A$2:$A$10</c:f>
              <c:strCache>
                <c:ptCount val="9"/>
                <c:pt idx="0">
                  <c:v>3-Nearest Neighbors</c:v>
                </c:pt>
                <c:pt idx="1">
                  <c:v>5-Nearest Neighbors</c:v>
                </c:pt>
                <c:pt idx="2">
                  <c:v>7-Nearest Neighbors</c:v>
                </c:pt>
                <c:pt idx="3">
                  <c:v>Decision Tree</c:v>
                </c:pt>
                <c:pt idx="4">
                  <c:v>Linear Disciminat Analysis</c:v>
                </c:pt>
                <c:pt idx="5">
                  <c:v>Logistic Regression</c:v>
                </c:pt>
                <c:pt idx="6">
                  <c:v>Naïve Bayes</c:v>
                </c:pt>
                <c:pt idx="7">
                  <c:v>NN</c:v>
                </c:pt>
                <c:pt idx="8">
                  <c:v>Support Vector Machines</c:v>
                </c:pt>
              </c:strCache>
            </c:strRef>
          </c:cat>
          <c:val>
            <c:numRef>
              <c:f>Φύλλο4!$C$2:$C$10</c:f>
              <c:numCache>
                <c:formatCode>0.00%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7.0000000000000007E-2</c:v>
                </c:pt>
                <c:pt idx="5">
                  <c:v>0</c:v>
                </c:pt>
                <c:pt idx="6">
                  <c:v>0.27</c:v>
                </c:pt>
                <c:pt idx="7">
                  <c:v>0.5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E-448E-BAE3-6B5CD19E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179839"/>
        <c:axId val="427178175"/>
      </c:barChart>
      <c:catAx>
        <c:axId val="42717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178175"/>
        <c:crosses val="autoZero"/>
        <c:auto val="1"/>
        <c:lblAlgn val="ctr"/>
        <c:lblOffset val="100"/>
        <c:noMultiLvlLbl val="0"/>
      </c:catAx>
      <c:valAx>
        <c:axId val="427178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179839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Αποτελεσματικότητα</a:t>
            </a:r>
            <a:r>
              <a:rPr lang="el-GR" baseline="0"/>
              <a:t> των νέων μοντέλων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Φύλλο7!$A$2</c:f>
              <c:strCache>
                <c:ptCount val="1"/>
                <c:pt idx="0">
                  <c:v>3-NN cosine distance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Φύλλο7!$B$1:$C$1</c:f>
              <c:strCache>
                <c:ptCount val="2"/>
                <c:pt idx="0">
                  <c:v>ποσοστό επιτυχίας στις πτωχευμένες </c:v>
                </c:pt>
                <c:pt idx="1">
                  <c:v>ποσοστό επιτυχίας στις υγιής</c:v>
                </c:pt>
              </c:strCache>
            </c:strRef>
          </c:cat>
          <c:val>
            <c:numRef>
              <c:f>Φύλλο7!$B$2:$C$2</c:f>
              <c:numCache>
                <c:formatCode>0%</c:formatCode>
                <c:ptCount val="2"/>
                <c:pt idx="0">
                  <c:v>0.45</c:v>
                </c:pt>
                <c:pt idx="1">
                  <c:v>0.89300000000000002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119-8552-2DED23C756EA}"/>
            </c:ext>
          </c:extLst>
        </c:ser>
        <c:ser>
          <c:idx val="3"/>
          <c:order val="3"/>
          <c:tx>
            <c:strRef>
              <c:f>Φύλλο7!$A$5</c:f>
              <c:strCache>
                <c:ptCount val="1"/>
                <c:pt idx="0">
                  <c:v>Naïve Bayes new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Φύλλο7!$B$1:$C$1</c:f>
              <c:strCache>
                <c:ptCount val="2"/>
                <c:pt idx="0">
                  <c:v>ποσοστό επιτυχίας στις πτωχευμένες </c:v>
                </c:pt>
                <c:pt idx="1">
                  <c:v>ποσοστό επιτυχίας στις υγιής</c:v>
                </c:pt>
              </c:strCache>
            </c:strRef>
          </c:cat>
          <c:val>
            <c:numRef>
              <c:f>Φύλλο7!$B$5:$C$5</c:f>
              <c:numCache>
                <c:formatCode>0%</c:formatCode>
                <c:ptCount val="2"/>
                <c:pt idx="0">
                  <c:v>0.56999999999999995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E-4119-8552-2DED23C756EA}"/>
            </c:ext>
          </c:extLst>
        </c:ser>
        <c:ser>
          <c:idx val="4"/>
          <c:order val="4"/>
          <c:tx>
            <c:strRef>
              <c:f>Φύλλο7!$A$6</c:f>
              <c:strCache>
                <c:ptCount val="1"/>
                <c:pt idx="0">
                  <c:v>NN_new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Φύλλο7!$B$1:$C$1</c:f>
              <c:strCache>
                <c:ptCount val="2"/>
                <c:pt idx="0">
                  <c:v>ποσοστό επιτυχίας στις πτωχευμένες </c:v>
                </c:pt>
                <c:pt idx="1">
                  <c:v>ποσοστό επιτυχίας στις υγιής</c:v>
                </c:pt>
              </c:strCache>
            </c:strRef>
          </c:cat>
          <c:val>
            <c:numRef>
              <c:f>Φύλλο7!$B$6:$C$6</c:f>
              <c:numCache>
                <c:formatCode>0%</c:formatCode>
                <c:ptCount val="2"/>
                <c:pt idx="0">
                  <c:v>0.69</c:v>
                </c:pt>
                <c:pt idx="1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E-4119-8552-2DED23C756EA}"/>
            </c:ext>
          </c:extLst>
        </c:ser>
        <c:ser>
          <c:idx val="6"/>
          <c:order val="6"/>
          <c:tx>
            <c:strRef>
              <c:f>Φύλλο7!$A$8</c:f>
              <c:strCache>
                <c:ptCount val="1"/>
                <c:pt idx="0">
                  <c:v>SVM_tunned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Φύλλο7!$B$1:$C$1</c:f>
              <c:strCache>
                <c:ptCount val="2"/>
                <c:pt idx="0">
                  <c:v>ποσοστό επιτυχίας στις πτωχευμένες </c:v>
                </c:pt>
                <c:pt idx="1">
                  <c:v>ποσοστό επιτυχίας στις υγιής</c:v>
                </c:pt>
              </c:strCache>
            </c:strRef>
          </c:cat>
          <c:val>
            <c:numRef>
              <c:f>Φύλλο7!$B$8:$C$8</c:f>
              <c:numCache>
                <c:formatCode>0%</c:formatCode>
                <c:ptCount val="2"/>
                <c:pt idx="0">
                  <c:v>0.39</c:v>
                </c:pt>
                <c:pt idx="1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1E-4119-8552-2DED23C7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00607"/>
        <c:axId val="35699935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Φύλλο7!$A$3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Φύλλο7!$B$1:$C$1</c15:sqref>
                        </c15:formulaRef>
                      </c:ext>
                    </c:extLst>
                    <c:strCache>
                      <c:ptCount val="2"/>
                      <c:pt idx="0">
                        <c:v>ποσοστό επιτυχίας στις πτωχευμένες </c:v>
                      </c:pt>
                      <c:pt idx="1">
                        <c:v>ποσοστό επιτυχίας στις υγιής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Φύλλο7!$B$3:$C$3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1E-4119-8552-2DED23C756E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Φύλλο7!$A$4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Φύλλο7!$B$1:$C$1</c15:sqref>
                        </c15:formulaRef>
                      </c:ext>
                    </c:extLst>
                    <c:strCache>
                      <c:ptCount val="2"/>
                      <c:pt idx="0">
                        <c:v>ποσοστό επιτυχίας στις πτωχευμένες </c:v>
                      </c:pt>
                      <c:pt idx="1">
                        <c:v>ποσοστό επιτυχίας στις υγιής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Φύλλο7!$B$4:$C$4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1E-4119-8552-2DED23C756E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Φύλλο7!$A$7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Φύλλο7!$B$1:$C$1</c15:sqref>
                        </c15:formulaRef>
                      </c:ext>
                    </c:extLst>
                    <c:strCache>
                      <c:ptCount val="2"/>
                      <c:pt idx="0">
                        <c:v>ποσοστό επιτυχίας στις πτωχευμένες </c:v>
                      </c:pt>
                      <c:pt idx="1">
                        <c:v>ποσοστό επιτυχίας στις υγιής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Φύλλο7!$B$7:$C$7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1E-4119-8552-2DED23C756EA}"/>
                  </c:ext>
                </c:extLst>
              </c15:ser>
            </c15:filteredBarSeries>
          </c:ext>
        </c:extLst>
      </c:barChart>
      <c:catAx>
        <c:axId val="3570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6999359"/>
        <c:crosses val="autoZero"/>
        <c:auto val="1"/>
        <c:lblAlgn val="ctr"/>
        <c:lblOffset val="100"/>
        <c:noMultiLvlLbl val="0"/>
      </c:catAx>
      <c:valAx>
        <c:axId val="3569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7000607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2394585</xdr:colOff>
      <xdr:row>10</xdr:row>
      <xdr:rowOff>179070</xdr:rowOff>
    </xdr:from>
    <xdr:to>
      <xdr:col>7</xdr:col>
      <xdr:colOff>262891</xdr:colOff>
      <xdr:row>35</xdr:row>
      <xdr:rowOff>182880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C6EF4CF-BCA5-D45A-C8A1-A78E49D0A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756285</xdr:colOff>
      <xdr:row>9</xdr:row>
      <xdr:rowOff>34288</xdr:rowOff>
    </xdr:from>
    <xdr:to>
      <xdr:col>8</xdr:col>
      <xdr:colOff>144780</xdr:colOff>
      <xdr:row>31</xdr:row>
      <xdr:rowOff>106679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5D29FD3-1246-FF73-9E83-BE3C1989D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74.76351759259" createdVersion="8" refreshedVersion="8" minRefreshableVersion="3" recordCount="33" xr:uid="{C85F7117-FB4A-4AC8-9311-1982E237C0F9}">
  <cacheSource type="worksheet">
    <worksheetSource ref="A1:N246" sheet="Φύλλο1"/>
  </cacheSource>
  <cacheFields count="14">
    <cacheField name="Classifier Name" numFmtId="0">
      <sharedItems containsBlank="1" count="19">
        <s v="NN"/>
        <s v="Logistic Regression"/>
        <s v="Decision Tree"/>
        <s v="Linear Disciminat Analysis"/>
        <s v="Naïve Bayes"/>
        <s v="3-Nearest Neighbors"/>
        <s v="Support Vector Machines"/>
        <s v="5-Nearest Neighbors"/>
        <s v="7-Nearest Neighbors"/>
        <s v="SVM_new"/>
        <s v="Naïve Bayes new"/>
        <s v="NN_new"/>
        <s v="3-NN cosine distance"/>
        <s v="SVM_tunned"/>
        <s v="Naïve Bayes GridSearched"/>
        <s v="Decision Tree new"/>
        <m/>
        <s v="3-Nearest Neighbors New" u="1"/>
        <s v="SVM_new_tunned" u="1"/>
      </sharedItems>
    </cacheField>
    <cacheField name="Set Type" numFmtId="0">
      <sharedItems containsBlank="1" count="3">
        <s v="train"/>
        <s v="test"/>
        <m/>
      </sharedItems>
    </cacheField>
    <cacheField name="Number of Training Samples" numFmtId="0">
      <sharedItems containsString="0" containsBlank="1" containsNumber="1" containsInteger="1" minValue="692" maxValue="8037"/>
    </cacheField>
    <cacheField name="Number of non-healthy Companies in Training Sample" numFmtId="0">
      <sharedItems containsString="0" containsBlank="1" containsNumber="1" containsInteger="1" minValue="4" maxValue="173"/>
    </cacheField>
    <cacheField name="TP" numFmtId="0">
      <sharedItems containsString="0" containsBlank="1" containsNumber="1" containsInteger="1" minValue="0" maxValue="122"/>
    </cacheField>
    <cacheField name="TN" numFmtId="0">
      <sharedItems containsString="0" containsBlank="1" containsNumber="1" containsInteger="1" minValue="441" maxValue="7864"/>
    </cacheField>
    <cacheField name="FP" numFmtId="0">
      <sharedItems containsString="0" containsBlank="1" containsNumber="1" containsInteger="1" minValue="0" maxValue="424"/>
    </cacheField>
    <cacheField name="FN" numFmtId="0">
      <sharedItems containsString="0" containsBlank="1" containsNumber="1" containsInteger="1" minValue="2" maxValue="173"/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0.70499999999999996"/>
    </cacheField>
    <cacheField name="F1 Score" numFmtId="0">
      <sharedItems containsString="0" containsBlank="1" containsNumber="1" minValue="0" maxValue="0.70599999999999996"/>
    </cacheField>
    <cacheField name="Accuracy" numFmtId="0">
      <sharedItems containsString="0" containsBlank="1" containsNumber="1" minValue="0.79900000000000004" maxValue="0.98299999999999998"/>
    </cacheField>
    <cacheField name="ποσοστό επιτυχίας στις πτωχευμένες" numFmtId="0">
      <sharedItems containsString="0" containsBlank="1" containsNumber="1" minValue="0" maxValue="0.71"/>
    </cacheField>
    <cacheField name="ποσοστό επιτυχίας στις πλούσιες" numFmtId="0">
      <sharedItems containsString="0" containsBlank="1" containsNumber="1" minValue="0.8389999999999999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74.807140046294" createdVersion="8" refreshedVersion="8" minRefreshableVersion="3" recordCount="32" xr:uid="{EEB7B6DB-97DD-4768-A96B-2055B5505136}">
  <cacheSource type="worksheet">
    <worksheetSource ref="A1:N33" sheet="Φύλλο1"/>
  </cacheSource>
  <cacheFields count="14">
    <cacheField name="Classifier Name" numFmtId="0">
      <sharedItems count="16">
        <s v="NN"/>
        <s v="Logistic Regression"/>
        <s v="Decision Tree"/>
        <s v="Linear Disciminat Analysis"/>
        <s v="Naïve Bayes"/>
        <s v="3-Nearest Neighbors"/>
        <s v="Support Vector Machines"/>
        <s v="5-Nearest Neighbors"/>
        <s v="7-Nearest Neighbors"/>
        <s v="SVM_new"/>
        <s v="Naïve Bayes new"/>
        <s v="NN_new"/>
        <s v="3-NN cosine distance"/>
        <s v="SVM_tunned"/>
        <s v="Naïve Bayes GridSearched"/>
        <s v="Decision Tree new"/>
      </sharedItems>
    </cacheField>
    <cacheField name="Set Type" numFmtId="0">
      <sharedItems count="2">
        <s v="train"/>
        <s v="test"/>
      </sharedItems>
    </cacheField>
    <cacheField name="Number of Training Samples" numFmtId="0">
      <sharedItems containsSemiMixedTypes="0" containsString="0" containsNumber="1" containsInteger="1" minValue="692" maxValue="8037"/>
    </cacheField>
    <cacheField name="Number of non-healthy Companies in Training Sample" numFmtId="0">
      <sharedItems containsSemiMixedTypes="0" containsString="0" containsNumber="1" containsInteger="1" minValue="4" maxValue="173"/>
    </cacheField>
    <cacheField name="TP" numFmtId="0">
      <sharedItems containsSemiMixedTypes="0" containsString="0" containsNumber="1" containsInteger="1" minValue="0" maxValue="122"/>
    </cacheField>
    <cacheField name="TN" numFmtId="0">
      <sharedItems containsSemiMixedTypes="0" containsString="0" containsNumber="1" containsInteger="1" minValue="441" maxValue="7864"/>
    </cacheField>
    <cacheField name="FP" numFmtId="0">
      <sharedItems containsSemiMixedTypes="0" containsString="0" containsNumber="1" containsInteger="1" minValue="0" maxValue="424"/>
    </cacheField>
    <cacheField name="FN" numFmtId="0">
      <sharedItems containsSemiMixedTypes="0" containsString="0" containsNumber="1" containsInteger="1" minValue="2" maxValue="173"/>
    </cacheField>
    <cacheField name="Precision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0.70499999999999996"/>
    </cacheField>
    <cacheField name="F1 Score" numFmtId="0">
      <sharedItems containsSemiMixedTypes="0" containsString="0" containsNumber="1" minValue="0" maxValue="0.70599999999999996"/>
    </cacheField>
    <cacheField name="Accuracy" numFmtId="0">
      <sharedItems containsSemiMixedTypes="0" containsString="0" containsNumber="1" minValue="0.79900000000000004" maxValue="0.98299999999999998"/>
    </cacheField>
    <cacheField name="ποσοστό επιτυχίας στις πτωχευμένες" numFmtId="0">
      <sharedItems containsSemiMixedTypes="0" containsString="0" containsNumber="1" minValue="0" maxValue="0.71"/>
    </cacheField>
    <cacheField name="ποσοστό επιτυχίας στις πλούσιες" numFmtId="0">
      <sharedItems containsSemiMixedTypes="0" containsString="0" containsNumber="1" minValue="0.8389999999999999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8037"/>
    <n v="173"/>
    <n v="42"/>
    <n v="7860"/>
    <n v="4"/>
    <n v="131"/>
    <n v="0.91300000000000003"/>
    <n v="0.24299999999999999"/>
    <n v="0.38400000000000001"/>
    <n v="0.98299999999999998"/>
    <n v="0.24"/>
    <n v="0.999"/>
  </r>
  <r>
    <x v="0"/>
    <x v="1"/>
    <n v="2679"/>
    <n v="4"/>
    <n v="2"/>
    <n v="2599"/>
    <n v="73"/>
    <n v="2"/>
    <n v="2.7E-2"/>
    <n v="0.5"/>
    <n v="5.0999999999999997E-2"/>
    <n v="0.97199999999999998"/>
    <n v="0.5"/>
    <n v="0.97199999999999998"/>
  </r>
  <r>
    <x v="1"/>
    <x v="0"/>
    <n v="8037"/>
    <n v="173"/>
    <n v="1"/>
    <n v="7864"/>
    <n v="0"/>
    <n v="172"/>
    <n v="1"/>
    <n v="6.0000000000000001E-3"/>
    <n v="1.2E-2"/>
    <n v="0.97899999999999998"/>
    <n v="0.01"/>
    <n v="1"/>
  </r>
  <r>
    <x v="1"/>
    <x v="1"/>
    <n v="2679"/>
    <n v="75"/>
    <n v="0"/>
    <n v="2604"/>
    <n v="0"/>
    <n v="75"/>
    <n v="0"/>
    <n v="0"/>
    <n v="0"/>
    <n v="0.97199999999999998"/>
    <n v="0"/>
    <n v="1"/>
  </r>
  <r>
    <x v="2"/>
    <x v="0"/>
    <n v="8037"/>
    <n v="173"/>
    <n v="30"/>
    <n v="7860"/>
    <n v="4"/>
    <n v="143"/>
    <n v="0.88200000000000001"/>
    <n v="0.17299999999999999"/>
    <n v="0.28899999999999998"/>
    <n v="0.98199999999999998"/>
    <n v="0.17"/>
    <n v="0.999"/>
  </r>
  <r>
    <x v="2"/>
    <x v="1"/>
    <n v="2679"/>
    <n v="75"/>
    <n v="0"/>
    <n v="2593"/>
    <n v="11"/>
    <n v="75"/>
    <n v="0"/>
    <n v="0"/>
    <n v="0"/>
    <n v="0.96799999999999997"/>
    <n v="0"/>
    <n v="0.996"/>
  </r>
  <r>
    <x v="3"/>
    <x v="0"/>
    <n v="8037"/>
    <n v="173"/>
    <n v="9"/>
    <n v="7792"/>
    <n v="72"/>
    <n v="164"/>
    <n v="0.111"/>
    <n v="5.1999999999999998E-2"/>
    <n v="7.0999999999999994E-2"/>
    <n v="0.97099999999999997"/>
    <n v="0.05"/>
    <n v="0.99099999999999999"/>
  </r>
  <r>
    <x v="3"/>
    <x v="1"/>
    <n v="2679"/>
    <n v="75"/>
    <n v="5"/>
    <n v="2573"/>
    <n v="31"/>
    <n v="70"/>
    <n v="0.13900000000000001"/>
    <n v="6.7000000000000004E-2"/>
    <n v="0.09"/>
    <n v="0.96199999999999997"/>
    <n v="7.0000000000000007E-2"/>
    <n v="0.98799999999999999"/>
  </r>
  <r>
    <x v="4"/>
    <x v="0"/>
    <n v="8037"/>
    <n v="173"/>
    <n v="40"/>
    <n v="7440"/>
    <n v="424"/>
    <n v="133"/>
    <n v="8.5999999999999993E-2"/>
    <n v="0.23100000000000001"/>
    <n v="0.125"/>
    <n v="0.93100000000000005"/>
    <n v="0.23"/>
    <n v="0.94599999999999995"/>
  </r>
  <r>
    <x v="4"/>
    <x v="1"/>
    <n v="2679"/>
    <n v="75"/>
    <n v="20"/>
    <n v="2465"/>
    <n v="139"/>
    <n v="55"/>
    <n v="0.126"/>
    <n v="0.26700000000000002"/>
    <n v="0.17100000000000001"/>
    <n v="0.92800000000000005"/>
    <n v="0.27"/>
    <n v="0.94699999999999995"/>
  </r>
  <r>
    <x v="5"/>
    <x v="0"/>
    <n v="8037"/>
    <n v="173"/>
    <n v="40"/>
    <n v="7851"/>
    <n v="13"/>
    <n v="133"/>
    <n v="0.755"/>
    <n v="0.23100000000000001"/>
    <n v="0.35399999999999998"/>
    <n v="0.98199999999999998"/>
    <n v="0.23"/>
    <n v="0.998"/>
  </r>
  <r>
    <x v="5"/>
    <x v="1"/>
    <n v="2679"/>
    <n v="75"/>
    <n v="1"/>
    <n v="2592"/>
    <n v="12"/>
    <n v="74"/>
    <n v="7.6999999999999999E-2"/>
    <n v="1.2999999999999999E-2"/>
    <n v="2.1999999999999999E-2"/>
    <n v="0.96799999999999997"/>
    <n v="0.01"/>
    <n v="0.995"/>
  </r>
  <r>
    <x v="6"/>
    <x v="0"/>
    <n v="8037"/>
    <n v="173"/>
    <n v="0"/>
    <n v="7864"/>
    <n v="0"/>
    <n v="173"/>
    <n v="0"/>
    <n v="0"/>
    <n v="0"/>
    <n v="0.97799999999999998"/>
    <n v="0"/>
    <n v="1"/>
  </r>
  <r>
    <x v="6"/>
    <x v="1"/>
    <n v="2679"/>
    <n v="75"/>
    <n v="0"/>
    <n v="2604"/>
    <n v="0"/>
    <n v="75"/>
    <n v="0"/>
    <n v="0"/>
    <n v="0"/>
    <n v="0.97199999999999998"/>
    <n v="0"/>
    <n v="1"/>
  </r>
  <r>
    <x v="7"/>
    <x v="0"/>
    <n v="8037"/>
    <n v="173"/>
    <n v="22"/>
    <n v="7856"/>
    <n v="8"/>
    <n v="151"/>
    <n v="0.73299999999999998"/>
    <n v="0.127"/>
    <n v="0.216"/>
    <n v="0.98"/>
    <n v="0.13"/>
    <n v="0.999"/>
  </r>
  <r>
    <x v="7"/>
    <x v="1"/>
    <n v="2679"/>
    <n v="75"/>
    <n v="1"/>
    <n v="2600"/>
    <n v="4"/>
    <n v="74"/>
    <n v="0.2"/>
    <n v="1.2999999999999999E-2"/>
    <n v="2.4E-2"/>
    <n v="0.97099999999999997"/>
    <n v="0.01"/>
    <n v="0.998"/>
  </r>
  <r>
    <x v="8"/>
    <x v="0"/>
    <n v="8037"/>
    <n v="173"/>
    <n v="11"/>
    <n v="7863"/>
    <n v="1"/>
    <n v="162"/>
    <n v="0.91700000000000004"/>
    <n v="6.4000000000000001E-2"/>
    <n v="0.12"/>
    <n v="0.98"/>
    <n v="0.06"/>
    <n v="1"/>
  </r>
  <r>
    <x v="8"/>
    <x v="1"/>
    <n v="2679"/>
    <n v="75"/>
    <n v="1"/>
    <n v="2604"/>
    <n v="0"/>
    <n v="74"/>
    <n v="1"/>
    <n v="1.2999999999999999E-2"/>
    <n v="2.5999999999999999E-2"/>
    <n v="0.97199999999999998"/>
    <n v="0.01"/>
    <n v="1"/>
  </r>
  <r>
    <x v="9"/>
    <x v="0"/>
    <n v="692"/>
    <n v="173"/>
    <n v="72"/>
    <n v="501"/>
    <n v="18"/>
    <n v="101"/>
    <n v="0.8"/>
    <n v="0.41599999999999998"/>
    <n v="0.54700000000000004"/>
    <n v="0.82799999999999996"/>
    <n v="0.42"/>
    <n v="0.96499999999999997"/>
  </r>
  <r>
    <x v="9"/>
    <x v="1"/>
    <n v="2679"/>
    <n v="75"/>
    <n v="29"/>
    <n v="2461"/>
    <n v="143"/>
    <n v="46"/>
    <n v="0.16900000000000001"/>
    <n v="0.38700000000000001"/>
    <n v="0.23499999999999999"/>
    <n v="0.92900000000000005"/>
    <n v="0.39"/>
    <n v="0.94499999999999995"/>
  </r>
  <r>
    <x v="10"/>
    <x v="0"/>
    <n v="692"/>
    <n v="173"/>
    <n v="95"/>
    <n v="458"/>
    <n v="61"/>
    <n v="78"/>
    <n v="0.60899999999999999"/>
    <n v="0.54900000000000004"/>
    <n v="0.57699999999999996"/>
    <n v="0.79900000000000004"/>
    <n v="0.55000000000000004"/>
    <n v="0.88200000000000001"/>
  </r>
  <r>
    <x v="10"/>
    <x v="1"/>
    <n v="2679"/>
    <n v="75"/>
    <n v="43"/>
    <n v="2262"/>
    <n v="342"/>
    <n v="32"/>
    <n v="0.112"/>
    <n v="0.57299999999999995"/>
    <n v="0.187"/>
    <n v="0.86"/>
    <n v="0.56999999999999995"/>
    <n v="0.86899999999999999"/>
  </r>
  <r>
    <x v="11"/>
    <x v="0"/>
    <n v="692"/>
    <n v="173"/>
    <n v="122"/>
    <n v="441"/>
    <n v="78"/>
    <n v="51"/>
    <n v="0.61"/>
    <n v="0.70499999999999996"/>
    <n v="0.65400000000000003"/>
    <n v="0.81399999999999995"/>
    <n v="0.71"/>
    <n v="0.85"/>
  </r>
  <r>
    <x v="11"/>
    <x v="1"/>
    <n v="2679"/>
    <n v="75"/>
    <n v="52"/>
    <n v="2185"/>
    <n v="419"/>
    <n v="23"/>
    <n v="0.11"/>
    <n v="0.69299999999999995"/>
    <n v="0.19"/>
    <n v="0.83499999999999996"/>
    <n v="0.69"/>
    <n v="0.83899999999999997"/>
  </r>
  <r>
    <x v="12"/>
    <x v="0"/>
    <n v="692"/>
    <n v="173"/>
    <n v="113"/>
    <n v="485"/>
    <n v="34"/>
    <n v="60"/>
    <n v="0.76900000000000002"/>
    <n v="0.65300000000000002"/>
    <n v="0.70599999999999996"/>
    <n v="0.86399999999999999"/>
    <n v="0.65"/>
    <n v="0.93400000000000005"/>
  </r>
  <r>
    <x v="12"/>
    <x v="1"/>
    <n v="2679"/>
    <n v="75"/>
    <n v="34"/>
    <n v="2326"/>
    <n v="278"/>
    <n v="41"/>
    <n v="0.109"/>
    <n v="0.45300000000000001"/>
    <n v="0.17599999999999999"/>
    <n v="0.88100000000000001"/>
    <n v="0.45"/>
    <n v="0.89300000000000002"/>
  </r>
  <r>
    <x v="13"/>
    <x v="0"/>
    <n v="695"/>
    <n v="173"/>
    <n v="72"/>
    <n v="504"/>
    <n v="18"/>
    <n v="101"/>
    <n v="0.8"/>
    <n v="0.41599999999999998"/>
    <n v="0.54700000000000004"/>
    <n v="0.82899999999999996"/>
    <n v="0.42"/>
    <n v="0.96599999999999997"/>
  </r>
  <r>
    <x v="13"/>
    <x v="1"/>
    <n v="2679"/>
    <n v="75"/>
    <n v="29"/>
    <n v="2461"/>
    <n v="143"/>
    <n v="46"/>
    <n v="0.16900000000000001"/>
    <n v="0.38700000000000001"/>
    <n v="0.23499999999999999"/>
    <n v="0.92900000000000005"/>
    <n v="0.39"/>
    <n v="0.94499999999999995"/>
  </r>
  <r>
    <x v="14"/>
    <x v="0"/>
    <n v="692"/>
    <n v="173"/>
    <n v="73"/>
    <n v="480"/>
    <n v="39"/>
    <n v="100"/>
    <n v="0.65200000000000002"/>
    <n v="0.42199999999999999"/>
    <n v="0.51200000000000001"/>
    <n v="0.79900000000000004"/>
    <n v="0.42"/>
    <n v="0.92500000000000004"/>
  </r>
  <r>
    <x v="14"/>
    <x v="1"/>
    <n v="2679"/>
    <n v="75"/>
    <n v="36"/>
    <n v="2352"/>
    <n v="252"/>
    <n v="39"/>
    <n v="0.125"/>
    <n v="0.48"/>
    <n v="0.19800000000000001"/>
    <n v="0.89100000000000001"/>
    <n v="0.48"/>
    <n v="0.90300000000000002"/>
  </r>
  <r>
    <x v="15"/>
    <x v="0"/>
    <n v="692"/>
    <n v="173"/>
    <n v="98"/>
    <n v="486"/>
    <n v="33"/>
    <n v="75"/>
    <n v="0.748"/>
    <n v="0.56599999999999995"/>
    <n v="0.64400000000000002"/>
    <n v="0.84399999999999997"/>
    <n v="0.56999999999999995"/>
    <n v="0.93600000000000005"/>
  </r>
  <r>
    <x v="15"/>
    <x v="1"/>
    <n v="2679"/>
    <n v="75"/>
    <n v="26"/>
    <n v="2304"/>
    <n v="300"/>
    <n v="49"/>
    <n v="0.08"/>
    <n v="0.34699999999999998"/>
    <n v="0.13"/>
    <n v="0.87"/>
    <n v="0.35"/>
    <n v="0.88500000000000001"/>
  </r>
  <r>
    <x v="16"/>
    <x v="2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8037"/>
    <n v="173"/>
    <n v="42"/>
    <n v="7860"/>
    <n v="4"/>
    <n v="131"/>
    <n v="0.91300000000000003"/>
    <n v="0.24299999999999999"/>
    <n v="0.38400000000000001"/>
    <n v="0.98299999999999998"/>
    <n v="0.24"/>
    <n v="0.999"/>
  </r>
  <r>
    <x v="0"/>
    <x v="1"/>
    <n v="2679"/>
    <n v="4"/>
    <n v="2"/>
    <n v="2599"/>
    <n v="73"/>
    <n v="2"/>
    <n v="2.7E-2"/>
    <n v="0.5"/>
    <n v="5.0999999999999997E-2"/>
    <n v="0.97199999999999998"/>
    <n v="0.5"/>
    <n v="0.97199999999999998"/>
  </r>
  <r>
    <x v="1"/>
    <x v="0"/>
    <n v="8037"/>
    <n v="173"/>
    <n v="1"/>
    <n v="7864"/>
    <n v="0"/>
    <n v="172"/>
    <n v="1"/>
    <n v="6.0000000000000001E-3"/>
    <n v="1.2E-2"/>
    <n v="0.97899999999999998"/>
    <n v="0.01"/>
    <n v="1"/>
  </r>
  <r>
    <x v="1"/>
    <x v="1"/>
    <n v="2679"/>
    <n v="75"/>
    <n v="0"/>
    <n v="2604"/>
    <n v="0"/>
    <n v="75"/>
    <n v="0"/>
    <n v="0"/>
    <n v="0"/>
    <n v="0.97199999999999998"/>
    <n v="0"/>
    <n v="1"/>
  </r>
  <r>
    <x v="2"/>
    <x v="0"/>
    <n v="8037"/>
    <n v="173"/>
    <n v="30"/>
    <n v="7860"/>
    <n v="4"/>
    <n v="143"/>
    <n v="0.88200000000000001"/>
    <n v="0.17299999999999999"/>
    <n v="0.28899999999999998"/>
    <n v="0.98199999999999998"/>
    <n v="0.17"/>
    <n v="0.999"/>
  </r>
  <r>
    <x v="2"/>
    <x v="1"/>
    <n v="2679"/>
    <n v="75"/>
    <n v="0"/>
    <n v="2593"/>
    <n v="11"/>
    <n v="75"/>
    <n v="0"/>
    <n v="0"/>
    <n v="0"/>
    <n v="0.96799999999999997"/>
    <n v="0"/>
    <n v="0.996"/>
  </r>
  <r>
    <x v="3"/>
    <x v="0"/>
    <n v="8037"/>
    <n v="173"/>
    <n v="9"/>
    <n v="7792"/>
    <n v="72"/>
    <n v="164"/>
    <n v="0.111"/>
    <n v="5.1999999999999998E-2"/>
    <n v="7.0999999999999994E-2"/>
    <n v="0.97099999999999997"/>
    <n v="0.05"/>
    <n v="0.99099999999999999"/>
  </r>
  <r>
    <x v="3"/>
    <x v="1"/>
    <n v="2679"/>
    <n v="75"/>
    <n v="5"/>
    <n v="2573"/>
    <n v="31"/>
    <n v="70"/>
    <n v="0.13900000000000001"/>
    <n v="6.7000000000000004E-2"/>
    <n v="0.09"/>
    <n v="0.96199999999999997"/>
    <n v="7.0000000000000007E-2"/>
    <n v="0.98799999999999999"/>
  </r>
  <r>
    <x v="4"/>
    <x v="0"/>
    <n v="8037"/>
    <n v="173"/>
    <n v="40"/>
    <n v="7440"/>
    <n v="424"/>
    <n v="133"/>
    <n v="8.5999999999999993E-2"/>
    <n v="0.23100000000000001"/>
    <n v="0.125"/>
    <n v="0.93100000000000005"/>
    <n v="0.23"/>
    <n v="0.94599999999999995"/>
  </r>
  <r>
    <x v="4"/>
    <x v="1"/>
    <n v="2679"/>
    <n v="75"/>
    <n v="20"/>
    <n v="2465"/>
    <n v="139"/>
    <n v="55"/>
    <n v="0.126"/>
    <n v="0.26700000000000002"/>
    <n v="0.17100000000000001"/>
    <n v="0.92800000000000005"/>
    <n v="0.27"/>
    <n v="0.94699999999999995"/>
  </r>
  <r>
    <x v="5"/>
    <x v="0"/>
    <n v="8037"/>
    <n v="173"/>
    <n v="40"/>
    <n v="7851"/>
    <n v="13"/>
    <n v="133"/>
    <n v="0.755"/>
    <n v="0.23100000000000001"/>
    <n v="0.35399999999999998"/>
    <n v="0.98199999999999998"/>
    <n v="0.23"/>
    <n v="0.998"/>
  </r>
  <r>
    <x v="5"/>
    <x v="1"/>
    <n v="2679"/>
    <n v="75"/>
    <n v="1"/>
    <n v="2592"/>
    <n v="12"/>
    <n v="74"/>
    <n v="7.6999999999999999E-2"/>
    <n v="1.2999999999999999E-2"/>
    <n v="2.1999999999999999E-2"/>
    <n v="0.96799999999999997"/>
    <n v="0.01"/>
    <n v="0.995"/>
  </r>
  <r>
    <x v="6"/>
    <x v="0"/>
    <n v="8037"/>
    <n v="173"/>
    <n v="0"/>
    <n v="7864"/>
    <n v="0"/>
    <n v="173"/>
    <n v="0"/>
    <n v="0"/>
    <n v="0"/>
    <n v="0.97799999999999998"/>
    <n v="0"/>
    <n v="1"/>
  </r>
  <r>
    <x v="6"/>
    <x v="1"/>
    <n v="2679"/>
    <n v="75"/>
    <n v="0"/>
    <n v="2604"/>
    <n v="0"/>
    <n v="75"/>
    <n v="0"/>
    <n v="0"/>
    <n v="0"/>
    <n v="0.97199999999999998"/>
    <n v="0"/>
    <n v="1"/>
  </r>
  <r>
    <x v="7"/>
    <x v="0"/>
    <n v="8037"/>
    <n v="173"/>
    <n v="22"/>
    <n v="7856"/>
    <n v="8"/>
    <n v="151"/>
    <n v="0.73299999999999998"/>
    <n v="0.127"/>
    <n v="0.216"/>
    <n v="0.98"/>
    <n v="0.13"/>
    <n v="0.999"/>
  </r>
  <r>
    <x v="7"/>
    <x v="1"/>
    <n v="2679"/>
    <n v="75"/>
    <n v="1"/>
    <n v="2600"/>
    <n v="4"/>
    <n v="74"/>
    <n v="0.2"/>
    <n v="1.2999999999999999E-2"/>
    <n v="2.4E-2"/>
    <n v="0.97099999999999997"/>
    <n v="0.01"/>
    <n v="0.998"/>
  </r>
  <r>
    <x v="8"/>
    <x v="0"/>
    <n v="8037"/>
    <n v="173"/>
    <n v="11"/>
    <n v="7863"/>
    <n v="1"/>
    <n v="162"/>
    <n v="0.91700000000000004"/>
    <n v="6.4000000000000001E-2"/>
    <n v="0.12"/>
    <n v="0.98"/>
    <n v="0.06"/>
    <n v="1"/>
  </r>
  <r>
    <x v="8"/>
    <x v="1"/>
    <n v="2679"/>
    <n v="75"/>
    <n v="1"/>
    <n v="2604"/>
    <n v="0"/>
    <n v="74"/>
    <n v="1"/>
    <n v="1.2999999999999999E-2"/>
    <n v="2.5999999999999999E-2"/>
    <n v="0.97199999999999998"/>
    <n v="0.01"/>
    <n v="1"/>
  </r>
  <r>
    <x v="9"/>
    <x v="0"/>
    <n v="692"/>
    <n v="173"/>
    <n v="72"/>
    <n v="501"/>
    <n v="18"/>
    <n v="101"/>
    <n v="0.8"/>
    <n v="0.41599999999999998"/>
    <n v="0.54700000000000004"/>
    <n v="0.82799999999999996"/>
    <n v="0.42"/>
    <n v="0.96499999999999997"/>
  </r>
  <r>
    <x v="9"/>
    <x v="1"/>
    <n v="2679"/>
    <n v="75"/>
    <n v="29"/>
    <n v="2461"/>
    <n v="143"/>
    <n v="46"/>
    <n v="0.16900000000000001"/>
    <n v="0.38700000000000001"/>
    <n v="0.23499999999999999"/>
    <n v="0.92900000000000005"/>
    <n v="0.39"/>
    <n v="0.94499999999999995"/>
  </r>
  <r>
    <x v="10"/>
    <x v="0"/>
    <n v="692"/>
    <n v="173"/>
    <n v="95"/>
    <n v="458"/>
    <n v="61"/>
    <n v="78"/>
    <n v="0.60899999999999999"/>
    <n v="0.54900000000000004"/>
    <n v="0.57699999999999996"/>
    <n v="0.79900000000000004"/>
    <n v="0.55000000000000004"/>
    <n v="0.88200000000000001"/>
  </r>
  <r>
    <x v="10"/>
    <x v="1"/>
    <n v="2679"/>
    <n v="75"/>
    <n v="43"/>
    <n v="2262"/>
    <n v="342"/>
    <n v="32"/>
    <n v="0.112"/>
    <n v="0.57299999999999995"/>
    <n v="0.187"/>
    <n v="0.86"/>
    <n v="0.56999999999999995"/>
    <n v="0.86899999999999999"/>
  </r>
  <r>
    <x v="11"/>
    <x v="0"/>
    <n v="692"/>
    <n v="173"/>
    <n v="122"/>
    <n v="441"/>
    <n v="78"/>
    <n v="51"/>
    <n v="0.61"/>
    <n v="0.70499999999999996"/>
    <n v="0.65400000000000003"/>
    <n v="0.81399999999999995"/>
    <n v="0.71"/>
    <n v="0.85"/>
  </r>
  <r>
    <x v="11"/>
    <x v="1"/>
    <n v="2679"/>
    <n v="75"/>
    <n v="52"/>
    <n v="2185"/>
    <n v="419"/>
    <n v="23"/>
    <n v="0.11"/>
    <n v="0.69299999999999995"/>
    <n v="0.19"/>
    <n v="0.83499999999999996"/>
    <n v="0.69"/>
    <n v="0.83899999999999997"/>
  </r>
  <r>
    <x v="12"/>
    <x v="0"/>
    <n v="692"/>
    <n v="173"/>
    <n v="113"/>
    <n v="485"/>
    <n v="34"/>
    <n v="60"/>
    <n v="0.76900000000000002"/>
    <n v="0.65300000000000002"/>
    <n v="0.70599999999999996"/>
    <n v="0.86399999999999999"/>
    <n v="0.65"/>
    <n v="0.93400000000000005"/>
  </r>
  <r>
    <x v="12"/>
    <x v="1"/>
    <n v="2679"/>
    <n v="75"/>
    <n v="34"/>
    <n v="2326"/>
    <n v="278"/>
    <n v="41"/>
    <n v="0.109"/>
    <n v="0.45300000000000001"/>
    <n v="0.17599999999999999"/>
    <n v="0.88100000000000001"/>
    <n v="0.45"/>
    <n v="0.89300000000000002"/>
  </r>
  <r>
    <x v="13"/>
    <x v="0"/>
    <n v="695"/>
    <n v="173"/>
    <n v="72"/>
    <n v="504"/>
    <n v="18"/>
    <n v="101"/>
    <n v="0.8"/>
    <n v="0.41599999999999998"/>
    <n v="0.54700000000000004"/>
    <n v="0.82899999999999996"/>
    <n v="0.42"/>
    <n v="0.96599999999999997"/>
  </r>
  <r>
    <x v="13"/>
    <x v="1"/>
    <n v="2679"/>
    <n v="75"/>
    <n v="29"/>
    <n v="2461"/>
    <n v="143"/>
    <n v="46"/>
    <n v="0.16900000000000001"/>
    <n v="0.38700000000000001"/>
    <n v="0.23499999999999999"/>
    <n v="0.92900000000000005"/>
    <n v="0.39"/>
    <n v="0.94499999999999995"/>
  </r>
  <r>
    <x v="14"/>
    <x v="0"/>
    <n v="692"/>
    <n v="173"/>
    <n v="73"/>
    <n v="480"/>
    <n v="39"/>
    <n v="100"/>
    <n v="0.65200000000000002"/>
    <n v="0.42199999999999999"/>
    <n v="0.51200000000000001"/>
    <n v="0.79900000000000004"/>
    <n v="0.42"/>
    <n v="0.92500000000000004"/>
  </r>
  <r>
    <x v="14"/>
    <x v="1"/>
    <n v="2679"/>
    <n v="75"/>
    <n v="36"/>
    <n v="2352"/>
    <n v="252"/>
    <n v="39"/>
    <n v="0.125"/>
    <n v="0.48"/>
    <n v="0.19800000000000001"/>
    <n v="0.89100000000000001"/>
    <n v="0.48"/>
    <n v="0.90300000000000002"/>
  </r>
  <r>
    <x v="15"/>
    <x v="0"/>
    <n v="692"/>
    <n v="173"/>
    <n v="98"/>
    <n v="486"/>
    <n v="33"/>
    <n v="75"/>
    <n v="0.748"/>
    <n v="0.56599999999999995"/>
    <n v="0.64400000000000002"/>
    <n v="0.84399999999999997"/>
    <n v="0.56999999999999995"/>
    <n v="0.93600000000000005"/>
  </r>
  <r>
    <x v="15"/>
    <x v="1"/>
    <n v="2679"/>
    <n v="75"/>
    <n v="26"/>
    <n v="2304"/>
    <n v="300"/>
    <n v="49"/>
    <n v="0.08"/>
    <n v="0.34699999999999998"/>
    <n v="0.13"/>
    <n v="0.87"/>
    <n v="0.35"/>
    <n v="0.885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16FC0-D1E6-4BFD-BC6D-411D99925155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rowGrandTotals="0" itemPrintTitles="1" createdVersion="8" indent="0" outline="1" outlineData="1" multipleFieldFilters="0" chartFormat="3">
  <location ref="A3:C12" firstHeaderRow="0" firstDataRow="1" firstDataCol="1" rowPageCount="1" colPageCount="1"/>
  <pivotFields count="14">
    <pivotField axis="axisRow" showAll="0">
      <items count="20">
        <item x="5"/>
        <item x="7"/>
        <item x="8"/>
        <item x="2"/>
        <item x="3"/>
        <item x="1"/>
        <item x="4"/>
        <item x="0"/>
        <item x="6"/>
        <item h="1" x="16"/>
        <item h="1" m="1" x="18"/>
        <item h="1" x="10"/>
        <item h="1" x="11"/>
        <item h="1" m="1" x="17"/>
        <item h="1" x="9"/>
        <item h="1" x="12"/>
        <item h="1" x="13"/>
        <item h="1" x="14"/>
        <item h="1" x="15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9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Άθροισμα από ποσοστό επιτυχίας στις πλούσιες" fld="13" baseField="0" baseItem="0"/>
    <dataField name="Άθροισμα από ποσοστό επιτυχίας στις πτωχευμένες" fld="12" baseField="0" baseItem="0"/>
  </dataFields>
  <formats count="2">
    <format dxfId="2">
      <pivotArea collapsedLevelsAreSubtotals="1" fieldPosition="0">
        <references count="1">
          <reference field="0" count="0"/>
        </references>
      </pivotArea>
    </format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7AB4A-6BA6-4D3D-8E2B-EF49A9AB1D1F}" name="Συγκεντρωτικός Πίνακας6" cacheId="1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1">
  <location ref="A3:C11" firstHeaderRow="0" firstDataRow="1" firstDataCol="1" rowPageCount="1" colPageCount="1"/>
  <pivotFields count="14">
    <pivotField axis="axisRow" showAll="0">
      <items count="17">
        <item h="1" x="5"/>
        <item x="12"/>
        <item h="1" x="7"/>
        <item h="1" x="8"/>
        <item h="1" x="2"/>
        <item x="15"/>
        <item h="1" x="3"/>
        <item h="1" x="1"/>
        <item h="1" x="4"/>
        <item x="14"/>
        <item x="10"/>
        <item h="1" x="0"/>
        <item x="11"/>
        <item h="1" x="6"/>
        <item x="9"/>
        <item x="1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8">
    <i>
      <x v="1"/>
    </i>
    <i>
      <x v="5"/>
    </i>
    <i>
      <x v="9"/>
    </i>
    <i>
      <x v="10"/>
    </i>
    <i>
      <x v="12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Άθροισμα από ποσοστό επιτυχίας στις πτωχευμένες" fld="12" baseField="0" baseItem="0"/>
    <dataField name="Άθροισμα από ποσοστό επιτυχίας στις πλούσιες" fld="13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9" zoomScale="110" zoomScaleNormal="110" workbookViewId="0">
      <selection activeCell="M37" sqref="M37"/>
    </sheetView>
  </sheetViews>
  <sheetFormatPr defaultRowHeight="15" x14ac:dyDescent="0.25"/>
  <cols>
    <col min="1" max="1" width="26" bestFit="1" customWidth="1"/>
    <col min="2" max="2" width="9.42578125" bestFit="1" customWidth="1"/>
    <col min="3" max="3" width="29.28515625" bestFit="1" customWidth="1"/>
    <col min="4" max="4" width="55.5703125" bestFit="1" customWidth="1"/>
    <col min="5" max="5" width="4.42578125" bestFit="1" customWidth="1"/>
    <col min="6" max="6" width="5.5703125" bestFit="1" customWidth="1"/>
    <col min="7" max="8" width="4.42578125" bestFit="1" customWidth="1"/>
    <col min="9" max="9" width="9.85546875" bestFit="1" customWidth="1"/>
    <col min="10" max="10" width="6.7109375" bestFit="1" customWidth="1"/>
    <col min="11" max="11" width="9.140625" bestFit="1" customWidth="1"/>
    <col min="12" max="12" width="9.85546875" bestFit="1" customWidth="1"/>
    <col min="13" max="13" width="37.5703125" style="2" bestFit="1" customWidth="1"/>
    <col min="14" max="14" width="34.140625" style="2" bestFit="1" customWidth="1"/>
  </cols>
  <sheetData>
    <row r="1" spans="1:14" ht="15.7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23</v>
      </c>
      <c r="N1" s="8" t="s">
        <v>24</v>
      </c>
    </row>
    <row r="2" spans="1:14" ht="15.75" x14ac:dyDescent="0.25">
      <c r="A2" s="10" t="s">
        <v>12</v>
      </c>
      <c r="B2" s="10" t="s">
        <v>14</v>
      </c>
      <c r="C2" s="10">
        <f>7854+10+95+78</f>
        <v>8037</v>
      </c>
      <c r="D2" s="10">
        <f>$E2+$H2</f>
        <v>173</v>
      </c>
      <c r="E2" s="10">
        <v>42</v>
      </c>
      <c r="F2" s="10">
        <v>7860</v>
      </c>
      <c r="G2" s="10">
        <v>4</v>
      </c>
      <c r="H2" s="10">
        <v>131</v>
      </c>
      <c r="I2" s="10">
        <f>ROUND($E2/($E2+$G2),3)</f>
        <v>0.91300000000000003</v>
      </c>
      <c r="J2" s="10">
        <f>ROUND($E2/($E2+$H2),3)</f>
        <v>0.24299999999999999</v>
      </c>
      <c r="K2" s="10">
        <f>ROUND(($I2*$J2*2)/($I2+$J2),3)</f>
        <v>0.38400000000000001</v>
      </c>
      <c r="L2" s="10">
        <f>ROUND(($E2+$F2)/SUM($E2:$H2),3)</f>
        <v>0.98299999999999998</v>
      </c>
      <c r="M2" s="11">
        <f>ROUND($E2/$D2,2)</f>
        <v>0.24</v>
      </c>
      <c r="N2" s="12">
        <f>ROUND($F2/($C2-$D2),3)</f>
        <v>0.999</v>
      </c>
    </row>
    <row r="3" spans="1:14" ht="15.75" x14ac:dyDescent="0.25">
      <c r="A3" s="10" t="s">
        <v>12</v>
      </c>
      <c r="B3" s="10" t="s">
        <v>13</v>
      </c>
      <c r="C3" s="10">
        <f>2582+22+6+69</f>
        <v>2679</v>
      </c>
      <c r="D3" s="10">
        <f t="shared" ref="D3:D19" si="0">$E3+$H3</f>
        <v>4</v>
      </c>
      <c r="E3" s="10">
        <v>2</v>
      </c>
      <c r="F3" s="10">
        <v>2599</v>
      </c>
      <c r="G3" s="10">
        <v>73</v>
      </c>
      <c r="H3" s="10">
        <v>2</v>
      </c>
      <c r="I3" s="10">
        <f t="shared" ref="I3:I19" si="1">ROUND($E3/($E3+$G3),3)</f>
        <v>2.7E-2</v>
      </c>
      <c r="J3" s="10">
        <f t="shared" ref="J3:J19" si="2">ROUND($E3/($E3+$H3),3)</f>
        <v>0.5</v>
      </c>
      <c r="K3" s="10">
        <f t="shared" ref="K3:K19" si="3">ROUND(($I3*$J3*2)/($I3+$J3),3)</f>
        <v>5.0999999999999997E-2</v>
      </c>
      <c r="L3" s="10">
        <f t="shared" ref="L3:L19" si="4">ROUND(($E3+$F3)/SUM($E3:$H3),3)</f>
        <v>0.97199999999999998</v>
      </c>
      <c r="M3" s="11">
        <f t="shared" ref="M3:M26" si="5">ROUND($E3/$D3,2)</f>
        <v>0.5</v>
      </c>
      <c r="N3" s="12">
        <f t="shared" ref="N3:N33" si="6">ROUND($F3/($C3-$D3),3)</f>
        <v>0.97199999999999998</v>
      </c>
    </row>
    <row r="4" spans="1:14" ht="15.75" x14ac:dyDescent="0.25">
      <c r="A4" s="10" t="s">
        <v>15</v>
      </c>
      <c r="B4" s="10" t="s">
        <v>14</v>
      </c>
      <c r="C4" s="10">
        <f>7854+10+95+78</f>
        <v>8037</v>
      </c>
      <c r="D4" s="10">
        <f t="shared" si="0"/>
        <v>173</v>
      </c>
      <c r="E4" s="10">
        <v>1</v>
      </c>
      <c r="F4" s="10">
        <v>7864</v>
      </c>
      <c r="G4" s="10">
        <v>0</v>
      </c>
      <c r="H4" s="10">
        <v>172</v>
      </c>
      <c r="I4" s="10">
        <f>ROUND($E4/($E4+$G4),3)</f>
        <v>1</v>
      </c>
      <c r="J4" s="10">
        <f t="shared" si="2"/>
        <v>6.0000000000000001E-3</v>
      </c>
      <c r="K4" s="10">
        <f t="shared" si="3"/>
        <v>1.2E-2</v>
      </c>
      <c r="L4" s="10">
        <f t="shared" si="4"/>
        <v>0.97899999999999998</v>
      </c>
      <c r="M4" s="11">
        <f t="shared" si="5"/>
        <v>0.01</v>
      </c>
      <c r="N4" s="12">
        <f t="shared" si="6"/>
        <v>1</v>
      </c>
    </row>
    <row r="5" spans="1:14" ht="15.75" x14ac:dyDescent="0.25">
      <c r="A5" s="10" t="s">
        <v>15</v>
      </c>
      <c r="B5" s="10" t="s">
        <v>13</v>
      </c>
      <c r="C5" s="10">
        <f>2582+22+6+69</f>
        <v>2679</v>
      </c>
      <c r="D5" s="10">
        <f t="shared" si="0"/>
        <v>75</v>
      </c>
      <c r="E5" s="10">
        <v>0</v>
      </c>
      <c r="F5" s="10">
        <v>2604</v>
      </c>
      <c r="G5" s="10">
        <v>0</v>
      </c>
      <c r="H5" s="10">
        <v>75</v>
      </c>
      <c r="I5" s="10">
        <f>IFERROR(ROUND($E5/($E5+$G5),3),0)</f>
        <v>0</v>
      </c>
      <c r="J5" s="10">
        <f t="shared" si="2"/>
        <v>0</v>
      </c>
      <c r="K5" s="10">
        <f>IFERROR(ROUND(($I5*$J5*2)/($I5+$J5),3),0)</f>
        <v>0</v>
      </c>
      <c r="L5" s="10">
        <f t="shared" si="4"/>
        <v>0.97199999999999998</v>
      </c>
      <c r="M5" s="11">
        <f t="shared" si="5"/>
        <v>0</v>
      </c>
      <c r="N5" s="12">
        <f t="shared" si="6"/>
        <v>1</v>
      </c>
    </row>
    <row r="6" spans="1:14" ht="15.75" x14ac:dyDescent="0.25">
      <c r="A6" s="9" t="s">
        <v>16</v>
      </c>
      <c r="B6" s="9" t="s">
        <v>14</v>
      </c>
      <c r="C6" s="9">
        <f>7854+10+95+78</f>
        <v>8037</v>
      </c>
      <c r="D6" s="9">
        <f t="shared" si="0"/>
        <v>173</v>
      </c>
      <c r="E6" s="9">
        <v>30</v>
      </c>
      <c r="F6" s="9">
        <v>7860</v>
      </c>
      <c r="G6" s="9">
        <v>4</v>
      </c>
      <c r="H6" s="9">
        <v>143</v>
      </c>
      <c r="I6" s="9">
        <f t="shared" si="1"/>
        <v>0.88200000000000001</v>
      </c>
      <c r="J6" s="9">
        <f t="shared" si="2"/>
        <v>0.17299999999999999</v>
      </c>
      <c r="K6" s="9">
        <f t="shared" si="3"/>
        <v>0.28899999999999998</v>
      </c>
      <c r="L6" s="9">
        <f t="shared" si="4"/>
        <v>0.98199999999999998</v>
      </c>
      <c r="M6" s="11">
        <f t="shared" si="5"/>
        <v>0.17</v>
      </c>
      <c r="N6" s="12">
        <f t="shared" si="6"/>
        <v>0.999</v>
      </c>
    </row>
    <row r="7" spans="1:14" ht="15.75" x14ac:dyDescent="0.25">
      <c r="A7" s="9" t="s">
        <v>16</v>
      </c>
      <c r="B7" s="9" t="s">
        <v>13</v>
      </c>
      <c r="C7" s="9">
        <f>2582+22+6+69</f>
        <v>2679</v>
      </c>
      <c r="D7" s="9">
        <f t="shared" si="0"/>
        <v>75</v>
      </c>
      <c r="E7" s="9">
        <v>0</v>
      </c>
      <c r="F7" s="9">
        <v>2593</v>
      </c>
      <c r="G7" s="9">
        <v>11</v>
      </c>
      <c r="H7" s="9">
        <v>75</v>
      </c>
      <c r="I7" s="9">
        <f t="shared" si="1"/>
        <v>0</v>
      </c>
      <c r="J7" s="9">
        <f t="shared" si="2"/>
        <v>0</v>
      </c>
      <c r="K7" s="9">
        <f>IFERROR(ROUND(($I7*$J7*2)/($I7+$J7),3),0)</f>
        <v>0</v>
      </c>
      <c r="L7" s="9">
        <f t="shared" si="4"/>
        <v>0.96799999999999997</v>
      </c>
      <c r="M7" s="11">
        <f t="shared" si="5"/>
        <v>0</v>
      </c>
      <c r="N7" s="12">
        <f t="shared" si="6"/>
        <v>0.996</v>
      </c>
    </row>
    <row r="8" spans="1:14" ht="15.75" x14ac:dyDescent="0.25">
      <c r="A8" s="10" t="s">
        <v>17</v>
      </c>
      <c r="B8" s="10" t="s">
        <v>14</v>
      </c>
      <c r="C8" s="10">
        <f>7854+10+95+78</f>
        <v>8037</v>
      </c>
      <c r="D8" s="10">
        <f t="shared" si="0"/>
        <v>173</v>
      </c>
      <c r="E8" s="10">
        <v>9</v>
      </c>
      <c r="F8" s="10">
        <v>7792</v>
      </c>
      <c r="G8" s="10">
        <v>72</v>
      </c>
      <c r="H8" s="10">
        <v>164</v>
      </c>
      <c r="I8" s="10">
        <f t="shared" si="1"/>
        <v>0.111</v>
      </c>
      <c r="J8" s="10">
        <f t="shared" si="2"/>
        <v>5.1999999999999998E-2</v>
      </c>
      <c r="K8" s="10">
        <f t="shared" si="3"/>
        <v>7.0999999999999994E-2</v>
      </c>
      <c r="L8" s="10">
        <f t="shared" si="4"/>
        <v>0.97099999999999997</v>
      </c>
      <c r="M8" s="11">
        <f t="shared" si="5"/>
        <v>0.05</v>
      </c>
      <c r="N8" s="12">
        <f t="shared" si="6"/>
        <v>0.99099999999999999</v>
      </c>
    </row>
    <row r="9" spans="1:14" ht="15.75" x14ac:dyDescent="0.25">
      <c r="A9" s="10" t="s">
        <v>17</v>
      </c>
      <c r="B9" s="10" t="s">
        <v>13</v>
      </c>
      <c r="C9" s="10">
        <f>2582+22+6+69</f>
        <v>2679</v>
      </c>
      <c r="D9" s="10">
        <f t="shared" si="0"/>
        <v>75</v>
      </c>
      <c r="E9" s="10">
        <v>5</v>
      </c>
      <c r="F9" s="10">
        <v>2573</v>
      </c>
      <c r="G9" s="10">
        <v>31</v>
      </c>
      <c r="H9" s="10">
        <v>70</v>
      </c>
      <c r="I9" s="10">
        <f t="shared" si="1"/>
        <v>0.13900000000000001</v>
      </c>
      <c r="J9" s="10">
        <f t="shared" si="2"/>
        <v>6.7000000000000004E-2</v>
      </c>
      <c r="K9" s="10">
        <f t="shared" si="3"/>
        <v>0.09</v>
      </c>
      <c r="L9" s="10">
        <f t="shared" si="4"/>
        <v>0.96199999999999997</v>
      </c>
      <c r="M9" s="11">
        <f t="shared" si="5"/>
        <v>7.0000000000000007E-2</v>
      </c>
      <c r="N9" s="12">
        <f t="shared" si="6"/>
        <v>0.98799999999999999</v>
      </c>
    </row>
    <row r="10" spans="1:14" ht="15.75" x14ac:dyDescent="0.25">
      <c r="A10" s="10" t="s">
        <v>18</v>
      </c>
      <c r="B10" s="10" t="s">
        <v>14</v>
      </c>
      <c r="C10" s="10">
        <f>7854+10+95+78</f>
        <v>8037</v>
      </c>
      <c r="D10" s="10">
        <f t="shared" si="0"/>
        <v>173</v>
      </c>
      <c r="E10" s="10">
        <v>40</v>
      </c>
      <c r="F10" s="10">
        <v>7440</v>
      </c>
      <c r="G10" s="10">
        <v>424</v>
      </c>
      <c r="H10" s="10">
        <v>133</v>
      </c>
      <c r="I10" s="10">
        <f t="shared" si="1"/>
        <v>8.5999999999999993E-2</v>
      </c>
      <c r="J10" s="10">
        <f t="shared" si="2"/>
        <v>0.23100000000000001</v>
      </c>
      <c r="K10" s="10">
        <f t="shared" si="3"/>
        <v>0.125</v>
      </c>
      <c r="L10" s="10">
        <f t="shared" si="4"/>
        <v>0.93100000000000005</v>
      </c>
      <c r="M10" s="11">
        <f t="shared" si="5"/>
        <v>0.23</v>
      </c>
      <c r="N10" s="12">
        <f t="shared" si="6"/>
        <v>0.94599999999999995</v>
      </c>
    </row>
    <row r="11" spans="1:14" ht="15.75" x14ac:dyDescent="0.25">
      <c r="A11" s="10" t="s">
        <v>18</v>
      </c>
      <c r="B11" s="10" t="s">
        <v>13</v>
      </c>
      <c r="C11" s="10">
        <f>2582+22+6+69</f>
        <v>2679</v>
      </c>
      <c r="D11" s="10">
        <f t="shared" si="0"/>
        <v>75</v>
      </c>
      <c r="E11" s="10">
        <v>20</v>
      </c>
      <c r="F11" s="10">
        <v>2465</v>
      </c>
      <c r="G11" s="10">
        <v>139</v>
      </c>
      <c r="H11" s="10">
        <v>55</v>
      </c>
      <c r="I11" s="10">
        <f t="shared" si="1"/>
        <v>0.126</v>
      </c>
      <c r="J11" s="10">
        <f t="shared" si="2"/>
        <v>0.26700000000000002</v>
      </c>
      <c r="K11" s="10">
        <f t="shared" si="3"/>
        <v>0.17100000000000001</v>
      </c>
      <c r="L11" s="10">
        <f t="shared" si="4"/>
        <v>0.92800000000000005</v>
      </c>
      <c r="M11" s="11">
        <f t="shared" si="5"/>
        <v>0.27</v>
      </c>
      <c r="N11" s="12">
        <f t="shared" si="6"/>
        <v>0.94699999999999995</v>
      </c>
    </row>
    <row r="12" spans="1:14" ht="15.75" x14ac:dyDescent="0.25">
      <c r="A12" s="10" t="s">
        <v>20</v>
      </c>
      <c r="B12" s="10" t="s">
        <v>14</v>
      </c>
      <c r="C12" s="10">
        <f>7854+10+95+78</f>
        <v>8037</v>
      </c>
      <c r="D12" s="10">
        <f t="shared" si="0"/>
        <v>173</v>
      </c>
      <c r="E12" s="10">
        <v>40</v>
      </c>
      <c r="F12" s="10">
        <v>7851</v>
      </c>
      <c r="G12" s="10">
        <v>13</v>
      </c>
      <c r="H12" s="10">
        <v>133</v>
      </c>
      <c r="I12" s="10">
        <f t="shared" si="1"/>
        <v>0.755</v>
      </c>
      <c r="J12" s="10">
        <f t="shared" si="2"/>
        <v>0.23100000000000001</v>
      </c>
      <c r="K12" s="10">
        <f t="shared" si="3"/>
        <v>0.35399999999999998</v>
      </c>
      <c r="L12" s="10">
        <f t="shared" si="4"/>
        <v>0.98199999999999998</v>
      </c>
      <c r="M12" s="11">
        <f t="shared" si="5"/>
        <v>0.23</v>
      </c>
      <c r="N12" s="12">
        <f t="shared" si="6"/>
        <v>0.998</v>
      </c>
    </row>
    <row r="13" spans="1:14" ht="15.75" x14ac:dyDescent="0.25">
      <c r="A13" s="10" t="s">
        <v>20</v>
      </c>
      <c r="B13" s="10" t="s">
        <v>13</v>
      </c>
      <c r="C13" s="10">
        <f>2582+22+6+69</f>
        <v>2679</v>
      </c>
      <c r="D13" s="10">
        <f t="shared" si="0"/>
        <v>75</v>
      </c>
      <c r="E13" s="10">
        <v>1</v>
      </c>
      <c r="F13" s="10">
        <v>2592</v>
      </c>
      <c r="G13" s="10">
        <v>12</v>
      </c>
      <c r="H13" s="10">
        <v>74</v>
      </c>
      <c r="I13" s="10">
        <f t="shared" si="1"/>
        <v>7.6999999999999999E-2</v>
      </c>
      <c r="J13" s="10">
        <f t="shared" si="2"/>
        <v>1.2999999999999999E-2</v>
      </c>
      <c r="K13" s="10">
        <f t="shared" si="3"/>
        <v>2.1999999999999999E-2</v>
      </c>
      <c r="L13" s="10">
        <f t="shared" si="4"/>
        <v>0.96799999999999997</v>
      </c>
      <c r="M13" s="11">
        <f t="shared" si="5"/>
        <v>0.01</v>
      </c>
      <c r="N13" s="12">
        <f t="shared" si="6"/>
        <v>0.995</v>
      </c>
    </row>
    <row r="14" spans="1:14" ht="15.75" x14ac:dyDescent="0.25">
      <c r="A14" s="10" t="s">
        <v>19</v>
      </c>
      <c r="B14" s="10" t="s">
        <v>14</v>
      </c>
      <c r="C14" s="10">
        <f>7854+10+95+78</f>
        <v>8037</v>
      </c>
      <c r="D14" s="10">
        <f t="shared" si="0"/>
        <v>173</v>
      </c>
      <c r="E14" s="10">
        <v>0</v>
      </c>
      <c r="F14" s="10">
        <v>7864</v>
      </c>
      <c r="G14" s="10">
        <v>0</v>
      </c>
      <c r="H14" s="10">
        <v>173</v>
      </c>
      <c r="I14" s="10">
        <f>IFERROR(ROUND($E14/($E14+$G14),3),0)</f>
        <v>0</v>
      </c>
      <c r="J14" s="10">
        <f t="shared" si="2"/>
        <v>0</v>
      </c>
      <c r="K14" s="10">
        <f>IFERROR(ROUND(($I14*$J14*2)/($I14+$J14),3),0)</f>
        <v>0</v>
      </c>
      <c r="L14" s="10">
        <f t="shared" si="4"/>
        <v>0.97799999999999998</v>
      </c>
      <c r="M14" s="11">
        <f t="shared" si="5"/>
        <v>0</v>
      </c>
      <c r="N14" s="12">
        <f t="shared" si="6"/>
        <v>1</v>
      </c>
    </row>
    <row r="15" spans="1:14" ht="15.75" x14ac:dyDescent="0.25">
      <c r="A15" s="10" t="s">
        <v>19</v>
      </c>
      <c r="B15" s="10" t="s">
        <v>13</v>
      </c>
      <c r="C15" s="10">
        <f>2582+22+6+69</f>
        <v>2679</v>
      </c>
      <c r="D15" s="10">
        <f t="shared" si="0"/>
        <v>75</v>
      </c>
      <c r="E15" s="10">
        <v>0</v>
      </c>
      <c r="F15" s="10">
        <v>2604</v>
      </c>
      <c r="G15" s="10">
        <v>0</v>
      </c>
      <c r="H15" s="10">
        <v>75</v>
      </c>
      <c r="I15" s="10">
        <f>IFERROR(ROUND($E15/($E15+$G15),3),0)</f>
        <v>0</v>
      </c>
      <c r="J15" s="10">
        <f t="shared" si="2"/>
        <v>0</v>
      </c>
      <c r="K15" s="10">
        <f>IFERROR(ROUND(($I15*$J15*2)/($I15+$J15),3),0)</f>
        <v>0</v>
      </c>
      <c r="L15" s="10">
        <f t="shared" si="4"/>
        <v>0.97199999999999998</v>
      </c>
      <c r="M15" s="11">
        <f t="shared" si="5"/>
        <v>0</v>
      </c>
      <c r="N15" s="12">
        <f t="shared" si="6"/>
        <v>1</v>
      </c>
    </row>
    <row r="16" spans="1:14" ht="15.75" x14ac:dyDescent="0.25">
      <c r="A16" s="10" t="s">
        <v>21</v>
      </c>
      <c r="B16" s="10" t="s">
        <v>14</v>
      </c>
      <c r="C16" s="10">
        <f>7854+10+95+78</f>
        <v>8037</v>
      </c>
      <c r="D16" s="10">
        <f t="shared" si="0"/>
        <v>173</v>
      </c>
      <c r="E16" s="10">
        <v>22</v>
      </c>
      <c r="F16" s="10">
        <v>7856</v>
      </c>
      <c r="G16" s="10">
        <v>8</v>
      </c>
      <c r="H16" s="10">
        <v>151</v>
      </c>
      <c r="I16" s="10">
        <f t="shared" si="1"/>
        <v>0.73299999999999998</v>
      </c>
      <c r="J16" s="10">
        <f t="shared" si="2"/>
        <v>0.127</v>
      </c>
      <c r="K16" s="10">
        <f t="shared" si="3"/>
        <v>0.216</v>
      </c>
      <c r="L16" s="10">
        <f t="shared" si="4"/>
        <v>0.98</v>
      </c>
      <c r="M16" s="11">
        <f t="shared" si="5"/>
        <v>0.13</v>
      </c>
      <c r="N16" s="12">
        <f t="shared" si="6"/>
        <v>0.999</v>
      </c>
    </row>
    <row r="17" spans="1:14" ht="15.75" x14ac:dyDescent="0.25">
      <c r="A17" s="10" t="s">
        <v>21</v>
      </c>
      <c r="B17" s="10" t="s">
        <v>13</v>
      </c>
      <c r="C17" s="10">
        <f>2582+22+6+69</f>
        <v>2679</v>
      </c>
      <c r="D17" s="10">
        <f t="shared" si="0"/>
        <v>75</v>
      </c>
      <c r="E17" s="10">
        <v>1</v>
      </c>
      <c r="F17" s="10">
        <v>2600</v>
      </c>
      <c r="G17" s="10">
        <v>4</v>
      </c>
      <c r="H17" s="10">
        <v>74</v>
      </c>
      <c r="I17" s="10">
        <f t="shared" si="1"/>
        <v>0.2</v>
      </c>
      <c r="J17" s="10">
        <f t="shared" si="2"/>
        <v>1.2999999999999999E-2</v>
      </c>
      <c r="K17" s="10">
        <f t="shared" si="3"/>
        <v>2.4E-2</v>
      </c>
      <c r="L17" s="10">
        <f t="shared" si="4"/>
        <v>0.97099999999999997</v>
      </c>
      <c r="M17" s="11">
        <f t="shared" si="5"/>
        <v>0.01</v>
      </c>
      <c r="N17" s="12">
        <f t="shared" si="6"/>
        <v>0.998</v>
      </c>
    </row>
    <row r="18" spans="1:14" ht="15.75" x14ac:dyDescent="0.25">
      <c r="A18" s="10" t="s">
        <v>22</v>
      </c>
      <c r="B18" s="10" t="s">
        <v>14</v>
      </c>
      <c r="C18" s="10">
        <f>7854+10+95+78</f>
        <v>8037</v>
      </c>
      <c r="D18" s="10">
        <f t="shared" si="0"/>
        <v>173</v>
      </c>
      <c r="E18" s="10">
        <v>11</v>
      </c>
      <c r="F18" s="10">
        <v>7863</v>
      </c>
      <c r="G18" s="10">
        <v>1</v>
      </c>
      <c r="H18" s="10">
        <v>162</v>
      </c>
      <c r="I18" s="10">
        <f t="shared" si="1"/>
        <v>0.91700000000000004</v>
      </c>
      <c r="J18" s="10">
        <f t="shared" si="2"/>
        <v>6.4000000000000001E-2</v>
      </c>
      <c r="K18" s="10">
        <f t="shared" si="3"/>
        <v>0.12</v>
      </c>
      <c r="L18" s="10">
        <f t="shared" si="4"/>
        <v>0.98</v>
      </c>
      <c r="M18" s="11">
        <f t="shared" si="5"/>
        <v>0.06</v>
      </c>
      <c r="N18" s="12">
        <f t="shared" si="6"/>
        <v>1</v>
      </c>
    </row>
    <row r="19" spans="1:14" ht="15.75" x14ac:dyDescent="0.25">
      <c r="A19" s="10" t="s">
        <v>22</v>
      </c>
      <c r="B19" s="10" t="s">
        <v>13</v>
      </c>
      <c r="C19" s="10">
        <f>2582+22+6+69</f>
        <v>2679</v>
      </c>
      <c r="D19" s="10">
        <f t="shared" si="0"/>
        <v>75</v>
      </c>
      <c r="E19" s="10">
        <v>1</v>
      </c>
      <c r="F19" s="10">
        <v>2604</v>
      </c>
      <c r="G19" s="10">
        <v>0</v>
      </c>
      <c r="H19" s="10">
        <v>74</v>
      </c>
      <c r="I19" s="10">
        <f t="shared" si="1"/>
        <v>1</v>
      </c>
      <c r="J19" s="10">
        <f t="shared" si="2"/>
        <v>1.2999999999999999E-2</v>
      </c>
      <c r="K19" s="10">
        <f t="shared" si="3"/>
        <v>2.5999999999999999E-2</v>
      </c>
      <c r="L19" s="10">
        <f t="shared" si="4"/>
        <v>0.97199999999999998</v>
      </c>
      <c r="M19" s="11">
        <f t="shared" si="5"/>
        <v>0.01</v>
      </c>
      <c r="N19" s="12">
        <f t="shared" si="6"/>
        <v>1</v>
      </c>
    </row>
    <row r="20" spans="1:14" ht="15.75" x14ac:dyDescent="0.25">
      <c r="A20" s="14" t="s">
        <v>31</v>
      </c>
      <c r="B20" s="14" t="s">
        <v>14</v>
      </c>
      <c r="C20" s="14">
        <v>692</v>
      </c>
      <c r="D20" s="14">
        <v>173</v>
      </c>
      <c r="E20" s="14">
        <v>72</v>
      </c>
      <c r="F20" s="14">
        <v>501</v>
      </c>
      <c r="G20" s="14">
        <v>18</v>
      </c>
      <c r="H20" s="14">
        <v>101</v>
      </c>
      <c r="I20" s="14">
        <f t="shared" ref="I20:I33" si="7">ROUND($E20/($E20+$G20),3)</f>
        <v>0.8</v>
      </c>
      <c r="J20" s="14">
        <f t="shared" ref="J20:J33" si="8">ROUND($E20/($E20+$H20),3)</f>
        <v>0.41599999999999998</v>
      </c>
      <c r="K20" s="14">
        <f t="shared" ref="K20:K33" si="9">ROUND(($I20*$J20*2)/($I20+$J20),3)</f>
        <v>0.54700000000000004</v>
      </c>
      <c r="L20" s="14">
        <f t="shared" ref="L20:L33" si="10">ROUND(($E20+$F20)/SUM($E20:$H20),3)</f>
        <v>0.82799999999999996</v>
      </c>
      <c r="M20" s="15">
        <f t="shared" si="5"/>
        <v>0.42</v>
      </c>
      <c r="N20" s="15">
        <f t="shared" si="6"/>
        <v>0.96499999999999997</v>
      </c>
    </row>
    <row r="21" spans="1:14" ht="15.75" x14ac:dyDescent="0.25">
      <c r="A21" s="14" t="s">
        <v>31</v>
      </c>
      <c r="B21" s="14" t="s">
        <v>13</v>
      </c>
      <c r="C21" s="14">
        <v>2679</v>
      </c>
      <c r="D21" s="14">
        <v>75</v>
      </c>
      <c r="E21" s="14">
        <v>29</v>
      </c>
      <c r="F21" s="14">
        <v>2461</v>
      </c>
      <c r="G21" s="14">
        <v>143</v>
      </c>
      <c r="H21" s="14">
        <v>46</v>
      </c>
      <c r="I21" s="14">
        <f t="shared" si="7"/>
        <v>0.16900000000000001</v>
      </c>
      <c r="J21" s="14">
        <f t="shared" si="8"/>
        <v>0.38700000000000001</v>
      </c>
      <c r="K21" s="14">
        <f t="shared" si="9"/>
        <v>0.23499999999999999</v>
      </c>
      <c r="L21" s="14">
        <f t="shared" si="10"/>
        <v>0.92900000000000005</v>
      </c>
      <c r="M21" s="15">
        <f t="shared" si="5"/>
        <v>0.39</v>
      </c>
      <c r="N21" s="15">
        <f t="shared" si="6"/>
        <v>0.94499999999999995</v>
      </c>
    </row>
    <row r="22" spans="1:14" ht="15.75" x14ac:dyDescent="0.25">
      <c r="A22" s="14" t="s">
        <v>28</v>
      </c>
      <c r="B22" s="14" t="s">
        <v>14</v>
      </c>
      <c r="C22" s="14">
        <f t="shared" ref="C22:C33" si="11">SUM(E22:H22)</f>
        <v>692</v>
      </c>
      <c r="D22" s="14">
        <f t="shared" ref="D22:D33" si="12">SUM(H22,E22)</f>
        <v>173</v>
      </c>
      <c r="E22" s="14">
        <v>95</v>
      </c>
      <c r="F22" s="14">
        <v>458</v>
      </c>
      <c r="G22" s="14">
        <v>61</v>
      </c>
      <c r="H22" s="14">
        <v>78</v>
      </c>
      <c r="I22" s="14">
        <f t="shared" si="7"/>
        <v>0.60899999999999999</v>
      </c>
      <c r="J22" s="14">
        <f t="shared" si="8"/>
        <v>0.54900000000000004</v>
      </c>
      <c r="K22" s="14">
        <f t="shared" si="9"/>
        <v>0.57699999999999996</v>
      </c>
      <c r="L22" s="14">
        <f t="shared" si="10"/>
        <v>0.79900000000000004</v>
      </c>
      <c r="M22" s="15">
        <f t="shared" si="5"/>
        <v>0.55000000000000004</v>
      </c>
      <c r="N22" s="15">
        <f t="shared" si="6"/>
        <v>0.88200000000000001</v>
      </c>
    </row>
    <row r="23" spans="1:14" ht="15.75" x14ac:dyDescent="0.25">
      <c r="A23" s="14" t="s">
        <v>28</v>
      </c>
      <c r="B23" s="14" t="s">
        <v>13</v>
      </c>
      <c r="C23" s="14">
        <f t="shared" si="11"/>
        <v>2679</v>
      </c>
      <c r="D23" s="14">
        <f>SUM(H23,E23)</f>
        <v>75</v>
      </c>
      <c r="E23" s="14">
        <v>43</v>
      </c>
      <c r="F23" s="14">
        <v>2262</v>
      </c>
      <c r="G23" s="14">
        <v>342</v>
      </c>
      <c r="H23" s="14">
        <v>32</v>
      </c>
      <c r="I23" s="14">
        <f t="shared" si="7"/>
        <v>0.112</v>
      </c>
      <c r="J23" s="14">
        <f t="shared" si="8"/>
        <v>0.57299999999999995</v>
      </c>
      <c r="K23" s="14">
        <f t="shared" si="9"/>
        <v>0.187</v>
      </c>
      <c r="L23" s="14">
        <f t="shared" si="10"/>
        <v>0.86</v>
      </c>
      <c r="M23" s="15">
        <f t="shared" si="5"/>
        <v>0.56999999999999995</v>
      </c>
      <c r="N23" s="15">
        <f t="shared" si="6"/>
        <v>0.86899999999999999</v>
      </c>
    </row>
    <row r="24" spans="1:14" ht="15.75" x14ac:dyDescent="0.25">
      <c r="A24" s="14" t="s">
        <v>29</v>
      </c>
      <c r="B24" s="14" t="s">
        <v>14</v>
      </c>
      <c r="C24" s="14">
        <f t="shared" si="11"/>
        <v>692</v>
      </c>
      <c r="D24" s="14">
        <f t="shared" si="12"/>
        <v>173</v>
      </c>
      <c r="E24" s="14">
        <v>122</v>
      </c>
      <c r="F24" s="14">
        <v>441</v>
      </c>
      <c r="G24" s="14">
        <v>78</v>
      </c>
      <c r="H24" s="14">
        <v>51</v>
      </c>
      <c r="I24" s="14">
        <f t="shared" si="7"/>
        <v>0.61</v>
      </c>
      <c r="J24" s="14">
        <f t="shared" si="8"/>
        <v>0.70499999999999996</v>
      </c>
      <c r="K24" s="14">
        <f t="shared" si="9"/>
        <v>0.65400000000000003</v>
      </c>
      <c r="L24" s="14">
        <f t="shared" si="10"/>
        <v>0.81399999999999995</v>
      </c>
      <c r="M24" s="15">
        <f t="shared" si="5"/>
        <v>0.71</v>
      </c>
      <c r="N24" s="15">
        <f t="shared" si="6"/>
        <v>0.85</v>
      </c>
    </row>
    <row r="25" spans="1:14" ht="15.75" x14ac:dyDescent="0.25">
      <c r="A25" s="14" t="s">
        <v>29</v>
      </c>
      <c r="B25" s="14" t="s">
        <v>13</v>
      </c>
      <c r="C25" s="14">
        <f t="shared" si="11"/>
        <v>2679</v>
      </c>
      <c r="D25" s="14">
        <f t="shared" si="12"/>
        <v>75</v>
      </c>
      <c r="E25" s="14">
        <v>52</v>
      </c>
      <c r="F25" s="14">
        <v>2185</v>
      </c>
      <c r="G25" s="14">
        <v>419</v>
      </c>
      <c r="H25" s="14">
        <v>23</v>
      </c>
      <c r="I25" s="14">
        <f t="shared" si="7"/>
        <v>0.11</v>
      </c>
      <c r="J25" s="14">
        <f t="shared" si="8"/>
        <v>0.69299999999999995</v>
      </c>
      <c r="K25" s="14">
        <f t="shared" si="9"/>
        <v>0.19</v>
      </c>
      <c r="L25" s="14">
        <f t="shared" si="10"/>
        <v>0.83499999999999996</v>
      </c>
      <c r="M25" s="15">
        <f t="shared" si="5"/>
        <v>0.69</v>
      </c>
      <c r="N25" s="15">
        <f t="shared" si="6"/>
        <v>0.83899999999999997</v>
      </c>
    </row>
    <row r="26" spans="1:14" ht="15.75" x14ac:dyDescent="0.25">
      <c r="A26" s="14" t="s">
        <v>33</v>
      </c>
      <c r="B26" s="14" t="s">
        <v>14</v>
      </c>
      <c r="C26" s="14">
        <f t="shared" si="11"/>
        <v>692</v>
      </c>
      <c r="D26" s="14">
        <f t="shared" si="12"/>
        <v>173</v>
      </c>
      <c r="E26" s="14">
        <v>113</v>
      </c>
      <c r="F26" s="14">
        <v>485</v>
      </c>
      <c r="G26" s="14">
        <v>34</v>
      </c>
      <c r="H26" s="14">
        <v>60</v>
      </c>
      <c r="I26" s="14">
        <f t="shared" si="7"/>
        <v>0.76900000000000002</v>
      </c>
      <c r="J26" s="14">
        <f t="shared" si="8"/>
        <v>0.65300000000000002</v>
      </c>
      <c r="K26" s="14">
        <f t="shared" si="9"/>
        <v>0.70599999999999996</v>
      </c>
      <c r="L26" s="14">
        <f t="shared" si="10"/>
        <v>0.86399999999999999</v>
      </c>
      <c r="M26" s="15">
        <f t="shared" si="5"/>
        <v>0.65</v>
      </c>
      <c r="N26" s="15">
        <f t="shared" si="6"/>
        <v>0.93400000000000005</v>
      </c>
    </row>
    <row r="27" spans="1:14" ht="15.75" x14ac:dyDescent="0.25">
      <c r="A27" s="14" t="s">
        <v>33</v>
      </c>
      <c r="B27" s="14" t="s">
        <v>13</v>
      </c>
      <c r="C27" s="14">
        <f t="shared" si="11"/>
        <v>2679</v>
      </c>
      <c r="D27" s="14">
        <f t="shared" si="12"/>
        <v>75</v>
      </c>
      <c r="E27" s="14">
        <v>34</v>
      </c>
      <c r="F27" s="14">
        <v>2326</v>
      </c>
      <c r="G27" s="14">
        <v>278</v>
      </c>
      <c r="H27" s="14">
        <v>41</v>
      </c>
      <c r="I27" s="14">
        <f t="shared" si="7"/>
        <v>0.109</v>
      </c>
      <c r="J27" s="14">
        <f t="shared" si="8"/>
        <v>0.45300000000000001</v>
      </c>
      <c r="K27" s="14">
        <f t="shared" si="9"/>
        <v>0.17599999999999999</v>
      </c>
      <c r="L27" s="14">
        <f t="shared" si="10"/>
        <v>0.88100000000000001</v>
      </c>
      <c r="M27" s="15">
        <f t="shared" ref="M27:M33" si="13">ROUND($E27/$D27,2)</f>
        <v>0.45</v>
      </c>
      <c r="N27" s="15">
        <f t="shared" si="6"/>
        <v>0.89300000000000002</v>
      </c>
    </row>
    <row r="28" spans="1:14" ht="15.75" x14ac:dyDescent="0.25">
      <c r="A28" s="14" t="s">
        <v>32</v>
      </c>
      <c r="B28" s="14" t="s">
        <v>14</v>
      </c>
      <c r="C28" s="14">
        <f t="shared" si="11"/>
        <v>695</v>
      </c>
      <c r="D28" s="14">
        <f t="shared" si="12"/>
        <v>173</v>
      </c>
      <c r="E28" s="14">
        <v>72</v>
      </c>
      <c r="F28" s="14">
        <v>504</v>
      </c>
      <c r="G28" s="14">
        <v>18</v>
      </c>
      <c r="H28" s="14">
        <v>101</v>
      </c>
      <c r="I28" s="14">
        <f t="shared" si="7"/>
        <v>0.8</v>
      </c>
      <c r="J28" s="14">
        <f t="shared" si="8"/>
        <v>0.41599999999999998</v>
      </c>
      <c r="K28" s="14">
        <f t="shared" si="9"/>
        <v>0.54700000000000004</v>
      </c>
      <c r="L28" s="14">
        <f t="shared" si="10"/>
        <v>0.82899999999999996</v>
      </c>
      <c r="M28" s="15">
        <f t="shared" si="13"/>
        <v>0.42</v>
      </c>
      <c r="N28" s="15">
        <f t="shared" si="6"/>
        <v>0.96599999999999997</v>
      </c>
    </row>
    <row r="29" spans="1:14" ht="15.75" x14ac:dyDescent="0.25">
      <c r="A29" s="14" t="s">
        <v>32</v>
      </c>
      <c r="B29" s="14" t="s">
        <v>13</v>
      </c>
      <c r="C29" s="14">
        <f t="shared" si="11"/>
        <v>2679</v>
      </c>
      <c r="D29" s="14">
        <f t="shared" si="12"/>
        <v>75</v>
      </c>
      <c r="E29" s="14">
        <v>29</v>
      </c>
      <c r="F29" s="14">
        <v>2461</v>
      </c>
      <c r="G29" s="14">
        <v>143</v>
      </c>
      <c r="H29" s="14">
        <v>46</v>
      </c>
      <c r="I29" s="14">
        <f t="shared" si="7"/>
        <v>0.16900000000000001</v>
      </c>
      <c r="J29" s="14">
        <f t="shared" si="8"/>
        <v>0.38700000000000001</v>
      </c>
      <c r="K29" s="14">
        <f t="shared" si="9"/>
        <v>0.23499999999999999</v>
      </c>
      <c r="L29" s="14">
        <f t="shared" si="10"/>
        <v>0.92900000000000005</v>
      </c>
      <c r="M29" s="15">
        <f t="shared" si="13"/>
        <v>0.39</v>
      </c>
      <c r="N29" s="15">
        <f t="shared" si="6"/>
        <v>0.94499999999999995</v>
      </c>
    </row>
    <row r="30" spans="1:14" ht="15.75" x14ac:dyDescent="0.25">
      <c r="A30" s="14" t="s">
        <v>34</v>
      </c>
      <c r="B30" s="14" t="s">
        <v>14</v>
      </c>
      <c r="C30" s="14">
        <f t="shared" si="11"/>
        <v>692</v>
      </c>
      <c r="D30" s="14">
        <f t="shared" si="12"/>
        <v>173</v>
      </c>
      <c r="E30" s="14">
        <v>73</v>
      </c>
      <c r="F30" s="14">
        <v>480</v>
      </c>
      <c r="G30" s="14">
        <v>39</v>
      </c>
      <c r="H30" s="14">
        <v>100</v>
      </c>
      <c r="I30" s="14">
        <f t="shared" si="7"/>
        <v>0.65200000000000002</v>
      </c>
      <c r="J30" s="14">
        <f t="shared" si="8"/>
        <v>0.42199999999999999</v>
      </c>
      <c r="K30" s="14">
        <f t="shared" si="9"/>
        <v>0.51200000000000001</v>
      </c>
      <c r="L30" s="14">
        <f t="shared" si="10"/>
        <v>0.79900000000000004</v>
      </c>
      <c r="M30" s="16">
        <f t="shared" si="13"/>
        <v>0.42</v>
      </c>
      <c r="N30" s="16">
        <f t="shared" si="6"/>
        <v>0.92500000000000004</v>
      </c>
    </row>
    <row r="31" spans="1:14" ht="15.75" x14ac:dyDescent="0.25">
      <c r="A31" s="14" t="s">
        <v>34</v>
      </c>
      <c r="B31" s="14" t="s">
        <v>13</v>
      </c>
      <c r="C31" s="14">
        <f t="shared" si="11"/>
        <v>2679</v>
      </c>
      <c r="D31" s="14">
        <f t="shared" si="12"/>
        <v>75</v>
      </c>
      <c r="E31" s="14">
        <v>36</v>
      </c>
      <c r="F31" s="14">
        <v>2352</v>
      </c>
      <c r="G31" s="14">
        <v>252</v>
      </c>
      <c r="H31" s="14">
        <v>39</v>
      </c>
      <c r="I31" s="14">
        <f t="shared" si="7"/>
        <v>0.125</v>
      </c>
      <c r="J31" s="14">
        <f t="shared" si="8"/>
        <v>0.48</v>
      </c>
      <c r="K31" s="14">
        <f t="shared" si="9"/>
        <v>0.19800000000000001</v>
      </c>
      <c r="L31" s="14">
        <f t="shared" si="10"/>
        <v>0.89100000000000001</v>
      </c>
      <c r="M31" s="16">
        <f t="shared" si="13"/>
        <v>0.48</v>
      </c>
      <c r="N31" s="16">
        <f t="shared" si="6"/>
        <v>0.90300000000000002</v>
      </c>
    </row>
    <row r="32" spans="1:14" ht="15.75" x14ac:dyDescent="0.25">
      <c r="A32" s="14" t="s">
        <v>35</v>
      </c>
      <c r="B32" s="14" t="s">
        <v>14</v>
      </c>
      <c r="C32" s="14">
        <f t="shared" si="11"/>
        <v>692</v>
      </c>
      <c r="D32" s="14">
        <f t="shared" si="12"/>
        <v>173</v>
      </c>
      <c r="E32" s="14">
        <v>98</v>
      </c>
      <c r="F32" s="14">
        <v>486</v>
      </c>
      <c r="G32" s="14">
        <v>33</v>
      </c>
      <c r="H32" s="14">
        <v>75</v>
      </c>
      <c r="I32" s="14">
        <f t="shared" si="7"/>
        <v>0.748</v>
      </c>
      <c r="J32" s="14">
        <f t="shared" si="8"/>
        <v>0.56599999999999995</v>
      </c>
      <c r="K32" s="14">
        <f t="shared" si="9"/>
        <v>0.64400000000000002</v>
      </c>
      <c r="L32" s="14">
        <f t="shared" si="10"/>
        <v>0.84399999999999997</v>
      </c>
      <c r="M32" s="16">
        <f t="shared" si="13"/>
        <v>0.56999999999999995</v>
      </c>
      <c r="N32" s="16">
        <f t="shared" si="6"/>
        <v>0.93600000000000005</v>
      </c>
    </row>
    <row r="33" spans="1:14" ht="15.75" x14ac:dyDescent="0.25">
      <c r="A33" s="14" t="s">
        <v>35</v>
      </c>
      <c r="B33" s="14" t="s">
        <v>13</v>
      </c>
      <c r="C33" s="14">
        <f t="shared" si="11"/>
        <v>2679</v>
      </c>
      <c r="D33" s="14">
        <f t="shared" si="12"/>
        <v>75</v>
      </c>
      <c r="E33" s="14">
        <v>26</v>
      </c>
      <c r="F33" s="14">
        <v>2304</v>
      </c>
      <c r="G33" s="14">
        <v>300</v>
      </c>
      <c r="H33" s="14">
        <v>49</v>
      </c>
      <c r="I33" s="14">
        <f t="shared" si="7"/>
        <v>0.08</v>
      </c>
      <c r="J33" s="14">
        <f t="shared" si="8"/>
        <v>0.34699999999999998</v>
      </c>
      <c r="K33" s="14">
        <f t="shared" si="9"/>
        <v>0.13</v>
      </c>
      <c r="L33" s="14">
        <f t="shared" si="10"/>
        <v>0.87</v>
      </c>
      <c r="M33" s="16">
        <f t="shared" si="13"/>
        <v>0.35</v>
      </c>
      <c r="N33" s="16">
        <f t="shared" si="6"/>
        <v>0.88500000000000001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CD1E-6340-4351-A5B0-79B0DE22384F}">
  <dimension ref="A1:C12"/>
  <sheetViews>
    <sheetView workbookViewId="0">
      <selection activeCell="A3" sqref="A3:C12"/>
    </sheetView>
  </sheetViews>
  <sheetFormatPr defaultRowHeight="15" x14ac:dyDescent="0.25"/>
  <cols>
    <col min="1" max="1" width="24.28515625" bestFit="1" customWidth="1"/>
    <col min="2" max="2" width="44.85546875" bestFit="1" customWidth="1"/>
    <col min="3" max="3" width="48.7109375" bestFit="1" customWidth="1"/>
  </cols>
  <sheetData>
    <row r="1" spans="1:3" x14ac:dyDescent="0.25">
      <c r="A1" s="1" t="s">
        <v>1</v>
      </c>
      <c r="B1" t="s">
        <v>13</v>
      </c>
    </row>
    <row r="3" spans="1:3" x14ac:dyDescent="0.25">
      <c r="A3" s="1" t="s">
        <v>25</v>
      </c>
      <c r="B3" t="s">
        <v>27</v>
      </c>
      <c r="C3" t="s">
        <v>26</v>
      </c>
    </row>
    <row r="4" spans="1:3" x14ac:dyDescent="0.25">
      <c r="A4" s="2" t="s">
        <v>20</v>
      </c>
      <c r="B4" s="3">
        <v>0.995</v>
      </c>
      <c r="C4" s="3">
        <v>0.01</v>
      </c>
    </row>
    <row r="5" spans="1:3" x14ac:dyDescent="0.25">
      <c r="A5" s="2" t="s">
        <v>21</v>
      </c>
      <c r="B5" s="3">
        <v>0.998</v>
      </c>
      <c r="C5" s="3">
        <v>0.01</v>
      </c>
    </row>
    <row r="6" spans="1:3" x14ac:dyDescent="0.25">
      <c r="A6" s="2" t="s">
        <v>22</v>
      </c>
      <c r="B6" s="3">
        <v>1</v>
      </c>
      <c r="C6" s="3">
        <v>0.01</v>
      </c>
    </row>
    <row r="7" spans="1:3" x14ac:dyDescent="0.25">
      <c r="A7" s="2" t="s">
        <v>16</v>
      </c>
      <c r="B7" s="3">
        <v>0.996</v>
      </c>
      <c r="C7" s="3">
        <v>0</v>
      </c>
    </row>
    <row r="8" spans="1:3" x14ac:dyDescent="0.25">
      <c r="A8" s="2" t="s">
        <v>17</v>
      </c>
      <c r="B8" s="3">
        <v>0.98799999999999999</v>
      </c>
      <c r="C8" s="3">
        <v>7.0000000000000007E-2</v>
      </c>
    </row>
    <row r="9" spans="1:3" x14ac:dyDescent="0.25">
      <c r="A9" s="2" t="s">
        <v>15</v>
      </c>
      <c r="B9" s="3">
        <v>1</v>
      </c>
      <c r="C9" s="3">
        <v>0</v>
      </c>
    </row>
    <row r="10" spans="1:3" x14ac:dyDescent="0.25">
      <c r="A10" s="2" t="s">
        <v>18</v>
      </c>
      <c r="B10" s="3">
        <v>0.94699999999999995</v>
      </c>
      <c r="C10" s="3">
        <v>0.27</v>
      </c>
    </row>
    <row r="11" spans="1:3" x14ac:dyDescent="0.25">
      <c r="A11" s="2" t="s">
        <v>12</v>
      </c>
      <c r="B11" s="3">
        <v>0.97199999999999998</v>
      </c>
      <c r="C11" s="3">
        <v>0.5</v>
      </c>
    </row>
    <row r="12" spans="1:3" x14ac:dyDescent="0.25">
      <c r="A12" s="2" t="s">
        <v>19</v>
      </c>
      <c r="B12" s="3">
        <v>1</v>
      </c>
      <c r="C1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5668-D35D-42A8-92AB-EB77E6CD1D1B}">
  <dimension ref="A1:C14"/>
  <sheetViews>
    <sheetView workbookViewId="0">
      <selection sqref="A1:C1"/>
    </sheetView>
  </sheetViews>
  <sheetFormatPr defaultRowHeight="15" x14ac:dyDescent="0.25"/>
  <cols>
    <col min="1" max="1" width="24.28515625" bestFit="1" customWidth="1"/>
    <col min="2" max="2" width="44.85546875" bestFit="1" customWidth="1"/>
    <col min="3" max="3" width="48.7109375" bestFit="1" customWidth="1"/>
  </cols>
  <sheetData>
    <row r="1" spans="1:3" x14ac:dyDescent="0.25">
      <c r="A1" s="4" t="s">
        <v>25</v>
      </c>
      <c r="B1" s="4" t="s">
        <v>30</v>
      </c>
      <c r="C1" s="4" t="s">
        <v>23</v>
      </c>
    </row>
    <row r="2" spans="1:3" x14ac:dyDescent="0.25">
      <c r="A2" s="2" t="s">
        <v>20</v>
      </c>
      <c r="B2" s="3">
        <v>0.995</v>
      </c>
      <c r="C2" s="3">
        <v>0.01</v>
      </c>
    </row>
    <row r="3" spans="1:3" x14ac:dyDescent="0.25">
      <c r="A3" s="2" t="s">
        <v>21</v>
      </c>
      <c r="B3" s="3">
        <v>0.998</v>
      </c>
      <c r="C3" s="3">
        <v>0.01</v>
      </c>
    </row>
    <row r="4" spans="1:3" x14ac:dyDescent="0.25">
      <c r="A4" s="2" t="s">
        <v>22</v>
      </c>
      <c r="B4" s="3">
        <v>1</v>
      </c>
      <c r="C4" s="3">
        <v>0.01</v>
      </c>
    </row>
    <row r="5" spans="1:3" x14ac:dyDescent="0.25">
      <c r="A5" s="2" t="s">
        <v>16</v>
      </c>
      <c r="B5" s="3">
        <v>0.996</v>
      </c>
      <c r="C5" s="3">
        <v>0</v>
      </c>
    </row>
    <row r="6" spans="1:3" x14ac:dyDescent="0.25">
      <c r="A6" s="2" t="s">
        <v>17</v>
      </c>
      <c r="B6" s="3">
        <v>0.98799999999999999</v>
      </c>
      <c r="C6" s="3">
        <v>7.0000000000000007E-2</v>
      </c>
    </row>
    <row r="7" spans="1:3" x14ac:dyDescent="0.25">
      <c r="A7" s="2" t="s">
        <v>15</v>
      </c>
      <c r="B7" s="3">
        <v>1</v>
      </c>
      <c r="C7" s="3">
        <v>0</v>
      </c>
    </row>
    <row r="8" spans="1:3" x14ac:dyDescent="0.25">
      <c r="A8" s="2" t="s">
        <v>18</v>
      </c>
      <c r="B8" s="3">
        <v>0.94699999999999995</v>
      </c>
      <c r="C8" s="3">
        <v>0.27</v>
      </c>
    </row>
    <row r="9" spans="1:3" x14ac:dyDescent="0.25">
      <c r="A9" s="2" t="s">
        <v>12</v>
      </c>
      <c r="B9" s="3">
        <v>0.97199999999999998</v>
      </c>
      <c r="C9" s="3">
        <v>0.5</v>
      </c>
    </row>
    <row r="10" spans="1:3" x14ac:dyDescent="0.25">
      <c r="A10" s="2" t="s">
        <v>19</v>
      </c>
      <c r="B10" s="3">
        <v>1</v>
      </c>
      <c r="C10" s="3">
        <v>0</v>
      </c>
    </row>
    <row r="11" spans="1:3" x14ac:dyDescent="0.25">
      <c r="A11" s="2"/>
      <c r="B11" s="3"/>
      <c r="C11" s="3"/>
    </row>
    <row r="12" spans="1:3" x14ac:dyDescent="0.25">
      <c r="A12" s="2"/>
      <c r="B12" s="3"/>
      <c r="C12" s="3"/>
    </row>
    <row r="13" spans="1:3" x14ac:dyDescent="0.25">
      <c r="A13" s="2"/>
      <c r="B13" s="3"/>
      <c r="C13" s="3"/>
    </row>
    <row r="14" spans="1:3" x14ac:dyDescent="0.25">
      <c r="A14" s="2"/>
      <c r="B14" s="3"/>
      <c r="C14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1D64-4058-4FF2-AF00-48A22074E656}">
  <dimension ref="A1:C11"/>
  <sheetViews>
    <sheetView workbookViewId="0">
      <selection activeCell="C10" sqref="A4:C10"/>
    </sheetView>
  </sheetViews>
  <sheetFormatPr defaultRowHeight="15" x14ac:dyDescent="0.25"/>
  <cols>
    <col min="1" max="1" width="24.28515625" bestFit="1" customWidth="1"/>
    <col min="2" max="2" width="48.7109375" bestFit="1" customWidth="1"/>
    <col min="3" max="3" width="44.85546875" bestFit="1" customWidth="1"/>
  </cols>
  <sheetData>
    <row r="1" spans="1:3" x14ac:dyDescent="0.25">
      <c r="A1" s="1" t="s">
        <v>1</v>
      </c>
      <c r="B1" t="s">
        <v>13</v>
      </c>
    </row>
    <row r="3" spans="1:3" x14ac:dyDescent="0.25">
      <c r="A3" s="1" t="s">
        <v>25</v>
      </c>
      <c r="B3" t="s">
        <v>26</v>
      </c>
      <c r="C3" t="s">
        <v>27</v>
      </c>
    </row>
    <row r="4" spans="1:3" x14ac:dyDescent="0.25">
      <c r="A4" s="2" t="s">
        <v>33</v>
      </c>
      <c r="B4" s="13">
        <v>0.45</v>
      </c>
      <c r="C4" s="13">
        <v>0.89300000000000002</v>
      </c>
    </row>
    <row r="5" spans="1:3" x14ac:dyDescent="0.25">
      <c r="A5" s="2" t="s">
        <v>35</v>
      </c>
      <c r="B5" s="13">
        <v>0.35</v>
      </c>
      <c r="C5" s="13">
        <v>0.88500000000000001</v>
      </c>
    </row>
    <row r="6" spans="1:3" x14ac:dyDescent="0.25">
      <c r="A6" s="2" t="s">
        <v>34</v>
      </c>
      <c r="B6" s="13">
        <v>0.48</v>
      </c>
      <c r="C6" s="13">
        <v>0.90300000000000002</v>
      </c>
    </row>
    <row r="7" spans="1:3" x14ac:dyDescent="0.25">
      <c r="A7" s="2" t="s">
        <v>28</v>
      </c>
      <c r="B7" s="13">
        <v>0.56999999999999995</v>
      </c>
      <c r="C7" s="13">
        <v>0.86899999999999999</v>
      </c>
    </row>
    <row r="8" spans="1:3" x14ac:dyDescent="0.25">
      <c r="A8" s="2" t="s">
        <v>29</v>
      </c>
      <c r="B8" s="13">
        <v>0.69</v>
      </c>
      <c r="C8" s="13">
        <v>0.83899999999999997</v>
      </c>
    </row>
    <row r="9" spans="1:3" x14ac:dyDescent="0.25">
      <c r="A9" s="2" t="s">
        <v>31</v>
      </c>
      <c r="B9" s="13">
        <v>0.39</v>
      </c>
      <c r="C9" s="13">
        <v>0.94499999999999995</v>
      </c>
    </row>
    <row r="10" spans="1:3" x14ac:dyDescent="0.25">
      <c r="A10" s="2" t="s">
        <v>32</v>
      </c>
      <c r="B10" s="13">
        <v>0.39</v>
      </c>
      <c r="C10" s="13">
        <v>0.94499999999999995</v>
      </c>
    </row>
    <row r="11" spans="1:3" x14ac:dyDescent="0.25">
      <c r="A11" s="2" t="s">
        <v>36</v>
      </c>
      <c r="B11">
        <v>3.3200000000000003</v>
      </c>
      <c r="C11">
        <v>6.2789999999999999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5072-BBCA-4C8C-A34B-B3CDD2EBA504}">
  <dimension ref="A1:C8"/>
  <sheetViews>
    <sheetView workbookViewId="0">
      <selection activeCell="K17" sqref="K17"/>
    </sheetView>
  </sheetViews>
  <sheetFormatPr defaultRowHeight="15" x14ac:dyDescent="0.25"/>
  <cols>
    <col min="1" max="1" width="24.28515625" bestFit="1" customWidth="1"/>
    <col min="2" max="2" width="35.28515625" bestFit="1" customWidth="1"/>
    <col min="3" max="3" width="27.42578125" bestFit="1" customWidth="1"/>
  </cols>
  <sheetData>
    <row r="1" spans="1:3" x14ac:dyDescent="0.25">
      <c r="A1" s="4" t="s">
        <v>25</v>
      </c>
      <c r="B1" s="4" t="s">
        <v>37</v>
      </c>
      <c r="C1" s="4" t="s">
        <v>30</v>
      </c>
    </row>
    <row r="2" spans="1:3" x14ac:dyDescent="0.25">
      <c r="A2" s="2" t="s">
        <v>33</v>
      </c>
      <c r="B2" s="13">
        <v>0.45</v>
      </c>
      <c r="C2" s="13">
        <v>0.89300000000000002</v>
      </c>
    </row>
    <row r="3" spans="1:3" x14ac:dyDescent="0.25">
      <c r="A3" s="2"/>
      <c r="B3" s="13"/>
      <c r="C3" s="13"/>
    </row>
    <row r="4" spans="1:3" x14ac:dyDescent="0.25">
      <c r="A4" s="2"/>
      <c r="B4" s="13"/>
      <c r="C4" s="13"/>
    </row>
    <row r="5" spans="1:3" x14ac:dyDescent="0.25">
      <c r="A5" s="2" t="s">
        <v>28</v>
      </c>
      <c r="B5" s="13">
        <v>0.56999999999999995</v>
      </c>
      <c r="C5" s="13">
        <v>0.86899999999999999</v>
      </c>
    </row>
    <row r="6" spans="1:3" x14ac:dyDescent="0.25">
      <c r="A6" s="2" t="s">
        <v>29</v>
      </c>
      <c r="B6" s="13">
        <v>0.69</v>
      </c>
      <c r="C6" s="13">
        <v>0.83899999999999997</v>
      </c>
    </row>
    <row r="7" spans="1:3" x14ac:dyDescent="0.25">
      <c r="A7" s="2"/>
      <c r="B7" s="13"/>
      <c r="C7" s="13"/>
    </row>
    <row r="8" spans="1:3" x14ac:dyDescent="0.25">
      <c r="A8" s="2" t="s">
        <v>32</v>
      </c>
      <c r="B8" s="13">
        <v>0.39</v>
      </c>
      <c r="C8" s="13">
        <v>0.94499999999999995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Φύλλο1</vt:lpstr>
      <vt:lpstr>Φύλλο3</vt:lpstr>
      <vt:lpstr>Φύλλο4</vt:lpstr>
      <vt:lpstr>Φύλλο6</vt:lpstr>
      <vt:lpstr>Φύλλο7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2022-11-21T17:09:36Z</dcterms:modified>
</cp:coreProperties>
</file>