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.longobardi\OneDrive - maximintegrated.onmicrosoft.com\WORK\PERSONAL\AL2TECH\LEOLED\PCB\Rev_1\Simulations\"/>
    </mc:Choice>
  </mc:AlternateContent>
  <xr:revisionPtr revIDLastSave="134" documentId="8_{2CA55925-951F-429F-B261-8C0628587C8A}" xr6:coauthVersionLast="32" xr6:coauthVersionMax="32" xr10:uidLastSave="{EF3FAC01-C21A-4FEE-8418-60DE82543B8F}"/>
  <bookViews>
    <workbookView xWindow="0" yWindow="0" windowWidth="28800" windowHeight="12225" activeTab="2" xr2:uid="{4BA27434-278B-4D96-B7BD-00B327F6C9CD}"/>
  </bookViews>
  <sheets>
    <sheet name="calculator" sheetId="1" r:id="rId1"/>
    <sheet name="BQ24210" sheetId="2" r:id="rId2"/>
    <sheet name="LED_Driver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3" l="1"/>
  <c r="H45" i="3" l="1"/>
  <c r="H37" i="3" l="1"/>
  <c r="G39" i="3" s="1"/>
  <c r="B36" i="3"/>
  <c r="G40" i="3" l="1"/>
  <c r="I42" i="3" s="1"/>
  <c r="H39" i="3"/>
  <c r="H40" i="3"/>
  <c r="H42" i="3" s="1"/>
  <c r="I39" i="3"/>
  <c r="I40" i="3"/>
  <c r="G42" i="3" s="1"/>
  <c r="G44" i="3" s="1"/>
  <c r="N6" i="2"/>
  <c r="I43" i="3" l="1"/>
  <c r="I44" i="3"/>
  <c r="H43" i="3"/>
  <c r="H44" i="3"/>
  <c r="G43" i="3"/>
  <c r="J2" i="2"/>
  <c r="F2" i="2" l="1"/>
  <c r="B2" i="2"/>
  <c r="F5" i="1" l="1"/>
  <c r="F8" i="1" s="1"/>
  <c r="B7" i="1"/>
  <c r="F2" i="1" s="1"/>
  <c r="B6" i="1"/>
</calcChain>
</file>

<file path=xl/sharedStrings.xml><?xml version="1.0" encoding="utf-8"?>
<sst xmlns="http://schemas.openxmlformats.org/spreadsheetml/2006/main" count="99" uniqueCount="75">
  <si>
    <t xml:space="preserve">LEDS </t>
  </si>
  <si>
    <t>N</t>
  </si>
  <si>
    <t>ILED</t>
  </si>
  <si>
    <t>mA</t>
  </si>
  <si>
    <t>VLED</t>
  </si>
  <si>
    <t>V</t>
  </si>
  <si>
    <t>LED Power</t>
  </si>
  <si>
    <t>W</t>
  </si>
  <si>
    <t>Led eff</t>
  </si>
  <si>
    <t>%</t>
  </si>
  <si>
    <t>Light On time</t>
  </si>
  <si>
    <t>h</t>
  </si>
  <si>
    <t>Battery Wh</t>
  </si>
  <si>
    <t>Wh</t>
  </si>
  <si>
    <t>Battery Typ V</t>
  </si>
  <si>
    <t>Battery min Cap</t>
  </si>
  <si>
    <t>mAh</t>
  </si>
  <si>
    <t>Battery Cap</t>
  </si>
  <si>
    <t>Battery Recharg Time</t>
  </si>
  <si>
    <t>recharg Eff</t>
  </si>
  <si>
    <t>Solar Panel min W</t>
  </si>
  <si>
    <t>https://it.aliexpress.com/item/L152-7-4V-2300mAH-954850-PLIB-polymer-lithium-ion-Li-ion-battery-for-model-aircraft/32238991132.html?spm=a2g0y.search0104.3.9.1132236bkSBLCh&amp;ws_ab_test=searchweb0_0,searchweb201602_5_10152_10151_10065_10344_10068_5722815_10342_10343_10340_5722915_10341_10698_5722615_10696_10084_10083_10618_10304_10307_10302_5722715_5711215_10059_308_100031_10103_10624_10623_10622_5711315_5722515_10621_10620,searchweb201603_1,ppcSwitch_7&amp;algo_expid=df80bd4a-40dc-4d04-a369-55481cc3f98c-1&amp;algo_pvid=df80bd4a-40dc-4d04-a369-55481cc3f98c&amp;transAbTest=ae803_2&amp;priceBeautifyAB=0</t>
  </si>
  <si>
    <t>https://it.aliexpress.com/item/KINCO-6-v-1-5-w-Pannello-Solare-FAI-DA-TE-MINI-Caricabatteria-Solare-In-Silicio/32854769028.html?spm=a2g0y.search0104.3.67.fe6b1043H6ZG46&amp;ws_ab_test=searchweb0_0%2Csearchweb201602_5_10152_10151_10065_10344_10068_5722815_10342_10343_10340_5722915_10341_10698_5722615_10696_10084_10083_10618_10304_10307_10302_5722715_5711215_10059_308_100031_10103_10624_10623_10622_5711315_5722515_10621_10620%2Csearchweb201603_1%2CppcSwitch_7&amp;algo_expid=be98ff15-aeee-42e8-a4b5-a1c919f0658c-9&amp;algo_pvid=be98ff15-aeee-42e8-a4b5-a1c919f0658c&amp;transAbTest=ae803_2&amp;priceBeautifyAB=0</t>
  </si>
  <si>
    <t>ISET</t>
  </si>
  <si>
    <t>RSET</t>
  </si>
  <si>
    <t>Ohm</t>
  </si>
  <si>
    <t>VBUS_DPM</t>
  </si>
  <si>
    <t>RDPM</t>
  </si>
  <si>
    <t>LED</t>
  </si>
  <si>
    <t>MLCAWT-A1-0000-000051</t>
  </si>
  <si>
    <t>Mouser</t>
  </si>
  <si>
    <t>https://www.mouser.it/ProductDetail/Cree-Inc/MLCAWT-A1-0000-000051?qs=%2fha2pyFaduixVGhUxsGngeqgSBsxbO7OUlr5WRQo9g6GzIdyU0BQnFGyB5SlbI4a</t>
  </si>
  <si>
    <t>kOhm</t>
  </si>
  <si>
    <t>RTH(45)</t>
  </si>
  <si>
    <t>RT1</t>
  </si>
  <si>
    <t>kohm</t>
  </si>
  <si>
    <t>T1</t>
  </si>
  <si>
    <t>C</t>
  </si>
  <si>
    <t>T2</t>
  </si>
  <si>
    <t>R1</t>
  </si>
  <si>
    <t>B</t>
  </si>
  <si>
    <t>K</t>
  </si>
  <si>
    <t>R2</t>
  </si>
  <si>
    <t>https://www.digikey.com/product-detail/en/tdk-corporation/NTCG164KF104FT1/445-2556-1-ND/934255</t>
  </si>
  <si>
    <t>TPS61169</t>
  </si>
  <si>
    <t>MAX Iled</t>
  </si>
  <si>
    <t>Rset</t>
  </si>
  <si>
    <t>boost</t>
  </si>
  <si>
    <t>VIN</t>
  </si>
  <si>
    <t>MIN</t>
  </si>
  <si>
    <t>TYP</t>
  </si>
  <si>
    <t>MAX</t>
  </si>
  <si>
    <t>VF led</t>
  </si>
  <si>
    <t>Nled</t>
  </si>
  <si>
    <t>VOUT</t>
  </si>
  <si>
    <t>IOUT</t>
  </si>
  <si>
    <t>A</t>
  </si>
  <si>
    <t>IIN</t>
  </si>
  <si>
    <t>D</t>
  </si>
  <si>
    <t>Ipp</t>
  </si>
  <si>
    <t>L</t>
  </si>
  <si>
    <t>uH</t>
  </si>
  <si>
    <t>Ipeak</t>
  </si>
  <si>
    <t>2A inductor</t>
  </si>
  <si>
    <t>Ivalley</t>
  </si>
  <si>
    <t>https://www.digikey.com/product-detail/en/wurth-electronics-inc/74437336100/732-6170-6-ND/5050994</t>
  </si>
  <si>
    <t>Ind</t>
  </si>
  <si>
    <t>https://www.digikey.com/product-detail/en/diodes-incorporated/MBR0580S1-7/MBR0580S1-7DITR-ND/5080335</t>
  </si>
  <si>
    <t>Sch</t>
  </si>
  <si>
    <t>COUT</t>
  </si>
  <si>
    <t>uF</t>
  </si>
  <si>
    <t>Cout</t>
  </si>
  <si>
    <t>https://www.digikey.com/product-detail/en/samsung-electro-mechanics/CL31A475KB9LNNC/1276-2731-2-ND/3888389</t>
  </si>
  <si>
    <t>4.7uF 50V ceramic</t>
  </si>
  <si>
    <t>R 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</si>
</sst>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3</xdr:row>
      <xdr:rowOff>38100</xdr:rowOff>
    </xdr:from>
    <xdr:to>
      <xdr:col>15</xdr:col>
      <xdr:colOff>75064</xdr:colOff>
      <xdr:row>30</xdr:row>
      <xdr:rowOff>18409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7569F-599E-4E36-A883-745626A48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609600"/>
          <a:ext cx="9085714" cy="5123809"/>
        </a:xfrm>
        <a:prstGeom prst="rect">
          <a:avLst/>
        </a:prstGeom>
      </xdr:spPr>
    </xdr:pic>
    <xdr:clientData/>
  </xdr:twoCellAnchor>
  <xdr:twoCellAnchor editAs="oneCell">
    <xdr:from>
      <xdr:col>15</xdr:col>
      <xdr:colOff>333375</xdr:colOff>
      <xdr:row>3</xdr:row>
      <xdr:rowOff>95250</xdr:rowOff>
    </xdr:from>
    <xdr:to>
      <xdr:col>30</xdr:col>
      <xdr:colOff>319839</xdr:colOff>
      <xdr:row>30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79D968-290F-4247-A5AE-D26034EE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666750"/>
          <a:ext cx="9130464" cy="5200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digikey.com/product-detail/en/wurth-electronics-inc/74437336100/732-6170-6-ND/50509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6D3D1-AA70-44F8-81E1-A401474ACDD7}">
  <dimension ref="A1:H8"/>
  <sheetViews>
    <sheetView workbookViewId="0">
      <selection activeCell="B6" sqref="B6"/>
    </sheetView>
  </sheetViews>
  <sheetFormatPr defaultRowHeight="15" x14ac:dyDescent="0.25"/>
  <cols>
    <col min="1" max="1" width="13.28515625" customWidth="1"/>
    <col min="5" max="5" width="19.28515625" customWidth="1"/>
  </cols>
  <sheetData>
    <row r="1" spans="1:8" x14ac:dyDescent="0.25">
      <c r="A1" t="s">
        <v>0</v>
      </c>
      <c r="B1">
        <v>2</v>
      </c>
      <c r="C1" t="s">
        <v>1</v>
      </c>
      <c r="E1" t="s">
        <v>14</v>
      </c>
      <c r="F1">
        <v>3.7</v>
      </c>
      <c r="G1" t="s">
        <v>5</v>
      </c>
    </row>
    <row r="2" spans="1:8" x14ac:dyDescent="0.25">
      <c r="A2" t="s">
        <v>2</v>
      </c>
      <c r="B2">
        <v>100</v>
      </c>
      <c r="C2" t="s">
        <v>3</v>
      </c>
      <c r="E2" s="2" t="s">
        <v>15</v>
      </c>
      <c r="F2" s="3">
        <f>1000*B7/F1</f>
        <v>810.81081081081072</v>
      </c>
      <c r="G2" s="2" t="s">
        <v>16</v>
      </c>
    </row>
    <row r="3" spans="1:8" x14ac:dyDescent="0.25">
      <c r="A3" t="s">
        <v>4</v>
      </c>
      <c r="B3">
        <v>3</v>
      </c>
      <c r="C3" t="s">
        <v>5</v>
      </c>
    </row>
    <row r="4" spans="1:8" x14ac:dyDescent="0.25">
      <c r="A4" t="s">
        <v>8</v>
      </c>
      <c r="B4" s="1">
        <v>0.6</v>
      </c>
      <c r="C4" t="s">
        <v>9</v>
      </c>
      <c r="E4" t="s">
        <v>17</v>
      </c>
      <c r="F4">
        <v>1000</v>
      </c>
      <c r="G4" t="s">
        <v>16</v>
      </c>
      <c r="H4" t="s">
        <v>21</v>
      </c>
    </row>
    <row r="5" spans="1:8" x14ac:dyDescent="0.25">
      <c r="A5" t="s">
        <v>10</v>
      </c>
      <c r="B5" s="1">
        <v>3</v>
      </c>
      <c r="C5" t="s">
        <v>11</v>
      </c>
      <c r="E5" t="s">
        <v>12</v>
      </c>
      <c r="F5">
        <f>F1*F4/1000</f>
        <v>3.7</v>
      </c>
      <c r="G5" t="s">
        <v>13</v>
      </c>
    </row>
    <row r="6" spans="1:8" x14ac:dyDescent="0.25">
      <c r="A6" t="s">
        <v>6</v>
      </c>
      <c r="B6">
        <f>B2*B3*B1/(B4*1000)</f>
        <v>1</v>
      </c>
      <c r="C6" t="s">
        <v>7</v>
      </c>
      <c r="E6" t="s">
        <v>18</v>
      </c>
      <c r="F6">
        <v>6</v>
      </c>
      <c r="G6" t="s">
        <v>11</v>
      </c>
    </row>
    <row r="7" spans="1:8" x14ac:dyDescent="0.25">
      <c r="A7" t="s">
        <v>12</v>
      </c>
      <c r="B7">
        <f>B6*B5</f>
        <v>3</v>
      </c>
      <c r="C7" t="s">
        <v>13</v>
      </c>
      <c r="E7" t="s">
        <v>19</v>
      </c>
      <c r="F7">
        <v>0.5</v>
      </c>
      <c r="G7" t="s">
        <v>9</v>
      </c>
    </row>
    <row r="8" spans="1:8" x14ac:dyDescent="0.25">
      <c r="E8" s="2" t="s">
        <v>20</v>
      </c>
      <c r="F8" s="4">
        <f>F5/(F6*F7)</f>
        <v>1.2333333333333334</v>
      </c>
      <c r="G8" s="2" t="s">
        <v>7</v>
      </c>
      <c r="H8" t="s">
        <v>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A260D-FD7C-4AC5-A28C-76FB5BE1F65B}">
  <dimension ref="A1:P6"/>
  <sheetViews>
    <sheetView workbookViewId="0">
      <selection activeCell="P1" sqref="P1"/>
    </sheetView>
  </sheetViews>
  <sheetFormatPr defaultRowHeight="15" x14ac:dyDescent="0.25"/>
  <cols>
    <col min="5" max="5" width="11" customWidth="1"/>
  </cols>
  <sheetData>
    <row r="1" spans="1:16" x14ac:dyDescent="0.25">
      <c r="A1" t="s">
        <v>23</v>
      </c>
      <c r="B1">
        <v>450</v>
      </c>
      <c r="C1" t="s">
        <v>3</v>
      </c>
      <c r="E1" t="s">
        <v>26</v>
      </c>
      <c r="F1">
        <v>4.3499999999999996</v>
      </c>
      <c r="G1" t="s">
        <v>5</v>
      </c>
      <c r="I1" t="s">
        <v>33</v>
      </c>
      <c r="J1">
        <v>38.840000000000003</v>
      </c>
      <c r="K1" t="s">
        <v>32</v>
      </c>
      <c r="M1" t="s">
        <v>36</v>
      </c>
      <c r="N1">
        <v>25</v>
      </c>
      <c r="O1" t="s">
        <v>37</v>
      </c>
      <c r="P1" t="s">
        <v>43</v>
      </c>
    </row>
    <row r="2" spans="1:16" x14ac:dyDescent="0.25">
      <c r="A2" t="s">
        <v>24</v>
      </c>
      <c r="B2" s="3">
        <f>1000*390/B1</f>
        <v>866.66666666666663</v>
      </c>
      <c r="C2" t="s">
        <v>25</v>
      </c>
      <c r="E2" t="s">
        <v>27</v>
      </c>
      <c r="F2" s="3">
        <f>1000*(F1-3.5)/0.15</f>
        <v>5666.6666666666642</v>
      </c>
      <c r="G2" t="s">
        <v>25</v>
      </c>
      <c r="I2" t="s">
        <v>34</v>
      </c>
      <c r="J2" s="3">
        <f>(J1/0.186) - J1</f>
        <v>169.97720430107529</v>
      </c>
      <c r="K2" t="s">
        <v>35</v>
      </c>
      <c r="M2" t="s">
        <v>38</v>
      </c>
      <c r="N2">
        <v>45</v>
      </c>
      <c r="O2" t="s">
        <v>37</v>
      </c>
    </row>
    <row r="3" spans="1:16" x14ac:dyDescent="0.25">
      <c r="M3" t="s">
        <v>39</v>
      </c>
      <c r="N3">
        <v>100</v>
      </c>
      <c r="O3" t="s">
        <v>32</v>
      </c>
    </row>
    <row r="4" spans="1:16" x14ac:dyDescent="0.25">
      <c r="M4" t="s">
        <v>40</v>
      </c>
      <c r="N4">
        <v>4485</v>
      </c>
      <c r="O4" t="s">
        <v>41</v>
      </c>
    </row>
    <row r="6" spans="1:16" x14ac:dyDescent="0.25">
      <c r="M6" t="s">
        <v>42</v>
      </c>
      <c r="N6" s="1">
        <f>EXP(LN(N3*1000)-N4*((1/(N1+273.15))-(1/(N2+273.15))))/1000</f>
        <v>38.843100765123829</v>
      </c>
      <c r="O6" t="s">
        <v>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ACC6-A4D2-4AD2-94F0-5F366E976AAA}">
  <dimension ref="A1:K48"/>
  <sheetViews>
    <sheetView tabSelected="1" topLeftCell="A19" workbookViewId="0">
      <selection activeCell="B37" sqref="B37"/>
    </sheetView>
  </sheetViews>
  <sheetFormatPr defaultRowHeight="15" x14ac:dyDescent="0.25"/>
  <sheetData>
    <row r="1" spans="1:2" x14ac:dyDescent="0.25">
      <c r="A1" t="s">
        <v>28</v>
      </c>
      <c r="B1" t="s">
        <v>29</v>
      </c>
    </row>
    <row r="2" spans="1:2" x14ac:dyDescent="0.25">
      <c r="A2" t="s">
        <v>30</v>
      </c>
      <c r="B2" t="s">
        <v>31</v>
      </c>
    </row>
    <row r="34" spans="1:11" x14ac:dyDescent="0.25">
      <c r="A34" t="s">
        <v>44</v>
      </c>
      <c r="F34" t="s">
        <v>47</v>
      </c>
    </row>
    <row r="35" spans="1:11" x14ac:dyDescent="0.25">
      <c r="A35" t="s">
        <v>45</v>
      </c>
      <c r="B35">
        <v>136</v>
      </c>
      <c r="C35" t="s">
        <v>3</v>
      </c>
      <c r="G35" t="s">
        <v>49</v>
      </c>
      <c r="H35" t="s">
        <v>50</v>
      </c>
      <c r="I35" t="s">
        <v>51</v>
      </c>
    </row>
    <row r="36" spans="1:11" x14ac:dyDescent="0.25">
      <c r="A36" s="2" t="s">
        <v>46</v>
      </c>
      <c r="B36" s="2">
        <f>204/B35</f>
        <v>1.5</v>
      </c>
      <c r="C36" s="2" t="s">
        <v>25</v>
      </c>
      <c r="F36" t="s">
        <v>48</v>
      </c>
      <c r="G36">
        <v>3</v>
      </c>
      <c r="H36">
        <v>3.7</v>
      </c>
      <c r="I36">
        <v>4.2</v>
      </c>
      <c r="J36" t="s">
        <v>5</v>
      </c>
    </row>
    <row r="37" spans="1:11" x14ac:dyDescent="0.25">
      <c r="A37" t="s">
        <v>74</v>
      </c>
      <c r="B37" s="1">
        <f>B36*(B35/1000)^2</f>
        <v>2.7744000000000005E-2</v>
      </c>
      <c r="C37" t="s">
        <v>7</v>
      </c>
      <c r="F37" t="s">
        <v>54</v>
      </c>
      <c r="H37">
        <f>B38*B39+0.204</f>
        <v>10.103999999999999</v>
      </c>
      <c r="J37" t="s">
        <v>5</v>
      </c>
    </row>
    <row r="38" spans="1:11" x14ac:dyDescent="0.25">
      <c r="A38" t="s">
        <v>52</v>
      </c>
      <c r="B38">
        <v>3.3</v>
      </c>
      <c r="C38" t="s">
        <v>5</v>
      </c>
      <c r="F38" t="s">
        <v>55</v>
      </c>
      <c r="H38">
        <v>0.14000000000000001</v>
      </c>
      <c r="J38" t="s">
        <v>56</v>
      </c>
    </row>
    <row r="39" spans="1:11" x14ac:dyDescent="0.25">
      <c r="A39" t="s">
        <v>53</v>
      </c>
      <c r="B39">
        <v>3</v>
      </c>
      <c r="F39" t="s">
        <v>57</v>
      </c>
      <c r="G39" s="5">
        <f>$H$37*$H$38/(I36*0.85)</f>
        <v>0.39623529411764707</v>
      </c>
      <c r="H39" s="5">
        <f>$H$37*$H$38/(H36*0.85)</f>
        <v>0.44978060413354531</v>
      </c>
      <c r="I39" s="5">
        <f>$H$37*$H$38/(G36*0.85)</f>
        <v>0.55472941176470592</v>
      </c>
      <c r="J39" t="s">
        <v>56</v>
      </c>
    </row>
    <row r="40" spans="1:11" x14ac:dyDescent="0.25">
      <c r="F40" t="s">
        <v>58</v>
      </c>
      <c r="G40" s="1">
        <f>($H$37-I36)/$H$37</f>
        <v>0.58432304038004745</v>
      </c>
      <c r="H40" s="1">
        <f>($H$37-H36)/$H$37</f>
        <v>0.63380839271575606</v>
      </c>
      <c r="I40" s="1">
        <f>($H$37-G36)/$H$37</f>
        <v>0.70308788598574823</v>
      </c>
      <c r="J40" t="s">
        <v>9</v>
      </c>
    </row>
    <row r="41" spans="1:11" x14ac:dyDescent="0.25">
      <c r="F41" t="s">
        <v>60</v>
      </c>
      <c r="H41">
        <v>10</v>
      </c>
      <c r="J41" t="s">
        <v>61</v>
      </c>
      <c r="K41" t="s">
        <v>63</v>
      </c>
    </row>
    <row r="42" spans="1:11" x14ac:dyDescent="0.25">
      <c r="F42" t="s">
        <v>59</v>
      </c>
      <c r="G42" s="5">
        <f>G36*I40/($H$41*1.2)</f>
        <v>0.17577197149643706</v>
      </c>
      <c r="H42" s="5">
        <f>H36*H40/($H$41*1.2)</f>
        <v>0.19542425442069145</v>
      </c>
      <c r="I42" s="5">
        <f>I36*G40/($H$41*1.2)</f>
        <v>0.20451306413301662</v>
      </c>
      <c r="J42" t="s">
        <v>56</v>
      </c>
    </row>
    <row r="43" spans="1:11" x14ac:dyDescent="0.25">
      <c r="F43" t="s">
        <v>62</v>
      </c>
      <c r="G43" s="5">
        <f>G39+G42/2</f>
        <v>0.48412127986586562</v>
      </c>
      <c r="H43" s="5">
        <f>H39+H42/2</f>
        <v>0.54749273134389109</v>
      </c>
      <c r="I43" s="5">
        <f>I39+I42/2</f>
        <v>0.65698594383121423</v>
      </c>
      <c r="J43" t="s">
        <v>56</v>
      </c>
    </row>
    <row r="44" spans="1:11" x14ac:dyDescent="0.25">
      <c r="F44" t="s">
        <v>64</v>
      </c>
      <c r="G44" s="5">
        <f>G39-G42/2</f>
        <v>0.30834930836942853</v>
      </c>
      <c r="H44" s="5">
        <f>H39-H42/2</f>
        <v>0.35206847692319959</v>
      </c>
      <c r="I44" s="5">
        <f>I39-I42/2</f>
        <v>0.45247287969819761</v>
      </c>
      <c r="J44" t="s">
        <v>56</v>
      </c>
    </row>
    <row r="45" spans="1:11" x14ac:dyDescent="0.25">
      <c r="F45" t="s">
        <v>69</v>
      </c>
      <c r="H45" s="1">
        <f>H40*H38/(1.2*0.05)</f>
        <v>1.4788862496700976</v>
      </c>
      <c r="J45" t="s">
        <v>70</v>
      </c>
      <c r="K45" t="s">
        <v>73</v>
      </c>
    </row>
    <row r="46" spans="1:11" x14ac:dyDescent="0.25">
      <c r="E46" t="s">
        <v>66</v>
      </c>
      <c r="F46" s="6" t="s">
        <v>65</v>
      </c>
    </row>
    <row r="47" spans="1:11" x14ac:dyDescent="0.25">
      <c r="E47" t="s">
        <v>68</v>
      </c>
      <c r="F47" t="s">
        <v>67</v>
      </c>
    </row>
    <row r="48" spans="1:11" x14ac:dyDescent="0.25">
      <c r="E48" t="s">
        <v>71</v>
      </c>
      <c r="F48" t="s">
        <v>72</v>
      </c>
    </row>
  </sheetData>
  <hyperlinks>
    <hyperlink ref="F46" r:id="rId1" xr:uid="{EC74AFBD-C72C-447D-986B-3E394F970CB1}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BQ24210</vt:lpstr>
      <vt:lpstr>LED_Driver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Longobardi</dc:creator>
  <cp:lastModifiedBy>Andrea Longobardi</cp:lastModifiedBy>
  <dcterms:created xsi:type="dcterms:W3CDTF">2018-05-07T14:29:48Z</dcterms:created>
  <dcterms:modified xsi:type="dcterms:W3CDTF">2018-05-24T13:12:35Z</dcterms:modified>
</cp:coreProperties>
</file>