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Users\Pascal\Drive Home\_Unibe\2022 HydroBricks\"/>
    </mc:Choice>
  </mc:AlternateContent>
  <xr:revisionPtr revIDLastSave="0" documentId="13_ncr:1_{FA2DAA37-6336-4148-A2CE-8A7BBAC7A1ED}" xr6:coauthVersionLast="47" xr6:coauthVersionMax="47" xr10:uidLastSave="{00000000-0000-0000-0000-000000000000}"/>
  <bookViews>
    <workbookView xWindow="28680" yWindow="-120" windowWidth="25440" windowHeight="15270" xr2:uid="{00000000-000D-0000-FFFF-FFFF00000000}"/>
  </bookViews>
  <sheets>
    <sheet name="Methods" sheetId="2" r:id="rId1"/>
    <sheet name="Linear storage" sheetId="1" r:id="rId2"/>
    <sheet name="Linear storage series" sheetId="3" r:id="rId3"/>
    <sheet name="Linear storage Amax &amp; ET"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E68" i="4" l="1"/>
  <c r="AE67" i="4"/>
  <c r="Z67" i="4"/>
  <c r="U67" i="4"/>
  <c r="S67" i="4"/>
  <c r="C68" i="4"/>
  <c r="C69" i="4"/>
  <c r="C70" i="4"/>
  <c r="C71" i="4"/>
  <c r="C72" i="4"/>
  <c r="C73" i="4"/>
  <c r="C74" i="4"/>
  <c r="C75" i="4"/>
  <c r="C76" i="4"/>
  <c r="C77" i="4"/>
  <c r="C78" i="4"/>
  <c r="C79" i="4"/>
  <c r="C80" i="4"/>
  <c r="C81" i="4"/>
  <c r="C82" i="4"/>
  <c r="C83" i="4"/>
  <c r="C84" i="4"/>
  <c r="C85" i="4"/>
  <c r="C86" i="4"/>
  <c r="C67" i="4"/>
  <c r="P67" i="4" s="1"/>
  <c r="C58" i="4"/>
  <c r="C57" i="4"/>
  <c r="C56" i="4"/>
  <c r="C55" i="4"/>
  <c r="C54" i="4"/>
  <c r="C53" i="4"/>
  <c r="C52" i="4"/>
  <c r="C51" i="4"/>
  <c r="C50" i="4"/>
  <c r="C49" i="4"/>
  <c r="C48" i="4"/>
  <c r="C47" i="4"/>
  <c r="C46" i="4"/>
  <c r="C45" i="4"/>
  <c r="C44" i="4"/>
  <c r="C43" i="4"/>
  <c r="C42" i="4"/>
  <c r="C41" i="4"/>
  <c r="C40" i="4"/>
  <c r="C39" i="4"/>
  <c r="H11" i="4"/>
  <c r="C25" i="4"/>
  <c r="C26" i="4"/>
  <c r="C27" i="4"/>
  <c r="C28" i="4"/>
  <c r="C29" i="4"/>
  <c r="C30" i="4"/>
  <c r="C12" i="4"/>
  <c r="C13" i="4"/>
  <c r="C14" i="4"/>
  <c r="C15" i="4"/>
  <c r="C16" i="4"/>
  <c r="C17" i="4"/>
  <c r="C18" i="4"/>
  <c r="C19" i="4"/>
  <c r="C20" i="4"/>
  <c r="C21" i="4"/>
  <c r="C22" i="4"/>
  <c r="C23" i="4"/>
  <c r="C24" i="4"/>
  <c r="C11" i="4"/>
  <c r="G11" i="4" s="1"/>
  <c r="N67" i="4"/>
  <c r="N39" i="4"/>
  <c r="AE123" i="3"/>
  <c r="AE124" i="3"/>
  <c r="AE125" i="3"/>
  <c r="AE126" i="3"/>
  <c r="AE127" i="3"/>
  <c r="AE122" i="3"/>
  <c r="Y123" i="3"/>
  <c r="Y122" i="3"/>
  <c r="S122" i="3"/>
  <c r="M122" i="3"/>
  <c r="O122" i="3"/>
  <c r="L122" i="3"/>
  <c r="AG95" i="3"/>
  <c r="AG94" i="3"/>
  <c r="AE94" i="3" s="1"/>
  <c r="AF94" i="3" s="1"/>
  <c r="AA94" i="3"/>
  <c r="T94" i="3"/>
  <c r="U94" i="3"/>
  <c r="H94" i="3"/>
  <c r="Y94" i="3"/>
  <c r="Z94" i="3" s="1"/>
  <c r="S94" i="3"/>
  <c r="O94" i="3"/>
  <c r="M94" i="3"/>
  <c r="N94" i="3" s="1"/>
  <c r="O66" i="3"/>
  <c r="L66" i="3"/>
  <c r="J66" i="3" s="1"/>
  <c r="O38" i="3"/>
  <c r="L38" i="3"/>
  <c r="J38" i="3" s="1"/>
  <c r="K38" i="3" s="1"/>
  <c r="Q38" i="3" s="1"/>
  <c r="P38" i="3" s="1"/>
  <c r="H10" i="3"/>
  <c r="F10" i="3" s="1"/>
  <c r="G10" i="3" s="1"/>
  <c r="H11" i="3" s="1"/>
  <c r="E10" i="3"/>
  <c r="C10" i="3" s="1"/>
  <c r="D10" i="3" s="1"/>
  <c r="L94" i="3"/>
  <c r="I38" i="1"/>
  <c r="G38" i="1" s="1"/>
  <c r="H38" i="1" s="1"/>
  <c r="K38" i="1" s="1"/>
  <c r="E38" i="1" s="1"/>
  <c r="D10" i="1"/>
  <c r="E11" i="1" s="1"/>
  <c r="C11" i="1" s="1"/>
  <c r="I66" i="1"/>
  <c r="G66" i="1" s="1"/>
  <c r="C10" i="1"/>
  <c r="L67" i="4" l="1"/>
  <c r="M67" i="4" s="1"/>
  <c r="D11" i="4"/>
  <c r="P39" i="4"/>
  <c r="J122" i="3"/>
  <c r="M66" i="3"/>
  <c r="K66" i="3"/>
  <c r="Q66" i="3" s="1"/>
  <c r="P66" i="3" s="1"/>
  <c r="C66" i="3" s="1"/>
  <c r="D66" i="3" s="1"/>
  <c r="J94" i="3"/>
  <c r="E11" i="3"/>
  <c r="J38" i="1"/>
  <c r="C38" i="1" s="1"/>
  <c r="D38" i="1" s="1"/>
  <c r="I39" i="1" s="1"/>
  <c r="G39" i="1" s="1"/>
  <c r="H39" i="1" s="1"/>
  <c r="K39" i="1" s="1"/>
  <c r="J39" i="1" s="1"/>
  <c r="C39" i="1" s="1"/>
  <c r="H66" i="1"/>
  <c r="L66" i="1"/>
  <c r="J66" i="1" s="1"/>
  <c r="K66" i="1" s="1"/>
  <c r="D11" i="1"/>
  <c r="E11" i="4" l="1"/>
  <c r="H12" i="4" s="1"/>
  <c r="L39" i="4"/>
  <c r="Q67" i="4"/>
  <c r="O67" i="4"/>
  <c r="K122" i="3"/>
  <c r="R122" i="3"/>
  <c r="L67" i="3"/>
  <c r="E66" i="3"/>
  <c r="C38" i="3"/>
  <c r="D38" i="3" s="1"/>
  <c r="E38" i="3"/>
  <c r="M38" i="3" s="1"/>
  <c r="C11" i="3"/>
  <c r="D11" i="3" s="1"/>
  <c r="E12" i="3" s="1"/>
  <c r="C12" i="3" s="1"/>
  <c r="D12" i="3" s="1"/>
  <c r="F11" i="3"/>
  <c r="G11" i="3" s="1"/>
  <c r="H12" i="3" s="1"/>
  <c r="K94" i="3"/>
  <c r="R94" i="3"/>
  <c r="E39" i="1"/>
  <c r="O66" i="1"/>
  <c r="M66" i="1" s="1"/>
  <c r="D39" i="1"/>
  <c r="I40" i="1" s="1"/>
  <c r="G40" i="1" s="1"/>
  <c r="E12" i="1"/>
  <c r="R67" i="4" l="1"/>
  <c r="X67" i="4"/>
  <c r="G12" i="4"/>
  <c r="D12" i="4" s="1"/>
  <c r="F11" i="4"/>
  <c r="I11" i="4"/>
  <c r="J11" i="4" s="1"/>
  <c r="N66" i="1"/>
  <c r="R66" i="1"/>
  <c r="E66" i="1" s="1"/>
  <c r="C66" i="1" s="1"/>
  <c r="D66" i="1" s="1"/>
  <c r="M39" i="4"/>
  <c r="U39" i="4" s="1"/>
  <c r="P122" i="3"/>
  <c r="N66" i="3"/>
  <c r="S66" i="3" s="1"/>
  <c r="R66" i="3" s="1"/>
  <c r="J67" i="3"/>
  <c r="N38" i="3"/>
  <c r="S38" i="3" s="1"/>
  <c r="R38" i="3" s="1"/>
  <c r="L39" i="3"/>
  <c r="J39" i="3" s="1"/>
  <c r="K39" i="3" s="1"/>
  <c r="Q39" i="3" s="1"/>
  <c r="P39" i="3" s="1"/>
  <c r="F12" i="3"/>
  <c r="G12" i="3" s="1"/>
  <c r="H13" i="3" s="1"/>
  <c r="E13" i="3"/>
  <c r="C13" i="3" s="1"/>
  <c r="D13" i="3" s="1"/>
  <c r="P94" i="3"/>
  <c r="H40" i="1"/>
  <c r="C12" i="1"/>
  <c r="D12" i="1" s="1"/>
  <c r="E13" i="1" s="1"/>
  <c r="C13" i="1" s="1"/>
  <c r="D13" i="1" s="1"/>
  <c r="E14" i="1" s="1"/>
  <c r="E12" i="4" l="1"/>
  <c r="I67" i="1"/>
  <c r="G67" i="1" s="1"/>
  <c r="H67" i="1"/>
  <c r="L67" i="1"/>
  <c r="J67" i="1" s="1"/>
  <c r="K67" i="1" s="1"/>
  <c r="P66" i="1"/>
  <c r="Q66" i="1" s="1"/>
  <c r="O39" i="4"/>
  <c r="G39" i="4"/>
  <c r="S39" i="4"/>
  <c r="T67" i="4"/>
  <c r="X122" i="3"/>
  <c r="Q122" i="3"/>
  <c r="K67" i="3"/>
  <c r="Q67" i="3" s="1"/>
  <c r="F66" i="3"/>
  <c r="G66" i="3" s="1"/>
  <c r="H66" i="3"/>
  <c r="F38" i="3"/>
  <c r="G38" i="3" s="1"/>
  <c r="O39" i="3" s="1"/>
  <c r="H38" i="3"/>
  <c r="F13" i="3"/>
  <c r="G13" i="3" s="1"/>
  <c r="H14" i="3" s="1"/>
  <c r="E14" i="3"/>
  <c r="C14" i="3" s="1"/>
  <c r="D14" i="3" s="1"/>
  <c r="E39" i="3"/>
  <c r="X94" i="3"/>
  <c r="Q94" i="3"/>
  <c r="K40" i="1"/>
  <c r="J40" i="1" s="1"/>
  <c r="C40" i="1" s="1"/>
  <c r="C14" i="1"/>
  <c r="D14" i="1" s="1"/>
  <c r="E15" i="1" s="1"/>
  <c r="V67" i="4" l="1"/>
  <c r="F12" i="4"/>
  <c r="O67" i="1"/>
  <c r="M67" i="1" s="1"/>
  <c r="N67" i="1"/>
  <c r="R67" i="1"/>
  <c r="P67" i="1" s="1"/>
  <c r="Q67" i="1" s="1"/>
  <c r="Q39" i="4"/>
  <c r="H39" i="4"/>
  <c r="G13" i="4"/>
  <c r="I12" i="4"/>
  <c r="J12" i="4" s="1"/>
  <c r="H13" i="4"/>
  <c r="V122" i="3"/>
  <c r="O67" i="3"/>
  <c r="M67" i="3" s="1"/>
  <c r="P67" i="3"/>
  <c r="C67" i="3" s="1"/>
  <c r="D67" i="3" s="1"/>
  <c r="E67" i="3"/>
  <c r="M39" i="3"/>
  <c r="N39" i="3" s="1"/>
  <c r="S39" i="3" s="1"/>
  <c r="F14" i="3"/>
  <c r="G14" i="3" s="1"/>
  <c r="H15" i="3" s="1"/>
  <c r="E15" i="3"/>
  <c r="C15" i="3" s="1"/>
  <c r="D15" i="3" s="1"/>
  <c r="C39" i="3"/>
  <c r="D39" i="3" s="1"/>
  <c r="V94" i="3"/>
  <c r="D40" i="1"/>
  <c r="E40" i="1"/>
  <c r="C15" i="1"/>
  <c r="D15" i="1" s="1"/>
  <c r="E16" i="1" s="1"/>
  <c r="W67" i="4" l="1"/>
  <c r="AC67" i="4"/>
  <c r="G67" i="4"/>
  <c r="R39" i="4"/>
  <c r="D39" i="4"/>
  <c r="D13" i="4"/>
  <c r="Y67" i="4"/>
  <c r="W122" i="3"/>
  <c r="AD122" i="3"/>
  <c r="L68" i="3"/>
  <c r="H39" i="3"/>
  <c r="R39" i="3"/>
  <c r="F39" i="3" s="1"/>
  <c r="G39" i="3" s="1"/>
  <c r="O40" i="3" s="1"/>
  <c r="L40" i="3"/>
  <c r="J40" i="3" s="1"/>
  <c r="K40" i="3" s="1"/>
  <c r="Q40" i="3" s="1"/>
  <c r="P40" i="3" s="1"/>
  <c r="F15" i="3"/>
  <c r="G15" i="3" s="1"/>
  <c r="H16" i="3" s="1"/>
  <c r="E16" i="3"/>
  <c r="C16" i="3" s="1"/>
  <c r="D16" i="3" s="1"/>
  <c r="AD94" i="3"/>
  <c r="W94" i="3"/>
  <c r="I41" i="1"/>
  <c r="G41" i="1" s="1"/>
  <c r="H41" i="1" s="1"/>
  <c r="C16" i="1"/>
  <c r="D16" i="1" s="1"/>
  <c r="E17" i="1" s="1"/>
  <c r="E13" i="4" l="1"/>
  <c r="F13" i="4" s="1"/>
  <c r="AA67" i="4"/>
  <c r="AB67" i="4" s="1"/>
  <c r="E39" i="4"/>
  <c r="I39" i="4" s="1"/>
  <c r="T39" i="4"/>
  <c r="H67" i="4"/>
  <c r="D67" i="4" s="1"/>
  <c r="AB122" i="3"/>
  <c r="AC122" i="3" s="1"/>
  <c r="E122" i="3"/>
  <c r="N67" i="3"/>
  <c r="S67" i="3" s="1"/>
  <c r="R67" i="3" s="1"/>
  <c r="J68" i="3"/>
  <c r="F16" i="3"/>
  <c r="G16" i="3" s="1"/>
  <c r="H17" i="3" s="1"/>
  <c r="AB94" i="3"/>
  <c r="AC94" i="3" s="1"/>
  <c r="E94" i="3"/>
  <c r="C94" i="3" s="1"/>
  <c r="D94" i="3" s="1"/>
  <c r="E17" i="3"/>
  <c r="C17" i="3" s="1"/>
  <c r="D17" i="3" s="1"/>
  <c r="E67" i="1"/>
  <c r="C67" i="1" s="1"/>
  <c r="K41" i="1"/>
  <c r="J41" i="1" s="1"/>
  <c r="C41" i="1" s="1"/>
  <c r="C17" i="1"/>
  <c r="D17" i="1" s="1"/>
  <c r="E18" i="1" s="1"/>
  <c r="G14" i="4" l="1"/>
  <c r="I13" i="4"/>
  <c r="J13" i="4" s="1"/>
  <c r="J39" i="4"/>
  <c r="N40" i="4"/>
  <c r="P40" i="4"/>
  <c r="F39" i="4"/>
  <c r="AD67" i="4"/>
  <c r="E67" i="4"/>
  <c r="H14" i="4"/>
  <c r="C122" i="3"/>
  <c r="D122" i="3" s="1"/>
  <c r="F94" i="3"/>
  <c r="G94" i="3" s="1"/>
  <c r="K68" i="3"/>
  <c r="Q68" i="3" s="1"/>
  <c r="F67" i="3"/>
  <c r="G67" i="3" s="1"/>
  <c r="H67" i="3"/>
  <c r="F17" i="3"/>
  <c r="G17" i="3" s="1"/>
  <c r="H18" i="3" s="1"/>
  <c r="E18" i="3"/>
  <c r="C18" i="3" s="1"/>
  <c r="D18" i="3" s="1"/>
  <c r="E40" i="3"/>
  <c r="M40" i="3" s="1"/>
  <c r="L95" i="3"/>
  <c r="D67" i="1"/>
  <c r="D41" i="1"/>
  <c r="E41" i="1"/>
  <c r="C18" i="1"/>
  <c r="D18" i="1" s="1"/>
  <c r="E19" i="1" s="1"/>
  <c r="N68" i="4" l="1"/>
  <c r="P68" i="4"/>
  <c r="L40" i="4"/>
  <c r="I67" i="4"/>
  <c r="J67" i="4" s="1"/>
  <c r="F67" i="4"/>
  <c r="D14" i="4"/>
  <c r="L123" i="3"/>
  <c r="U122" i="3"/>
  <c r="N122" i="3"/>
  <c r="O95" i="3"/>
  <c r="AE95" i="3"/>
  <c r="AF95" i="3" s="1"/>
  <c r="O68" i="3"/>
  <c r="M68" i="3" s="1"/>
  <c r="P68" i="3"/>
  <c r="C68" i="3" s="1"/>
  <c r="D68" i="3" s="1"/>
  <c r="E68" i="3"/>
  <c r="N40" i="3"/>
  <c r="S40" i="3" s="1"/>
  <c r="F18" i="3"/>
  <c r="G18" i="3" s="1"/>
  <c r="H19" i="3" s="1"/>
  <c r="C40" i="3"/>
  <c r="D40" i="3" s="1"/>
  <c r="E19" i="3"/>
  <c r="C19" i="3" s="1"/>
  <c r="D19" i="3" s="1"/>
  <c r="J95" i="3"/>
  <c r="I68" i="1"/>
  <c r="G68" i="1" s="1"/>
  <c r="I42" i="1"/>
  <c r="G42" i="1" s="1"/>
  <c r="H42" i="1" s="1"/>
  <c r="C19" i="1"/>
  <c r="D19" i="1" s="1"/>
  <c r="E20" i="1" s="1"/>
  <c r="E14" i="4" l="1"/>
  <c r="F14" i="4" s="1"/>
  <c r="M40" i="4"/>
  <c r="O40" i="4" s="1"/>
  <c r="L68" i="4"/>
  <c r="J123" i="3"/>
  <c r="M95" i="3"/>
  <c r="L69" i="3"/>
  <c r="H40" i="3"/>
  <c r="R40" i="3"/>
  <c r="F40" i="3" s="1"/>
  <c r="G40" i="3" s="1"/>
  <c r="O41" i="3" s="1"/>
  <c r="L41" i="3"/>
  <c r="J41" i="3" s="1"/>
  <c r="K41" i="3" s="1"/>
  <c r="Q41" i="3" s="1"/>
  <c r="P41" i="3" s="1"/>
  <c r="F19" i="3"/>
  <c r="G19" i="3" s="1"/>
  <c r="H20" i="3" s="1"/>
  <c r="E20" i="3"/>
  <c r="C20" i="3" s="1"/>
  <c r="D20" i="3" s="1"/>
  <c r="R95" i="3"/>
  <c r="K95" i="3"/>
  <c r="H68" i="1"/>
  <c r="L68" i="1"/>
  <c r="J68" i="1" s="1"/>
  <c r="O68" i="1" s="1"/>
  <c r="M68" i="1" s="1"/>
  <c r="N68" i="1" s="1"/>
  <c r="K42" i="1"/>
  <c r="J42" i="1" s="1"/>
  <c r="C42" i="1" s="1"/>
  <c r="C20" i="1"/>
  <c r="D20" i="1" s="1"/>
  <c r="E21" i="1" s="1"/>
  <c r="S68" i="4" l="1"/>
  <c r="U68" i="4"/>
  <c r="I14" i="4"/>
  <c r="M68" i="4"/>
  <c r="O68" i="4" s="1"/>
  <c r="S40" i="4"/>
  <c r="U40" i="4"/>
  <c r="G40" i="4" s="1"/>
  <c r="K68" i="1"/>
  <c r="J14" i="4"/>
  <c r="G15" i="4"/>
  <c r="H15" i="4"/>
  <c r="R123" i="3"/>
  <c r="K123" i="3"/>
  <c r="AA122" i="3"/>
  <c r="T122" i="3"/>
  <c r="N95" i="3"/>
  <c r="U95" i="3"/>
  <c r="N68" i="3"/>
  <c r="S68" i="3" s="1"/>
  <c r="R68" i="3" s="1"/>
  <c r="J69" i="3"/>
  <c r="F20" i="3"/>
  <c r="G20" i="3" s="1"/>
  <c r="H21" i="3" s="1"/>
  <c r="E21" i="3"/>
  <c r="C21" i="3" s="1"/>
  <c r="D21" i="3" s="1"/>
  <c r="P95" i="3"/>
  <c r="R68" i="1"/>
  <c r="P68" i="1" s="1"/>
  <c r="Q68" i="1" s="1"/>
  <c r="D42" i="1"/>
  <c r="E42" i="1"/>
  <c r="C21" i="1"/>
  <c r="D21" i="1" s="1"/>
  <c r="E22" i="1" s="1"/>
  <c r="Q40" i="4" l="1"/>
  <c r="H40" i="4"/>
  <c r="Q68" i="4"/>
  <c r="D15" i="4"/>
  <c r="P123" i="3"/>
  <c r="S95" i="3"/>
  <c r="K69" i="3"/>
  <c r="Q69" i="3" s="1"/>
  <c r="F68" i="3"/>
  <c r="G68" i="3" s="1"/>
  <c r="H68" i="3"/>
  <c r="F21" i="3"/>
  <c r="G21" i="3" s="1"/>
  <c r="H22" i="3" s="1"/>
  <c r="E22" i="3"/>
  <c r="C22" i="3" s="1"/>
  <c r="D22" i="3" s="1"/>
  <c r="X95" i="3"/>
  <c r="Q95" i="3"/>
  <c r="E41" i="3"/>
  <c r="M41" i="3" s="1"/>
  <c r="I43" i="1"/>
  <c r="G43" i="1" s="1"/>
  <c r="H43" i="1" s="1"/>
  <c r="C22" i="1"/>
  <c r="D22" i="1" s="1"/>
  <c r="E23" i="1" s="1"/>
  <c r="X68" i="4" l="1"/>
  <c r="Z68" i="4"/>
  <c r="E15" i="4"/>
  <c r="F15" i="4" s="1"/>
  <c r="R68" i="4"/>
  <c r="T68" i="4" s="1"/>
  <c r="R40" i="4"/>
  <c r="T40" i="4" s="1"/>
  <c r="D40" i="4"/>
  <c r="Z122" i="3"/>
  <c r="AG122" i="3"/>
  <c r="Q123" i="3"/>
  <c r="X123" i="3"/>
  <c r="T95" i="3"/>
  <c r="AA95" i="3"/>
  <c r="O69" i="3"/>
  <c r="M69" i="3" s="1"/>
  <c r="P69" i="3"/>
  <c r="C69" i="3" s="1"/>
  <c r="D69" i="3" s="1"/>
  <c r="E69" i="3"/>
  <c r="N41" i="3"/>
  <c r="S41" i="3" s="1"/>
  <c r="F22" i="3"/>
  <c r="G22" i="3" s="1"/>
  <c r="H23" i="3" s="1"/>
  <c r="C41" i="3"/>
  <c r="D41" i="3" s="1"/>
  <c r="E23" i="3"/>
  <c r="C23" i="3" s="1"/>
  <c r="D23" i="3" s="1"/>
  <c r="V95" i="3"/>
  <c r="K43" i="1"/>
  <c r="J43" i="1" s="1"/>
  <c r="C43" i="1" s="1"/>
  <c r="C23" i="1"/>
  <c r="D23" i="1" s="1"/>
  <c r="E24" i="1" s="1"/>
  <c r="E40" i="4" l="1"/>
  <c r="F40" i="4" s="1"/>
  <c r="V68" i="4"/>
  <c r="AC68" i="4" s="1"/>
  <c r="G16" i="4"/>
  <c r="I15" i="4"/>
  <c r="J15" i="4" s="1"/>
  <c r="H16" i="4"/>
  <c r="AF122" i="3"/>
  <c r="H122" i="3"/>
  <c r="F122" i="3" s="1"/>
  <c r="G122" i="3" s="1"/>
  <c r="V123" i="3"/>
  <c r="Y95" i="3"/>
  <c r="Z95" i="3" s="1"/>
  <c r="H95" i="3"/>
  <c r="L70" i="3"/>
  <c r="H41" i="3"/>
  <c r="R41" i="3"/>
  <c r="F41" i="3" s="1"/>
  <c r="G41" i="3" s="1"/>
  <c r="O42" i="3" s="1"/>
  <c r="L42" i="3"/>
  <c r="J42" i="3" s="1"/>
  <c r="K42" i="3" s="1"/>
  <c r="Q42" i="3" s="1"/>
  <c r="P42" i="3" s="1"/>
  <c r="F23" i="3"/>
  <c r="G23" i="3" s="1"/>
  <c r="H24" i="3" s="1"/>
  <c r="E24" i="3"/>
  <c r="C24" i="3" s="1"/>
  <c r="D24" i="3" s="1"/>
  <c r="W95" i="3"/>
  <c r="AD95" i="3"/>
  <c r="D43" i="1"/>
  <c r="E43" i="1"/>
  <c r="C24" i="1"/>
  <c r="D24" i="1" s="1"/>
  <c r="E25" i="1" s="1"/>
  <c r="W68" i="4" l="1"/>
  <c r="Y68" i="4" s="1"/>
  <c r="G68" i="4"/>
  <c r="N41" i="4"/>
  <c r="P41" i="4"/>
  <c r="D16" i="4"/>
  <c r="I40" i="4"/>
  <c r="J40" i="4" s="1"/>
  <c r="O123" i="3"/>
  <c r="M123" i="3" s="1"/>
  <c r="AD123" i="3"/>
  <c r="W123" i="3"/>
  <c r="N69" i="3"/>
  <c r="S69" i="3" s="1"/>
  <c r="R69" i="3" s="1"/>
  <c r="J70" i="3"/>
  <c r="F24" i="3"/>
  <c r="G24" i="3" s="1"/>
  <c r="H25" i="3" s="1"/>
  <c r="E25" i="3"/>
  <c r="C25" i="3" s="1"/>
  <c r="D25" i="3" s="1"/>
  <c r="AB95" i="3"/>
  <c r="AC95" i="3" s="1"/>
  <c r="E95" i="3"/>
  <c r="C95" i="3" s="1"/>
  <c r="D95" i="3" s="1"/>
  <c r="E68" i="1"/>
  <c r="C68" i="1" s="1"/>
  <c r="I44" i="1"/>
  <c r="G44" i="1" s="1"/>
  <c r="H44" i="1" s="1"/>
  <c r="C25" i="1"/>
  <c r="D25" i="1" s="1"/>
  <c r="E26" i="1" s="1"/>
  <c r="L41" i="4" l="1"/>
  <c r="E16" i="4"/>
  <c r="H68" i="4"/>
  <c r="AA68" i="4"/>
  <c r="AB68" i="4" s="1"/>
  <c r="AD68" i="4" s="1"/>
  <c r="AB123" i="3"/>
  <c r="AC123" i="3" s="1"/>
  <c r="E123" i="3"/>
  <c r="C123" i="3" s="1"/>
  <c r="D123" i="3" s="1"/>
  <c r="F95" i="3"/>
  <c r="G95" i="3" s="1"/>
  <c r="K70" i="3"/>
  <c r="Q70" i="3" s="1"/>
  <c r="F69" i="3"/>
  <c r="G69" i="3" s="1"/>
  <c r="H69" i="3"/>
  <c r="F25" i="3"/>
  <c r="G25" i="3" s="1"/>
  <c r="E42" i="3"/>
  <c r="M42" i="3" s="1"/>
  <c r="E26" i="3"/>
  <c r="C26" i="3" s="1"/>
  <c r="D26" i="3" s="1"/>
  <c r="L96" i="3"/>
  <c r="K44" i="1"/>
  <c r="J44" i="1" s="1"/>
  <c r="C44" i="1" s="1"/>
  <c r="C26" i="1"/>
  <c r="D26" i="1" s="1"/>
  <c r="E27" i="1" s="1"/>
  <c r="H17" i="4" l="1"/>
  <c r="D68" i="4"/>
  <c r="F16" i="4"/>
  <c r="G17" i="4"/>
  <c r="I16" i="4"/>
  <c r="J16" i="4" s="1"/>
  <c r="M41" i="4"/>
  <c r="O41" i="4" s="1"/>
  <c r="U123" i="3"/>
  <c r="S123" i="3" s="1"/>
  <c r="N123" i="3"/>
  <c r="L124" i="3"/>
  <c r="O96" i="3"/>
  <c r="O70" i="3"/>
  <c r="M70" i="3" s="1"/>
  <c r="P70" i="3"/>
  <c r="C70" i="3" s="1"/>
  <c r="D70" i="3" s="1"/>
  <c r="E70" i="3"/>
  <c r="N42" i="3"/>
  <c r="S42" i="3" s="1"/>
  <c r="R42" i="3" s="1"/>
  <c r="H26" i="3"/>
  <c r="E27" i="3"/>
  <c r="C27" i="3" s="1"/>
  <c r="D27" i="3" s="1"/>
  <c r="J96" i="3"/>
  <c r="C42" i="3"/>
  <c r="D42" i="3" s="1"/>
  <c r="D68" i="1"/>
  <c r="D44" i="1"/>
  <c r="E44" i="1"/>
  <c r="C27" i="1"/>
  <c r="D27" i="1" s="1"/>
  <c r="D17" i="4" l="1"/>
  <c r="E17" i="4" s="1"/>
  <c r="H18" i="4" s="1"/>
  <c r="E68" i="4"/>
  <c r="U41" i="4"/>
  <c r="G41" i="4" s="1"/>
  <c r="S41" i="4"/>
  <c r="J124" i="3"/>
  <c r="M96" i="3"/>
  <c r="L71" i="3"/>
  <c r="F42" i="3"/>
  <c r="G42" i="3" s="1"/>
  <c r="O43" i="3" s="1"/>
  <c r="H42" i="3"/>
  <c r="L43" i="3"/>
  <c r="J43" i="3" s="1"/>
  <c r="K43" i="3" s="1"/>
  <c r="Q43" i="3" s="1"/>
  <c r="P43" i="3" s="1"/>
  <c r="F26" i="3"/>
  <c r="G26" i="3" s="1"/>
  <c r="E28" i="3"/>
  <c r="C28" i="3" s="1"/>
  <c r="D28" i="3" s="1"/>
  <c r="R96" i="3"/>
  <c r="K96" i="3"/>
  <c r="I69" i="1"/>
  <c r="G69" i="1" s="1"/>
  <c r="I45" i="1"/>
  <c r="G45" i="1" s="1"/>
  <c r="H45" i="1" s="1"/>
  <c r="E28" i="1"/>
  <c r="N69" i="4" l="1"/>
  <c r="I17" i="4"/>
  <c r="J17" i="4" s="1"/>
  <c r="G18" i="4"/>
  <c r="D18" i="4" s="1"/>
  <c r="F17" i="4"/>
  <c r="F68" i="4"/>
  <c r="P69" i="4"/>
  <c r="Q41" i="4"/>
  <c r="H41" i="4"/>
  <c r="I68" i="4"/>
  <c r="J68" i="4" s="1"/>
  <c r="T123" i="3"/>
  <c r="AA123" i="3"/>
  <c r="K124" i="3"/>
  <c r="R124" i="3"/>
  <c r="N96" i="3"/>
  <c r="U96" i="3"/>
  <c r="N70" i="3"/>
  <c r="S70" i="3" s="1"/>
  <c r="R70" i="3" s="1"/>
  <c r="J71" i="3"/>
  <c r="H27" i="3"/>
  <c r="F27" i="3" s="1"/>
  <c r="G27" i="3" s="1"/>
  <c r="H28" i="3" s="1"/>
  <c r="F28" i="3" s="1"/>
  <c r="E29" i="3"/>
  <c r="C29" i="3" s="1"/>
  <c r="D29" i="3" s="1"/>
  <c r="P96" i="3"/>
  <c r="L69" i="1"/>
  <c r="J69" i="1" s="1"/>
  <c r="K69" i="1" s="1"/>
  <c r="H69" i="1"/>
  <c r="K45" i="1"/>
  <c r="J45" i="1" s="1"/>
  <c r="C45" i="1" s="1"/>
  <c r="C28" i="1"/>
  <c r="D28" i="1" s="1"/>
  <c r="E29" i="1" s="1"/>
  <c r="L69" i="4" l="1"/>
  <c r="R41" i="4"/>
  <c r="T41" i="4" s="1"/>
  <c r="D41" i="4"/>
  <c r="E18" i="4"/>
  <c r="F18" i="4" s="1"/>
  <c r="O69" i="1"/>
  <c r="M69" i="1" s="1"/>
  <c r="N69" i="1" s="1"/>
  <c r="P124" i="3"/>
  <c r="S96" i="3"/>
  <c r="K71" i="3"/>
  <c r="Q71" i="3" s="1"/>
  <c r="F70" i="3"/>
  <c r="G70" i="3" s="1"/>
  <c r="H70" i="3"/>
  <c r="G28" i="3"/>
  <c r="H29" i="3" s="1"/>
  <c r="E43" i="3"/>
  <c r="M43" i="3" s="1"/>
  <c r="X96" i="3"/>
  <c r="Q96" i="3"/>
  <c r="R69" i="1"/>
  <c r="P69" i="1" s="1"/>
  <c r="Q69" i="1" s="1"/>
  <c r="D45" i="1"/>
  <c r="E45" i="1"/>
  <c r="C29" i="1"/>
  <c r="D29" i="1" s="1"/>
  <c r="E31" i="1" s="1"/>
  <c r="S69" i="4" l="1"/>
  <c r="U69" i="4"/>
  <c r="M69" i="4"/>
  <c r="O69" i="4" s="1"/>
  <c r="G19" i="4"/>
  <c r="I18" i="4"/>
  <c r="J18" i="4" s="1"/>
  <c r="E41" i="4"/>
  <c r="I41" i="4"/>
  <c r="J41" i="4" s="1"/>
  <c r="H19" i="4"/>
  <c r="Q124" i="3"/>
  <c r="X124" i="3"/>
  <c r="AG123" i="3"/>
  <c r="Z123" i="3"/>
  <c r="T96" i="3"/>
  <c r="AA96" i="3"/>
  <c r="O71" i="3"/>
  <c r="M71" i="3" s="1"/>
  <c r="P71" i="3"/>
  <c r="C71" i="3" s="1"/>
  <c r="D71" i="3" s="1"/>
  <c r="E71" i="3"/>
  <c r="F29" i="3"/>
  <c r="G29" i="3" s="1"/>
  <c r="H31" i="3" s="1"/>
  <c r="N43" i="3"/>
  <c r="S43" i="3" s="1"/>
  <c r="V96" i="3"/>
  <c r="C43" i="3"/>
  <c r="D43" i="3" s="1"/>
  <c r="I46" i="1"/>
  <c r="G46" i="1" s="1"/>
  <c r="H46" i="1" s="1"/>
  <c r="Q69" i="4" l="1"/>
  <c r="R69" i="4"/>
  <c r="T69" i="4" s="1"/>
  <c r="F41" i="4"/>
  <c r="N42" i="4"/>
  <c r="P42" i="4"/>
  <c r="D19" i="4"/>
  <c r="AF123" i="3"/>
  <c r="H123" i="3"/>
  <c r="F123" i="3" s="1"/>
  <c r="G123" i="3" s="1"/>
  <c r="V124" i="3"/>
  <c r="Y96" i="3"/>
  <c r="L72" i="3"/>
  <c r="H43" i="3"/>
  <c r="R43" i="3"/>
  <c r="F43" i="3" s="1"/>
  <c r="G43" i="3" s="1"/>
  <c r="O44" i="3" s="1"/>
  <c r="L44" i="3"/>
  <c r="J44" i="3" s="1"/>
  <c r="K44" i="3" s="1"/>
  <c r="Q44" i="3" s="1"/>
  <c r="P44" i="3" s="1"/>
  <c r="W96" i="3"/>
  <c r="AD96" i="3"/>
  <c r="K46" i="1"/>
  <c r="J46" i="1" s="1"/>
  <c r="C46" i="1" s="1"/>
  <c r="X69" i="4" l="1"/>
  <c r="Z69" i="4"/>
  <c r="L42" i="4"/>
  <c r="E19" i="4"/>
  <c r="F19" i="4" s="1"/>
  <c r="AD124" i="3"/>
  <c r="W124" i="3"/>
  <c r="O124" i="3"/>
  <c r="M124" i="3" s="1"/>
  <c r="Z96" i="3"/>
  <c r="AG96" i="3"/>
  <c r="N71" i="3"/>
  <c r="S71" i="3" s="1"/>
  <c r="R71" i="3" s="1"/>
  <c r="J72" i="3"/>
  <c r="AB96" i="3"/>
  <c r="AC96" i="3" s="1"/>
  <c r="E96" i="3"/>
  <c r="C96" i="3" s="1"/>
  <c r="D96" i="3" s="1"/>
  <c r="D46" i="1"/>
  <c r="E46" i="1"/>
  <c r="V69" i="4" l="1"/>
  <c r="AE69" i="4" s="1"/>
  <c r="I19" i="4"/>
  <c r="J19" i="4" s="1"/>
  <c r="M42" i="4"/>
  <c r="G20" i="4"/>
  <c r="H20" i="4"/>
  <c r="AB124" i="3"/>
  <c r="AC124" i="3" s="1"/>
  <c r="E124" i="3"/>
  <c r="C124" i="3" s="1"/>
  <c r="D124" i="3" s="1"/>
  <c r="AE96" i="3"/>
  <c r="AF96" i="3" s="1"/>
  <c r="H96" i="3"/>
  <c r="F96" i="3"/>
  <c r="G96" i="3" s="1"/>
  <c r="K72" i="3"/>
  <c r="Q72" i="3" s="1"/>
  <c r="F71" i="3"/>
  <c r="G71" i="3" s="1"/>
  <c r="H71" i="3"/>
  <c r="E44" i="3"/>
  <c r="M44" i="3" s="1"/>
  <c r="L97" i="3"/>
  <c r="E69" i="1"/>
  <c r="C69" i="1" s="1"/>
  <c r="I47" i="1"/>
  <c r="G47" i="1" s="1"/>
  <c r="H47" i="1" s="1"/>
  <c r="AC69" i="4" l="1"/>
  <c r="G69" i="4"/>
  <c r="W69" i="4"/>
  <c r="Y69" i="4" s="1"/>
  <c r="O42" i="4"/>
  <c r="S42" i="4"/>
  <c r="U42" i="4"/>
  <c r="G42" i="4" s="1"/>
  <c r="D20" i="4"/>
  <c r="U124" i="3"/>
  <c r="S124" i="3" s="1"/>
  <c r="N124" i="3"/>
  <c r="L125" i="3"/>
  <c r="O97" i="3"/>
  <c r="O72" i="3"/>
  <c r="M72" i="3" s="1"/>
  <c r="P72" i="3"/>
  <c r="C72" i="3" s="1"/>
  <c r="D72" i="3" s="1"/>
  <c r="E72" i="3"/>
  <c r="N44" i="3"/>
  <c r="S44" i="3" s="1"/>
  <c r="J97" i="3"/>
  <c r="C44" i="3"/>
  <c r="D44" i="3" s="1"/>
  <c r="K47" i="1"/>
  <c r="J47" i="1" s="1"/>
  <c r="C47" i="1" s="1"/>
  <c r="AA69" i="4" l="1"/>
  <c r="AB69" i="4" s="1"/>
  <c r="AD69" i="4" s="1"/>
  <c r="H69" i="4"/>
  <c r="D69" i="4" s="1"/>
  <c r="E20" i="4"/>
  <c r="F20" i="4" s="1"/>
  <c r="Q42" i="4"/>
  <c r="H42" i="4"/>
  <c r="E69" i="4"/>
  <c r="J125" i="3"/>
  <c r="M97" i="3"/>
  <c r="L73" i="3"/>
  <c r="H44" i="3"/>
  <c r="R44" i="3"/>
  <c r="F44" i="3" s="1"/>
  <c r="G44" i="3" s="1"/>
  <c r="O45" i="3" s="1"/>
  <c r="L45" i="3"/>
  <c r="J45" i="3" s="1"/>
  <c r="K45" i="3" s="1"/>
  <c r="Q45" i="3" s="1"/>
  <c r="P45" i="3" s="1"/>
  <c r="R97" i="3"/>
  <c r="K97" i="3"/>
  <c r="D69" i="1"/>
  <c r="D47" i="1"/>
  <c r="E47" i="1"/>
  <c r="N70" i="4" l="1"/>
  <c r="F69" i="4"/>
  <c r="R42" i="4"/>
  <c r="T42" i="4" s="1"/>
  <c r="D42" i="4"/>
  <c r="I20" i="4"/>
  <c r="J20" i="4" s="1"/>
  <c r="I69" i="4"/>
  <c r="J69" i="4" s="1"/>
  <c r="P70" i="4"/>
  <c r="G21" i="4"/>
  <c r="H21" i="4"/>
  <c r="T124" i="3"/>
  <c r="AA124" i="3"/>
  <c r="Y124" i="3" s="1"/>
  <c r="K125" i="3"/>
  <c r="R125" i="3"/>
  <c r="N97" i="3"/>
  <c r="U97" i="3"/>
  <c r="N72" i="3"/>
  <c r="S72" i="3" s="1"/>
  <c r="R72" i="3" s="1"/>
  <c r="J73" i="3"/>
  <c r="P97" i="3"/>
  <c r="I70" i="1"/>
  <c r="G70" i="1" s="1"/>
  <c r="H70" i="1" s="1"/>
  <c r="I48" i="1"/>
  <c r="E42" i="4" l="1"/>
  <c r="F42" i="4" s="1"/>
  <c r="L70" i="4"/>
  <c r="L70" i="1"/>
  <c r="J70" i="1" s="1"/>
  <c r="O70" i="1" s="1"/>
  <c r="M70" i="1" s="1"/>
  <c r="R70" i="1" s="1"/>
  <c r="P70" i="1" s="1"/>
  <c r="Q70" i="1" s="1"/>
  <c r="G48" i="1"/>
  <c r="H48" i="1" s="1"/>
  <c r="K48" i="1" s="1"/>
  <c r="J48" i="1" s="1"/>
  <c r="C48" i="1" s="1"/>
  <c r="D48" i="1" s="1"/>
  <c r="D21" i="4"/>
  <c r="P125" i="3"/>
  <c r="S97" i="3"/>
  <c r="K73" i="3"/>
  <c r="Q73" i="3" s="1"/>
  <c r="F72" i="3"/>
  <c r="G72" i="3" s="1"/>
  <c r="H72" i="3"/>
  <c r="E45" i="3"/>
  <c r="M45" i="3" s="1"/>
  <c r="Q97" i="3"/>
  <c r="X97" i="3"/>
  <c r="S70" i="4" l="1"/>
  <c r="U70" i="4"/>
  <c r="P43" i="4"/>
  <c r="N43" i="4"/>
  <c r="E21" i="4"/>
  <c r="F21" i="4" s="1"/>
  <c r="I42" i="4"/>
  <c r="J42" i="4" s="1"/>
  <c r="M70" i="4"/>
  <c r="O70" i="4" s="1"/>
  <c r="N70" i="1"/>
  <c r="K70" i="1"/>
  <c r="E48" i="1"/>
  <c r="Q125" i="3"/>
  <c r="X125" i="3"/>
  <c r="AG124" i="3"/>
  <c r="Z124" i="3"/>
  <c r="T97" i="3"/>
  <c r="AA97" i="3"/>
  <c r="O73" i="3"/>
  <c r="M73" i="3" s="1"/>
  <c r="P73" i="3"/>
  <c r="C73" i="3" s="1"/>
  <c r="D73" i="3" s="1"/>
  <c r="E73" i="3"/>
  <c r="N45" i="3"/>
  <c r="S45" i="3" s="1"/>
  <c r="V97" i="3"/>
  <c r="C45" i="3"/>
  <c r="D45" i="3" s="1"/>
  <c r="I21" i="4" l="1"/>
  <c r="J21" i="4" s="1"/>
  <c r="L43" i="4"/>
  <c r="Q70" i="4"/>
  <c r="G22" i="4"/>
  <c r="H22" i="4"/>
  <c r="V125" i="3"/>
  <c r="AF124" i="3"/>
  <c r="H124" i="3"/>
  <c r="F124" i="3" s="1"/>
  <c r="G124" i="3" s="1"/>
  <c r="Y97" i="3"/>
  <c r="L74" i="3"/>
  <c r="H45" i="3"/>
  <c r="R45" i="3"/>
  <c r="F45" i="3" s="1"/>
  <c r="G45" i="3" s="1"/>
  <c r="O46" i="3" s="1"/>
  <c r="L46" i="3"/>
  <c r="J46" i="3" s="1"/>
  <c r="K46" i="3" s="1"/>
  <c r="Q46" i="3" s="1"/>
  <c r="P46" i="3" s="1"/>
  <c r="W97" i="3"/>
  <c r="AD97" i="3"/>
  <c r="I49" i="1"/>
  <c r="X70" i="4" l="1"/>
  <c r="Z70" i="4"/>
  <c r="M43" i="4"/>
  <c r="O43" i="4" s="1"/>
  <c r="R70" i="4"/>
  <c r="T70" i="4" s="1"/>
  <c r="D22" i="4"/>
  <c r="O125" i="3"/>
  <c r="M125" i="3" s="1"/>
  <c r="W125" i="3"/>
  <c r="AD125" i="3"/>
  <c r="Z97" i="3"/>
  <c r="AG97" i="3"/>
  <c r="J74" i="3"/>
  <c r="N73" i="3"/>
  <c r="S73" i="3" s="1"/>
  <c r="R73" i="3" s="1"/>
  <c r="AB97" i="3"/>
  <c r="AC97" i="3" s="1"/>
  <c r="E97" i="3"/>
  <c r="C97" i="3" s="1"/>
  <c r="D97" i="3" s="1"/>
  <c r="G49" i="1"/>
  <c r="H49" i="1" s="1"/>
  <c r="K49" i="1" s="1"/>
  <c r="E22" i="4" l="1"/>
  <c r="F22" i="4" s="1"/>
  <c r="S43" i="4"/>
  <c r="U43" i="4"/>
  <c r="G43" i="4" s="1"/>
  <c r="V70" i="4"/>
  <c r="AB125" i="3"/>
  <c r="AC125" i="3" s="1"/>
  <c r="E125" i="3"/>
  <c r="C125" i="3" s="1"/>
  <c r="D125" i="3" s="1"/>
  <c r="AE97" i="3"/>
  <c r="AF97" i="3" s="1"/>
  <c r="H97" i="3"/>
  <c r="F97" i="3" s="1"/>
  <c r="G97" i="3" s="1"/>
  <c r="F73" i="3"/>
  <c r="G73" i="3" s="1"/>
  <c r="H73" i="3"/>
  <c r="K74" i="3"/>
  <c r="Q74" i="3" s="1"/>
  <c r="J49" i="1"/>
  <c r="C49" i="1" s="1"/>
  <c r="D49" i="1" s="1"/>
  <c r="E49" i="1"/>
  <c r="E46" i="3"/>
  <c r="M46" i="3" s="1"/>
  <c r="L98" i="3"/>
  <c r="AC70" i="4" l="1"/>
  <c r="AE70" i="4"/>
  <c r="G70" i="4" s="1"/>
  <c r="G23" i="4"/>
  <c r="I22" i="4"/>
  <c r="J22" i="4" s="1"/>
  <c r="Q43" i="4"/>
  <c r="H43" i="4"/>
  <c r="W70" i="4"/>
  <c r="Y70" i="4" s="1"/>
  <c r="H23" i="4"/>
  <c r="L126" i="3"/>
  <c r="O98" i="3"/>
  <c r="P74" i="3"/>
  <c r="C74" i="3" s="1"/>
  <c r="D74" i="3" s="1"/>
  <c r="E74" i="3"/>
  <c r="O74" i="3"/>
  <c r="M74" i="3" s="1"/>
  <c r="N46" i="3"/>
  <c r="S46" i="3" s="1"/>
  <c r="C46" i="3"/>
  <c r="D46" i="3" s="1"/>
  <c r="J98" i="3"/>
  <c r="E70" i="1"/>
  <c r="C70" i="1" s="1"/>
  <c r="I50" i="1"/>
  <c r="R43" i="4" l="1"/>
  <c r="T43" i="4" s="1"/>
  <c r="D43" i="4"/>
  <c r="AA70" i="4"/>
  <c r="H70" i="4"/>
  <c r="D23" i="4"/>
  <c r="U125" i="3"/>
  <c r="S125" i="3" s="1"/>
  <c r="N125" i="3"/>
  <c r="J126" i="3"/>
  <c r="M98" i="3"/>
  <c r="L75" i="3"/>
  <c r="H46" i="3"/>
  <c r="R46" i="3"/>
  <c r="F46" i="3" s="1"/>
  <c r="G46" i="3" s="1"/>
  <c r="O47" i="3" s="1"/>
  <c r="L47" i="3"/>
  <c r="J47" i="3" s="1"/>
  <c r="K47" i="3" s="1"/>
  <c r="Q47" i="3" s="1"/>
  <c r="P47" i="3" s="1"/>
  <c r="R98" i="3"/>
  <c r="K98" i="3"/>
  <c r="G50" i="1"/>
  <c r="H50" i="1" s="1"/>
  <c r="K50" i="1" s="1"/>
  <c r="E23" i="4" l="1"/>
  <c r="F23" i="4" s="1"/>
  <c r="E43" i="4"/>
  <c r="I43" i="4" s="1"/>
  <c r="J43" i="4" s="1"/>
  <c r="D70" i="4"/>
  <c r="AB70" i="4"/>
  <c r="AD70" i="4" s="1"/>
  <c r="K126" i="3"/>
  <c r="R126" i="3"/>
  <c r="N98" i="3"/>
  <c r="U98" i="3"/>
  <c r="J75" i="3"/>
  <c r="N74" i="3"/>
  <c r="S74" i="3" s="1"/>
  <c r="R74" i="3" s="1"/>
  <c r="J50" i="1"/>
  <c r="C50" i="1" s="1"/>
  <c r="D50" i="1" s="1"/>
  <c r="E50" i="1"/>
  <c r="P98" i="3"/>
  <c r="D70" i="1"/>
  <c r="F43" i="4" l="1"/>
  <c r="I23" i="4"/>
  <c r="J23" i="4" s="1"/>
  <c r="N44" i="4"/>
  <c r="P44" i="4"/>
  <c r="E70" i="4"/>
  <c r="G24" i="4"/>
  <c r="H24" i="4"/>
  <c r="P126" i="3"/>
  <c r="T125" i="3"/>
  <c r="AA125" i="3"/>
  <c r="Y125" i="3" s="1"/>
  <c r="S98" i="3"/>
  <c r="F74" i="3"/>
  <c r="G74" i="3" s="1"/>
  <c r="H74" i="3"/>
  <c r="K75" i="3"/>
  <c r="Q75" i="3" s="1"/>
  <c r="X98" i="3"/>
  <c r="Q98" i="3"/>
  <c r="E47" i="3"/>
  <c r="M47" i="3" s="1"/>
  <c r="I71" i="1"/>
  <c r="G71" i="1" s="1"/>
  <c r="L71" i="1" s="1"/>
  <c r="J71" i="1" s="1"/>
  <c r="K71" i="1" s="1"/>
  <c r="I51" i="1"/>
  <c r="N71" i="4" l="1"/>
  <c r="I70" i="4"/>
  <c r="J70" i="4" s="1"/>
  <c r="F70" i="4"/>
  <c r="L44" i="4"/>
  <c r="P71" i="4"/>
  <c r="H71" i="1"/>
  <c r="D24" i="4"/>
  <c r="Q126" i="3"/>
  <c r="X126" i="3"/>
  <c r="T98" i="3"/>
  <c r="AA98" i="3"/>
  <c r="P75" i="3"/>
  <c r="C75" i="3" s="1"/>
  <c r="D75" i="3" s="1"/>
  <c r="E75" i="3"/>
  <c r="O75" i="3"/>
  <c r="M75" i="3" s="1"/>
  <c r="N47" i="3"/>
  <c r="S47" i="3" s="1"/>
  <c r="C47" i="3"/>
  <c r="D47" i="3" s="1"/>
  <c r="V98" i="3"/>
  <c r="G51" i="1"/>
  <c r="H51" i="1" s="1"/>
  <c r="K51" i="1" s="1"/>
  <c r="J51" i="1" s="1"/>
  <c r="C51" i="1" s="1"/>
  <c r="D51" i="1" s="1"/>
  <c r="O71" i="1"/>
  <c r="M71" i="1" s="1"/>
  <c r="M44" i="4" l="1"/>
  <c r="O44" i="4" s="1"/>
  <c r="E24" i="4"/>
  <c r="F24" i="4" s="1"/>
  <c r="L71" i="4"/>
  <c r="I24" i="4"/>
  <c r="V126" i="3"/>
  <c r="AG125" i="3"/>
  <c r="Z125" i="3"/>
  <c r="Y98" i="3"/>
  <c r="L76" i="3"/>
  <c r="H47" i="3"/>
  <c r="R47" i="3"/>
  <c r="F47" i="3" s="1"/>
  <c r="G47" i="3" s="1"/>
  <c r="O48" i="3" s="1"/>
  <c r="L48" i="3"/>
  <c r="J48" i="3" s="1"/>
  <c r="K48" i="3" s="1"/>
  <c r="Q48" i="3" s="1"/>
  <c r="P48" i="3" s="1"/>
  <c r="E51" i="1"/>
  <c r="W98" i="3"/>
  <c r="AD98" i="3"/>
  <c r="N71" i="1"/>
  <c r="R71" i="1"/>
  <c r="P71" i="1" s="1"/>
  <c r="Q71" i="1" s="1"/>
  <c r="S71" i="4" l="1"/>
  <c r="U71" i="4"/>
  <c r="U44" i="4"/>
  <c r="G44" i="4" s="1"/>
  <c r="S44" i="4"/>
  <c r="M71" i="4"/>
  <c r="O71" i="4" s="1"/>
  <c r="J24" i="4"/>
  <c r="G25" i="4"/>
  <c r="H25" i="4"/>
  <c r="AF125" i="3"/>
  <c r="H125" i="3"/>
  <c r="F125" i="3" s="1"/>
  <c r="G125" i="3" s="1"/>
  <c r="W126" i="3"/>
  <c r="AD126" i="3"/>
  <c r="Z98" i="3"/>
  <c r="AG98" i="3"/>
  <c r="N75" i="3"/>
  <c r="S75" i="3" s="1"/>
  <c r="R75" i="3" s="1"/>
  <c r="J76" i="3"/>
  <c r="AB98" i="3"/>
  <c r="AC98" i="3" s="1"/>
  <c r="E98" i="3"/>
  <c r="C98" i="3" s="1"/>
  <c r="D98" i="3" s="1"/>
  <c r="I52" i="1"/>
  <c r="Q44" i="4" l="1"/>
  <c r="H44" i="4"/>
  <c r="Q71" i="4"/>
  <c r="D25" i="4"/>
  <c r="AB126" i="3"/>
  <c r="AC126" i="3" s="1"/>
  <c r="E126" i="3"/>
  <c r="C126" i="3" s="1"/>
  <c r="D126" i="3" s="1"/>
  <c r="O126" i="3"/>
  <c r="M126" i="3" s="1"/>
  <c r="AE98" i="3"/>
  <c r="AF98" i="3" s="1"/>
  <c r="H98" i="3"/>
  <c r="F98" i="3"/>
  <c r="G98" i="3" s="1"/>
  <c r="F75" i="3"/>
  <c r="G75" i="3" s="1"/>
  <c r="H75" i="3"/>
  <c r="K76" i="3"/>
  <c r="Q76" i="3" s="1"/>
  <c r="E48" i="3"/>
  <c r="M48" i="3" s="1"/>
  <c r="L99" i="3"/>
  <c r="G52" i="1"/>
  <c r="H52" i="1" s="1"/>
  <c r="K52" i="1" s="1"/>
  <c r="J52" i="1" s="1"/>
  <c r="C52" i="1" s="1"/>
  <c r="D52" i="1" s="1"/>
  <c r="X71" i="4" l="1"/>
  <c r="Z71" i="4"/>
  <c r="E25" i="4"/>
  <c r="F25" i="4" s="1"/>
  <c r="R44" i="4"/>
  <c r="T44" i="4" s="1"/>
  <c r="D44" i="4"/>
  <c r="R71" i="4"/>
  <c r="T71" i="4" s="1"/>
  <c r="L127" i="3"/>
  <c r="O99" i="3"/>
  <c r="O76" i="3"/>
  <c r="M76" i="3" s="1"/>
  <c r="P76" i="3"/>
  <c r="C76" i="3" s="1"/>
  <c r="D76" i="3" s="1"/>
  <c r="E76" i="3"/>
  <c r="N48" i="3"/>
  <c r="S48" i="3" s="1"/>
  <c r="J99" i="3"/>
  <c r="C48" i="3"/>
  <c r="D48" i="3" s="1"/>
  <c r="E52" i="1"/>
  <c r="G26" i="4" l="1"/>
  <c r="I25" i="4"/>
  <c r="J25" i="4" s="1"/>
  <c r="E44" i="4"/>
  <c r="I44" i="4"/>
  <c r="J44" i="4" s="1"/>
  <c r="F44" i="4"/>
  <c r="V71" i="4"/>
  <c r="H26" i="4"/>
  <c r="N126" i="3"/>
  <c r="U126" i="3"/>
  <c r="S126" i="3" s="1"/>
  <c r="J127" i="3"/>
  <c r="M99" i="3"/>
  <c r="L77" i="3"/>
  <c r="H48" i="3"/>
  <c r="R48" i="3"/>
  <c r="F48" i="3" s="1"/>
  <c r="G48" i="3" s="1"/>
  <c r="O49" i="3" s="1"/>
  <c r="L49" i="3"/>
  <c r="J49" i="3" s="1"/>
  <c r="K49" i="3" s="1"/>
  <c r="Q49" i="3" s="1"/>
  <c r="P49" i="3" s="1"/>
  <c r="K99" i="3"/>
  <c r="R99" i="3"/>
  <c r="E71" i="1"/>
  <c r="C71" i="1" s="1"/>
  <c r="I53" i="1"/>
  <c r="AC71" i="4" l="1"/>
  <c r="AE71" i="4"/>
  <c r="G71" i="4" s="1"/>
  <c r="P45" i="4"/>
  <c r="N45" i="4"/>
  <c r="W71" i="4"/>
  <c r="Y71" i="4" s="1"/>
  <c r="D26" i="4"/>
  <c r="R127" i="3"/>
  <c r="K127" i="3"/>
  <c r="N99" i="3"/>
  <c r="U99" i="3"/>
  <c r="J77" i="3"/>
  <c r="N76" i="3"/>
  <c r="S76" i="3" s="1"/>
  <c r="R76" i="3" s="1"/>
  <c r="G53" i="1"/>
  <c r="H53" i="1" s="1"/>
  <c r="K53" i="1" s="1"/>
  <c r="J53" i="1" s="1"/>
  <c r="C53" i="1" s="1"/>
  <c r="D53" i="1" s="1"/>
  <c r="P99" i="3"/>
  <c r="L45" i="4" l="1"/>
  <c r="E26" i="4"/>
  <c r="F26" i="4" s="1"/>
  <c r="AA71" i="4"/>
  <c r="H71" i="4"/>
  <c r="P127" i="3"/>
  <c r="T126" i="3"/>
  <c r="AA126" i="3"/>
  <c r="Y126" i="3" s="1"/>
  <c r="S99" i="3"/>
  <c r="F76" i="3"/>
  <c r="G76" i="3" s="1"/>
  <c r="H76" i="3"/>
  <c r="K77" i="3"/>
  <c r="Q77" i="3" s="1"/>
  <c r="E53" i="1"/>
  <c r="E49" i="3"/>
  <c r="M49" i="3" s="1"/>
  <c r="X99" i="3"/>
  <c r="Q99" i="3"/>
  <c r="D71" i="1"/>
  <c r="G27" i="4" l="1"/>
  <c r="I26" i="4"/>
  <c r="M45" i="4"/>
  <c r="D71" i="4"/>
  <c r="AB71" i="4"/>
  <c r="AD71" i="4" s="1"/>
  <c r="H27" i="4"/>
  <c r="J26" i="4"/>
  <c r="X127" i="3"/>
  <c r="Q127" i="3"/>
  <c r="T99" i="3"/>
  <c r="AA99" i="3"/>
  <c r="P77" i="3"/>
  <c r="C77" i="3" s="1"/>
  <c r="D77" i="3" s="1"/>
  <c r="E77" i="3"/>
  <c r="O77" i="3"/>
  <c r="M77" i="3" s="1"/>
  <c r="N49" i="3"/>
  <c r="S49" i="3" s="1"/>
  <c r="V99" i="3"/>
  <c r="C49" i="3"/>
  <c r="D49" i="3" s="1"/>
  <c r="I72" i="1"/>
  <c r="G72" i="1" s="1"/>
  <c r="I54" i="1"/>
  <c r="O45" i="4" l="1"/>
  <c r="S45" i="4"/>
  <c r="U45" i="4"/>
  <c r="G45" i="4" s="1"/>
  <c r="E71" i="4"/>
  <c r="D27" i="4"/>
  <c r="V127" i="3"/>
  <c r="Z126" i="3"/>
  <c r="AG126" i="3"/>
  <c r="Y99" i="3"/>
  <c r="L78" i="3"/>
  <c r="H49" i="3"/>
  <c r="R49" i="3"/>
  <c r="F49" i="3" s="1"/>
  <c r="G49" i="3" s="1"/>
  <c r="O50" i="3" s="1"/>
  <c r="L50" i="3"/>
  <c r="J50" i="3" s="1"/>
  <c r="K50" i="3" s="1"/>
  <c r="Q50" i="3" s="1"/>
  <c r="P50" i="3" s="1"/>
  <c r="AD99" i="3"/>
  <c r="W99" i="3"/>
  <c r="G54" i="1"/>
  <c r="H54" i="1" s="1"/>
  <c r="K54" i="1" s="1"/>
  <c r="J54" i="1" s="1"/>
  <c r="C54" i="1" s="1"/>
  <c r="D54" i="1" s="1"/>
  <c r="H72" i="1"/>
  <c r="L72" i="1"/>
  <c r="J72" i="1" s="1"/>
  <c r="N72" i="4" l="1"/>
  <c r="I71" i="4"/>
  <c r="J71" i="4" s="1"/>
  <c r="E27" i="4"/>
  <c r="F27" i="4" s="1"/>
  <c r="Q45" i="4"/>
  <c r="H45" i="4"/>
  <c r="F71" i="4"/>
  <c r="P72" i="4"/>
  <c r="AF126" i="3"/>
  <c r="H126" i="3"/>
  <c r="F126" i="3" s="1"/>
  <c r="G126" i="3" s="1"/>
  <c r="W127" i="3"/>
  <c r="AD127" i="3"/>
  <c r="Z99" i="3"/>
  <c r="AG99" i="3"/>
  <c r="J78" i="3"/>
  <c r="N77" i="3"/>
  <c r="S77" i="3" s="1"/>
  <c r="R77" i="3" s="1"/>
  <c r="E54" i="1"/>
  <c r="AB99" i="3"/>
  <c r="AC99" i="3" s="1"/>
  <c r="E99" i="3"/>
  <c r="C99" i="3" s="1"/>
  <c r="D99" i="3" s="1"/>
  <c r="O72" i="1"/>
  <c r="M72" i="1" s="1"/>
  <c r="K72" i="1"/>
  <c r="I27" i="4" l="1"/>
  <c r="J27" i="4" s="1"/>
  <c r="R45" i="4"/>
  <c r="T45" i="4" s="1"/>
  <c r="D45" i="4"/>
  <c r="L72" i="4"/>
  <c r="G28" i="4"/>
  <c r="H28" i="4"/>
  <c r="O127" i="3"/>
  <c r="M127" i="3" s="1"/>
  <c r="AB127" i="3"/>
  <c r="AC127" i="3" s="1"/>
  <c r="E127" i="3"/>
  <c r="C127" i="3" s="1"/>
  <c r="D127" i="3" s="1"/>
  <c r="AE99" i="3"/>
  <c r="AF99" i="3" s="1"/>
  <c r="H99" i="3"/>
  <c r="F99" i="3" s="1"/>
  <c r="G99" i="3" s="1"/>
  <c r="F77" i="3"/>
  <c r="G77" i="3" s="1"/>
  <c r="H77" i="3"/>
  <c r="K78" i="3"/>
  <c r="Q78" i="3" s="1"/>
  <c r="L100" i="3"/>
  <c r="E50" i="3"/>
  <c r="M50" i="3" s="1"/>
  <c r="N72" i="1"/>
  <c r="R72" i="1"/>
  <c r="P72" i="1" s="1"/>
  <c r="Q72" i="1" s="1"/>
  <c r="I55" i="1"/>
  <c r="S72" i="4" l="1"/>
  <c r="U72" i="4"/>
  <c r="E45" i="4"/>
  <c r="F45" i="4" s="1"/>
  <c r="M72" i="4"/>
  <c r="O72" i="4" s="1"/>
  <c r="D28" i="4"/>
  <c r="L128" i="3"/>
  <c r="O100" i="3"/>
  <c r="P78" i="3"/>
  <c r="C78" i="3" s="1"/>
  <c r="D78" i="3" s="1"/>
  <c r="E78" i="3"/>
  <c r="O78" i="3"/>
  <c r="M78" i="3" s="1"/>
  <c r="N50" i="3"/>
  <c r="S50" i="3" s="1"/>
  <c r="C50" i="3"/>
  <c r="D50" i="3" s="1"/>
  <c r="J100" i="3"/>
  <c r="G55" i="1"/>
  <c r="H55" i="1" s="1"/>
  <c r="K55" i="1" s="1"/>
  <c r="J55" i="1" s="1"/>
  <c r="C55" i="1" s="1"/>
  <c r="D55" i="1" s="1"/>
  <c r="I45" i="4" l="1"/>
  <c r="J45" i="4" s="1"/>
  <c r="E28" i="4"/>
  <c r="F28" i="4" s="1"/>
  <c r="N46" i="4"/>
  <c r="P46" i="4"/>
  <c r="Q72" i="4"/>
  <c r="J128" i="3"/>
  <c r="U127" i="3"/>
  <c r="S127" i="3" s="1"/>
  <c r="N127" i="3"/>
  <c r="M100" i="3"/>
  <c r="L79" i="3"/>
  <c r="H50" i="3"/>
  <c r="R50" i="3"/>
  <c r="F50" i="3" s="1"/>
  <c r="G50" i="3" s="1"/>
  <c r="O51" i="3" s="1"/>
  <c r="L51" i="3"/>
  <c r="J51" i="3" s="1"/>
  <c r="K51" i="3" s="1"/>
  <c r="Q51" i="3" s="1"/>
  <c r="P51" i="3" s="1"/>
  <c r="K100" i="3"/>
  <c r="R100" i="3"/>
  <c r="E55" i="1"/>
  <c r="I56" i="1"/>
  <c r="X72" i="4" l="1"/>
  <c r="Z72" i="4"/>
  <c r="L46" i="4"/>
  <c r="I28" i="4"/>
  <c r="J28" i="4" s="1"/>
  <c r="R72" i="4"/>
  <c r="T72" i="4" s="1"/>
  <c r="G29" i="4"/>
  <c r="H29" i="4"/>
  <c r="R128" i="3"/>
  <c r="K128" i="3"/>
  <c r="N100" i="3"/>
  <c r="U100" i="3"/>
  <c r="J79" i="3"/>
  <c r="N78" i="3"/>
  <c r="S78" i="3" s="1"/>
  <c r="R78" i="3" s="1"/>
  <c r="P100" i="3"/>
  <c r="G56" i="1"/>
  <c r="E72" i="1"/>
  <c r="C72" i="1" s="1"/>
  <c r="H56" i="1"/>
  <c r="M46" i="4" l="1"/>
  <c r="V72" i="4"/>
  <c r="D29" i="4"/>
  <c r="AA127" i="3"/>
  <c r="Y127" i="3" s="1"/>
  <c r="T127" i="3"/>
  <c r="P128" i="3"/>
  <c r="S100" i="3"/>
  <c r="F78" i="3"/>
  <c r="G78" i="3" s="1"/>
  <c r="H78" i="3"/>
  <c r="K79" i="3"/>
  <c r="Q79" i="3" s="1"/>
  <c r="E51" i="3"/>
  <c r="M51" i="3" s="1"/>
  <c r="X100" i="3"/>
  <c r="Q100" i="3"/>
  <c r="K56" i="1"/>
  <c r="AC72" i="4" l="1"/>
  <c r="AE72" i="4"/>
  <c r="G72" i="4" s="1"/>
  <c r="E29" i="4"/>
  <c r="I29" i="4" s="1"/>
  <c r="J29" i="4" s="1"/>
  <c r="F29" i="4"/>
  <c r="S46" i="4"/>
  <c r="U46" i="4"/>
  <c r="G46" i="4" s="1"/>
  <c r="O46" i="4"/>
  <c r="W72" i="4"/>
  <c r="Y72" i="4" s="1"/>
  <c r="G30" i="4"/>
  <c r="Q128" i="3"/>
  <c r="X128" i="3"/>
  <c r="T100" i="3"/>
  <c r="AA100" i="3"/>
  <c r="P79" i="3"/>
  <c r="C79" i="3" s="1"/>
  <c r="D79" i="3" s="1"/>
  <c r="E79" i="3"/>
  <c r="O79" i="3"/>
  <c r="M79" i="3" s="1"/>
  <c r="N51" i="3"/>
  <c r="S51" i="3" s="1"/>
  <c r="C51" i="3"/>
  <c r="D51" i="3" s="1"/>
  <c r="V100" i="3"/>
  <c r="J56" i="1"/>
  <c r="C56" i="1" s="1"/>
  <c r="D56" i="1" s="1"/>
  <c r="E56" i="1"/>
  <c r="D72" i="1"/>
  <c r="Q46" i="4" l="1"/>
  <c r="H46" i="4"/>
  <c r="AA72" i="4"/>
  <c r="H72" i="4"/>
  <c r="H30" i="4"/>
  <c r="Z127" i="3"/>
  <c r="AG127" i="3"/>
  <c r="V128" i="3"/>
  <c r="Y100" i="3"/>
  <c r="L80" i="3"/>
  <c r="H51" i="3"/>
  <c r="R51" i="3"/>
  <c r="F51" i="3" s="1"/>
  <c r="G51" i="3" s="1"/>
  <c r="O52" i="3" s="1"/>
  <c r="L52" i="3"/>
  <c r="J52" i="3" s="1"/>
  <c r="K52" i="3" s="1"/>
  <c r="Q52" i="3" s="1"/>
  <c r="P52" i="3" s="1"/>
  <c r="W100" i="3"/>
  <c r="AD100" i="3"/>
  <c r="I73" i="1"/>
  <c r="G73" i="1" s="1"/>
  <c r="H73" i="1" s="1"/>
  <c r="I57" i="1"/>
  <c r="R46" i="4" l="1"/>
  <c r="T46" i="4" s="1"/>
  <c r="D46" i="4"/>
  <c r="D72" i="4"/>
  <c r="AB72" i="4"/>
  <c r="AD72" i="4" s="1"/>
  <c r="L73" i="1"/>
  <c r="J73" i="1" s="1"/>
  <c r="K73" i="1" s="1"/>
  <c r="D30" i="4"/>
  <c r="W128" i="3"/>
  <c r="AD128" i="3"/>
  <c r="AF127" i="3"/>
  <c r="H127" i="3"/>
  <c r="F127" i="3" s="1"/>
  <c r="G127" i="3" s="1"/>
  <c r="Z100" i="3"/>
  <c r="AG100" i="3"/>
  <c r="J80" i="3"/>
  <c r="N79" i="3"/>
  <c r="S79" i="3" s="1"/>
  <c r="R79" i="3" s="1"/>
  <c r="AB100" i="3"/>
  <c r="AC100" i="3" s="1"/>
  <c r="E100" i="3"/>
  <c r="C100" i="3" s="1"/>
  <c r="D100" i="3" s="1"/>
  <c r="G57" i="1"/>
  <c r="H57" i="1" s="1"/>
  <c r="K57" i="1" s="1"/>
  <c r="J57" i="1" s="1"/>
  <c r="C57" i="1" s="1"/>
  <c r="D57" i="1" s="1"/>
  <c r="O73" i="1"/>
  <c r="M73" i="1" s="1"/>
  <c r="E46" i="4" l="1"/>
  <c r="I46" i="4" s="1"/>
  <c r="J46" i="4" s="1"/>
  <c r="F46" i="4"/>
  <c r="E30" i="4"/>
  <c r="F30" i="4" s="1"/>
  <c r="E72" i="4"/>
  <c r="AB128" i="3"/>
  <c r="AC128" i="3" s="1"/>
  <c r="E128" i="3"/>
  <c r="C128" i="3" s="1"/>
  <c r="D128" i="3" s="1"/>
  <c r="O128" i="3"/>
  <c r="M128" i="3" s="1"/>
  <c r="AE100" i="3"/>
  <c r="AF100" i="3" s="1"/>
  <c r="H100" i="3"/>
  <c r="F100" i="3" s="1"/>
  <c r="G100" i="3" s="1"/>
  <c r="F79" i="3"/>
  <c r="G79" i="3" s="1"/>
  <c r="H79" i="3"/>
  <c r="K80" i="3"/>
  <c r="Q80" i="3" s="1"/>
  <c r="E57" i="1"/>
  <c r="E59" i="1" s="1"/>
  <c r="L101" i="3"/>
  <c r="E52" i="3"/>
  <c r="M52" i="3" s="1"/>
  <c r="N73" i="1"/>
  <c r="R73" i="1"/>
  <c r="P73" i="1" s="1"/>
  <c r="Q73" i="1" s="1"/>
  <c r="N73" i="4" l="1"/>
  <c r="F72" i="4"/>
  <c r="P47" i="4"/>
  <c r="N47" i="4"/>
  <c r="I30" i="4"/>
  <c r="H32" i="4" s="1"/>
  <c r="I72" i="4"/>
  <c r="J72" i="4" s="1"/>
  <c r="P73" i="4"/>
  <c r="L129" i="3"/>
  <c r="O101" i="3"/>
  <c r="P80" i="3"/>
  <c r="C80" i="3" s="1"/>
  <c r="D80" i="3" s="1"/>
  <c r="E80" i="3"/>
  <c r="O80" i="3"/>
  <c r="M80" i="3" s="1"/>
  <c r="N52" i="3"/>
  <c r="S52" i="3" s="1"/>
  <c r="C52" i="3"/>
  <c r="D52" i="3" s="1"/>
  <c r="J101" i="3"/>
  <c r="J30" i="4" l="1"/>
  <c r="L47" i="4"/>
  <c r="L73" i="4"/>
  <c r="J129" i="3"/>
  <c r="N128" i="3"/>
  <c r="U128" i="3"/>
  <c r="S128" i="3" s="1"/>
  <c r="M101" i="3"/>
  <c r="L81" i="3"/>
  <c r="H52" i="3"/>
  <c r="R52" i="3"/>
  <c r="F52" i="3" s="1"/>
  <c r="G52" i="3" s="1"/>
  <c r="O53" i="3" s="1"/>
  <c r="L53" i="3"/>
  <c r="J53" i="3" s="1"/>
  <c r="K53" i="3" s="1"/>
  <c r="Q53" i="3" s="1"/>
  <c r="P53" i="3" s="1"/>
  <c r="K101" i="3"/>
  <c r="R101" i="3"/>
  <c r="S73" i="4" l="1"/>
  <c r="U73" i="4"/>
  <c r="M47" i="4"/>
  <c r="M73" i="4"/>
  <c r="O73" i="4" s="1"/>
  <c r="R129" i="3"/>
  <c r="K129" i="3"/>
  <c r="N101" i="3"/>
  <c r="U101" i="3"/>
  <c r="J81" i="3"/>
  <c r="N80" i="3"/>
  <c r="S80" i="3" s="1"/>
  <c r="R80" i="3" s="1"/>
  <c r="P101" i="3"/>
  <c r="U47" i="4" l="1"/>
  <c r="G47" i="4" s="1"/>
  <c r="S47" i="4"/>
  <c r="O47" i="4"/>
  <c r="Q73" i="4"/>
  <c r="P129" i="3"/>
  <c r="T128" i="3"/>
  <c r="AA128" i="3"/>
  <c r="Y128" i="3" s="1"/>
  <c r="S101" i="3"/>
  <c r="F80" i="3"/>
  <c r="G80" i="3" s="1"/>
  <c r="H80" i="3"/>
  <c r="K81" i="3"/>
  <c r="Q81" i="3" s="1"/>
  <c r="X101" i="3"/>
  <c r="Q101" i="3"/>
  <c r="E53" i="3"/>
  <c r="M53" i="3" s="1"/>
  <c r="E73" i="1"/>
  <c r="C73" i="1" s="1"/>
  <c r="X73" i="4" l="1"/>
  <c r="Z73" i="4"/>
  <c r="Q47" i="4"/>
  <c r="H47" i="4"/>
  <c r="R73" i="4"/>
  <c r="T73" i="4" s="1"/>
  <c r="Q129" i="3"/>
  <c r="X129" i="3"/>
  <c r="T101" i="3"/>
  <c r="AA101" i="3"/>
  <c r="P81" i="3"/>
  <c r="C81" i="3" s="1"/>
  <c r="D81" i="3" s="1"/>
  <c r="E81" i="3"/>
  <c r="O81" i="3"/>
  <c r="M81" i="3" s="1"/>
  <c r="N53" i="3"/>
  <c r="S53" i="3" s="1"/>
  <c r="C53" i="3"/>
  <c r="D53" i="3" s="1"/>
  <c r="V101" i="3"/>
  <c r="R47" i="4" l="1"/>
  <c r="T47" i="4" s="1"/>
  <c r="D47" i="4"/>
  <c r="V73" i="4"/>
  <c r="V129" i="3"/>
  <c r="AG128" i="3"/>
  <c r="AE128" i="3" s="1"/>
  <c r="Z128" i="3"/>
  <c r="Y101" i="3"/>
  <c r="L82" i="3"/>
  <c r="H53" i="3"/>
  <c r="R53" i="3"/>
  <c r="F53" i="3" s="1"/>
  <c r="G53" i="3" s="1"/>
  <c r="O54" i="3" s="1"/>
  <c r="L54" i="3"/>
  <c r="J54" i="3" s="1"/>
  <c r="K54" i="3" s="1"/>
  <c r="Q54" i="3" s="1"/>
  <c r="P54" i="3" s="1"/>
  <c r="W101" i="3"/>
  <c r="AD101" i="3"/>
  <c r="D73" i="1"/>
  <c r="AC73" i="4" l="1"/>
  <c r="AE73" i="4"/>
  <c r="G73" i="4" s="1"/>
  <c r="E47" i="4"/>
  <c r="F47" i="4"/>
  <c r="I47" i="4"/>
  <c r="J47" i="4" s="1"/>
  <c r="W73" i="4"/>
  <c r="Y73" i="4" s="1"/>
  <c r="AF128" i="3"/>
  <c r="H128" i="3"/>
  <c r="F128" i="3" s="1"/>
  <c r="G128" i="3" s="1"/>
  <c r="W129" i="3"/>
  <c r="AD129" i="3"/>
  <c r="Z101" i="3"/>
  <c r="AG101" i="3"/>
  <c r="J82" i="3"/>
  <c r="N81" i="3"/>
  <c r="S81" i="3" s="1"/>
  <c r="R81" i="3" s="1"/>
  <c r="AB101" i="3"/>
  <c r="AC101" i="3" s="1"/>
  <c r="E101" i="3"/>
  <c r="C101" i="3" s="1"/>
  <c r="D101" i="3" s="1"/>
  <c r="I74" i="1"/>
  <c r="G74" i="1" s="1"/>
  <c r="H74" i="1" s="1"/>
  <c r="L74" i="1"/>
  <c r="J74" i="1" s="1"/>
  <c r="K74" i="1" s="1"/>
  <c r="P48" i="4" l="1"/>
  <c r="N48" i="4"/>
  <c r="AA73" i="4"/>
  <c r="AB73" i="4" s="1"/>
  <c r="AD73" i="4" s="1"/>
  <c r="H73" i="4"/>
  <c r="O129" i="3"/>
  <c r="M129" i="3" s="1"/>
  <c r="AB129" i="3"/>
  <c r="AC129" i="3" s="1"/>
  <c r="E129" i="3"/>
  <c r="C129" i="3" s="1"/>
  <c r="D129" i="3" s="1"/>
  <c r="AE101" i="3"/>
  <c r="AF101" i="3" s="1"/>
  <c r="H101" i="3"/>
  <c r="F101" i="3"/>
  <c r="G101" i="3" s="1"/>
  <c r="F81" i="3"/>
  <c r="G81" i="3" s="1"/>
  <c r="H81" i="3"/>
  <c r="K82" i="3"/>
  <c r="Q82" i="3" s="1"/>
  <c r="E54" i="3"/>
  <c r="M54" i="3" s="1"/>
  <c r="L102" i="3"/>
  <c r="O74" i="1"/>
  <c r="M74" i="1" s="1"/>
  <c r="L48" i="4" l="1"/>
  <c r="D73" i="4"/>
  <c r="L130" i="3"/>
  <c r="O102" i="3"/>
  <c r="P82" i="3"/>
  <c r="C82" i="3" s="1"/>
  <c r="D82" i="3" s="1"/>
  <c r="E82" i="3"/>
  <c r="O82" i="3"/>
  <c r="M82" i="3" s="1"/>
  <c r="N54" i="3"/>
  <c r="S54" i="3" s="1"/>
  <c r="J102" i="3"/>
  <c r="C54" i="3"/>
  <c r="D54" i="3" s="1"/>
  <c r="N74" i="1"/>
  <c r="R74" i="1"/>
  <c r="P74" i="1" s="1"/>
  <c r="Q74" i="1" s="1"/>
  <c r="M48" i="4" l="1"/>
  <c r="E73" i="4"/>
  <c r="U129" i="3"/>
  <c r="S129" i="3" s="1"/>
  <c r="N129" i="3"/>
  <c r="J130" i="3"/>
  <c r="M102" i="3"/>
  <c r="L83" i="3"/>
  <c r="H54" i="3"/>
  <c r="R54" i="3"/>
  <c r="F54" i="3" s="1"/>
  <c r="G54" i="3" s="1"/>
  <c r="O55" i="3" s="1"/>
  <c r="L55" i="3"/>
  <c r="J55" i="3" s="1"/>
  <c r="K55" i="3" s="1"/>
  <c r="Q55" i="3" s="1"/>
  <c r="P55" i="3" s="1"/>
  <c r="K102" i="3"/>
  <c r="R102" i="3"/>
  <c r="N74" i="4" l="1"/>
  <c r="U48" i="4"/>
  <c r="G48" i="4" s="1"/>
  <c r="S48" i="4"/>
  <c r="O48" i="4"/>
  <c r="F73" i="4"/>
  <c r="I73" i="4"/>
  <c r="J73" i="4" s="1"/>
  <c r="P74" i="4"/>
  <c r="K130" i="3"/>
  <c r="R130" i="3"/>
  <c r="N102" i="3"/>
  <c r="U102" i="3"/>
  <c r="N82" i="3"/>
  <c r="S82" i="3" s="1"/>
  <c r="R82" i="3" s="1"/>
  <c r="J83" i="3"/>
  <c r="P102" i="3"/>
  <c r="Q48" i="4" l="1"/>
  <c r="H48" i="4"/>
  <c r="L74" i="4"/>
  <c r="T129" i="3"/>
  <c r="AA129" i="3"/>
  <c r="Y129" i="3" s="1"/>
  <c r="P130" i="3"/>
  <c r="S102" i="3"/>
  <c r="F82" i="3"/>
  <c r="G82" i="3" s="1"/>
  <c r="H82" i="3"/>
  <c r="K83" i="3"/>
  <c r="Q83" i="3" s="1"/>
  <c r="E55" i="3"/>
  <c r="M55" i="3" s="1"/>
  <c r="X102" i="3"/>
  <c r="Q102" i="3"/>
  <c r="S74" i="4" l="1"/>
  <c r="U74" i="4"/>
  <c r="R48" i="4"/>
  <c r="T48" i="4" s="1"/>
  <c r="D48" i="4"/>
  <c r="M74" i="4"/>
  <c r="O74" i="4" s="1"/>
  <c r="X130" i="3"/>
  <c r="Q130" i="3"/>
  <c r="T102" i="3"/>
  <c r="AA102" i="3"/>
  <c r="P83" i="3"/>
  <c r="C83" i="3" s="1"/>
  <c r="D83" i="3" s="1"/>
  <c r="E83" i="3"/>
  <c r="O83" i="3"/>
  <c r="M83" i="3" s="1"/>
  <c r="N55" i="3"/>
  <c r="S55" i="3" s="1"/>
  <c r="V102" i="3"/>
  <c r="C55" i="3"/>
  <c r="D55" i="3" s="1"/>
  <c r="E74" i="1"/>
  <c r="C74" i="1" s="1"/>
  <c r="E48" i="4" l="1"/>
  <c r="I48" i="4" s="1"/>
  <c r="J48" i="4" s="1"/>
  <c r="F48" i="4"/>
  <c r="Q74" i="4"/>
  <c r="V130" i="3"/>
  <c r="AG129" i="3"/>
  <c r="AE129" i="3" s="1"/>
  <c r="Z129" i="3"/>
  <c r="Y102" i="3"/>
  <c r="L84" i="3"/>
  <c r="H55" i="3"/>
  <c r="R55" i="3"/>
  <c r="F55" i="3" s="1"/>
  <c r="G55" i="3" s="1"/>
  <c r="O56" i="3" s="1"/>
  <c r="L56" i="3"/>
  <c r="J56" i="3" s="1"/>
  <c r="K56" i="3" s="1"/>
  <c r="Q56" i="3" s="1"/>
  <c r="P56" i="3" s="1"/>
  <c r="W102" i="3"/>
  <c r="AD102" i="3"/>
  <c r="X74" i="4" l="1"/>
  <c r="Z74" i="4"/>
  <c r="N49" i="4"/>
  <c r="P49" i="4"/>
  <c r="R74" i="4"/>
  <c r="T74" i="4" s="1"/>
  <c r="AF129" i="3"/>
  <c r="H129" i="3"/>
  <c r="F129" i="3" s="1"/>
  <c r="G129" i="3" s="1"/>
  <c r="AD130" i="3"/>
  <c r="W130" i="3"/>
  <c r="Z102" i="3"/>
  <c r="AG102" i="3"/>
  <c r="J84" i="3"/>
  <c r="N83" i="3"/>
  <c r="S83" i="3" s="1"/>
  <c r="R83" i="3" s="1"/>
  <c r="AB102" i="3"/>
  <c r="AC102" i="3" s="1"/>
  <c r="E102" i="3"/>
  <c r="C102" i="3" s="1"/>
  <c r="D102" i="3" s="1"/>
  <c r="D74" i="1"/>
  <c r="L49" i="4" l="1"/>
  <c r="V74" i="4"/>
  <c r="O130" i="3"/>
  <c r="M130" i="3" s="1"/>
  <c r="AB130" i="3"/>
  <c r="AC130" i="3" s="1"/>
  <c r="E130" i="3"/>
  <c r="C130" i="3" s="1"/>
  <c r="D130" i="3" s="1"/>
  <c r="AE102" i="3"/>
  <c r="AF102" i="3" s="1"/>
  <c r="H102" i="3"/>
  <c r="F102" i="3"/>
  <c r="G102" i="3" s="1"/>
  <c r="F83" i="3"/>
  <c r="G83" i="3" s="1"/>
  <c r="H83" i="3"/>
  <c r="K84" i="3"/>
  <c r="Q84" i="3" s="1"/>
  <c r="L103" i="3"/>
  <c r="E56" i="3"/>
  <c r="M56" i="3" s="1"/>
  <c r="I75" i="1"/>
  <c r="G75" i="1" s="1"/>
  <c r="H75" i="1" s="1"/>
  <c r="AC74" i="4" l="1"/>
  <c r="AE74" i="4"/>
  <c r="M49" i="4"/>
  <c r="W74" i="4"/>
  <c r="Y74" i="4" s="1"/>
  <c r="G74" i="4"/>
  <c r="L75" i="1"/>
  <c r="J75" i="1" s="1"/>
  <c r="K75" i="1" s="1"/>
  <c r="L131" i="3"/>
  <c r="O103" i="3"/>
  <c r="P84" i="3"/>
  <c r="C84" i="3" s="1"/>
  <c r="D84" i="3" s="1"/>
  <c r="E84" i="3"/>
  <c r="O84" i="3"/>
  <c r="M84" i="3" s="1"/>
  <c r="N56" i="3"/>
  <c r="S56" i="3" s="1"/>
  <c r="C56" i="3"/>
  <c r="D56" i="3" s="1"/>
  <c r="J103" i="3"/>
  <c r="U49" i="4" l="1"/>
  <c r="G49" i="4" s="1"/>
  <c r="S49" i="4"/>
  <c r="O49" i="4"/>
  <c r="AA74" i="4"/>
  <c r="AB74" i="4" s="1"/>
  <c r="AD74" i="4" s="1"/>
  <c r="H74" i="4"/>
  <c r="O75" i="1"/>
  <c r="M75" i="1" s="1"/>
  <c r="U130" i="3"/>
  <c r="S130" i="3" s="1"/>
  <c r="N130" i="3"/>
  <c r="J131" i="3"/>
  <c r="M103" i="3"/>
  <c r="L85" i="3"/>
  <c r="H56" i="3"/>
  <c r="R56" i="3"/>
  <c r="F56" i="3" s="1"/>
  <c r="G56" i="3" s="1"/>
  <c r="O57" i="3" s="1"/>
  <c r="L57" i="3"/>
  <c r="J57" i="3" s="1"/>
  <c r="K57" i="3" s="1"/>
  <c r="Q57" i="3" s="1"/>
  <c r="P57" i="3" s="1"/>
  <c r="K103" i="3"/>
  <c r="R103" i="3"/>
  <c r="Q49" i="4" l="1"/>
  <c r="H49" i="4"/>
  <c r="D74" i="4"/>
  <c r="N75" i="1"/>
  <c r="R75" i="1"/>
  <c r="P75" i="1" s="1"/>
  <c r="Q75" i="1" s="1"/>
  <c r="K131" i="3"/>
  <c r="R131" i="3"/>
  <c r="N103" i="3"/>
  <c r="U103" i="3"/>
  <c r="J85" i="3"/>
  <c r="N84" i="3"/>
  <c r="S84" i="3" s="1"/>
  <c r="R84" i="3" s="1"/>
  <c r="P103" i="3"/>
  <c r="R49" i="4" l="1"/>
  <c r="T49" i="4" s="1"/>
  <c r="D49" i="4"/>
  <c r="E74" i="4"/>
  <c r="AA130" i="3"/>
  <c r="Y130" i="3" s="1"/>
  <c r="T130" i="3"/>
  <c r="P131" i="3"/>
  <c r="S103" i="3"/>
  <c r="F84" i="3"/>
  <c r="G84" i="3" s="1"/>
  <c r="H84" i="3"/>
  <c r="K85" i="3"/>
  <c r="Q85" i="3" s="1"/>
  <c r="X103" i="3"/>
  <c r="Q103" i="3"/>
  <c r="E57" i="3"/>
  <c r="M57" i="3" s="1"/>
  <c r="N75" i="4" l="1"/>
  <c r="F74" i="4"/>
  <c r="E49" i="4"/>
  <c r="F49" i="4" s="1"/>
  <c r="I74" i="4"/>
  <c r="J74" i="4" s="1"/>
  <c r="P75" i="4"/>
  <c r="X131" i="3"/>
  <c r="Q131" i="3"/>
  <c r="T103" i="3"/>
  <c r="AA103" i="3"/>
  <c r="P85" i="3"/>
  <c r="C85" i="3" s="1"/>
  <c r="D85" i="3" s="1"/>
  <c r="E85" i="3"/>
  <c r="O85" i="3"/>
  <c r="M85" i="3" s="1"/>
  <c r="N57" i="3"/>
  <c r="S57" i="3" s="1"/>
  <c r="C57" i="3"/>
  <c r="D57" i="3" s="1"/>
  <c r="V103" i="3"/>
  <c r="P50" i="4" l="1"/>
  <c r="N50" i="4"/>
  <c r="I49" i="4"/>
  <c r="J49" i="4" s="1"/>
  <c r="L75" i="4"/>
  <c r="AG130" i="3"/>
  <c r="AE130" i="3" s="1"/>
  <c r="Z130" i="3"/>
  <c r="V131" i="3"/>
  <c r="Y103" i="3"/>
  <c r="H57" i="3"/>
  <c r="R57" i="3"/>
  <c r="F57" i="3" s="1"/>
  <c r="G57" i="3" s="1"/>
  <c r="H59" i="3" s="1"/>
  <c r="AD103" i="3"/>
  <c r="W103" i="3"/>
  <c r="E75" i="1"/>
  <c r="C75" i="1" s="1"/>
  <c r="S75" i="4" l="1"/>
  <c r="U75" i="4"/>
  <c r="L50" i="4"/>
  <c r="M75" i="4"/>
  <c r="O75" i="4" s="1"/>
  <c r="W131" i="3"/>
  <c r="AD131" i="3"/>
  <c r="AF130" i="3"/>
  <c r="H130" i="3"/>
  <c r="F130" i="3" s="1"/>
  <c r="G130" i="3" s="1"/>
  <c r="Z103" i="3"/>
  <c r="AG103" i="3"/>
  <c r="N85" i="3"/>
  <c r="S85" i="3" s="1"/>
  <c r="R85" i="3" s="1"/>
  <c r="AB103" i="3"/>
  <c r="AC103" i="3" s="1"/>
  <c r="E103" i="3"/>
  <c r="C103" i="3" s="1"/>
  <c r="D103" i="3" s="1"/>
  <c r="M50" i="4" l="1"/>
  <c r="Q75" i="4"/>
  <c r="AB131" i="3"/>
  <c r="AC131" i="3" s="1"/>
  <c r="E131" i="3"/>
  <c r="C131" i="3" s="1"/>
  <c r="D131" i="3" s="1"/>
  <c r="O131" i="3"/>
  <c r="M131" i="3" s="1"/>
  <c r="AE103" i="3"/>
  <c r="AF103" i="3" s="1"/>
  <c r="H103" i="3"/>
  <c r="F103" i="3"/>
  <c r="G103" i="3" s="1"/>
  <c r="F85" i="3"/>
  <c r="G85" i="3" s="1"/>
  <c r="H85" i="3"/>
  <c r="L104" i="3"/>
  <c r="D75" i="1"/>
  <c r="X75" i="4" l="1"/>
  <c r="Z75" i="4"/>
  <c r="S50" i="4"/>
  <c r="U50" i="4"/>
  <c r="G50" i="4" s="1"/>
  <c r="O50" i="4"/>
  <c r="R75" i="4"/>
  <c r="T75" i="4" s="1"/>
  <c r="L132" i="3"/>
  <c r="O104" i="3"/>
  <c r="H87" i="3"/>
  <c r="J104" i="3"/>
  <c r="I76" i="1"/>
  <c r="G76" i="1" s="1"/>
  <c r="Q50" i="4" l="1"/>
  <c r="H50" i="4"/>
  <c r="V75" i="4"/>
  <c r="N131" i="3"/>
  <c r="U131" i="3"/>
  <c r="S131" i="3" s="1"/>
  <c r="J132" i="3"/>
  <c r="M104" i="3"/>
  <c r="R104" i="3"/>
  <c r="K104" i="3"/>
  <c r="H76" i="1"/>
  <c r="L76" i="1"/>
  <c r="J76" i="1" s="1"/>
  <c r="AC75" i="4" l="1"/>
  <c r="AE75" i="4"/>
  <c r="G75" i="4" s="1"/>
  <c r="R50" i="4"/>
  <c r="T50" i="4" s="1"/>
  <c r="D50" i="4"/>
  <c r="W75" i="4"/>
  <c r="Y75" i="4" s="1"/>
  <c r="K132" i="3"/>
  <c r="R132" i="3"/>
  <c r="N104" i="3"/>
  <c r="U104" i="3"/>
  <c r="P104" i="3"/>
  <c r="O76" i="1"/>
  <c r="K76" i="1"/>
  <c r="E50" i="4" l="1"/>
  <c r="F50" i="4"/>
  <c r="I50" i="4"/>
  <c r="J50" i="4" s="1"/>
  <c r="AA75" i="4"/>
  <c r="AB75" i="4" s="1"/>
  <c r="AD75" i="4" s="1"/>
  <c r="H75" i="4"/>
  <c r="P132" i="3"/>
  <c r="AA131" i="3"/>
  <c r="Y131" i="3" s="1"/>
  <c r="T131" i="3"/>
  <c r="S104" i="3"/>
  <c r="Q104" i="3"/>
  <c r="X104" i="3"/>
  <c r="M76" i="1"/>
  <c r="N51" i="4" l="1"/>
  <c r="P51" i="4"/>
  <c r="D75" i="4"/>
  <c r="X132" i="3"/>
  <c r="Q132" i="3"/>
  <c r="T104" i="3"/>
  <c r="AA104" i="3"/>
  <c r="V104" i="3"/>
  <c r="N76" i="1"/>
  <c r="R76" i="1"/>
  <c r="L51" i="4" l="1"/>
  <c r="E75" i="4"/>
  <c r="V132" i="3"/>
  <c r="Z131" i="3"/>
  <c r="AG131" i="3"/>
  <c r="AE131" i="3" s="1"/>
  <c r="Y104" i="3"/>
  <c r="AD104" i="3"/>
  <c r="W104" i="3"/>
  <c r="P76" i="1"/>
  <c r="E76" i="1"/>
  <c r="C76" i="1" s="1"/>
  <c r="N76" i="4" l="1"/>
  <c r="M51" i="4"/>
  <c r="O51" i="4" s="1"/>
  <c r="F75" i="4"/>
  <c r="I75" i="4"/>
  <c r="J75" i="4" s="1"/>
  <c r="P76" i="4"/>
  <c r="AF131" i="3"/>
  <c r="H131" i="3"/>
  <c r="F131" i="3" s="1"/>
  <c r="G131" i="3" s="1"/>
  <c r="W132" i="3"/>
  <c r="AD132" i="3"/>
  <c r="Z104" i="3"/>
  <c r="AG104" i="3"/>
  <c r="AB104" i="3"/>
  <c r="AC104" i="3" s="1"/>
  <c r="E104" i="3"/>
  <c r="C104" i="3" s="1"/>
  <c r="D104" i="3" s="1"/>
  <c r="Q76" i="1"/>
  <c r="D76" i="1"/>
  <c r="S51" i="4" l="1"/>
  <c r="U51" i="4"/>
  <c r="G51" i="4" s="1"/>
  <c r="L76" i="4"/>
  <c r="AB132" i="3"/>
  <c r="AC132" i="3" s="1"/>
  <c r="E132" i="3"/>
  <c r="C132" i="3" s="1"/>
  <c r="D132" i="3" s="1"/>
  <c r="O132" i="3"/>
  <c r="M132" i="3" s="1"/>
  <c r="AE104" i="3"/>
  <c r="AF104" i="3" s="1"/>
  <c r="H104" i="3"/>
  <c r="F104" i="3" s="1"/>
  <c r="G104" i="3" s="1"/>
  <c r="L105" i="3"/>
  <c r="I77" i="1"/>
  <c r="S76" i="4" l="1"/>
  <c r="U76" i="4"/>
  <c r="Q51" i="4"/>
  <c r="H51" i="4"/>
  <c r="M76" i="4"/>
  <c r="O76" i="4" s="1"/>
  <c r="L133" i="3"/>
  <c r="O105" i="3"/>
  <c r="J105" i="3"/>
  <c r="G77" i="1"/>
  <c r="R51" i="4" l="1"/>
  <c r="T51" i="4" s="1"/>
  <c r="D51" i="4"/>
  <c r="Q76" i="4"/>
  <c r="J133" i="3"/>
  <c r="N132" i="3"/>
  <c r="U132" i="3"/>
  <c r="S132" i="3" s="1"/>
  <c r="M105" i="3"/>
  <c r="R105" i="3"/>
  <c r="K105" i="3"/>
  <c r="L77" i="1"/>
  <c r="H77" i="1"/>
  <c r="X76" i="4" l="1"/>
  <c r="Z76" i="4"/>
  <c r="E51" i="4"/>
  <c r="I51" i="4"/>
  <c r="J51" i="4" s="1"/>
  <c r="F51" i="4"/>
  <c r="R76" i="4"/>
  <c r="T76" i="4" s="1"/>
  <c r="R133" i="3"/>
  <c r="K133" i="3"/>
  <c r="N105" i="3"/>
  <c r="U105" i="3"/>
  <c r="P105" i="3"/>
  <c r="J77" i="1"/>
  <c r="P52" i="4" l="1"/>
  <c r="N52" i="4"/>
  <c r="V76" i="4"/>
  <c r="P133" i="3"/>
  <c r="AA132" i="3"/>
  <c r="Y132" i="3" s="1"/>
  <c r="T132" i="3"/>
  <c r="S105" i="3"/>
  <c r="Q105" i="3"/>
  <c r="X105" i="3"/>
  <c r="K77" i="1"/>
  <c r="O77" i="1"/>
  <c r="AC76" i="4" l="1"/>
  <c r="AE76" i="4"/>
  <c r="L52" i="4"/>
  <c r="W76" i="4"/>
  <c r="Y76" i="4" s="1"/>
  <c r="G76" i="4"/>
  <c r="Q133" i="3"/>
  <c r="X133" i="3"/>
  <c r="T105" i="3"/>
  <c r="AA105" i="3"/>
  <c r="V105" i="3"/>
  <c r="M77" i="1"/>
  <c r="M52" i="4" l="1"/>
  <c r="AA76" i="4"/>
  <c r="AB76" i="4" s="1"/>
  <c r="AD76" i="4" s="1"/>
  <c r="H76" i="4"/>
  <c r="V133" i="3"/>
  <c r="AG132" i="3"/>
  <c r="AE132" i="3" s="1"/>
  <c r="Z132" i="3"/>
  <c r="Y105" i="3"/>
  <c r="AD105" i="3"/>
  <c r="W105" i="3"/>
  <c r="R77" i="1"/>
  <c r="N77" i="1"/>
  <c r="S52" i="4" l="1"/>
  <c r="U52" i="4"/>
  <c r="G52" i="4" s="1"/>
  <c r="O52" i="4"/>
  <c r="D76" i="4"/>
  <c r="AF132" i="3"/>
  <c r="H132" i="3"/>
  <c r="F132" i="3" s="1"/>
  <c r="G132" i="3" s="1"/>
  <c r="W133" i="3"/>
  <c r="AD133" i="3"/>
  <c r="Z105" i="3"/>
  <c r="AG105" i="3"/>
  <c r="AB105" i="3"/>
  <c r="AC105" i="3" s="1"/>
  <c r="E105" i="3"/>
  <c r="C105" i="3" s="1"/>
  <c r="D105" i="3" s="1"/>
  <c r="P77" i="1"/>
  <c r="E77" i="1"/>
  <c r="C77" i="1" s="1"/>
  <c r="Q52" i="4" l="1"/>
  <c r="H52" i="4"/>
  <c r="E76" i="4"/>
  <c r="AB133" i="3"/>
  <c r="AC133" i="3" s="1"/>
  <c r="E133" i="3"/>
  <c r="C133" i="3" s="1"/>
  <c r="D133" i="3" s="1"/>
  <c r="O133" i="3"/>
  <c r="M133" i="3" s="1"/>
  <c r="AE105" i="3"/>
  <c r="AF105" i="3" s="1"/>
  <c r="H105" i="3"/>
  <c r="F105" i="3"/>
  <c r="G105" i="3" s="1"/>
  <c r="L106" i="3"/>
  <c r="Q77" i="1"/>
  <c r="D77" i="1"/>
  <c r="N77" i="4" l="1"/>
  <c r="R52" i="4"/>
  <c r="T52" i="4" s="1"/>
  <c r="D52" i="4"/>
  <c r="F76" i="4"/>
  <c r="I76" i="4"/>
  <c r="J76" i="4" s="1"/>
  <c r="P77" i="4"/>
  <c r="L134" i="3"/>
  <c r="O106" i="3"/>
  <c r="J106" i="3"/>
  <c r="I78" i="1"/>
  <c r="E52" i="4" l="1"/>
  <c r="F52" i="4"/>
  <c r="I52" i="4"/>
  <c r="J52" i="4" s="1"/>
  <c r="L77" i="4"/>
  <c r="U133" i="3"/>
  <c r="S133" i="3" s="1"/>
  <c r="N133" i="3"/>
  <c r="J134" i="3"/>
  <c r="M106" i="3"/>
  <c r="R106" i="3"/>
  <c r="K106" i="3"/>
  <c r="G78" i="1"/>
  <c r="S77" i="4" l="1"/>
  <c r="U77" i="4"/>
  <c r="N53" i="4"/>
  <c r="P53" i="4"/>
  <c r="M77" i="4"/>
  <c r="O77" i="4" s="1"/>
  <c r="K134" i="3"/>
  <c r="R134" i="3"/>
  <c r="N106" i="3"/>
  <c r="U106" i="3"/>
  <c r="P106" i="3"/>
  <c r="H78" i="1"/>
  <c r="L78" i="1"/>
  <c r="L53" i="4" l="1"/>
  <c r="Q77" i="4"/>
  <c r="P134" i="3"/>
  <c r="T133" i="3"/>
  <c r="AA133" i="3"/>
  <c r="Y133" i="3" s="1"/>
  <c r="S106" i="3"/>
  <c r="X106" i="3"/>
  <c r="Q106" i="3"/>
  <c r="J78" i="1"/>
  <c r="X77" i="4" l="1"/>
  <c r="Z77" i="4"/>
  <c r="M53" i="4"/>
  <c r="R77" i="4"/>
  <c r="T77" i="4" s="1"/>
  <c r="Q134" i="3"/>
  <c r="X134" i="3"/>
  <c r="T106" i="3"/>
  <c r="AA106" i="3"/>
  <c r="V106" i="3"/>
  <c r="O78" i="1"/>
  <c r="K78" i="1"/>
  <c r="S53" i="4" l="1"/>
  <c r="U53" i="4"/>
  <c r="G53" i="4" s="1"/>
  <c r="O53" i="4"/>
  <c r="V77" i="4"/>
  <c r="V134" i="3"/>
  <c r="Z133" i="3"/>
  <c r="AG133" i="3"/>
  <c r="AE133" i="3" s="1"/>
  <c r="Y106" i="3"/>
  <c r="AD106" i="3"/>
  <c r="W106" i="3"/>
  <c r="M78" i="1"/>
  <c r="AC77" i="4" l="1"/>
  <c r="AE77" i="4"/>
  <c r="Q53" i="4"/>
  <c r="H53" i="4"/>
  <c r="W77" i="4"/>
  <c r="Y77" i="4" s="1"/>
  <c r="G77" i="4"/>
  <c r="AF133" i="3"/>
  <c r="H133" i="3"/>
  <c r="F133" i="3" s="1"/>
  <c r="G133" i="3" s="1"/>
  <c r="W134" i="3"/>
  <c r="AD134" i="3"/>
  <c r="Z106" i="3"/>
  <c r="AG106" i="3"/>
  <c r="AB106" i="3"/>
  <c r="AC106" i="3" s="1"/>
  <c r="E106" i="3"/>
  <c r="C106" i="3" s="1"/>
  <c r="D106" i="3" s="1"/>
  <c r="R78" i="1"/>
  <c r="N78" i="1"/>
  <c r="R53" i="4" l="1"/>
  <c r="T53" i="4" s="1"/>
  <c r="D53" i="4"/>
  <c r="AA77" i="4"/>
  <c r="AB77" i="4" s="1"/>
  <c r="AD77" i="4" s="1"/>
  <c r="H77" i="4"/>
  <c r="O134" i="3"/>
  <c r="M134" i="3" s="1"/>
  <c r="AB134" i="3"/>
  <c r="AC134" i="3" s="1"/>
  <c r="E134" i="3"/>
  <c r="C134" i="3" s="1"/>
  <c r="D134" i="3" s="1"/>
  <c r="AE106" i="3"/>
  <c r="AF106" i="3" s="1"/>
  <c r="H106" i="3"/>
  <c r="F106" i="3" s="1"/>
  <c r="G106" i="3" s="1"/>
  <c r="L107" i="3"/>
  <c r="P78" i="1"/>
  <c r="E78" i="1"/>
  <c r="C78" i="1" s="1"/>
  <c r="E53" i="4" l="1"/>
  <c r="F53" i="4" s="1"/>
  <c r="I53" i="4"/>
  <c r="J53" i="4" s="1"/>
  <c r="D77" i="4"/>
  <c r="L135" i="3"/>
  <c r="O107" i="3"/>
  <c r="J107" i="3"/>
  <c r="Q78" i="1"/>
  <c r="D78" i="1"/>
  <c r="P54" i="4" l="1"/>
  <c r="N54" i="4"/>
  <c r="E77" i="4"/>
  <c r="U134" i="3"/>
  <c r="S134" i="3" s="1"/>
  <c r="N134" i="3"/>
  <c r="J135" i="3"/>
  <c r="M107" i="3"/>
  <c r="R107" i="3"/>
  <c r="K107" i="3"/>
  <c r="I79" i="1"/>
  <c r="N78" i="4" l="1"/>
  <c r="F77" i="4"/>
  <c r="L54" i="4"/>
  <c r="I77" i="4"/>
  <c r="J77" i="4" s="1"/>
  <c r="P78" i="4"/>
  <c r="K135" i="3"/>
  <c r="R135" i="3"/>
  <c r="N107" i="3"/>
  <c r="U107" i="3"/>
  <c r="P107" i="3"/>
  <c r="G79" i="1"/>
  <c r="M54" i="4" l="1"/>
  <c r="O54" i="4" s="1"/>
  <c r="L78" i="4"/>
  <c r="AA134" i="3"/>
  <c r="Y134" i="3" s="1"/>
  <c r="T134" i="3"/>
  <c r="P135" i="3"/>
  <c r="S107" i="3"/>
  <c r="Q107" i="3"/>
  <c r="X107" i="3"/>
  <c r="H79" i="1"/>
  <c r="L79" i="1"/>
  <c r="S78" i="4" l="1"/>
  <c r="U78" i="4"/>
  <c r="S54" i="4"/>
  <c r="U54" i="4"/>
  <c r="G54" i="4" s="1"/>
  <c r="M78" i="4"/>
  <c r="O78" i="4" s="1"/>
  <c r="X135" i="3"/>
  <c r="Q135" i="3"/>
  <c r="T107" i="3"/>
  <c r="AA107" i="3"/>
  <c r="V107" i="3"/>
  <c r="J79" i="1"/>
  <c r="Q54" i="4" l="1"/>
  <c r="H54" i="4"/>
  <c r="Q78" i="4"/>
  <c r="AG134" i="3"/>
  <c r="AE134" i="3" s="1"/>
  <c r="Z134" i="3"/>
  <c r="V135" i="3"/>
  <c r="Y107" i="3"/>
  <c r="W107" i="3"/>
  <c r="AD107" i="3"/>
  <c r="O79" i="1"/>
  <c r="K79" i="1"/>
  <c r="X78" i="4" l="1"/>
  <c r="Z78" i="4"/>
  <c r="R54" i="4"/>
  <c r="T54" i="4" s="1"/>
  <c r="D54" i="4"/>
  <c r="R78" i="4"/>
  <c r="T78" i="4" s="1"/>
  <c r="W135" i="3"/>
  <c r="AD135" i="3"/>
  <c r="AF134" i="3"/>
  <c r="H134" i="3"/>
  <c r="F134" i="3" s="1"/>
  <c r="G134" i="3" s="1"/>
  <c r="Z107" i="3"/>
  <c r="AG107" i="3"/>
  <c r="AB107" i="3"/>
  <c r="AC107" i="3" s="1"/>
  <c r="E107" i="3"/>
  <c r="C107" i="3" s="1"/>
  <c r="D107" i="3" s="1"/>
  <c r="M79" i="1"/>
  <c r="E54" i="4" l="1"/>
  <c r="V78" i="4"/>
  <c r="AB135" i="3"/>
  <c r="AC135" i="3" s="1"/>
  <c r="E135" i="3"/>
  <c r="C135" i="3" s="1"/>
  <c r="D135" i="3" s="1"/>
  <c r="O135" i="3"/>
  <c r="M135" i="3" s="1"/>
  <c r="AE107" i="3"/>
  <c r="AF107" i="3" s="1"/>
  <c r="H107" i="3"/>
  <c r="F107" i="3"/>
  <c r="G107" i="3" s="1"/>
  <c r="L108" i="3"/>
  <c r="R79" i="1"/>
  <c r="N79" i="1"/>
  <c r="AC78" i="4" l="1"/>
  <c r="AE78" i="4"/>
  <c r="P55" i="4"/>
  <c r="N55" i="4"/>
  <c r="F54" i="4"/>
  <c r="I54" i="4"/>
  <c r="J54" i="4" s="1"/>
  <c r="G78" i="4"/>
  <c r="W78" i="4"/>
  <c r="Y78" i="4" s="1"/>
  <c r="L136" i="3"/>
  <c r="O108" i="3"/>
  <c r="J108" i="3"/>
  <c r="P79" i="1"/>
  <c r="E79" i="1"/>
  <c r="C79" i="1" s="1"/>
  <c r="L55" i="4" l="1"/>
  <c r="AA78" i="4"/>
  <c r="AB78" i="4" s="1"/>
  <c r="AD78" i="4" s="1"/>
  <c r="H78" i="4"/>
  <c r="J136" i="3"/>
  <c r="N135" i="3"/>
  <c r="U135" i="3"/>
  <c r="S135" i="3" s="1"/>
  <c r="M108" i="3"/>
  <c r="K108" i="3"/>
  <c r="R108" i="3"/>
  <c r="Q79" i="1"/>
  <c r="D79" i="1"/>
  <c r="M55" i="4" l="1"/>
  <c r="O55" i="4" s="1"/>
  <c r="D78" i="4"/>
  <c r="K136" i="3"/>
  <c r="R136" i="3"/>
  <c r="N108" i="3"/>
  <c r="U108" i="3"/>
  <c r="P108" i="3"/>
  <c r="I80" i="1"/>
  <c r="S55" i="4" l="1"/>
  <c r="U55" i="4"/>
  <c r="G55" i="4" s="1"/>
  <c r="E78" i="4"/>
  <c r="P136" i="3"/>
  <c r="T135" i="3"/>
  <c r="AA135" i="3"/>
  <c r="Y135" i="3" s="1"/>
  <c r="S108" i="3"/>
  <c r="X108" i="3"/>
  <c r="Q108" i="3"/>
  <c r="G80" i="1"/>
  <c r="N79" i="4" l="1"/>
  <c r="F78" i="4"/>
  <c r="Q55" i="4"/>
  <c r="H55" i="4"/>
  <c r="I78" i="4"/>
  <c r="J78" i="4" s="1"/>
  <c r="P79" i="4"/>
  <c r="X136" i="3"/>
  <c r="Q136" i="3"/>
  <c r="T108" i="3"/>
  <c r="AA108" i="3"/>
  <c r="V108" i="3"/>
  <c r="H80" i="1"/>
  <c r="L80" i="1"/>
  <c r="R55" i="4" l="1"/>
  <c r="T55" i="4" s="1"/>
  <c r="D55" i="4"/>
  <c r="L79" i="4"/>
  <c r="V136" i="3"/>
  <c r="AG135" i="3"/>
  <c r="AE135" i="3" s="1"/>
  <c r="Z135" i="3"/>
  <c r="Y108" i="3"/>
  <c r="W108" i="3"/>
  <c r="AD108" i="3"/>
  <c r="J80" i="1"/>
  <c r="S79" i="4" l="1"/>
  <c r="U79" i="4"/>
  <c r="E55" i="4"/>
  <c r="I55" i="4" s="1"/>
  <c r="J55" i="4" s="1"/>
  <c r="F55" i="4"/>
  <c r="M79" i="4"/>
  <c r="O79" i="4" s="1"/>
  <c r="AF135" i="3"/>
  <c r="H135" i="3"/>
  <c r="F135" i="3" s="1"/>
  <c r="G135" i="3" s="1"/>
  <c r="W136" i="3"/>
  <c r="AD136" i="3"/>
  <c r="Z108" i="3"/>
  <c r="AG108" i="3"/>
  <c r="AB108" i="3"/>
  <c r="AC108" i="3" s="1"/>
  <c r="E108" i="3"/>
  <c r="C108" i="3" s="1"/>
  <c r="D108" i="3" s="1"/>
  <c r="O80" i="1"/>
  <c r="K80" i="1"/>
  <c r="N56" i="4" l="1"/>
  <c r="P56" i="4"/>
  <c r="Q79" i="4"/>
  <c r="O136" i="3"/>
  <c r="M136" i="3" s="1"/>
  <c r="AB136" i="3"/>
  <c r="AC136" i="3" s="1"/>
  <c r="E136" i="3"/>
  <c r="C136" i="3" s="1"/>
  <c r="D136" i="3" s="1"/>
  <c r="AE108" i="3"/>
  <c r="AF108" i="3" s="1"/>
  <c r="H108" i="3"/>
  <c r="F108" i="3" s="1"/>
  <c r="G108" i="3" s="1"/>
  <c r="L109" i="3"/>
  <c r="M80" i="1"/>
  <c r="X79" i="4" l="1"/>
  <c r="Z79" i="4"/>
  <c r="L56" i="4"/>
  <c r="R79" i="4"/>
  <c r="T79" i="4" s="1"/>
  <c r="L137" i="3"/>
  <c r="O109" i="3"/>
  <c r="J109" i="3"/>
  <c r="R80" i="1"/>
  <c r="N80" i="1"/>
  <c r="M56" i="4" l="1"/>
  <c r="O56" i="4" s="1"/>
  <c r="V79" i="4"/>
  <c r="J137" i="3"/>
  <c r="U136" i="3"/>
  <c r="S136" i="3" s="1"/>
  <c r="N136" i="3"/>
  <c r="M109" i="3"/>
  <c r="K109" i="3"/>
  <c r="R109" i="3"/>
  <c r="P80" i="1"/>
  <c r="E80" i="1"/>
  <c r="C80" i="1" s="1"/>
  <c r="AC79" i="4" l="1"/>
  <c r="AE79" i="4"/>
  <c r="G79" i="4" s="1"/>
  <c r="U56" i="4"/>
  <c r="G56" i="4" s="1"/>
  <c r="S56" i="4"/>
  <c r="W79" i="4"/>
  <c r="Y79" i="4" s="1"/>
  <c r="R137" i="3"/>
  <c r="K137" i="3"/>
  <c r="N109" i="3"/>
  <c r="U109" i="3"/>
  <c r="P109" i="3"/>
  <c r="Q80" i="1"/>
  <c r="D80" i="1"/>
  <c r="Q56" i="4" l="1"/>
  <c r="H56" i="4"/>
  <c r="AA79" i="4"/>
  <c r="AB79" i="4" s="1"/>
  <c r="AD79" i="4" s="1"/>
  <c r="H79" i="4"/>
  <c r="P137" i="3"/>
  <c r="T136" i="3"/>
  <c r="AA136" i="3"/>
  <c r="Y136" i="3" s="1"/>
  <c r="S109" i="3"/>
  <c r="X109" i="3"/>
  <c r="Q109" i="3"/>
  <c r="I81" i="1"/>
  <c r="R56" i="4" l="1"/>
  <c r="T56" i="4" s="1"/>
  <c r="D56" i="4"/>
  <c r="D79" i="4"/>
  <c r="Q137" i="3"/>
  <c r="X137" i="3"/>
  <c r="T109" i="3"/>
  <c r="AA109" i="3"/>
  <c r="V109" i="3"/>
  <c r="G81" i="1"/>
  <c r="E56" i="4" l="1"/>
  <c r="F56" i="4" s="1"/>
  <c r="I56" i="4"/>
  <c r="J56" i="4" s="1"/>
  <c r="E79" i="4"/>
  <c r="V137" i="3"/>
  <c r="Z136" i="3"/>
  <c r="AG136" i="3"/>
  <c r="AE136" i="3" s="1"/>
  <c r="Y109" i="3"/>
  <c r="W109" i="3"/>
  <c r="AD109" i="3"/>
  <c r="H81" i="1"/>
  <c r="L81" i="1"/>
  <c r="N80" i="4" l="1"/>
  <c r="F79" i="4"/>
  <c r="P57" i="4"/>
  <c r="N57" i="4"/>
  <c r="I79" i="4"/>
  <c r="J79" i="4" s="1"/>
  <c r="P80" i="4"/>
  <c r="AF136" i="3"/>
  <c r="H136" i="3"/>
  <c r="F136" i="3" s="1"/>
  <c r="G136" i="3" s="1"/>
  <c r="W137" i="3"/>
  <c r="AD137" i="3"/>
  <c r="Z109" i="3"/>
  <c r="AG109" i="3"/>
  <c r="AB109" i="3"/>
  <c r="AC109" i="3" s="1"/>
  <c r="E109" i="3"/>
  <c r="C109" i="3" s="1"/>
  <c r="D109" i="3" s="1"/>
  <c r="J81" i="1"/>
  <c r="L57" i="4" l="1"/>
  <c r="L80" i="4"/>
  <c r="O137" i="3"/>
  <c r="M137" i="3" s="1"/>
  <c r="AB137" i="3"/>
  <c r="AC137" i="3" s="1"/>
  <c r="E137" i="3"/>
  <c r="C137" i="3" s="1"/>
  <c r="D137" i="3" s="1"/>
  <c r="AE109" i="3"/>
  <c r="AF109" i="3" s="1"/>
  <c r="H109" i="3"/>
  <c r="F109" i="3"/>
  <c r="G109" i="3" s="1"/>
  <c r="L110" i="3"/>
  <c r="K81" i="1"/>
  <c r="O81" i="1"/>
  <c r="S80" i="4" l="1"/>
  <c r="U80" i="4"/>
  <c r="M57" i="4"/>
  <c r="M80" i="4"/>
  <c r="O80" i="4" s="1"/>
  <c r="L138" i="3"/>
  <c r="O110" i="3"/>
  <c r="J110" i="3"/>
  <c r="M81" i="1"/>
  <c r="O57" i="4" l="1"/>
  <c r="S57" i="4"/>
  <c r="U57" i="4"/>
  <c r="G57" i="4" s="1"/>
  <c r="Q80" i="4"/>
  <c r="J138" i="3"/>
  <c r="U137" i="3"/>
  <c r="S137" i="3" s="1"/>
  <c r="N137" i="3"/>
  <c r="M110" i="3"/>
  <c r="K110" i="3"/>
  <c r="R110" i="3"/>
  <c r="R81" i="1"/>
  <c r="N81" i="1"/>
  <c r="X80" i="4" l="1"/>
  <c r="Z80" i="4"/>
  <c r="Q57" i="4"/>
  <c r="H57" i="4"/>
  <c r="R80" i="4"/>
  <c r="T80" i="4" s="1"/>
  <c r="K138" i="3"/>
  <c r="R138" i="3"/>
  <c r="N110" i="3"/>
  <c r="U110" i="3"/>
  <c r="P110" i="3"/>
  <c r="P81" i="1"/>
  <c r="E81" i="1"/>
  <c r="C81" i="1" s="1"/>
  <c r="R57" i="4" l="1"/>
  <c r="T57" i="4" s="1"/>
  <c r="D57" i="4"/>
  <c r="V80" i="4"/>
  <c r="P138" i="3"/>
  <c r="AA137" i="3"/>
  <c r="Y137" i="3" s="1"/>
  <c r="T137" i="3"/>
  <c r="S110" i="3"/>
  <c r="X110" i="3"/>
  <c r="Q110" i="3"/>
  <c r="Q81" i="1"/>
  <c r="D81" i="1"/>
  <c r="AC80" i="4" l="1"/>
  <c r="AE80" i="4"/>
  <c r="G80" i="4" s="1"/>
  <c r="E57" i="4"/>
  <c r="I57" i="4" s="1"/>
  <c r="J57" i="4" s="1"/>
  <c r="W80" i="4"/>
  <c r="Y80" i="4" s="1"/>
  <c r="Q138" i="3"/>
  <c r="X138" i="3"/>
  <c r="T110" i="3"/>
  <c r="AA110" i="3"/>
  <c r="V110" i="3"/>
  <c r="I82" i="1"/>
  <c r="F57" i="4" l="1"/>
  <c r="P58" i="4"/>
  <c r="N58" i="4"/>
  <c r="AA80" i="4"/>
  <c r="AB80" i="4" s="1"/>
  <c r="AD80" i="4" s="1"/>
  <c r="H80" i="4"/>
  <c r="V138" i="3"/>
  <c r="AG137" i="3"/>
  <c r="AE137" i="3" s="1"/>
  <c r="Z137" i="3"/>
  <c r="Y110" i="3"/>
  <c r="W110" i="3"/>
  <c r="AD110" i="3"/>
  <c r="G82" i="1"/>
  <c r="L58" i="4" l="1"/>
  <c r="D80" i="4"/>
  <c r="AF137" i="3"/>
  <c r="H137" i="3"/>
  <c r="F137" i="3" s="1"/>
  <c r="G137" i="3" s="1"/>
  <c r="W138" i="3"/>
  <c r="AD138" i="3"/>
  <c r="Z110" i="3"/>
  <c r="AG110" i="3"/>
  <c r="AB110" i="3"/>
  <c r="AC110" i="3" s="1"/>
  <c r="E110" i="3"/>
  <c r="C110" i="3" s="1"/>
  <c r="D110" i="3" s="1"/>
  <c r="H82" i="1"/>
  <c r="L82" i="1"/>
  <c r="M58" i="4" l="1"/>
  <c r="O58" i="4" s="1"/>
  <c r="E80" i="4"/>
  <c r="O138" i="3"/>
  <c r="M138" i="3" s="1"/>
  <c r="AB138" i="3"/>
  <c r="AC138" i="3" s="1"/>
  <c r="E138" i="3"/>
  <c r="C138" i="3" s="1"/>
  <c r="D138" i="3" s="1"/>
  <c r="AE110" i="3"/>
  <c r="AF110" i="3" s="1"/>
  <c r="H110" i="3"/>
  <c r="F110" i="3"/>
  <c r="G110" i="3" s="1"/>
  <c r="L111" i="3"/>
  <c r="J82" i="1"/>
  <c r="N81" i="4" l="1"/>
  <c r="F80" i="4"/>
  <c r="S58" i="4"/>
  <c r="H58" i="4" s="1"/>
  <c r="U58" i="4"/>
  <c r="I80" i="4"/>
  <c r="J80" i="4" s="1"/>
  <c r="P81" i="4"/>
  <c r="L139" i="3"/>
  <c r="O111" i="3"/>
  <c r="J111" i="3"/>
  <c r="O82" i="1"/>
  <c r="K82" i="1"/>
  <c r="Q58" i="4" l="1"/>
  <c r="G58" i="4"/>
  <c r="L81" i="4"/>
  <c r="J139" i="3"/>
  <c r="U138" i="3"/>
  <c r="S138" i="3" s="1"/>
  <c r="N138" i="3"/>
  <c r="M111" i="3"/>
  <c r="R111" i="3"/>
  <c r="K111" i="3"/>
  <c r="M82" i="1"/>
  <c r="S81" i="4" l="1"/>
  <c r="U81" i="4"/>
  <c r="R58" i="4"/>
  <c r="T58" i="4" s="1"/>
  <c r="D58" i="4"/>
  <c r="M81" i="4"/>
  <c r="O81" i="4" s="1"/>
  <c r="K139" i="3"/>
  <c r="R139" i="3"/>
  <c r="N111" i="3"/>
  <c r="U111" i="3"/>
  <c r="P111" i="3"/>
  <c r="R82" i="1"/>
  <c r="N82" i="1"/>
  <c r="E58" i="4" l="1"/>
  <c r="F58" i="4" s="1"/>
  <c r="Q81" i="4"/>
  <c r="P139" i="3"/>
  <c r="AA138" i="3"/>
  <c r="Y138" i="3" s="1"/>
  <c r="T138" i="3"/>
  <c r="S111" i="3"/>
  <c r="X111" i="3"/>
  <c r="Q111" i="3"/>
  <c r="P82" i="1"/>
  <c r="E82" i="1"/>
  <c r="C82" i="1" s="1"/>
  <c r="X81" i="4" l="1"/>
  <c r="Z81" i="4"/>
  <c r="I58" i="4"/>
  <c r="J58" i="4" s="1"/>
  <c r="H60" i="4"/>
  <c r="R81" i="4"/>
  <c r="T81" i="4" s="1"/>
  <c r="X139" i="3"/>
  <c r="Q139" i="3"/>
  <c r="T111" i="3"/>
  <c r="AA111" i="3"/>
  <c r="V111" i="3"/>
  <c r="Q82" i="1"/>
  <c r="D82" i="1"/>
  <c r="V81" i="4" l="1"/>
  <c r="V139" i="3"/>
  <c r="Z138" i="3"/>
  <c r="AG138" i="3"/>
  <c r="AE138" i="3" s="1"/>
  <c r="Y111" i="3"/>
  <c r="AD111" i="3"/>
  <c r="W111" i="3"/>
  <c r="I83" i="1"/>
  <c r="AC81" i="4" l="1"/>
  <c r="AE81" i="4"/>
  <c r="W81" i="4"/>
  <c r="Y81" i="4" s="1"/>
  <c r="G81" i="4"/>
  <c r="AF138" i="3"/>
  <c r="H138" i="3"/>
  <c r="F138" i="3" s="1"/>
  <c r="G138" i="3" s="1"/>
  <c r="AD139" i="3"/>
  <c r="W139" i="3"/>
  <c r="Z111" i="3"/>
  <c r="AG111" i="3"/>
  <c r="AB111" i="3"/>
  <c r="AC111" i="3" s="1"/>
  <c r="E111" i="3"/>
  <c r="C111" i="3" s="1"/>
  <c r="D111" i="3" s="1"/>
  <c r="G83" i="1"/>
  <c r="AA81" i="4" l="1"/>
  <c r="AB81" i="4" s="1"/>
  <c r="AD81" i="4" s="1"/>
  <c r="H81" i="4"/>
  <c r="AB139" i="3"/>
  <c r="AC139" i="3" s="1"/>
  <c r="E139" i="3"/>
  <c r="C139" i="3" s="1"/>
  <c r="D139" i="3" s="1"/>
  <c r="O139" i="3"/>
  <c r="M139" i="3" s="1"/>
  <c r="AE111" i="3"/>
  <c r="AF111" i="3" s="1"/>
  <c r="H111" i="3"/>
  <c r="F111" i="3" s="1"/>
  <c r="G111" i="3" s="1"/>
  <c r="L112" i="3"/>
  <c r="L83" i="1"/>
  <c r="H83" i="1"/>
  <c r="D81" i="4" l="1"/>
  <c r="L140" i="3"/>
  <c r="O112" i="3"/>
  <c r="J112" i="3"/>
  <c r="J83" i="1"/>
  <c r="E81" i="4" l="1"/>
  <c r="J140" i="3"/>
  <c r="N139" i="3"/>
  <c r="U139" i="3"/>
  <c r="S139" i="3" s="1"/>
  <c r="M112" i="3"/>
  <c r="R112" i="3"/>
  <c r="K112" i="3"/>
  <c r="K83" i="1"/>
  <c r="O83" i="1"/>
  <c r="N82" i="4" l="1"/>
  <c r="F81" i="4"/>
  <c r="I81" i="4"/>
  <c r="J81" i="4" s="1"/>
  <c r="P82" i="4"/>
  <c r="R140" i="3"/>
  <c r="K140" i="3"/>
  <c r="N112" i="3"/>
  <c r="U112" i="3"/>
  <c r="P112" i="3"/>
  <c r="M83" i="1"/>
  <c r="L82" i="4" l="1"/>
  <c r="P140" i="3"/>
  <c r="T139" i="3"/>
  <c r="AA139" i="3"/>
  <c r="Y139" i="3" s="1"/>
  <c r="S112" i="3"/>
  <c r="X112" i="3"/>
  <c r="Q112" i="3"/>
  <c r="N83" i="1"/>
  <c r="R83" i="1"/>
  <c r="S82" i="4" l="1"/>
  <c r="U82" i="4"/>
  <c r="M82" i="4"/>
  <c r="O82" i="4" s="1"/>
  <c r="Q140" i="3"/>
  <c r="X140" i="3"/>
  <c r="T112" i="3"/>
  <c r="AA112" i="3"/>
  <c r="V112" i="3"/>
  <c r="P83" i="1"/>
  <c r="E83" i="1"/>
  <c r="C83" i="1" s="1"/>
  <c r="Q82" i="4" l="1"/>
  <c r="V140" i="3"/>
  <c r="Z139" i="3"/>
  <c r="AG139" i="3"/>
  <c r="AE139" i="3" s="1"/>
  <c r="Y112" i="3"/>
  <c r="AD112" i="3"/>
  <c r="W112" i="3"/>
  <c r="Q83" i="1"/>
  <c r="D83" i="1"/>
  <c r="X82" i="4" l="1"/>
  <c r="Z82" i="4"/>
  <c r="R82" i="4"/>
  <c r="T82" i="4" s="1"/>
  <c r="AF139" i="3"/>
  <c r="H139" i="3"/>
  <c r="F139" i="3" s="1"/>
  <c r="G139" i="3" s="1"/>
  <c r="W140" i="3"/>
  <c r="AD140" i="3"/>
  <c r="Z112" i="3"/>
  <c r="AG112" i="3"/>
  <c r="AB112" i="3"/>
  <c r="AC112" i="3" s="1"/>
  <c r="E112" i="3"/>
  <c r="C112" i="3" s="1"/>
  <c r="D112" i="3" s="1"/>
  <c r="I84" i="1"/>
  <c r="V82" i="4" l="1"/>
  <c r="O140" i="3"/>
  <c r="M140" i="3" s="1"/>
  <c r="AB140" i="3"/>
  <c r="AC140" i="3" s="1"/>
  <c r="E140" i="3"/>
  <c r="C140" i="3" s="1"/>
  <c r="D140" i="3" s="1"/>
  <c r="AE112" i="3"/>
  <c r="AF112" i="3" s="1"/>
  <c r="H112" i="3"/>
  <c r="F112" i="3"/>
  <c r="G112" i="3" s="1"/>
  <c r="L113" i="3"/>
  <c r="G84" i="1"/>
  <c r="AC82" i="4" l="1"/>
  <c r="AE82" i="4"/>
  <c r="W82" i="4"/>
  <c r="Y82" i="4" s="1"/>
  <c r="G82" i="4"/>
  <c r="L141" i="3"/>
  <c r="O113" i="3"/>
  <c r="J113" i="3"/>
  <c r="L84" i="1"/>
  <c r="H84" i="1"/>
  <c r="AA82" i="4" l="1"/>
  <c r="H82" i="4"/>
  <c r="J141" i="3"/>
  <c r="U140" i="3"/>
  <c r="S140" i="3" s="1"/>
  <c r="N140" i="3"/>
  <c r="M113" i="3"/>
  <c r="K113" i="3"/>
  <c r="R113" i="3"/>
  <c r="J84" i="1"/>
  <c r="D82" i="4" l="1"/>
  <c r="AB82" i="4"/>
  <c r="AD82" i="4" s="1"/>
  <c r="K141" i="3"/>
  <c r="R141" i="3"/>
  <c r="N113" i="3"/>
  <c r="U113" i="3"/>
  <c r="P113" i="3"/>
  <c r="O84" i="1"/>
  <c r="K84" i="1"/>
  <c r="E82" i="4" l="1"/>
  <c r="P141" i="3"/>
  <c r="T140" i="3"/>
  <c r="AA140" i="3"/>
  <c r="Y140" i="3" s="1"/>
  <c r="S113" i="3"/>
  <c r="Q113" i="3"/>
  <c r="X113" i="3"/>
  <c r="M84" i="1"/>
  <c r="N83" i="4" l="1"/>
  <c r="F82" i="4"/>
  <c r="I82" i="4"/>
  <c r="J82" i="4" s="1"/>
  <c r="P83" i="4"/>
  <c r="Q141" i="3"/>
  <c r="X141" i="3"/>
  <c r="T113" i="3"/>
  <c r="AA113" i="3"/>
  <c r="V113" i="3"/>
  <c r="N84" i="1"/>
  <c r="R84" i="1"/>
  <c r="L83" i="4" l="1"/>
  <c r="V141" i="3"/>
  <c r="AG140" i="3"/>
  <c r="AE140" i="3" s="1"/>
  <c r="Z140" i="3"/>
  <c r="Y113" i="3"/>
  <c r="W113" i="3"/>
  <c r="AD113" i="3"/>
  <c r="P84" i="1"/>
  <c r="E84" i="1"/>
  <c r="C84" i="1" s="1"/>
  <c r="S83" i="4" l="1"/>
  <c r="U83" i="4"/>
  <c r="M83" i="4"/>
  <c r="O83" i="4" s="1"/>
  <c r="AF140" i="3"/>
  <c r="H140" i="3"/>
  <c r="F140" i="3" s="1"/>
  <c r="G140" i="3" s="1"/>
  <c r="W141" i="3"/>
  <c r="AD141" i="3"/>
  <c r="Z113" i="3"/>
  <c r="AG113" i="3"/>
  <c r="AB113" i="3"/>
  <c r="AC113" i="3" s="1"/>
  <c r="E113" i="3"/>
  <c r="C113" i="3" s="1"/>
  <c r="D113" i="3" s="1"/>
  <c r="Q84" i="1"/>
  <c r="D84" i="1"/>
  <c r="Q83" i="4" l="1"/>
  <c r="AB141" i="3"/>
  <c r="AC141" i="3" s="1"/>
  <c r="E141" i="3"/>
  <c r="C141" i="3" s="1"/>
  <c r="D141" i="3" s="1"/>
  <c r="O141" i="3"/>
  <c r="M141" i="3" s="1"/>
  <c r="AE113" i="3"/>
  <c r="AF113" i="3" s="1"/>
  <c r="H113" i="3"/>
  <c r="F113" i="3" s="1"/>
  <c r="G113" i="3" s="1"/>
  <c r="H115" i="3" s="1"/>
  <c r="I85" i="1"/>
  <c r="X83" i="4" l="1"/>
  <c r="Z83" i="4"/>
  <c r="R83" i="4"/>
  <c r="T83" i="4" s="1"/>
  <c r="G85" i="1"/>
  <c r="V83" i="4" l="1"/>
  <c r="U141" i="3"/>
  <c r="S141" i="3" s="1"/>
  <c r="N141" i="3"/>
  <c r="H85" i="1"/>
  <c r="L85" i="1"/>
  <c r="AC83" i="4" l="1"/>
  <c r="AE83" i="4"/>
  <c r="G83" i="4" s="1"/>
  <c r="W83" i="4"/>
  <c r="Y83" i="4" s="1"/>
  <c r="J85" i="1"/>
  <c r="AA83" i="4" l="1"/>
  <c r="AB83" i="4" s="1"/>
  <c r="AD83" i="4" s="1"/>
  <c r="H83" i="4"/>
  <c r="T141" i="3"/>
  <c r="AA141" i="3"/>
  <c r="Y141" i="3" s="1"/>
  <c r="K85" i="1"/>
  <c r="O85" i="1"/>
  <c r="D83" i="4" l="1"/>
  <c r="M85" i="1"/>
  <c r="E83" i="4" l="1"/>
  <c r="Z141" i="3"/>
  <c r="AG141" i="3"/>
  <c r="AE141" i="3" s="1"/>
  <c r="N85" i="1"/>
  <c r="R85" i="1"/>
  <c r="N84" i="4" l="1"/>
  <c r="F83" i="4"/>
  <c r="I83" i="4"/>
  <c r="J83" i="4" s="1"/>
  <c r="P84" i="4"/>
  <c r="AF141" i="3"/>
  <c r="H141" i="3"/>
  <c r="F141" i="3" s="1"/>
  <c r="G141" i="3" s="1"/>
  <c r="H143" i="3" s="1"/>
  <c r="P85" i="1"/>
  <c r="E85" i="1"/>
  <c r="C85" i="1" s="1"/>
  <c r="L84" i="4" l="1"/>
  <c r="Q85" i="1"/>
  <c r="D85" i="1"/>
  <c r="E87" i="1" s="1"/>
  <c r="S84" i="4" l="1"/>
  <c r="U84" i="4"/>
  <c r="M84" i="4"/>
  <c r="O84" i="4" s="1"/>
  <c r="Q84" i="4" l="1"/>
  <c r="X84" i="4" l="1"/>
  <c r="Z84" i="4"/>
  <c r="R84" i="4"/>
  <c r="T84" i="4" s="1"/>
  <c r="V84" i="4" l="1"/>
  <c r="AC84" i="4" l="1"/>
  <c r="AE84" i="4"/>
  <c r="G84" i="4" s="1"/>
  <c r="W84" i="4"/>
  <c r="Y84" i="4" s="1"/>
  <c r="AA84" i="4" l="1"/>
  <c r="H84" i="4"/>
  <c r="D84" i="4" l="1"/>
  <c r="AB84" i="4"/>
  <c r="AD84" i="4" s="1"/>
  <c r="E84" i="4" l="1"/>
  <c r="N85" i="4" l="1"/>
  <c r="F84" i="4"/>
  <c r="I84" i="4"/>
  <c r="J84" i="4" s="1"/>
  <c r="P85" i="4"/>
  <c r="L85" i="4" l="1"/>
  <c r="S85" i="4" l="1"/>
  <c r="U85" i="4"/>
  <c r="M85" i="4"/>
  <c r="O85" i="4" s="1"/>
  <c r="Q85" i="4" l="1"/>
  <c r="X85" i="4" l="1"/>
  <c r="Z85" i="4"/>
  <c r="R85" i="4"/>
  <c r="T85" i="4" s="1"/>
  <c r="V85" i="4" l="1"/>
  <c r="AC85" i="4" l="1"/>
  <c r="AE85" i="4"/>
  <c r="G85" i="4" s="1"/>
  <c r="W85" i="4"/>
  <c r="Y85" i="4" s="1"/>
  <c r="AA85" i="4" l="1"/>
  <c r="AB85" i="4" s="1"/>
  <c r="AD85" i="4" s="1"/>
  <c r="H85" i="4"/>
  <c r="D85" i="4" l="1"/>
  <c r="E85" i="4" l="1"/>
  <c r="N86" i="4" l="1"/>
  <c r="F85" i="4"/>
  <c r="I85" i="4"/>
  <c r="J85" i="4" s="1"/>
  <c r="P86" i="4"/>
  <c r="L86" i="4" l="1"/>
  <c r="S86" i="4" l="1"/>
  <c r="U86" i="4"/>
  <c r="M86" i="4"/>
  <c r="O86" i="4" s="1"/>
  <c r="Q86" i="4" l="1"/>
  <c r="X86" i="4" l="1"/>
  <c r="Z86" i="4"/>
  <c r="R86" i="4"/>
  <c r="T86" i="4" s="1"/>
  <c r="V86" i="4" l="1"/>
  <c r="AC86" i="4" l="1"/>
  <c r="AE86" i="4"/>
  <c r="W86" i="4"/>
  <c r="Y86" i="4" s="1"/>
  <c r="G86" i="4"/>
  <c r="AA86" i="4" l="1"/>
  <c r="AB86" i="4" s="1"/>
  <c r="AD86" i="4" s="1"/>
  <c r="H86" i="4"/>
  <c r="D86" i="4" l="1"/>
  <c r="E86" i="4" l="1"/>
  <c r="F86" i="4" s="1"/>
  <c r="I86" i="4" l="1"/>
  <c r="J86" i="4" s="1"/>
  <c r="H88" i="4"/>
</calcChain>
</file>

<file path=xl/sharedStrings.xml><?xml version="1.0" encoding="utf-8"?>
<sst xmlns="http://schemas.openxmlformats.org/spreadsheetml/2006/main" count="490" uniqueCount="74">
  <si>
    <t>Time (t)</t>
  </si>
  <si>
    <t>Precip.</t>
  </si>
  <si>
    <t>Storage</t>
  </si>
  <si>
    <t>Discharge</t>
  </si>
  <si>
    <t>t</t>
  </si>
  <si>
    <t>p</t>
  </si>
  <si>
    <t>q</t>
  </si>
  <si>
    <t>EULER EXPLICIT</t>
  </si>
  <si>
    <t>k</t>
  </si>
  <si>
    <t>1/t [0..1]</t>
  </si>
  <si>
    <t>Fluxes: integration between t-1 and t</t>
  </si>
  <si>
    <t>State variables: value at t</t>
  </si>
  <si>
    <t>Change rate at time t</t>
  </si>
  <si>
    <t>dS/dt</t>
  </si>
  <si>
    <t>La Follette et al., 2021</t>
  </si>
  <si>
    <t>HEUN EXPLICIT</t>
  </si>
  <si>
    <t>This method works by evaluating the flux for a state variable at the start of a time step, then adding this flux to the state variable at the beginning of the time step to generate the value for the state variable at the end of the time step.</t>
  </si>
  <si>
    <t>The fixed step explicit Heun method works by first explicitly calculating the derivative at the start of a time step (in exactly the same style as fixed step explicit Euler), then explicitly calculating the derivative at the end of the time step using the initial explicit Euler prediction, averaging the derivatives from the start and end of the time step, and then using this corrected average derivative in order to make a final prediction of the state variable value at the end of the time step.</t>
  </si>
  <si>
    <t>(t)</t>
  </si>
  <si>
    <t>(t+1)</t>
  </si>
  <si>
    <t>Intermediate values</t>
  </si>
  <si>
    <t>balance</t>
  </si>
  <si>
    <t>RUNGE KUTTA</t>
  </si>
  <si>
    <t>Wikipedia</t>
  </si>
  <si>
    <t>Here y_{n+1} is the RK4 approximation of y(t_{n+1}), and the next value (y_{n+1}) is determined by the present value (y_{n}) plus the weighted average of four increments, where each increment is the product of the size of the interval, h, and an estimated slope specified by function f on the right-hand side of the differential equation.
k_{1} is the slope at the beginning of the interval, using y (Euler's method);
k_{2} is the slope at the midpoint of the interval, using y and k_{1};
k_{3} is again the slope at the midpoint, but now using y and k_{2};
k_{4} is the slope at the end of the interval, using y and k_{3}.</t>
  </si>
  <si>
    <t>(t+1/2)</t>
  </si>
  <si>
    <t>k1</t>
  </si>
  <si>
    <t>k2</t>
  </si>
  <si>
    <t>k3</t>
  </si>
  <si>
    <t>k4</t>
  </si>
  <si>
    <t>q [mm/t]</t>
  </si>
  <si>
    <t>S [mm]</t>
  </si>
  <si>
    <t>p [mm/t]</t>
  </si>
  <si>
    <t xml:space="preserve">Should dS/dt be calculated from the RK4 iterations or directly? </t>
  </si>
  <si>
    <t>Storage 1</t>
  </si>
  <si>
    <t>Q1</t>
  </si>
  <si>
    <t>Storage 2</t>
  </si>
  <si>
    <t>Q2</t>
  </si>
  <si>
    <t>dS1/dt</t>
  </si>
  <si>
    <t>S1 [mm]</t>
  </si>
  <si>
    <t>q1</t>
  </si>
  <si>
    <t>dS2/dt</t>
  </si>
  <si>
    <t>q2</t>
  </si>
  <si>
    <t>S2 [mm]</t>
  </si>
  <si>
    <t>q2 [mm/t]</t>
  </si>
  <si>
    <t>q1 [mm/t]</t>
  </si>
  <si>
    <t>HEUN EXPLICIT in series -&gt; reservoir are resolved one after the other</t>
  </si>
  <si>
    <t>HEUN EXPLICIT in parallel -&gt; resolve all reservoirs at the same state</t>
  </si>
  <si>
    <t>-&gt; differences are for dS2/dt</t>
  </si>
  <si>
    <t>Should the reservoirs be solved in series on in parallel? -&gt; see Heun vs Heun // and RG4 vs RG4 //</t>
  </si>
  <si>
    <t>The series version look better because they start earlier, but is it correct??</t>
  </si>
  <si>
    <t>RUNGE KUTTA in series</t>
  </si>
  <si>
    <t>RUNGE KUTTA in parallel</t>
  </si>
  <si>
    <t>It's mainly different for Heun, not much for RK4, but still</t>
  </si>
  <si>
    <t>ETP</t>
  </si>
  <si>
    <t>ETP cst</t>
  </si>
  <si>
    <t>mm/t</t>
  </si>
  <si>
    <t>ET</t>
  </si>
  <si>
    <t>Amax</t>
  </si>
  <si>
    <t>mm</t>
  </si>
  <si>
    <t>Q base</t>
  </si>
  <si>
    <t>Q tot</t>
  </si>
  <si>
    <t>Q overflow</t>
  </si>
  <si>
    <t>et [mm/t]</t>
  </si>
  <si>
    <t>[mm/t]</t>
  </si>
  <si>
    <t>qb [mm/t]</t>
  </si>
  <si>
    <t>qr [mm/t]</t>
  </si>
  <si>
    <t>Diff to</t>
  </si>
  <si>
    <t>redist. *</t>
  </si>
  <si>
    <t>* The "difference to redistribute" column is a difference to be handled by the model by constraining the ET and Q</t>
  </si>
  <si>
    <t>Qr does not enter the reservoir!</t>
  </si>
  <si>
    <t>* The "difference to redistribute" are better handled by Heun explicit.</t>
  </si>
  <si>
    <t>Can the balance closure difference be avoided? I suppose it's numerical approximations…</t>
  </si>
  <si>
    <t>Difference with C++ implementation that computes the storage at t+1/2 as the average of both storages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</si>
</sst>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0"/>
  </numFmts>
  <fonts count="8" x14ac:knownFonts="1">
    <font>
      <sz val="11"/>
      <color theme="1"/>
      <name val="Calibri"/>
      <family val="2"/>
      <scheme val="minor"/>
    </font>
    <font>
      <b/>
      <sz val="11"/>
      <color theme="1"/>
      <name val="Calibri"/>
      <family val="2"/>
      <scheme val="minor"/>
    </font>
    <font>
      <sz val="11"/>
      <color theme="1" tint="0.499984740745262"/>
      <name val="Calibri"/>
      <family val="2"/>
      <scheme val="minor"/>
    </font>
    <font>
      <sz val="11"/>
      <color rgb="FFC00000"/>
      <name val="Calibri"/>
      <family val="2"/>
      <scheme val="minor"/>
    </font>
    <font>
      <b/>
      <sz val="11"/>
      <color rgb="FFC00000"/>
      <name val="Calibri"/>
      <family val="2"/>
      <scheme val="minor"/>
    </font>
    <font>
      <b/>
      <sz val="11"/>
      <color theme="0" tint="-0.34998626667073579"/>
      <name val="Calibri"/>
      <family val="2"/>
      <scheme val="minor"/>
    </font>
    <font>
      <sz val="11"/>
      <color theme="0" tint="-0.34998626667073579"/>
      <name val="Calibri"/>
      <family val="2"/>
      <scheme val="minor"/>
    </font>
    <font>
      <sz val="11"/>
      <color rgb="FFFF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theme="7" tint="0.79998168889431442"/>
        <bgColor indexed="64"/>
      </patternFill>
    </fill>
  </fills>
  <borders count="2">
    <border>
      <left/>
      <right/>
      <top/>
      <bottom/>
      <diagonal/>
    </border>
    <border>
      <left style="thin">
        <color indexed="64"/>
      </left>
      <right/>
      <top/>
      <bottom/>
      <diagonal/>
    </border>
  </borders>
  <cellStyleXfs count="1">
    <xf numFmtId="0" fontId="0" fillId="0" borderId="0"/>
  </cellStyleXfs>
  <cellXfs count="46">
    <xf numFmtId="0" fontId="0" fillId="0" borderId="0" xfId="0"/>
    <xf numFmtId="0" fontId="1" fillId="0" borderId="0" xfId="0" applyFont="1"/>
    <xf numFmtId="0" fontId="1" fillId="2" borderId="0" xfId="0" applyFont="1" applyFill="1"/>
    <xf numFmtId="0" fontId="0" fillId="2" borderId="0" xfId="0" applyFill="1"/>
    <xf numFmtId="0" fontId="1" fillId="0" borderId="0" xfId="0" applyFont="1" applyAlignment="1">
      <alignment horizontal="center"/>
    </xf>
    <xf numFmtId="0" fontId="1" fillId="0" borderId="0" xfId="0" applyFont="1" applyAlignment="1">
      <alignment vertical="center"/>
    </xf>
    <xf numFmtId="0" fontId="0" fillId="0" borderId="0" xfId="0" applyAlignment="1">
      <alignment vertical="center"/>
    </xf>
    <xf numFmtId="0" fontId="0" fillId="0" borderId="0" xfId="0" applyAlignment="1">
      <alignment vertical="center" wrapText="1"/>
    </xf>
    <xf numFmtId="0" fontId="0" fillId="0" borderId="0" xfId="0" applyAlignment="1">
      <alignment horizontal="left"/>
    </xf>
    <xf numFmtId="0" fontId="0" fillId="0" borderId="0" xfId="0" applyFill="1"/>
    <xf numFmtId="0" fontId="3" fillId="0" borderId="0" xfId="0" applyFont="1"/>
    <xf numFmtId="0" fontId="0" fillId="0" borderId="0" xfId="0" applyFont="1"/>
    <xf numFmtId="0" fontId="0" fillId="6" borderId="0" xfId="0" applyFill="1"/>
    <xf numFmtId="0" fontId="0" fillId="0" borderId="0" xfId="0" quotePrefix="1"/>
    <xf numFmtId="0" fontId="1" fillId="0" borderId="1" xfId="0" applyFont="1" applyBorder="1"/>
    <xf numFmtId="0" fontId="2" fillId="6" borderId="0" xfId="0" applyFont="1" applyFill="1"/>
    <xf numFmtId="0" fontId="2" fillId="6" borderId="1" xfId="0" applyFont="1" applyFill="1" applyBorder="1"/>
    <xf numFmtId="164" fontId="0" fillId="5" borderId="0" xfId="0" applyNumberFormat="1" applyFill="1"/>
    <xf numFmtId="164" fontId="0" fillId="3" borderId="0" xfId="0" applyNumberFormat="1" applyFill="1"/>
    <xf numFmtId="164" fontId="0" fillId="4" borderId="0" xfId="0" applyNumberFormat="1" applyFill="1"/>
    <xf numFmtId="164" fontId="0" fillId="0" borderId="0" xfId="0" applyNumberFormat="1"/>
    <xf numFmtId="164" fontId="2" fillId="3" borderId="0" xfId="0" applyNumberFormat="1" applyFont="1" applyFill="1"/>
    <xf numFmtId="164" fontId="2" fillId="4" borderId="0" xfId="0" applyNumberFormat="1" applyFont="1" applyFill="1"/>
    <xf numFmtId="164" fontId="2" fillId="5" borderId="0" xfId="0" applyNumberFormat="1" applyFont="1" applyFill="1"/>
    <xf numFmtId="164" fontId="2" fillId="3" borderId="1" xfId="0" applyNumberFormat="1" applyFont="1" applyFill="1" applyBorder="1"/>
    <xf numFmtId="1" fontId="0" fillId="5" borderId="0" xfId="0" applyNumberFormat="1" applyFill="1"/>
    <xf numFmtId="0" fontId="1" fillId="0" borderId="0" xfId="0" applyFont="1" applyBorder="1"/>
    <xf numFmtId="0" fontId="2" fillId="6" borderId="0" xfId="0" applyFont="1" applyFill="1" applyBorder="1"/>
    <xf numFmtId="164" fontId="2" fillId="3" borderId="0" xfId="0" applyNumberFormat="1" applyFont="1" applyFill="1" applyBorder="1"/>
    <xf numFmtId="11" fontId="0" fillId="0" borderId="0" xfId="0" applyNumberFormat="1" applyFill="1"/>
    <xf numFmtId="0" fontId="4" fillId="0" borderId="0" xfId="0" quotePrefix="1" applyFont="1"/>
    <xf numFmtId="1" fontId="0" fillId="6" borderId="0" xfId="0" applyNumberFormat="1" applyFill="1"/>
    <xf numFmtId="0" fontId="5" fillId="0" borderId="0" xfId="0" applyFont="1" applyAlignment="1">
      <alignment horizontal="center"/>
    </xf>
    <xf numFmtId="0" fontId="5" fillId="0" borderId="0" xfId="0" applyFont="1"/>
    <xf numFmtId="0" fontId="6" fillId="6" borderId="0" xfId="0" applyFont="1" applyFill="1"/>
    <xf numFmtId="164" fontId="6" fillId="4" borderId="0" xfId="0" applyNumberFormat="1" applyFont="1" applyFill="1"/>
    <xf numFmtId="164" fontId="0" fillId="7" borderId="0" xfId="0" applyNumberFormat="1" applyFill="1"/>
    <xf numFmtId="164" fontId="2" fillId="7" borderId="0" xfId="0" applyNumberFormat="1" applyFont="1" applyFill="1"/>
    <xf numFmtId="165" fontId="0" fillId="5" borderId="0" xfId="0" applyNumberFormat="1" applyFill="1"/>
    <xf numFmtId="165" fontId="0" fillId="7" borderId="0" xfId="0" applyNumberFormat="1" applyFill="1"/>
    <xf numFmtId="164" fontId="7" fillId="5" borderId="0" xfId="0" applyNumberFormat="1" applyFont="1" applyFill="1"/>
    <xf numFmtId="0" fontId="7" fillId="0" borderId="0" xfId="0" applyFont="1"/>
    <xf numFmtId="0" fontId="1" fillId="0" borderId="0" xfId="0" applyFont="1" applyAlignment="1">
      <alignment horizontal="center"/>
    </xf>
    <xf numFmtId="0" fontId="0" fillId="4" borderId="0" xfId="0" applyFill="1" applyAlignment="1">
      <alignment horizontal="left"/>
    </xf>
    <xf numFmtId="0" fontId="0" fillId="3" borderId="0" xfId="0" applyFill="1" applyAlignment="1">
      <alignment horizontal="left"/>
    </xf>
    <xf numFmtId="0" fontId="0" fillId="5" borderId="0" xfId="0" applyFill="1" applyAlignment="1">
      <alignment horizontal="left"/>
    </xf>
  </cellXfs>
  <cellStyles count="1">
    <cellStyle name="Normal" xfId="0" builtinId="0"/>
  </cellStyles>
  <dxfs count="0"/>
  <tableStyles count="0" defaultTableStyle="TableStyleMedium2" defaultPivotStyle="PivotStyleLight16"/>
  <colors>
    <mruColors>
      <color rgb="FFFFC1F3"/>
      <color rgb="FFDD0BB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4"/>
          <c:order val="0"/>
          <c:tx>
            <c:v>P</c:v>
          </c:tx>
          <c:spPr>
            <a:solidFill>
              <a:schemeClr val="accent1">
                <a:lumMod val="60000"/>
                <a:lumOff val="40000"/>
              </a:schemeClr>
            </a:solidFill>
            <a:ln>
              <a:noFill/>
            </a:ln>
            <a:effectLst/>
          </c:spPr>
          <c:invertIfNegative val="0"/>
          <c:cat>
            <c:numRef>
              <c:f>'Linear storage'!$A$10:$A$29</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'Linear storage'!$B$10:$B$29</c:f>
              <c:numCache>
                <c:formatCode>0</c:formatCode>
                <c:ptCount val="20"/>
                <c:pt idx="0">
                  <c:v>0</c:v>
                </c:pt>
                <c:pt idx="1">
                  <c:v>10</c:v>
                </c:pt>
                <c:pt idx="2">
                  <c:v>10</c:v>
                </c:pt>
                <c:pt idx="3">
                  <c:v>10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5-6E30-44B7-8766-69A13DA31E8F}"/>
            </c:ext>
          </c:extLst>
        </c:ser>
        <c:dLbls>
          <c:showLegendKey val="0"/>
          <c:showVal val="0"/>
          <c:showCatName val="0"/>
          <c:showSerName val="0"/>
          <c:showPercent val="0"/>
          <c:showBubbleSize val="0"/>
        </c:dLbls>
        <c:gapWidth val="10"/>
        <c:overlap val="100"/>
        <c:axId val="1663582336"/>
        <c:axId val="1663578592"/>
      </c:barChart>
      <c:scatterChart>
        <c:scatterStyle val="lineMarker"/>
        <c:varyColors val="0"/>
        <c:ser>
          <c:idx val="0"/>
          <c:order val="1"/>
          <c:tx>
            <c:v>S (Euler)</c:v>
          </c:tx>
          <c:spPr>
            <a:ln w="19050" cap="rnd">
              <a:solidFill>
                <a:schemeClr val="accent1"/>
              </a:solidFill>
              <a:prstDash val="dash"/>
              <a:round/>
            </a:ln>
            <a:effectLst/>
          </c:spPr>
          <c:marker>
            <c:symbol val="none"/>
          </c:marker>
          <c:xVal>
            <c:numRef>
              <c:f>'Linear storage'!$A$9:$A$29</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'Linear storage'!$D$9:$D$29</c:f>
              <c:numCache>
                <c:formatCode>0.000</c:formatCode>
                <c:ptCount val="21"/>
                <c:pt idx="0" formatCode="General">
                  <c:v>0</c:v>
                </c:pt>
                <c:pt idx="1">
                  <c:v>0</c:v>
                </c:pt>
                <c:pt idx="2">
                  <c:v>10</c:v>
                </c:pt>
                <c:pt idx="3">
                  <c:v>17</c:v>
                </c:pt>
                <c:pt idx="4">
                  <c:v>21.9</c:v>
                </c:pt>
                <c:pt idx="5">
                  <c:v>15.329999999999998</c:v>
                </c:pt>
                <c:pt idx="6">
                  <c:v>10.730999999999998</c:v>
                </c:pt>
                <c:pt idx="7">
                  <c:v>7.5116999999999994</c:v>
                </c:pt>
                <c:pt idx="8">
                  <c:v>5.258189999999999</c:v>
                </c:pt>
                <c:pt idx="9">
                  <c:v>3.6807329999999991</c:v>
                </c:pt>
                <c:pt idx="10">
                  <c:v>2.5765130999999997</c:v>
                </c:pt>
                <c:pt idx="11">
                  <c:v>1.8035591699999998</c:v>
                </c:pt>
                <c:pt idx="12">
                  <c:v>1.2624914189999998</c:v>
                </c:pt>
                <c:pt idx="13">
                  <c:v>0.88374399329999997</c:v>
                </c:pt>
                <c:pt idx="14">
                  <c:v>0.61862079531000003</c:v>
                </c:pt>
                <c:pt idx="15">
                  <c:v>0.43303455671700003</c:v>
                </c:pt>
                <c:pt idx="16">
                  <c:v>0.30312418970190003</c:v>
                </c:pt>
                <c:pt idx="17">
                  <c:v>0.21218693279133002</c:v>
                </c:pt>
                <c:pt idx="18">
                  <c:v>0.14853085295393104</c:v>
                </c:pt>
                <c:pt idx="19">
                  <c:v>0.10397159706775172</c:v>
                </c:pt>
                <c:pt idx="20">
                  <c:v>7.2780117947426198E-2</c:v>
                </c:pt>
              </c:numCache>
            </c:numRef>
          </c:yVal>
          <c:smooth val="0"/>
          <c:extLst>
            <c:ext xmlns:c16="http://schemas.microsoft.com/office/drawing/2014/chart" uri="{C3380CC4-5D6E-409C-BE32-E72D297353CC}">
              <c16:uniqueId val="{00000000-6E30-44B7-8766-69A13DA31E8F}"/>
            </c:ext>
          </c:extLst>
        </c:ser>
        <c:ser>
          <c:idx val="2"/>
          <c:order val="2"/>
          <c:tx>
            <c:v>S (Heun)</c:v>
          </c:tx>
          <c:spPr>
            <a:ln w="19050" cap="rnd">
              <a:solidFill>
                <a:schemeClr val="accent6"/>
              </a:solidFill>
              <a:prstDash val="dash"/>
              <a:round/>
            </a:ln>
            <a:effectLst/>
          </c:spPr>
          <c:marker>
            <c:symbol val="none"/>
          </c:marker>
          <c:xVal>
            <c:numRef>
              <c:f>'Linear storage'!$A$37:$A$57</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'Linear storage'!$D$37:$D$57</c:f>
              <c:numCache>
                <c:formatCode>0.000</c:formatCode>
                <c:ptCount val="21"/>
                <c:pt idx="0" formatCode="General">
                  <c:v>0</c:v>
                </c:pt>
                <c:pt idx="1">
                  <c:v>0</c:v>
                </c:pt>
                <c:pt idx="2">
                  <c:v>8.5</c:v>
                </c:pt>
                <c:pt idx="3">
                  <c:v>14.8325</c:v>
                </c:pt>
                <c:pt idx="4">
                  <c:v>19.550212500000001</c:v>
                </c:pt>
                <c:pt idx="5">
                  <c:v>14.564908312500002</c:v>
                </c:pt>
                <c:pt idx="6">
                  <c:v>10.850856692812501</c:v>
                </c:pt>
                <c:pt idx="7">
                  <c:v>8.083888236145313</c:v>
                </c:pt>
                <c:pt idx="8">
                  <c:v>6.0224967359282582</c:v>
                </c:pt>
                <c:pt idx="9">
                  <c:v>4.4867600682665527</c:v>
                </c:pt>
                <c:pt idx="10">
                  <c:v>3.3426362508585816</c:v>
                </c:pt>
                <c:pt idx="11">
                  <c:v>2.4902640068896433</c:v>
                </c:pt>
                <c:pt idx="12">
                  <c:v>1.8552466851327842</c:v>
                </c:pt>
                <c:pt idx="13">
                  <c:v>1.3821587804239241</c:v>
                </c:pt>
                <c:pt idx="14">
                  <c:v>1.0297082914158235</c:v>
                </c:pt>
                <c:pt idx="15">
                  <c:v>0.76713267710478861</c:v>
                </c:pt>
                <c:pt idx="16">
                  <c:v>0.57151384444306752</c:v>
                </c:pt>
                <c:pt idx="17">
                  <c:v>0.42577781411008531</c:v>
                </c:pt>
                <c:pt idx="18">
                  <c:v>0.31720447151201359</c:v>
                </c:pt>
                <c:pt idx="19">
                  <c:v>0.23631733127645013</c:v>
                </c:pt>
                <c:pt idx="20">
                  <c:v>0.17605641180095535</c:v>
                </c:pt>
              </c:numCache>
            </c:numRef>
          </c:yVal>
          <c:smooth val="0"/>
          <c:extLst>
            <c:ext xmlns:c16="http://schemas.microsoft.com/office/drawing/2014/chart" uri="{C3380CC4-5D6E-409C-BE32-E72D297353CC}">
              <c16:uniqueId val="{00000003-6E30-44B7-8766-69A13DA31E8F}"/>
            </c:ext>
          </c:extLst>
        </c:ser>
        <c:ser>
          <c:idx val="5"/>
          <c:order val="3"/>
          <c:tx>
            <c:v>S (RK4)</c:v>
          </c:tx>
          <c:spPr>
            <a:ln w="19050" cap="rnd">
              <a:solidFill>
                <a:schemeClr val="accent2"/>
              </a:solidFill>
              <a:prstDash val="dash"/>
              <a:round/>
            </a:ln>
            <a:effectLst/>
          </c:spPr>
          <c:marker>
            <c:symbol val="none"/>
          </c:marker>
          <c:xVal>
            <c:numRef>
              <c:f>'Linear storage'!$A$65:$A$85</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'Linear storage'!$D$65:$D$85</c:f>
              <c:numCache>
                <c:formatCode>0.000</c:formatCode>
                <c:ptCount val="21"/>
                <c:pt idx="0" formatCode="General">
                  <c:v>0</c:v>
                </c:pt>
                <c:pt idx="1">
                  <c:v>0</c:v>
                </c:pt>
                <c:pt idx="2">
                  <c:v>8.6387499999999999</c:v>
                </c:pt>
                <c:pt idx="3">
                  <c:v>15.038659953125</c:v>
                </c:pt>
                <c:pt idx="4">
                  <c:v>19.779953243023243</c:v>
                </c:pt>
                <c:pt idx="5">
                  <c:v>14.653731110678233</c:v>
                </c:pt>
                <c:pt idx="6">
                  <c:v>10.856033521707085</c:v>
                </c:pt>
                <c:pt idx="7">
                  <c:v>8.0425567341376727</c:v>
                </c:pt>
                <c:pt idx="8">
                  <c:v>5.9582276245267183</c:v>
                </c:pt>
                <c:pt idx="9">
                  <c:v>4.4140784577853127</c:v>
                </c:pt>
                <c:pt idx="10">
                  <c:v>3.2701148494695267</c:v>
                </c:pt>
                <c:pt idx="11">
                  <c:v>2.4226237097938803</c:v>
                </c:pt>
                <c:pt idx="12">
                  <c:v>1.7947704926044237</c:v>
                </c:pt>
                <c:pt idx="13">
                  <c:v>1.3296332848148298</c:v>
                </c:pt>
                <c:pt idx="14">
                  <c:v>0.98504219863900633</c:v>
                </c:pt>
                <c:pt idx="15">
                  <c:v>0.72975619983422479</c:v>
                </c:pt>
                <c:pt idx="16">
                  <c:v>0.54063075869468757</c:v>
                </c:pt>
                <c:pt idx="17">
                  <c:v>0.40051953969447562</c:v>
                </c:pt>
                <c:pt idx="18">
                  <c:v>0.29671989448840608</c:v>
                </c:pt>
                <c:pt idx="19">
                  <c:v>0.21982122483305455</c:v>
                </c:pt>
                <c:pt idx="20">
                  <c:v>0.16285180665225804</c:v>
                </c:pt>
              </c:numCache>
            </c:numRef>
          </c:yVal>
          <c:smooth val="0"/>
          <c:extLst>
            <c:ext xmlns:c16="http://schemas.microsoft.com/office/drawing/2014/chart" uri="{C3380CC4-5D6E-409C-BE32-E72D297353CC}">
              <c16:uniqueId val="{00000006-6E30-44B7-8766-69A13DA31E8F}"/>
            </c:ext>
          </c:extLst>
        </c:ser>
        <c:ser>
          <c:idx val="1"/>
          <c:order val="4"/>
          <c:tx>
            <c:v>q (Euler)</c:v>
          </c:tx>
          <c:spPr>
            <a:ln w="19050" cap="rnd">
              <a:solidFill>
                <a:schemeClr val="accent1"/>
              </a:solidFill>
              <a:round/>
            </a:ln>
            <a:effectLst/>
          </c:spPr>
          <c:marker>
            <c:symbol val="none"/>
          </c:marker>
          <c:xVal>
            <c:numRef>
              <c:f>'Linear storage'!$A$9:$A$29</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'Linear storage'!$E$9:$E$29</c:f>
              <c:numCache>
                <c:formatCode>0.000</c:formatCode>
                <c:ptCount val="21"/>
                <c:pt idx="0" formatCode="General">
                  <c:v>0</c:v>
                </c:pt>
                <c:pt idx="1">
                  <c:v>0</c:v>
                </c:pt>
                <c:pt idx="2">
                  <c:v>0</c:v>
                </c:pt>
                <c:pt idx="3">
                  <c:v>3</c:v>
                </c:pt>
                <c:pt idx="4">
                  <c:v>5.0999999999999996</c:v>
                </c:pt>
                <c:pt idx="5">
                  <c:v>6.5699999999999994</c:v>
                </c:pt>
                <c:pt idx="6">
                  <c:v>4.5989999999999993</c:v>
                </c:pt>
                <c:pt idx="7">
                  <c:v>3.2192999999999992</c:v>
                </c:pt>
                <c:pt idx="8">
                  <c:v>2.2535099999999999</c:v>
                </c:pt>
                <c:pt idx="9">
                  <c:v>1.5774569999999997</c:v>
                </c:pt>
                <c:pt idx="10">
                  <c:v>1.1042198999999997</c:v>
                </c:pt>
                <c:pt idx="11">
                  <c:v>0.7729539299999999</c:v>
                </c:pt>
                <c:pt idx="12">
                  <c:v>0.54106775099999993</c:v>
                </c:pt>
                <c:pt idx="13">
                  <c:v>0.37874742569999992</c:v>
                </c:pt>
                <c:pt idx="14">
                  <c:v>0.26512319799</c:v>
                </c:pt>
                <c:pt idx="15">
                  <c:v>0.185586238593</c:v>
                </c:pt>
                <c:pt idx="16">
                  <c:v>0.1299103670151</c:v>
                </c:pt>
                <c:pt idx="17">
                  <c:v>9.0937256910570002E-2</c:v>
                </c:pt>
                <c:pt idx="18">
                  <c:v>6.3656079837399002E-2</c:v>
                </c:pt>
                <c:pt idx="19">
                  <c:v>4.4559255886179309E-2</c:v>
                </c:pt>
                <c:pt idx="20">
                  <c:v>3.1191479120325515E-2</c:v>
                </c:pt>
              </c:numCache>
            </c:numRef>
          </c:yVal>
          <c:smooth val="0"/>
          <c:extLst>
            <c:ext xmlns:c16="http://schemas.microsoft.com/office/drawing/2014/chart" uri="{C3380CC4-5D6E-409C-BE32-E72D297353CC}">
              <c16:uniqueId val="{00000001-6E30-44B7-8766-69A13DA31E8F}"/>
            </c:ext>
          </c:extLst>
        </c:ser>
        <c:ser>
          <c:idx val="3"/>
          <c:order val="5"/>
          <c:tx>
            <c:v>q (Heun)</c:v>
          </c:tx>
          <c:spPr>
            <a:ln w="19050" cap="rnd">
              <a:solidFill>
                <a:schemeClr val="accent6"/>
              </a:solidFill>
              <a:round/>
            </a:ln>
            <a:effectLst/>
          </c:spPr>
          <c:marker>
            <c:symbol val="none"/>
          </c:marker>
          <c:xVal>
            <c:numRef>
              <c:f>'Linear storage'!$A$37:$A$57</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'Linear storage'!$E$37:$E$57</c:f>
              <c:numCache>
                <c:formatCode>0.000</c:formatCode>
                <c:ptCount val="21"/>
                <c:pt idx="0" formatCode="General">
                  <c:v>0</c:v>
                </c:pt>
                <c:pt idx="1">
                  <c:v>0</c:v>
                </c:pt>
                <c:pt idx="2">
                  <c:v>1.5</c:v>
                </c:pt>
                <c:pt idx="3">
                  <c:v>3.6674999999999995</c:v>
                </c:pt>
                <c:pt idx="4">
                  <c:v>5.2822875000000007</c:v>
                </c:pt>
                <c:pt idx="5">
                  <c:v>4.9853041874999997</c:v>
                </c:pt>
                <c:pt idx="6">
                  <c:v>3.7140516196875004</c:v>
                </c:pt>
                <c:pt idx="7">
                  <c:v>2.7669684566671879</c:v>
                </c:pt>
                <c:pt idx="8">
                  <c:v>2.0613915002170549</c:v>
                </c:pt>
                <c:pt idx="9">
                  <c:v>1.5357366676617057</c:v>
                </c:pt>
                <c:pt idx="10">
                  <c:v>1.1441238174079709</c:v>
                </c:pt>
                <c:pt idx="11">
                  <c:v>0.85237224396893829</c:v>
                </c:pt>
                <c:pt idx="12">
                  <c:v>0.6350173217568591</c:v>
                </c:pt>
                <c:pt idx="13">
                  <c:v>0.47308790470885997</c:v>
                </c:pt>
                <c:pt idx="14">
                  <c:v>0.35245048900810066</c:v>
                </c:pt>
                <c:pt idx="15">
                  <c:v>0.26257561431103499</c:v>
                </c:pt>
                <c:pt idx="16">
                  <c:v>0.19561883266172109</c:v>
                </c:pt>
                <c:pt idx="17">
                  <c:v>0.14573603033298221</c:v>
                </c:pt>
                <c:pt idx="18">
                  <c:v>0.10857334259807175</c:v>
                </c:pt>
                <c:pt idx="19">
                  <c:v>8.0887140235563454E-2</c:v>
                </c:pt>
                <c:pt idx="20">
                  <c:v>6.0260919475494779E-2</c:v>
                </c:pt>
              </c:numCache>
            </c:numRef>
          </c:yVal>
          <c:smooth val="0"/>
          <c:extLst>
            <c:ext xmlns:c16="http://schemas.microsoft.com/office/drawing/2014/chart" uri="{C3380CC4-5D6E-409C-BE32-E72D297353CC}">
              <c16:uniqueId val="{00000004-6E30-44B7-8766-69A13DA31E8F}"/>
            </c:ext>
          </c:extLst>
        </c:ser>
        <c:ser>
          <c:idx val="6"/>
          <c:order val="6"/>
          <c:tx>
            <c:v>q (RK4)</c:v>
          </c:tx>
          <c:spPr>
            <a:ln w="19050" cap="rnd">
              <a:solidFill>
                <a:schemeClr val="accent2"/>
              </a:solidFill>
              <a:round/>
            </a:ln>
            <a:effectLst/>
          </c:spPr>
          <c:marker>
            <c:symbol val="none"/>
          </c:marker>
          <c:xVal>
            <c:numRef>
              <c:f>'Linear storage'!$A$65:$A$85</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'Linear storage'!$E$65:$E$85</c:f>
              <c:numCache>
                <c:formatCode>0.000</c:formatCode>
                <c:ptCount val="21"/>
                <c:pt idx="0" formatCode="General">
                  <c:v>0</c:v>
                </c:pt>
                <c:pt idx="1">
                  <c:v>0</c:v>
                </c:pt>
                <c:pt idx="2">
                  <c:v>1.3612500000000001</c:v>
                </c:pt>
                <c:pt idx="3">
                  <c:v>3.6000900468750001</c:v>
                </c:pt>
                <c:pt idx="4">
                  <c:v>5.2587067101017579</c:v>
                </c:pt>
                <c:pt idx="5">
                  <c:v>5.1262221323450108</c:v>
                </c:pt>
                <c:pt idx="6">
                  <c:v>3.7976975889711482</c:v>
                </c:pt>
                <c:pt idx="7">
                  <c:v>2.813476787569412</c:v>
                </c:pt>
                <c:pt idx="8">
                  <c:v>2.0843291096109544</c:v>
                </c:pt>
                <c:pt idx="9">
                  <c:v>1.5441491667414058</c:v>
                </c:pt>
                <c:pt idx="10">
                  <c:v>1.143963608315786</c:v>
                </c:pt>
                <c:pt idx="11">
                  <c:v>0.84749113967564627</c:v>
                </c:pt>
                <c:pt idx="12">
                  <c:v>0.62785321718945653</c:v>
                </c:pt>
                <c:pt idx="13">
                  <c:v>0.46513720778959394</c:v>
                </c:pt>
                <c:pt idx="14">
                  <c:v>0.3445910861758234</c:v>
                </c:pt>
                <c:pt idx="15">
                  <c:v>0.25528599880478148</c:v>
                </c:pt>
                <c:pt idx="16">
                  <c:v>0.18912544113953725</c:v>
                </c:pt>
                <c:pt idx="17">
                  <c:v>0.14011121900021198</c:v>
                </c:pt>
                <c:pt idx="18">
                  <c:v>0.10379964520606955</c:v>
                </c:pt>
                <c:pt idx="19">
                  <c:v>7.689866965535154E-2</c:v>
                </c:pt>
                <c:pt idx="20">
                  <c:v>5.6969418180796504E-2</c:v>
                </c:pt>
              </c:numCache>
            </c:numRef>
          </c:yVal>
          <c:smooth val="0"/>
          <c:extLst>
            <c:ext xmlns:c16="http://schemas.microsoft.com/office/drawing/2014/chart" uri="{C3380CC4-5D6E-409C-BE32-E72D297353CC}">
              <c16:uniqueId val="{00000007-6E30-44B7-8766-69A13DA31E8F}"/>
            </c:ext>
          </c:extLst>
        </c:ser>
        <c:dLbls>
          <c:showLegendKey val="0"/>
          <c:showVal val="0"/>
          <c:showCatName val="0"/>
          <c:showSerName val="0"/>
          <c:showPercent val="0"/>
          <c:showBubbleSize val="0"/>
        </c:dLbls>
        <c:axId val="1668382560"/>
        <c:axId val="1668388800"/>
      </c:scatterChart>
      <c:valAx>
        <c:axId val="1668382560"/>
        <c:scaling>
          <c:orientation val="minMax"/>
          <c:max val="2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668388800"/>
        <c:crosses val="autoZero"/>
        <c:crossBetween val="midCat"/>
        <c:majorUnit val="1"/>
        <c:minorUnit val="1"/>
      </c:valAx>
      <c:valAx>
        <c:axId val="1668388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668382560"/>
        <c:crosses val="autoZero"/>
        <c:crossBetween val="midCat"/>
      </c:valAx>
      <c:valAx>
        <c:axId val="1663578592"/>
        <c:scaling>
          <c:orientation val="maxMin"/>
          <c:max val="30"/>
        </c:scaling>
        <c:delete val="0"/>
        <c:axPos val="r"/>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663582336"/>
        <c:crosses val="max"/>
        <c:crossBetween val="between"/>
      </c:valAx>
      <c:catAx>
        <c:axId val="1663582336"/>
        <c:scaling>
          <c:orientation val="minMax"/>
        </c:scaling>
        <c:delete val="1"/>
        <c:axPos val="b"/>
        <c:numFmt formatCode="General" sourceLinked="1"/>
        <c:majorTickMark val="out"/>
        <c:minorTickMark val="none"/>
        <c:tickLblPos val="nextTo"/>
        <c:crossAx val="1663578592"/>
        <c:crosses val="max"/>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4"/>
          <c:order val="0"/>
          <c:tx>
            <c:v>P</c:v>
          </c:tx>
          <c:spPr>
            <a:solidFill>
              <a:schemeClr val="accent1">
                <a:lumMod val="60000"/>
                <a:lumOff val="40000"/>
              </a:schemeClr>
            </a:solidFill>
            <a:ln>
              <a:noFill/>
            </a:ln>
            <a:effectLst/>
          </c:spPr>
          <c:invertIfNegative val="0"/>
          <c:cat>
            <c:numRef>
              <c:f>'Linear storage series'!$A$10:$A$29</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'Linear storage series'!$B$10:$B$29</c:f>
              <c:numCache>
                <c:formatCode>0</c:formatCode>
                <c:ptCount val="20"/>
                <c:pt idx="0">
                  <c:v>0</c:v>
                </c:pt>
                <c:pt idx="1">
                  <c:v>10</c:v>
                </c:pt>
                <c:pt idx="2">
                  <c:v>10</c:v>
                </c:pt>
                <c:pt idx="3">
                  <c:v>10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0-3FF8-428C-A84E-A53C99CC760D}"/>
            </c:ext>
          </c:extLst>
        </c:ser>
        <c:dLbls>
          <c:showLegendKey val="0"/>
          <c:showVal val="0"/>
          <c:showCatName val="0"/>
          <c:showSerName val="0"/>
          <c:showPercent val="0"/>
          <c:showBubbleSize val="0"/>
        </c:dLbls>
        <c:gapWidth val="10"/>
        <c:overlap val="100"/>
        <c:axId val="1663582336"/>
        <c:axId val="1663578592"/>
      </c:barChart>
      <c:scatterChart>
        <c:scatterStyle val="lineMarker"/>
        <c:varyColors val="0"/>
        <c:ser>
          <c:idx val="0"/>
          <c:order val="1"/>
          <c:tx>
            <c:v>S1 (Euler)</c:v>
          </c:tx>
          <c:spPr>
            <a:ln w="19050" cap="rnd">
              <a:solidFill>
                <a:schemeClr val="accent1"/>
              </a:solidFill>
              <a:prstDash val="dash"/>
              <a:round/>
            </a:ln>
            <a:effectLst/>
          </c:spPr>
          <c:marker>
            <c:symbol val="none"/>
          </c:marker>
          <c:xVal>
            <c:numRef>
              <c:f>'Linear storage series'!$A$9:$A$29</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'Linear storage series'!$D$9:$D$29</c:f>
              <c:numCache>
                <c:formatCode>0.000</c:formatCode>
                <c:ptCount val="21"/>
                <c:pt idx="0" formatCode="General">
                  <c:v>0</c:v>
                </c:pt>
                <c:pt idx="1">
                  <c:v>0</c:v>
                </c:pt>
                <c:pt idx="2">
                  <c:v>10</c:v>
                </c:pt>
                <c:pt idx="3">
                  <c:v>15</c:v>
                </c:pt>
                <c:pt idx="4">
                  <c:v>17.5</c:v>
                </c:pt>
                <c:pt idx="5">
                  <c:v>8.75</c:v>
                </c:pt>
                <c:pt idx="6">
                  <c:v>4.375</c:v>
                </c:pt>
                <c:pt idx="7">
                  <c:v>2.1875</c:v>
                </c:pt>
                <c:pt idx="8">
                  <c:v>1.09375</c:v>
                </c:pt>
                <c:pt idx="9">
                  <c:v>0.546875</c:v>
                </c:pt>
                <c:pt idx="10">
                  <c:v>0.2734375</c:v>
                </c:pt>
                <c:pt idx="11">
                  <c:v>0.13671875</c:v>
                </c:pt>
                <c:pt idx="12">
                  <c:v>6.8359375E-2</c:v>
                </c:pt>
                <c:pt idx="13">
                  <c:v>3.41796875E-2</c:v>
                </c:pt>
                <c:pt idx="14">
                  <c:v>1.708984375E-2</c:v>
                </c:pt>
                <c:pt idx="15">
                  <c:v>8.544921875E-3</c:v>
                </c:pt>
                <c:pt idx="16">
                  <c:v>4.2724609375E-3</c:v>
                </c:pt>
                <c:pt idx="17">
                  <c:v>2.13623046875E-3</c:v>
                </c:pt>
                <c:pt idx="18">
                  <c:v>1.068115234375E-3</c:v>
                </c:pt>
                <c:pt idx="19">
                  <c:v>5.340576171875E-4</c:v>
                </c:pt>
                <c:pt idx="20">
                  <c:v>2.6702880859375E-4</c:v>
                </c:pt>
              </c:numCache>
            </c:numRef>
          </c:yVal>
          <c:smooth val="0"/>
          <c:extLst>
            <c:ext xmlns:c16="http://schemas.microsoft.com/office/drawing/2014/chart" uri="{C3380CC4-5D6E-409C-BE32-E72D297353CC}">
              <c16:uniqueId val="{00000001-3FF8-428C-A84E-A53C99CC760D}"/>
            </c:ext>
          </c:extLst>
        </c:ser>
        <c:ser>
          <c:idx val="2"/>
          <c:order val="2"/>
          <c:tx>
            <c:v>S1 (Heun)</c:v>
          </c:tx>
          <c:spPr>
            <a:ln w="19050" cap="rnd">
              <a:solidFill>
                <a:schemeClr val="accent6"/>
              </a:solidFill>
              <a:prstDash val="dash"/>
              <a:round/>
            </a:ln>
            <a:effectLst/>
          </c:spPr>
          <c:marker>
            <c:symbol val="none"/>
          </c:marker>
          <c:xVal>
            <c:numRef>
              <c:f>'Linear storage series'!$A$37:$A$57</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'Linear storage series'!$D$37:$D$57</c:f>
              <c:numCache>
                <c:formatCode>0.000</c:formatCode>
                <c:ptCount val="21"/>
                <c:pt idx="0" formatCode="General">
                  <c:v>0</c:v>
                </c:pt>
                <c:pt idx="1">
                  <c:v>0</c:v>
                </c:pt>
                <c:pt idx="2">
                  <c:v>7.5</c:v>
                </c:pt>
                <c:pt idx="3">
                  <c:v>12.1875</c:v>
                </c:pt>
                <c:pt idx="4">
                  <c:v>15.1171875</c:v>
                </c:pt>
                <c:pt idx="5">
                  <c:v>9.4482421875</c:v>
                </c:pt>
                <c:pt idx="6">
                  <c:v>5.9051513671875</c:v>
                </c:pt>
                <c:pt idx="7">
                  <c:v>3.6907196044921875</c:v>
                </c:pt>
                <c:pt idx="8">
                  <c:v>2.3066997528076172</c:v>
                </c:pt>
                <c:pt idx="9">
                  <c:v>1.4416873455047607</c:v>
                </c:pt>
                <c:pt idx="10">
                  <c:v>0.90105459094047546</c:v>
                </c:pt>
                <c:pt idx="11">
                  <c:v>0.56315911933779716</c:v>
                </c:pt>
                <c:pt idx="12">
                  <c:v>0.35197444958612323</c:v>
                </c:pt>
                <c:pt idx="13">
                  <c:v>0.21998403099132702</c:v>
                </c:pt>
                <c:pt idx="14">
                  <c:v>0.13749001936957939</c:v>
                </c:pt>
                <c:pt idx="15">
                  <c:v>8.5931262105987116E-2</c:v>
                </c:pt>
                <c:pt idx="16">
                  <c:v>5.3707038816241948E-2</c:v>
                </c:pt>
                <c:pt idx="17">
                  <c:v>3.3566899260151217E-2</c:v>
                </c:pt>
                <c:pt idx="18">
                  <c:v>2.0979312037594511E-2</c:v>
                </c:pt>
                <c:pt idx="19">
                  <c:v>1.3112070023496569E-2</c:v>
                </c:pt>
                <c:pt idx="20">
                  <c:v>8.1950437646853558E-3</c:v>
                </c:pt>
              </c:numCache>
            </c:numRef>
          </c:yVal>
          <c:smooth val="0"/>
          <c:extLst>
            <c:ext xmlns:c16="http://schemas.microsoft.com/office/drawing/2014/chart" uri="{C3380CC4-5D6E-409C-BE32-E72D297353CC}">
              <c16:uniqueId val="{00000002-3FF8-428C-A84E-A53C99CC760D}"/>
            </c:ext>
          </c:extLst>
        </c:ser>
        <c:ser>
          <c:idx val="9"/>
          <c:order val="3"/>
          <c:tx>
            <c:v>S1 (Heun //)</c:v>
          </c:tx>
          <c:spPr>
            <a:ln w="19050" cap="rnd">
              <a:solidFill>
                <a:srgbClr val="7030A0"/>
              </a:solidFill>
              <a:prstDash val="dash"/>
              <a:round/>
            </a:ln>
            <a:effectLst/>
          </c:spPr>
          <c:marker>
            <c:symbol val="none"/>
          </c:marker>
          <c:xVal>
            <c:numRef>
              <c:f>'Linear storage series'!$A$65:$A$85</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'Linear storage series'!$D$65:$D$85</c:f>
              <c:numCache>
                <c:formatCode>0.000</c:formatCode>
                <c:ptCount val="21"/>
                <c:pt idx="0" formatCode="General">
                  <c:v>0</c:v>
                </c:pt>
                <c:pt idx="1">
                  <c:v>0</c:v>
                </c:pt>
                <c:pt idx="2">
                  <c:v>7.5</c:v>
                </c:pt>
                <c:pt idx="3">
                  <c:v>12.1875</c:v>
                </c:pt>
                <c:pt idx="4">
                  <c:v>15.1171875</c:v>
                </c:pt>
                <c:pt idx="5">
                  <c:v>9.4482421875</c:v>
                </c:pt>
                <c:pt idx="6">
                  <c:v>5.9051513671875</c:v>
                </c:pt>
                <c:pt idx="7">
                  <c:v>3.6907196044921875</c:v>
                </c:pt>
                <c:pt idx="8">
                  <c:v>2.3066997528076172</c:v>
                </c:pt>
                <c:pt idx="9">
                  <c:v>1.4416873455047607</c:v>
                </c:pt>
                <c:pt idx="10">
                  <c:v>0.90105459094047546</c:v>
                </c:pt>
                <c:pt idx="11">
                  <c:v>0.56315911933779716</c:v>
                </c:pt>
                <c:pt idx="12">
                  <c:v>0.35197444958612323</c:v>
                </c:pt>
                <c:pt idx="13">
                  <c:v>0.21998403099132702</c:v>
                </c:pt>
                <c:pt idx="14">
                  <c:v>0.13749001936957939</c:v>
                </c:pt>
                <c:pt idx="15">
                  <c:v>8.5931262105987116E-2</c:v>
                </c:pt>
                <c:pt idx="16">
                  <c:v>5.3707038816241948E-2</c:v>
                </c:pt>
                <c:pt idx="17">
                  <c:v>3.3566899260151217E-2</c:v>
                </c:pt>
                <c:pt idx="18">
                  <c:v>2.0979312037594511E-2</c:v>
                </c:pt>
                <c:pt idx="19">
                  <c:v>1.3112070023496569E-2</c:v>
                </c:pt>
                <c:pt idx="20">
                  <c:v>8.1950437646853558E-3</c:v>
                </c:pt>
              </c:numCache>
            </c:numRef>
          </c:yVal>
          <c:smooth val="0"/>
          <c:extLst>
            <c:ext xmlns:c16="http://schemas.microsoft.com/office/drawing/2014/chart" uri="{C3380CC4-5D6E-409C-BE32-E72D297353CC}">
              <c16:uniqueId val="{0000000A-3FF8-428C-A84E-A53C99CC760D}"/>
            </c:ext>
          </c:extLst>
        </c:ser>
        <c:ser>
          <c:idx val="5"/>
          <c:order val="4"/>
          <c:tx>
            <c:v>S1 (RK4)</c:v>
          </c:tx>
          <c:spPr>
            <a:ln w="19050" cap="rnd">
              <a:solidFill>
                <a:schemeClr val="accent2"/>
              </a:solidFill>
              <a:prstDash val="dash"/>
              <a:round/>
            </a:ln>
            <a:effectLst/>
          </c:spPr>
          <c:marker>
            <c:symbol val="none"/>
          </c:marker>
          <c:xVal>
            <c:numRef>
              <c:f>'Linear storage series'!$A$93:$A$113</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'Linear storage series'!$D$93:$D$113</c:f>
              <c:numCache>
                <c:formatCode>0.000</c:formatCode>
                <c:ptCount val="21"/>
                <c:pt idx="0" formatCode="General">
                  <c:v>0</c:v>
                </c:pt>
                <c:pt idx="1">
                  <c:v>0</c:v>
                </c:pt>
                <c:pt idx="2">
                  <c:v>7.8645833333333339</c:v>
                </c:pt>
                <c:pt idx="3">
                  <c:v>12.636583116319445</c:v>
                </c:pt>
                <c:pt idx="4">
                  <c:v>15.532093401308412</c:v>
                </c:pt>
                <c:pt idx="5">
                  <c:v>9.4244212565230718</c:v>
                </c:pt>
                <c:pt idx="6">
                  <c:v>5.7184639395048844</c:v>
                </c:pt>
                <c:pt idx="7">
                  <c:v>3.469797129959995</c:v>
                </c:pt>
                <c:pt idx="8">
                  <c:v>2.1053716960434343</c:v>
                </c:pt>
                <c:pt idx="9">
                  <c:v>1.2774781384846881</c:v>
                </c:pt>
                <c:pt idx="10">
                  <c:v>0.77513647465346958</c:v>
                </c:pt>
                <c:pt idx="11">
                  <c:v>0.47033020467254799</c:v>
                </c:pt>
                <c:pt idx="12">
                  <c:v>0.28538265023099918</c:v>
                </c:pt>
                <c:pt idx="13">
                  <c:v>0.17316186849953857</c:v>
                </c:pt>
                <c:pt idx="14">
                  <c:v>0.10506957125102211</c:v>
                </c:pt>
                <c:pt idx="15">
                  <c:v>6.3753151305958738E-2</c:v>
                </c:pt>
                <c:pt idx="16">
                  <c:v>3.8683552745542679E-2</c:v>
                </c:pt>
                <c:pt idx="17">
                  <c:v>2.3472051535706882E-2</c:v>
                </c:pt>
                <c:pt idx="18">
                  <c:v>1.4242156270363812E-2</c:v>
                </c:pt>
                <c:pt idx="19">
                  <c:v>8.6417250286322089E-3</c:v>
                </c:pt>
                <c:pt idx="20">
                  <c:v>5.2435466970606887E-3</c:v>
                </c:pt>
              </c:numCache>
            </c:numRef>
          </c:yVal>
          <c:smooth val="0"/>
          <c:extLst>
            <c:ext xmlns:c16="http://schemas.microsoft.com/office/drawing/2014/chart" uri="{C3380CC4-5D6E-409C-BE32-E72D297353CC}">
              <c16:uniqueId val="{00000003-3FF8-428C-A84E-A53C99CC760D}"/>
            </c:ext>
          </c:extLst>
        </c:ser>
        <c:ser>
          <c:idx val="13"/>
          <c:order val="5"/>
          <c:tx>
            <c:v>S1 (RK4 //)</c:v>
          </c:tx>
          <c:spPr>
            <a:ln w="19050" cap="rnd">
              <a:solidFill>
                <a:srgbClr val="DD0BBF"/>
              </a:solidFill>
              <a:prstDash val="dash"/>
              <a:round/>
            </a:ln>
            <a:effectLst/>
          </c:spPr>
          <c:marker>
            <c:symbol val="none"/>
          </c:marker>
          <c:xVal>
            <c:numRef>
              <c:f>'Linear storage series'!$A$121:$A$141</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'Linear storage series'!$D$121:$D$141</c:f>
              <c:numCache>
                <c:formatCode>0.000</c:formatCode>
                <c:ptCount val="21"/>
                <c:pt idx="0" formatCode="General">
                  <c:v>0</c:v>
                </c:pt>
                <c:pt idx="1">
                  <c:v>0</c:v>
                </c:pt>
                <c:pt idx="2">
                  <c:v>7.8645833333333339</c:v>
                </c:pt>
                <c:pt idx="3">
                  <c:v>12.636583116319445</c:v>
                </c:pt>
                <c:pt idx="4">
                  <c:v>15.532093401308412</c:v>
                </c:pt>
                <c:pt idx="5">
                  <c:v>9.4244212565230718</c:v>
                </c:pt>
                <c:pt idx="6">
                  <c:v>5.7184639395048844</c:v>
                </c:pt>
                <c:pt idx="7">
                  <c:v>3.469797129959995</c:v>
                </c:pt>
                <c:pt idx="8">
                  <c:v>2.1053716960434343</c:v>
                </c:pt>
                <c:pt idx="9">
                  <c:v>1.2774781384846881</c:v>
                </c:pt>
                <c:pt idx="10">
                  <c:v>0.77513647465346958</c:v>
                </c:pt>
                <c:pt idx="11">
                  <c:v>0.47033020467254799</c:v>
                </c:pt>
                <c:pt idx="12">
                  <c:v>0.28538265023099918</c:v>
                </c:pt>
                <c:pt idx="13">
                  <c:v>0.17316186849953857</c:v>
                </c:pt>
                <c:pt idx="14">
                  <c:v>0.10506957125102211</c:v>
                </c:pt>
                <c:pt idx="15">
                  <c:v>6.3753151305958738E-2</c:v>
                </c:pt>
                <c:pt idx="16">
                  <c:v>3.8683552745542679E-2</c:v>
                </c:pt>
                <c:pt idx="17">
                  <c:v>2.3472051535706882E-2</c:v>
                </c:pt>
                <c:pt idx="18">
                  <c:v>1.4242156270363812E-2</c:v>
                </c:pt>
                <c:pt idx="19">
                  <c:v>8.6417250286322089E-3</c:v>
                </c:pt>
                <c:pt idx="20">
                  <c:v>5.2435466970606887E-3</c:v>
                </c:pt>
              </c:numCache>
            </c:numRef>
          </c:yVal>
          <c:smooth val="0"/>
          <c:extLst>
            <c:ext xmlns:c16="http://schemas.microsoft.com/office/drawing/2014/chart" uri="{C3380CC4-5D6E-409C-BE32-E72D297353CC}">
              <c16:uniqueId val="{0000000E-3FF8-428C-A84E-A53C99CC760D}"/>
            </c:ext>
          </c:extLst>
        </c:ser>
        <c:ser>
          <c:idx val="7"/>
          <c:order val="6"/>
          <c:tx>
            <c:v>S2 (Euler)</c:v>
          </c:tx>
          <c:spPr>
            <a:ln w="19050" cap="rnd">
              <a:solidFill>
                <a:schemeClr val="accent1"/>
              </a:solidFill>
              <a:prstDash val="sysDot"/>
              <a:round/>
            </a:ln>
            <a:effectLst/>
          </c:spPr>
          <c:marker>
            <c:symbol val="none"/>
          </c:marker>
          <c:xVal>
            <c:numRef>
              <c:f>'Linear storage series'!$A$9:$A$29</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'Linear storage series'!$G$9:$G$29</c:f>
              <c:numCache>
                <c:formatCode>0.000</c:formatCode>
                <c:ptCount val="21"/>
                <c:pt idx="0" formatCode="General">
                  <c:v>0</c:v>
                </c:pt>
                <c:pt idx="1">
                  <c:v>0</c:v>
                </c:pt>
                <c:pt idx="2">
                  <c:v>0</c:v>
                </c:pt>
                <c:pt idx="3">
                  <c:v>5</c:v>
                </c:pt>
                <c:pt idx="4">
                  <c:v>11</c:v>
                </c:pt>
                <c:pt idx="5">
                  <c:v>16.45</c:v>
                </c:pt>
                <c:pt idx="6">
                  <c:v>15.89</c:v>
                </c:pt>
                <c:pt idx="7">
                  <c:v>13.310500000000001</c:v>
                </c:pt>
                <c:pt idx="8">
                  <c:v>10.411100000000001</c:v>
                </c:pt>
                <c:pt idx="9">
                  <c:v>7.834645000000001</c:v>
                </c:pt>
                <c:pt idx="10">
                  <c:v>5.7576890000000009</c:v>
                </c:pt>
                <c:pt idx="11">
                  <c:v>4.1671010500000012</c:v>
                </c:pt>
                <c:pt idx="12">
                  <c:v>2.9853301100000009</c:v>
                </c:pt>
                <c:pt idx="13">
                  <c:v>2.1239107645000006</c:v>
                </c:pt>
                <c:pt idx="14">
                  <c:v>1.5038273789000005</c:v>
                </c:pt>
                <c:pt idx="15">
                  <c:v>1.0612240871050003</c:v>
                </c:pt>
                <c:pt idx="16">
                  <c:v>0.74712932191100023</c:v>
                </c:pt>
                <c:pt idx="17">
                  <c:v>0.52512675580645019</c:v>
                </c:pt>
                <c:pt idx="18">
                  <c:v>0.36865684429889012</c:v>
                </c:pt>
                <c:pt idx="19">
                  <c:v>0.25859384862641061</c:v>
                </c:pt>
                <c:pt idx="20">
                  <c:v>0.18128272284708119</c:v>
                </c:pt>
              </c:numCache>
            </c:numRef>
          </c:yVal>
          <c:smooth val="0"/>
          <c:extLst>
            <c:ext xmlns:c16="http://schemas.microsoft.com/office/drawing/2014/chart" uri="{C3380CC4-5D6E-409C-BE32-E72D297353CC}">
              <c16:uniqueId val="{00000008-3FF8-428C-A84E-A53C99CC760D}"/>
            </c:ext>
          </c:extLst>
        </c:ser>
        <c:ser>
          <c:idx val="8"/>
          <c:order val="7"/>
          <c:tx>
            <c:v>S2 (Heun)</c:v>
          </c:tx>
          <c:spPr>
            <a:ln w="19050" cap="rnd">
              <a:solidFill>
                <a:schemeClr val="accent6"/>
              </a:solidFill>
              <a:prstDash val="sysDot"/>
              <a:round/>
            </a:ln>
            <a:effectLst/>
          </c:spPr>
          <c:marker>
            <c:symbol val="none"/>
          </c:marker>
          <c:xVal>
            <c:numRef>
              <c:f>'Linear storage series'!$A$37:$A$57</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'Linear storage series'!$G$37:$G$57</c:f>
              <c:numCache>
                <c:formatCode>0.000</c:formatCode>
                <c:ptCount val="21"/>
                <c:pt idx="0" formatCode="General">
                  <c:v>0</c:v>
                </c:pt>
                <c:pt idx="1">
                  <c:v>0</c:v>
                </c:pt>
                <c:pt idx="2">
                  <c:v>2.125</c:v>
                </c:pt>
                <c:pt idx="3">
                  <c:v>6.0987499999999999</c:v>
                </c:pt>
                <c:pt idx="4">
                  <c:v>10.553334375</c:v>
                </c:pt>
                <c:pt idx="5">
                  <c:v>12.680837625000001</c:v>
                </c:pt>
                <c:pt idx="6">
                  <c:v>12.458851227890625</c:v>
                </c:pt>
                <c:pt idx="7">
                  <c:v>11.164111163069531</c:v>
                </c:pt>
                <c:pt idx="8">
                  <c:v>9.493679690418686</c:v>
                </c:pt>
                <c:pt idx="9">
                  <c:v>7.8080519155693491</c:v>
                </c:pt>
                <c:pt idx="10">
                  <c:v>6.2765365184788076</c:v>
                </c:pt>
                <c:pt idx="11">
                  <c:v>4.9632308571289885</c:v>
                </c:pt>
                <c:pt idx="12">
                  <c:v>3.8771139578500193</c:v>
                </c:pt>
                <c:pt idx="13">
                  <c:v>3.0006417544038411</c:v>
                </c:pt>
                <c:pt idx="14">
                  <c:v>2.3055980169093471</c:v>
                </c:pt>
                <c:pt idx="15">
                  <c:v>1.761495466271517</c:v>
                </c:pt>
                <c:pt idx="16">
                  <c:v>1.3397047121685635</c:v>
                </c:pt>
                <c:pt idx="17">
                  <c:v>1.0151991291882569</c:v>
                </c:pt>
                <c:pt idx="18">
                  <c:v>0.76702280038442461</c:v>
                </c:pt>
                <c:pt idx="19">
                  <c:v>0.57811914199837955</c:v>
                </c:pt>
                <c:pt idx="20">
                  <c:v>0.43487823310878226</c:v>
                </c:pt>
              </c:numCache>
            </c:numRef>
          </c:yVal>
          <c:smooth val="0"/>
          <c:extLst>
            <c:ext xmlns:c16="http://schemas.microsoft.com/office/drawing/2014/chart" uri="{C3380CC4-5D6E-409C-BE32-E72D297353CC}">
              <c16:uniqueId val="{00000009-3FF8-428C-A84E-A53C99CC760D}"/>
            </c:ext>
          </c:extLst>
        </c:ser>
        <c:ser>
          <c:idx val="10"/>
          <c:order val="8"/>
          <c:tx>
            <c:v>S2 (Heun //)</c:v>
          </c:tx>
          <c:spPr>
            <a:ln w="19050" cap="rnd">
              <a:solidFill>
                <a:srgbClr val="7030A0"/>
              </a:solidFill>
              <a:prstDash val="sysDot"/>
              <a:round/>
            </a:ln>
            <a:effectLst/>
          </c:spPr>
          <c:marker>
            <c:symbol val="none"/>
          </c:marker>
          <c:xVal>
            <c:numRef>
              <c:f>'Linear storage series'!$A$65:$A$85</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'Linear storage series'!$G$65:$G$85</c:f>
              <c:numCache>
                <c:formatCode>0.000</c:formatCode>
                <c:ptCount val="21"/>
                <c:pt idx="0" formatCode="General">
                  <c:v>0</c:v>
                </c:pt>
                <c:pt idx="1">
                  <c:v>0</c:v>
                </c:pt>
                <c:pt idx="2">
                  <c:v>2.5</c:v>
                </c:pt>
                <c:pt idx="3">
                  <c:v>6.6124999999999998</c:v>
                </c:pt>
                <c:pt idx="4">
                  <c:v>11.082562500000002</c:v>
                </c:pt>
                <c:pt idx="5">
                  <c:v>12.791665312500001</c:v>
                </c:pt>
                <c:pt idx="6">
                  <c:v>12.364263314062502</c:v>
                </c:pt>
                <c:pt idx="7">
                  <c:v>10.982921579132814</c:v>
                </c:pt>
                <c:pt idx="8">
                  <c:v>9.289492457801602</c:v>
                </c:pt>
                <c:pt idx="9">
                  <c:v>7.6126818069044786</c:v>
                </c:pt>
                <c:pt idx="10">
                  <c:v>6.103954149795265</c:v>
                </c:pt>
                <c:pt idx="11">
                  <c:v>4.817762218879615</c:v>
                </c:pt>
                <c:pt idx="12">
                  <c:v>3.7581805888666526</c:v>
                </c:pt>
                <c:pt idx="13">
                  <c:v>2.9054368735814933</c:v>
                </c:pt>
                <c:pt idx="14">
                  <c:v>2.2305456801156107</c:v>
                </c:pt>
                <c:pt idx="15">
                  <c:v>1.7030035374970038</c:v>
                </c:pt>
                <c:pt idx="16">
                  <c:v>1.2945170140670639</c:v>
                </c:pt>
                <c:pt idx="17">
                  <c:v>0.98052728712483517</c:v>
                </c:pt>
                <c:pt idx="18">
                  <c:v>0.74056289868604752</c:v>
                </c:pt>
                <c:pt idx="19">
                  <c:v>0.55801315313238375</c:v>
                </c:pt>
                <c:pt idx="20">
                  <c:v>0.41965342009067486</c:v>
                </c:pt>
              </c:numCache>
            </c:numRef>
          </c:yVal>
          <c:smooth val="0"/>
          <c:extLst>
            <c:ext xmlns:c16="http://schemas.microsoft.com/office/drawing/2014/chart" uri="{C3380CC4-5D6E-409C-BE32-E72D297353CC}">
              <c16:uniqueId val="{0000000B-3FF8-428C-A84E-A53C99CC760D}"/>
            </c:ext>
          </c:extLst>
        </c:ser>
        <c:ser>
          <c:idx val="12"/>
          <c:order val="9"/>
          <c:tx>
            <c:v>S2 (RK4)</c:v>
          </c:tx>
          <c:spPr>
            <a:ln w="19050" cap="rnd">
              <a:solidFill>
                <a:schemeClr val="accent2"/>
              </a:solidFill>
              <a:prstDash val="sysDot"/>
              <a:round/>
            </a:ln>
            <a:effectLst/>
          </c:spPr>
          <c:marker>
            <c:symbol val="none"/>
          </c:marker>
          <c:xVal>
            <c:numRef>
              <c:f>'Linear storage series'!$A$93:$A$113</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'Linear storage series'!$G$93:$G$113</c:f>
              <c:numCache>
                <c:formatCode>0.000</c:formatCode>
                <c:ptCount val="21"/>
                <c:pt idx="0" formatCode="General">
                  <c:v>0</c:v>
                </c:pt>
                <c:pt idx="1">
                  <c:v>0</c:v>
                </c:pt>
                <c:pt idx="2">
                  <c:v>1.8447330729166667</c:v>
                </c:pt>
                <c:pt idx="3">
                  <c:v>5.8829861253797748</c:v>
                </c:pt>
                <c:pt idx="4">
                  <c:v>10.495727786216195</c:v>
                </c:pt>
                <c:pt idx="5">
                  <c:v>13.051894007897374</c:v>
                </c:pt>
                <c:pt idx="6">
                  <c:v>12.870816404314757</c:v>
                </c:pt>
                <c:pt idx="7">
                  <c:v>11.477750488027127</c:v>
                </c:pt>
                <c:pt idx="8">
                  <c:v>9.6818409988984655</c:v>
                </c:pt>
                <c:pt idx="9">
                  <c:v>7.8878674280575041</c:v>
                </c:pt>
                <c:pt idx="10">
                  <c:v>6.2775883905757457</c:v>
                </c:pt>
                <c:pt idx="11">
                  <c:v>4.9139874057829278</c:v>
                </c:pt>
                <c:pt idx="12">
                  <c:v>3.8002377133249032</c:v>
                </c:pt>
                <c:pt idx="13">
                  <c:v>2.9123033347636036</c:v>
                </c:pt>
                <c:pt idx="14">
                  <c:v>2.2163667550534933</c:v>
                </c:pt>
                <c:pt idx="15">
                  <c:v>1.6776598281769841</c:v>
                </c:pt>
                <c:pt idx="16">
                  <c:v>1.2645303124134459</c:v>
                </c:pt>
                <c:pt idx="17">
                  <c:v>0.94995231093024313</c:v>
                </c:pt>
                <c:pt idx="18">
                  <c:v>0.71173377092113221</c:v>
                </c:pt>
                <c:pt idx="19">
                  <c:v>0.53211714005373512</c:v>
                </c:pt>
                <c:pt idx="20">
                  <c:v>0.39714793305074536</c:v>
                </c:pt>
              </c:numCache>
            </c:numRef>
          </c:yVal>
          <c:smooth val="0"/>
          <c:extLst>
            <c:ext xmlns:c16="http://schemas.microsoft.com/office/drawing/2014/chart" uri="{C3380CC4-5D6E-409C-BE32-E72D297353CC}">
              <c16:uniqueId val="{0000000D-3FF8-428C-A84E-A53C99CC760D}"/>
            </c:ext>
          </c:extLst>
        </c:ser>
        <c:ser>
          <c:idx val="14"/>
          <c:order val="10"/>
          <c:tx>
            <c:v>S2 (RK4 //)</c:v>
          </c:tx>
          <c:spPr>
            <a:ln w="19050" cap="rnd">
              <a:solidFill>
                <a:srgbClr val="DD0BBF"/>
              </a:solidFill>
              <a:prstDash val="sysDot"/>
              <a:round/>
            </a:ln>
            <a:effectLst/>
          </c:spPr>
          <c:marker>
            <c:symbol val="none"/>
          </c:marker>
          <c:xVal>
            <c:numRef>
              <c:f>'Linear storage series'!$A$121:$A$141</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'Linear storage series'!$G$121:$G$141</c:f>
              <c:numCache>
                <c:formatCode>0.000</c:formatCode>
                <c:ptCount val="21"/>
                <c:pt idx="0" formatCode="General">
                  <c:v>0</c:v>
                </c:pt>
                <c:pt idx="1">
                  <c:v>0</c:v>
                </c:pt>
                <c:pt idx="2">
                  <c:v>1.9354166666666666</c:v>
                </c:pt>
                <c:pt idx="3">
                  <c:v>6.005192092013889</c:v>
                </c:pt>
                <c:pt idx="4">
                  <c:v>10.619649604287073</c:v>
                </c:pt>
                <c:pt idx="5">
                  <c:v>13.073274635387893</c:v>
                </c:pt>
                <c:pt idx="6">
                  <c:v>12.843923955505495</c:v>
                </c:pt>
                <c:pt idx="7">
                  <c:v>11.431899010444191</c:v>
                </c:pt>
                <c:pt idx="8">
                  <c:v>9.6321398212082059</c:v>
                </c:pt>
                <c:pt idx="9">
                  <c:v>7.841500798251559</c:v>
                </c:pt>
                <c:pt idx="10">
                  <c:v>6.2374459370401407</c:v>
                </c:pt>
                <c:pt idx="11">
                  <c:v>4.8807337628033292</c:v>
                </c:pt>
                <c:pt idx="12">
                  <c:v>3.7734696059335606</c:v>
                </c:pt>
                <c:pt idx="13">
                  <c:v>2.8911785407882276</c:v>
                </c:pt>
                <c:pt idx="14">
                  <c:v>2.1999315684699607</c:v>
                </c:pt>
                <c:pt idx="15">
                  <c:v>1.6650076213206655</c:v>
                </c:pt>
                <c:pt idx="16">
                  <c:v>1.2548680148728624</c:v>
                </c:pt>
                <c:pt idx="17">
                  <c:v>0.94261872039692185</c:v>
                </c:pt>
                <c:pt idx="18">
                  <c:v>0.70619434554510574</c:v>
                </c:pt>
                <c:pt idx="19">
                  <c:v>0.52794874951105586</c:v>
                </c:pt>
                <c:pt idx="20">
                  <c:v>0.39402064988799346</c:v>
                </c:pt>
              </c:numCache>
            </c:numRef>
          </c:yVal>
          <c:smooth val="0"/>
          <c:extLst>
            <c:ext xmlns:c16="http://schemas.microsoft.com/office/drawing/2014/chart" uri="{C3380CC4-5D6E-409C-BE32-E72D297353CC}">
              <c16:uniqueId val="{0000000F-3FF8-428C-A84E-A53C99CC760D}"/>
            </c:ext>
          </c:extLst>
        </c:ser>
        <c:ser>
          <c:idx val="1"/>
          <c:order val="11"/>
          <c:tx>
            <c:v>q (Euler)</c:v>
          </c:tx>
          <c:spPr>
            <a:ln w="19050" cap="rnd">
              <a:solidFill>
                <a:schemeClr val="accent1"/>
              </a:solidFill>
              <a:round/>
            </a:ln>
            <a:effectLst/>
          </c:spPr>
          <c:marker>
            <c:symbol val="none"/>
          </c:marker>
          <c:xVal>
            <c:numRef>
              <c:f>'Linear storage series'!$A$9:$A$29</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'Linear storage series'!$H$9:$H$29</c:f>
              <c:numCache>
                <c:formatCode>0.000000</c:formatCode>
                <c:ptCount val="21"/>
                <c:pt idx="0" formatCode="General">
                  <c:v>0</c:v>
                </c:pt>
                <c:pt idx="1">
                  <c:v>0</c:v>
                </c:pt>
                <c:pt idx="2">
                  <c:v>0</c:v>
                </c:pt>
                <c:pt idx="3">
                  <c:v>0</c:v>
                </c:pt>
                <c:pt idx="4">
                  <c:v>1.5</c:v>
                </c:pt>
                <c:pt idx="5">
                  <c:v>3.3</c:v>
                </c:pt>
                <c:pt idx="6">
                  <c:v>4.9349999999999996</c:v>
                </c:pt>
                <c:pt idx="7">
                  <c:v>4.7670000000000003</c:v>
                </c:pt>
                <c:pt idx="8">
                  <c:v>3.99315</c:v>
                </c:pt>
                <c:pt idx="9">
                  <c:v>3.1233300000000002</c:v>
                </c:pt>
                <c:pt idx="10">
                  <c:v>2.3503935</c:v>
                </c:pt>
                <c:pt idx="11">
                  <c:v>1.7273067000000002</c:v>
                </c:pt>
                <c:pt idx="12">
                  <c:v>1.2501303150000003</c:v>
                </c:pt>
                <c:pt idx="13">
                  <c:v>0.89559903300000021</c:v>
                </c:pt>
                <c:pt idx="14">
                  <c:v>0.6371732293500002</c:v>
                </c:pt>
                <c:pt idx="15">
                  <c:v>0.45114821367000013</c:v>
                </c:pt>
                <c:pt idx="16">
                  <c:v>0.31836722613150009</c:v>
                </c:pt>
                <c:pt idx="17">
                  <c:v>0.22413879657330008</c:v>
                </c:pt>
                <c:pt idx="18">
                  <c:v>0.15753802674193504</c:v>
                </c:pt>
                <c:pt idx="19">
                  <c:v>0.11059705328966703</c:v>
                </c:pt>
                <c:pt idx="20">
                  <c:v>7.7578154587923179E-2</c:v>
                </c:pt>
              </c:numCache>
            </c:numRef>
          </c:yVal>
          <c:smooth val="0"/>
          <c:extLst>
            <c:ext xmlns:c16="http://schemas.microsoft.com/office/drawing/2014/chart" uri="{C3380CC4-5D6E-409C-BE32-E72D297353CC}">
              <c16:uniqueId val="{00000004-3FF8-428C-A84E-A53C99CC760D}"/>
            </c:ext>
          </c:extLst>
        </c:ser>
        <c:ser>
          <c:idx val="3"/>
          <c:order val="12"/>
          <c:tx>
            <c:v>q (Heun)</c:v>
          </c:tx>
          <c:spPr>
            <a:ln w="19050" cap="rnd">
              <a:solidFill>
                <a:schemeClr val="accent6"/>
              </a:solidFill>
              <a:round/>
            </a:ln>
            <a:effectLst/>
          </c:spPr>
          <c:marker>
            <c:symbol val="none"/>
          </c:marker>
          <c:xVal>
            <c:numRef>
              <c:f>'Linear storage series'!$A$37:$A$57</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'Linear storage series'!$H$37:$H$57</c:f>
              <c:numCache>
                <c:formatCode>0.000000</c:formatCode>
                <c:ptCount val="21"/>
                <c:pt idx="0" formatCode="General">
                  <c:v>0</c:v>
                </c:pt>
                <c:pt idx="1">
                  <c:v>0</c:v>
                </c:pt>
                <c:pt idx="2">
                  <c:v>0.375</c:v>
                </c:pt>
                <c:pt idx="3">
                  <c:v>1.3387500000000001</c:v>
                </c:pt>
                <c:pt idx="4">
                  <c:v>2.6157281249999995</c:v>
                </c:pt>
                <c:pt idx="5">
                  <c:v>3.5414420624999998</c:v>
                </c:pt>
                <c:pt idx="6">
                  <c:v>3.765077217421875</c:v>
                </c:pt>
                <c:pt idx="7">
                  <c:v>3.5091718275164059</c:v>
                </c:pt>
                <c:pt idx="8">
                  <c:v>3.0544513243354161</c:v>
                </c:pt>
                <c:pt idx="9">
                  <c:v>2.5506401821521933</c:v>
                </c:pt>
                <c:pt idx="10">
                  <c:v>2.0721481516548268</c:v>
                </c:pt>
                <c:pt idx="11">
                  <c:v>1.6512011329524976</c:v>
                </c:pt>
                <c:pt idx="12">
                  <c:v>1.2973015690306431</c:v>
                </c:pt>
                <c:pt idx="13">
                  <c:v>1.0084626220409745</c:v>
                </c:pt>
                <c:pt idx="14">
                  <c:v>0.77753774911624163</c:v>
                </c:pt>
                <c:pt idx="15">
                  <c:v>0.59566130790142235</c:v>
                </c:pt>
                <c:pt idx="16">
                  <c:v>0.45401497739269858</c:v>
                </c:pt>
                <c:pt idx="17">
                  <c:v>0.34464572253639725</c:v>
                </c:pt>
                <c:pt idx="18">
                  <c:v>0.26076391602638904</c:v>
                </c:pt>
                <c:pt idx="19">
                  <c:v>0.19677090040014295</c:v>
                </c:pt>
                <c:pt idx="20">
                  <c:v>0.14815793514840847</c:v>
                </c:pt>
              </c:numCache>
            </c:numRef>
          </c:yVal>
          <c:smooth val="0"/>
          <c:extLst>
            <c:ext xmlns:c16="http://schemas.microsoft.com/office/drawing/2014/chart" uri="{C3380CC4-5D6E-409C-BE32-E72D297353CC}">
              <c16:uniqueId val="{00000005-3FF8-428C-A84E-A53C99CC760D}"/>
            </c:ext>
          </c:extLst>
        </c:ser>
        <c:ser>
          <c:idx val="11"/>
          <c:order val="13"/>
          <c:tx>
            <c:v>q (Heun //)</c:v>
          </c:tx>
          <c:spPr>
            <a:ln w="19050" cap="rnd">
              <a:solidFill>
                <a:srgbClr val="7030A0"/>
              </a:solidFill>
              <a:round/>
            </a:ln>
            <a:effectLst/>
          </c:spPr>
          <c:marker>
            <c:symbol val="none"/>
          </c:marker>
          <c:xVal>
            <c:numRef>
              <c:f>'Linear storage series'!$A$65:$A$85</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'Linear storage series'!$H$65:$H$85</c:f>
              <c:numCache>
                <c:formatCode>0.000000</c:formatCode>
                <c:ptCount val="21"/>
                <c:pt idx="0" formatCode="General">
                  <c:v>0</c:v>
                </c:pt>
                <c:pt idx="1">
                  <c:v>0</c:v>
                </c:pt>
                <c:pt idx="2">
                  <c:v>0</c:v>
                </c:pt>
                <c:pt idx="3">
                  <c:v>1.2</c:v>
                </c:pt>
                <c:pt idx="4">
                  <c:v>2.60025</c:v>
                </c:pt>
                <c:pt idx="5">
                  <c:v>3.9598425000000002</c:v>
                </c:pt>
                <c:pt idx="6">
                  <c:v>3.9704928187500004</c:v>
                </c:pt>
                <c:pt idx="7">
                  <c:v>3.5957734976250002</c:v>
                </c:pt>
                <c:pt idx="8">
                  <c:v>3.0774489730157812</c:v>
                </c:pt>
                <c:pt idx="9">
                  <c:v>2.5418230581999799</c:v>
                </c:pt>
                <c:pt idx="10">
                  <c:v>2.0493604116734989</c:v>
                </c:pt>
                <c:pt idx="11">
                  <c:v>1.6240874025183283</c:v>
                </c:pt>
                <c:pt idx="12">
                  <c:v>1.2707662997646365</c:v>
                </c:pt>
                <c:pt idx="13">
                  <c:v>0.98473413387995556</c:v>
                </c:pt>
                <c:pt idx="14">
                  <c:v>0.7573852050876303</c:v>
                </c:pt>
                <c:pt idx="15">
                  <c:v>0.57910089988219915</c:v>
                </c:pt>
                <c:pt idx="16">
                  <c:v>0.44071074671968502</c:v>
                </c:pt>
                <c:pt idx="17">
                  <c:v>0.33412986649831944</c:v>
                </c:pt>
                <c:pt idx="18">
                  <c:v>0.2525519756613443</c:v>
                </c:pt>
                <c:pt idx="19">
                  <c:v>0.19041698756776171</c:v>
                </c:pt>
                <c:pt idx="20">
                  <c:v>0.14327675930052008</c:v>
                </c:pt>
              </c:numCache>
            </c:numRef>
          </c:yVal>
          <c:smooth val="0"/>
          <c:extLst>
            <c:ext xmlns:c16="http://schemas.microsoft.com/office/drawing/2014/chart" uri="{C3380CC4-5D6E-409C-BE32-E72D297353CC}">
              <c16:uniqueId val="{0000000C-3FF8-428C-A84E-A53C99CC760D}"/>
            </c:ext>
          </c:extLst>
        </c:ser>
        <c:ser>
          <c:idx val="6"/>
          <c:order val="14"/>
          <c:tx>
            <c:v>q (RK4)</c:v>
          </c:tx>
          <c:spPr>
            <a:ln w="19050" cap="rnd">
              <a:solidFill>
                <a:schemeClr val="accent2"/>
              </a:solidFill>
              <a:round/>
            </a:ln>
            <a:effectLst/>
          </c:spPr>
          <c:marker>
            <c:symbol val="none"/>
          </c:marker>
          <c:xVal>
            <c:numRef>
              <c:f>'Linear storage series'!$A$93:$A$113</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'Linear storage series'!$H$93:$H$113</c:f>
              <c:numCache>
                <c:formatCode>0.000</c:formatCode>
                <c:ptCount val="21"/>
                <c:pt idx="0" formatCode="General">
                  <c:v>0</c:v>
                </c:pt>
                <c:pt idx="1">
                  <c:v>0</c:v>
                </c:pt>
                <c:pt idx="2">
                  <c:v>0.29068359374999997</c:v>
                </c:pt>
                <c:pt idx="3">
                  <c:v>1.1897471645507813</c:v>
                </c:pt>
                <c:pt idx="4">
                  <c:v>2.4917480541746122</c:v>
                </c:pt>
                <c:pt idx="5">
                  <c:v>3.551505923104159</c:v>
                </c:pt>
                <c:pt idx="6">
                  <c:v>3.8870349206008044</c:v>
                </c:pt>
                <c:pt idx="7">
                  <c:v>3.6417327258325209</c:v>
                </c:pt>
                <c:pt idx="8">
                  <c:v>3.1603349230452218</c:v>
                </c:pt>
                <c:pt idx="9">
                  <c:v>2.6218671283997077</c:v>
                </c:pt>
                <c:pt idx="10">
                  <c:v>2.1126207013129772</c:v>
                </c:pt>
                <c:pt idx="11">
                  <c:v>1.6684072547737394</c:v>
                </c:pt>
                <c:pt idx="12">
                  <c:v>1.2986972468995737</c:v>
                </c:pt>
                <c:pt idx="13">
                  <c:v>1.0001551602927603</c:v>
                </c:pt>
                <c:pt idx="14">
                  <c:v>0.76402887695862676</c:v>
                </c:pt>
                <c:pt idx="15">
                  <c:v>0.58002334682157264</c:v>
                </c:pt>
                <c:pt idx="16">
                  <c:v>0.43819911432395431</c:v>
                </c:pt>
                <c:pt idx="17">
                  <c:v>0.32978950269303858</c:v>
                </c:pt>
                <c:pt idx="18">
                  <c:v>0.24744843527445395</c:v>
                </c:pt>
                <c:pt idx="19">
                  <c:v>0.18521706210912867</c:v>
                </c:pt>
                <c:pt idx="20">
                  <c:v>0.1383673853345613</c:v>
                </c:pt>
              </c:numCache>
            </c:numRef>
          </c:yVal>
          <c:smooth val="0"/>
          <c:extLst>
            <c:ext xmlns:c16="http://schemas.microsoft.com/office/drawing/2014/chart" uri="{C3380CC4-5D6E-409C-BE32-E72D297353CC}">
              <c16:uniqueId val="{00000006-3FF8-428C-A84E-A53C99CC760D}"/>
            </c:ext>
          </c:extLst>
        </c:ser>
        <c:ser>
          <c:idx val="15"/>
          <c:order val="15"/>
          <c:tx>
            <c:v>q (RK4 //)</c:v>
          </c:tx>
          <c:spPr>
            <a:ln w="19050" cap="rnd">
              <a:solidFill>
                <a:srgbClr val="DD0BBF"/>
              </a:solidFill>
              <a:round/>
            </a:ln>
            <a:effectLst/>
          </c:spPr>
          <c:marker>
            <c:symbol val="none"/>
          </c:marker>
          <c:xVal>
            <c:numRef>
              <c:f>'Linear storage series'!$A$121:$A$141</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'Linear storage series'!$H$121:$H$141</c:f>
              <c:numCache>
                <c:formatCode>0.000000</c:formatCode>
                <c:ptCount val="21"/>
                <c:pt idx="0" formatCode="General">
                  <c:v>0</c:v>
                </c:pt>
                <c:pt idx="1">
                  <c:v>0</c:v>
                </c:pt>
                <c:pt idx="2">
                  <c:v>0.19999999999999998</c:v>
                </c:pt>
                <c:pt idx="3">
                  <c:v>1.1582247916666666</c:v>
                </c:pt>
                <c:pt idx="4">
                  <c:v>2.4900322027378476</c:v>
                </c:pt>
                <c:pt idx="5">
                  <c:v>3.6540471136845181</c:v>
                </c:pt>
                <c:pt idx="6">
                  <c:v>3.9353079969005855</c:v>
                </c:pt>
                <c:pt idx="7">
                  <c:v>3.6606917546061948</c:v>
                </c:pt>
                <c:pt idx="8">
                  <c:v>3.1641846231525448</c:v>
                </c:pt>
                <c:pt idx="9">
                  <c:v>2.6185325805153936</c:v>
                </c:pt>
                <c:pt idx="10">
                  <c:v>2.1063965250426371</c:v>
                </c:pt>
                <c:pt idx="11">
                  <c:v>1.6615184442177326</c:v>
                </c:pt>
                <c:pt idx="12">
                  <c:v>1.2922117113113176</c:v>
                </c:pt>
                <c:pt idx="13">
                  <c:v>0.99451184687679373</c:v>
                </c:pt>
                <c:pt idx="14">
                  <c:v>0.75933926956678344</c:v>
                </c:pt>
                <c:pt idx="15">
                  <c:v>0.57624036709435866</c:v>
                </c:pt>
                <c:pt idx="16">
                  <c:v>0.43520920500821925</c:v>
                </c:pt>
                <c:pt idx="17">
                  <c:v>0.32746079568577624</c:v>
                </c:pt>
                <c:pt idx="18">
                  <c:v>0.24565427011715921</c:v>
                </c:pt>
                <c:pt idx="19">
                  <c:v>0.18384602727578148</c:v>
                </c:pt>
                <c:pt idx="20">
                  <c:v>0.13732627795463395</c:v>
                </c:pt>
              </c:numCache>
            </c:numRef>
          </c:yVal>
          <c:smooth val="0"/>
          <c:extLst>
            <c:ext xmlns:c16="http://schemas.microsoft.com/office/drawing/2014/chart" uri="{C3380CC4-5D6E-409C-BE32-E72D297353CC}">
              <c16:uniqueId val="{00000010-3FF8-428C-A84E-A53C99CC760D}"/>
            </c:ext>
          </c:extLst>
        </c:ser>
        <c:dLbls>
          <c:showLegendKey val="0"/>
          <c:showVal val="0"/>
          <c:showCatName val="0"/>
          <c:showSerName val="0"/>
          <c:showPercent val="0"/>
          <c:showBubbleSize val="0"/>
        </c:dLbls>
        <c:axId val="1668382560"/>
        <c:axId val="1668388800"/>
      </c:scatterChart>
      <c:valAx>
        <c:axId val="1668382560"/>
        <c:scaling>
          <c:orientation val="minMax"/>
          <c:max val="2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668388800"/>
        <c:crosses val="autoZero"/>
        <c:crossBetween val="midCat"/>
        <c:majorUnit val="1"/>
        <c:minorUnit val="1"/>
      </c:valAx>
      <c:valAx>
        <c:axId val="1668388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668382560"/>
        <c:crosses val="autoZero"/>
        <c:crossBetween val="midCat"/>
      </c:valAx>
      <c:valAx>
        <c:axId val="1663578592"/>
        <c:scaling>
          <c:orientation val="maxMin"/>
          <c:max val="30"/>
        </c:scaling>
        <c:delete val="0"/>
        <c:axPos val="r"/>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663582336"/>
        <c:crosses val="max"/>
        <c:crossBetween val="between"/>
      </c:valAx>
      <c:catAx>
        <c:axId val="1663582336"/>
        <c:scaling>
          <c:orientation val="minMax"/>
        </c:scaling>
        <c:delete val="1"/>
        <c:axPos val="b"/>
        <c:numFmt formatCode="General" sourceLinked="1"/>
        <c:majorTickMark val="out"/>
        <c:minorTickMark val="none"/>
        <c:tickLblPos val="nextTo"/>
        <c:crossAx val="1663578592"/>
        <c:crosses val="max"/>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4"/>
          <c:order val="0"/>
          <c:tx>
            <c:v>P</c:v>
          </c:tx>
          <c:spPr>
            <a:solidFill>
              <a:schemeClr val="accent1">
                <a:lumMod val="60000"/>
                <a:lumOff val="40000"/>
              </a:schemeClr>
            </a:solidFill>
            <a:ln>
              <a:noFill/>
            </a:ln>
            <a:effectLst/>
          </c:spPr>
          <c:invertIfNegative val="0"/>
          <c:cat>
            <c:numRef>
              <c:f>'Linear storage Amax &amp; ET'!$A$11:$A$30</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'Linear storage Amax &amp; ET'!$B$11:$B$30</c:f>
              <c:numCache>
                <c:formatCode>0</c:formatCode>
                <c:ptCount val="20"/>
                <c:pt idx="0">
                  <c:v>0</c:v>
                </c:pt>
                <c:pt idx="1">
                  <c:v>10</c:v>
                </c:pt>
                <c:pt idx="2">
                  <c:v>10</c:v>
                </c:pt>
                <c:pt idx="3">
                  <c:v>10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0-5919-4949-BB4A-A8E00A1649A9}"/>
            </c:ext>
          </c:extLst>
        </c:ser>
        <c:dLbls>
          <c:showLegendKey val="0"/>
          <c:showVal val="0"/>
          <c:showCatName val="0"/>
          <c:showSerName val="0"/>
          <c:showPercent val="0"/>
          <c:showBubbleSize val="0"/>
        </c:dLbls>
        <c:gapWidth val="10"/>
        <c:overlap val="100"/>
        <c:axId val="1663582336"/>
        <c:axId val="1663578592"/>
      </c:barChart>
      <c:scatterChart>
        <c:scatterStyle val="lineMarker"/>
        <c:varyColors val="0"/>
        <c:ser>
          <c:idx val="0"/>
          <c:order val="1"/>
          <c:tx>
            <c:v>S (Euler)</c:v>
          </c:tx>
          <c:spPr>
            <a:ln w="19050" cap="rnd">
              <a:solidFill>
                <a:schemeClr val="accent1"/>
              </a:solidFill>
              <a:prstDash val="dash"/>
              <a:round/>
            </a:ln>
            <a:effectLst/>
          </c:spPr>
          <c:marker>
            <c:symbol val="none"/>
          </c:marker>
          <c:xVal>
            <c:numRef>
              <c:f>'Linear storage Amax &amp; ET'!$A$10:$A$30</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'Linear storage Amax &amp; ET'!$E$10:$E$30</c:f>
              <c:numCache>
                <c:formatCode>0.000</c:formatCode>
                <c:ptCount val="21"/>
                <c:pt idx="0" formatCode="General">
                  <c:v>0</c:v>
                </c:pt>
                <c:pt idx="1">
                  <c:v>0</c:v>
                </c:pt>
                <c:pt idx="2">
                  <c:v>10</c:v>
                </c:pt>
                <c:pt idx="3">
                  <c:v>18.292893218813454</c:v>
                </c:pt>
                <c:pt idx="4">
                  <c:v>20</c:v>
                </c:pt>
                <c:pt idx="5">
                  <c:v>17</c:v>
                </c:pt>
                <c:pt idx="6">
                  <c:v>14.378045554270711</c:v>
                </c:pt>
                <c:pt idx="7">
                  <c:v>12.092359947213438</c:v>
                </c:pt>
                <c:pt idx="8">
                  <c:v>10.105552092558447</c:v>
                </c:pt>
                <c:pt idx="9">
                  <c:v>8.3841680680257298</c:v>
                </c:pt>
                <c:pt idx="10">
                  <c:v>6.8982882094578173</c:v>
                </c:pt>
                <c:pt idx="11">
                  <c:v>5.6211652454517704</c:v>
                </c:pt>
                <c:pt idx="12">
                  <c:v>4.5288994378998275</c:v>
                </c:pt>
                <c:pt idx="13">
                  <c:v>3.6001471485780812</c:v>
                </c:pt>
                <c:pt idx="14">
                  <c:v>2.8158596942838301</c:v>
                </c:pt>
                <c:pt idx="15">
                  <c:v>2.1590498120857631</c:v>
                </c:pt>
                <c:pt idx="16">
                  <c:v>1.6145835875688985</c:v>
                </c:pt>
                <c:pt idx="17">
                  <c:v>1.1689964210883903</c:v>
                </c:pt>
                <c:pt idx="18">
                  <c:v>0.81033280098775129</c:v>
                </c:pt>
                <c:pt idx="19">
                  <c:v>0.52801206462458905</c:v>
                </c:pt>
                <c:pt idx="20">
                  <c:v>0.31272823376422887</c:v>
                </c:pt>
              </c:numCache>
            </c:numRef>
          </c:yVal>
          <c:smooth val="0"/>
          <c:extLst>
            <c:ext xmlns:c16="http://schemas.microsoft.com/office/drawing/2014/chart" uri="{C3380CC4-5D6E-409C-BE32-E72D297353CC}">
              <c16:uniqueId val="{00000001-5919-4949-BB4A-A8E00A1649A9}"/>
            </c:ext>
          </c:extLst>
        </c:ser>
        <c:ser>
          <c:idx val="2"/>
          <c:order val="2"/>
          <c:tx>
            <c:v>S (Heun)</c:v>
          </c:tx>
          <c:spPr>
            <a:ln w="19050" cap="rnd">
              <a:solidFill>
                <a:schemeClr val="accent6"/>
              </a:solidFill>
              <a:prstDash val="dash"/>
              <a:round/>
            </a:ln>
            <a:effectLst/>
          </c:spPr>
          <c:marker>
            <c:symbol val="none"/>
          </c:marker>
          <c:xVal>
            <c:numRef>
              <c:f>'Linear storage Amax &amp; ET'!$A$38:$A$58</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'Linear storage Amax &amp; ET'!$E$38:$E$58</c:f>
              <c:numCache>
                <c:formatCode>0.000</c:formatCode>
                <c:ptCount val="21"/>
                <c:pt idx="0" formatCode="General">
                  <c:v>0</c:v>
                </c:pt>
                <c:pt idx="1">
                  <c:v>0</c:v>
                </c:pt>
                <c:pt idx="2">
                  <c:v>9.1464466094067269</c:v>
                </c:pt>
                <c:pt idx="3">
                  <c:v>17.004770082896638</c:v>
                </c:pt>
                <c:pt idx="4">
                  <c:v>20</c:v>
                </c:pt>
                <c:pt idx="5">
                  <c:v>17.189022777135357</c:v>
                </c:pt>
                <c:pt idx="6">
                  <c:v>14.71251971472579</c:v>
                </c:pt>
                <c:pt idx="7">
                  <c:v>12.535431794574812</c:v>
                </c:pt>
                <c:pt idx="8">
                  <c:v>10.62619038562919</c:v>
                </c:pt>
                <c:pt idx="9">
                  <c:v>8.9563778670503194</c:v>
                </c:pt>
                <c:pt idx="10">
                  <c:v>7.5004208704814586</c:v>
                </c:pt>
                <c:pt idx="11">
                  <c:v>6.2353130247129762</c:v>
                </c:pt>
                <c:pt idx="12">
                  <c:v>5.1403643834733517</c:v>
                </c:pt>
                <c:pt idx="13">
                  <c:v>4.1969749867859267</c:v>
                </c:pt>
                <c:pt idx="14">
                  <c:v>3.3884302513664415</c:v>
                </c:pt>
                <c:pt idx="15">
                  <c:v>2.6997161092864523</c:v>
                </c:pt>
                <c:pt idx="16">
                  <c:v>2.1173520209454919</c:v>
                </c:pt>
                <c:pt idx="17">
                  <c:v>1.6292401853644294</c:v>
                </c:pt>
                <c:pt idx="18">
                  <c:v>1.2245294726111715</c:v>
                </c:pt>
                <c:pt idx="19">
                  <c:v>0.89349284670622076</c:v>
                </c:pt>
                <c:pt idx="20">
                  <c:v>0.62741744096228125</c:v>
                </c:pt>
              </c:numCache>
            </c:numRef>
          </c:yVal>
          <c:smooth val="0"/>
          <c:extLst>
            <c:ext xmlns:c16="http://schemas.microsoft.com/office/drawing/2014/chart" uri="{C3380CC4-5D6E-409C-BE32-E72D297353CC}">
              <c16:uniqueId val="{00000002-5919-4949-BB4A-A8E00A1649A9}"/>
            </c:ext>
          </c:extLst>
        </c:ser>
        <c:ser>
          <c:idx val="5"/>
          <c:order val="3"/>
          <c:tx>
            <c:v>S (RK4)</c:v>
          </c:tx>
          <c:spPr>
            <a:ln w="19050" cap="rnd">
              <a:solidFill>
                <a:schemeClr val="accent2"/>
              </a:solidFill>
              <a:prstDash val="dash"/>
              <a:round/>
            </a:ln>
            <a:effectLst/>
          </c:spPr>
          <c:marker>
            <c:symbol val="none"/>
          </c:marker>
          <c:xVal>
            <c:numRef>
              <c:f>'Linear storage Amax &amp; ET'!$A$66:$A$86</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'Linear storage Amax &amp; ET'!$E$66:$E$86</c:f>
              <c:numCache>
                <c:formatCode>0.000</c:formatCode>
                <c:ptCount val="21"/>
                <c:pt idx="0" formatCode="General">
                  <c:v>0</c:v>
                </c:pt>
                <c:pt idx="1">
                  <c:v>0</c:v>
                </c:pt>
                <c:pt idx="2">
                  <c:v>9.0950194590555675</c:v>
                </c:pt>
                <c:pt idx="3">
                  <c:v>16.976017564711668</c:v>
                </c:pt>
                <c:pt idx="4">
                  <c:v>20</c:v>
                </c:pt>
                <c:pt idx="5">
                  <c:v>17.180808520797488</c:v>
                </c:pt>
                <c:pt idx="6">
                  <c:v>14.697774995454811</c:v>
                </c:pt>
                <c:pt idx="7">
                  <c:v>12.515599421737956</c:v>
                </c:pt>
                <c:pt idx="8">
                  <c:v>10.602502484417784</c:v>
                </c:pt>
                <c:pt idx="9">
                  <c:v>8.9298826444598767</c:v>
                </c:pt>
                <c:pt idx="10">
                  <c:v>7.4720062446890987</c:v>
                </c:pt>
                <c:pt idx="11">
                  <c:v>6.205727471375047</c:v>
                </c:pt>
                <c:pt idx="12">
                  <c:v>5.1102353129295981</c:v>
                </c:pt>
                <c:pt idx="13">
                  <c:v>4.1668249299428712</c:v>
                </c:pt>
                <c:pt idx="14">
                  <c:v>3.358691097888661</c:v>
                </c:pt>
                <c:pt idx="15">
                  <c:v>2.6707416075694113</c:v>
                </c:pt>
                <c:pt idx="16">
                  <c:v>2.0894287111803997</c:v>
                </c:pt>
                <c:pt idx="17">
                  <c:v>1.6025968862451405</c:v>
                </c:pt>
                <c:pt idx="18">
                  <c:v>1.1993453586365934</c:v>
                </c:pt>
                <c:pt idx="19">
                  <c:v>0.86990398446750239</c:v>
                </c:pt>
                <c:pt idx="20">
                  <c:v>0.60552125086152819</c:v>
                </c:pt>
              </c:numCache>
            </c:numRef>
          </c:yVal>
          <c:smooth val="0"/>
          <c:extLst>
            <c:ext xmlns:c16="http://schemas.microsoft.com/office/drawing/2014/chart" uri="{C3380CC4-5D6E-409C-BE32-E72D297353CC}">
              <c16:uniqueId val="{00000003-5919-4949-BB4A-A8E00A1649A9}"/>
            </c:ext>
          </c:extLst>
        </c:ser>
        <c:ser>
          <c:idx val="1"/>
          <c:order val="4"/>
          <c:tx>
            <c:v>q (Euler)</c:v>
          </c:tx>
          <c:spPr>
            <a:ln w="19050" cap="rnd">
              <a:solidFill>
                <a:schemeClr val="accent1"/>
              </a:solidFill>
              <a:round/>
            </a:ln>
            <a:effectLst/>
          </c:spPr>
          <c:marker>
            <c:symbol val="none"/>
          </c:marker>
          <c:xVal>
            <c:numRef>
              <c:f>'Linear storage Amax &amp; ET'!$A$10:$A$30</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'Linear storage Amax &amp; ET'!$J$10:$J$30</c:f>
              <c:numCache>
                <c:formatCode>0.000000</c:formatCode>
                <c:ptCount val="21"/>
                <c:pt idx="0" formatCode="General">
                  <c:v>0</c:v>
                </c:pt>
                <c:pt idx="1">
                  <c:v>0</c:v>
                </c:pt>
                <c:pt idx="2">
                  <c:v>0</c:v>
                </c:pt>
                <c:pt idx="3">
                  <c:v>1</c:v>
                </c:pt>
                <c:pt idx="4">
                  <c:v>7.3365226520660922</c:v>
                </c:pt>
                <c:pt idx="5">
                  <c:v>2</c:v>
                </c:pt>
                <c:pt idx="6">
                  <c:v>1.7000000000000002</c:v>
                </c:pt>
                <c:pt idx="7">
                  <c:v>1.4378045554270713</c:v>
                </c:pt>
                <c:pt idx="8">
                  <c:v>1.209235994721344</c:v>
                </c:pt>
                <c:pt idx="9">
                  <c:v>1.0105552092558447</c:v>
                </c:pt>
                <c:pt idx="10">
                  <c:v>0.83841680680257302</c:v>
                </c:pt>
                <c:pt idx="11">
                  <c:v>0.6898288209457818</c:v>
                </c:pt>
                <c:pt idx="12">
                  <c:v>0.56211652454517702</c:v>
                </c:pt>
                <c:pt idx="13">
                  <c:v>0.45288994378998276</c:v>
                </c:pt>
                <c:pt idx="14">
                  <c:v>0.36001471485780812</c:v>
                </c:pt>
                <c:pt idx="15">
                  <c:v>0.28158596942838304</c:v>
                </c:pt>
                <c:pt idx="16">
                  <c:v>0.21590498120857632</c:v>
                </c:pt>
                <c:pt idx="17">
                  <c:v>0.16145835875688985</c:v>
                </c:pt>
                <c:pt idx="18">
                  <c:v>0.11689964210883903</c:v>
                </c:pt>
                <c:pt idx="19">
                  <c:v>8.103328009877514E-2</c:v>
                </c:pt>
                <c:pt idx="20">
                  <c:v>5.2801206462458908E-2</c:v>
                </c:pt>
              </c:numCache>
            </c:numRef>
          </c:yVal>
          <c:smooth val="0"/>
          <c:extLst>
            <c:ext xmlns:c16="http://schemas.microsoft.com/office/drawing/2014/chart" uri="{C3380CC4-5D6E-409C-BE32-E72D297353CC}">
              <c16:uniqueId val="{00000004-5919-4949-BB4A-A8E00A1649A9}"/>
            </c:ext>
          </c:extLst>
        </c:ser>
        <c:ser>
          <c:idx val="3"/>
          <c:order val="5"/>
          <c:tx>
            <c:v>q (Heun)</c:v>
          </c:tx>
          <c:spPr>
            <a:ln w="19050" cap="rnd">
              <a:solidFill>
                <a:schemeClr val="accent6"/>
              </a:solidFill>
              <a:round/>
            </a:ln>
            <a:effectLst/>
          </c:spPr>
          <c:marker>
            <c:symbol val="none"/>
          </c:marker>
          <c:xVal>
            <c:numRef>
              <c:f>'Linear storage Amax &amp; ET'!$A$38:$A$58</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'Linear storage Amax &amp; ET'!$J$38:$J$58</c:f>
              <c:numCache>
                <c:formatCode>0.000000</c:formatCode>
                <c:ptCount val="21"/>
                <c:pt idx="0" formatCode="General">
                  <c:v>0</c:v>
                </c:pt>
                <c:pt idx="1">
                  <c:v>0</c:v>
                </c:pt>
                <c:pt idx="2">
                  <c:v>0.5</c:v>
                </c:pt>
                <c:pt idx="3">
                  <c:v>1.335099622239925</c:v>
                </c:pt>
                <c:pt idx="4">
                  <c:v>6.0437281910514304</c:v>
                </c:pt>
                <c:pt idx="5">
                  <c:v>1.85</c:v>
                </c:pt>
                <c:pt idx="6">
                  <c:v>1.5866038700167184</c:v>
                </c:pt>
                <c:pt idx="7">
                  <c:v>1.3548050521704984</c:v>
                </c:pt>
                <c:pt idx="8">
                  <c:v>1.1512815667897303</c:v>
                </c:pt>
                <c:pt idx="9">
                  <c:v>0.97304259585465536</c:v>
                </c:pt>
                <c:pt idx="10">
                  <c:v>0.81739626148740285</c:v>
                </c:pt>
                <c:pt idx="11">
                  <c:v>0.68192050182472808</c:v>
                </c:pt>
                <c:pt idx="12">
                  <c:v>0.56443674802025567</c:v>
                </c:pt>
                <c:pt idx="13">
                  <c:v>0.46298613426763435</c:v>
                </c:pt>
                <c:pt idx="14">
                  <c:v>0.37580799815618771</c:v>
                </c:pt>
                <c:pt idx="15">
                  <c:v>0.3013204515950092</c:v>
                </c:pt>
                <c:pt idx="16">
                  <c:v>0.2381028231525488</c:v>
                </c:pt>
                <c:pt idx="17">
                  <c:v>0.18487979107408242</c:v>
                </c:pt>
                <c:pt idx="18">
                  <c:v>0.14050704246702417</c:v>
                </c:pt>
                <c:pt idx="19">
                  <c:v>0.103958307977744</c:v>
                </c:pt>
                <c:pt idx="20">
                  <c:v>7.4313632047481454E-2</c:v>
                </c:pt>
              </c:numCache>
            </c:numRef>
          </c:yVal>
          <c:smooth val="0"/>
          <c:extLst>
            <c:ext xmlns:c16="http://schemas.microsoft.com/office/drawing/2014/chart" uri="{C3380CC4-5D6E-409C-BE32-E72D297353CC}">
              <c16:uniqueId val="{00000005-5919-4949-BB4A-A8E00A1649A9}"/>
            </c:ext>
          </c:extLst>
        </c:ser>
        <c:ser>
          <c:idx val="6"/>
          <c:order val="6"/>
          <c:tx>
            <c:v>q (RK4)</c:v>
          </c:tx>
          <c:spPr>
            <a:ln w="19050" cap="rnd">
              <a:solidFill>
                <a:schemeClr val="accent2"/>
              </a:solidFill>
              <a:round/>
            </a:ln>
            <a:effectLst/>
          </c:spPr>
          <c:marker>
            <c:symbol val="none"/>
          </c:marker>
          <c:xVal>
            <c:numRef>
              <c:f>'Linear storage Amax &amp; ET'!$A$66:$A$86</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'Linear storage Amax &amp; ET'!$J$66:$J$86</c:f>
              <c:numCache>
                <c:formatCode>0.000000</c:formatCode>
                <c:ptCount val="21"/>
                <c:pt idx="0" formatCode="General">
                  <c:v>0</c:v>
                </c:pt>
                <c:pt idx="1">
                  <c:v>0</c:v>
                </c:pt>
                <c:pt idx="2">
                  <c:v>0.46792763918291236</c:v>
                </c:pt>
                <c:pt idx="3">
                  <c:v>1.3121877510890345</c:v>
                </c:pt>
                <c:pt idx="4">
                  <c:v>5.9891335811901589</c:v>
                </c:pt>
                <c:pt idx="5">
                  <c:v>1.8560767790704613</c:v>
                </c:pt>
                <c:pt idx="6">
                  <c:v>1.5912757172759824</c:v>
                </c:pt>
                <c:pt idx="7">
                  <c:v>1.3582945494481626</c:v>
                </c:pt>
                <c:pt idx="8">
                  <c:v>1.1537823166654466</c:v>
                </c:pt>
                <c:pt idx="9">
                  <c:v>0.97472269352879237</c:v>
                </c:pt>
                <c:pt idx="10">
                  <c:v>0.81840137555751591</c:v>
                </c:pt>
                <c:pt idx="11">
                  <c:v>0.68237660753613294</c:v>
                </c:pt>
                <c:pt idx="12">
                  <c:v>0.56445255208266309</c:v>
                </c:pt>
                <c:pt idx="13">
                  <c:v>0.46265522641473034</c:v>
                </c:pt>
                <c:pt idx="14">
                  <c:v>0.37521076125838099</c:v>
                </c:pt>
                <c:pt idx="15">
                  <c:v>0.30052575933531489</c:v>
                </c:pt>
                <c:pt idx="16">
                  <c:v>0.23716955211035631</c:v>
                </c:pt>
                <c:pt idx="17">
                  <c:v>0.18385817268965124</c:v>
                </c:pt>
                <c:pt idx="18">
                  <c:v>0.13943988010835731</c:v>
                </c:pt>
                <c:pt idx="19">
                  <c:v>0.10288208586477161</c:v>
                </c:pt>
                <c:pt idx="20">
                  <c:v>7.3259547467316985E-2</c:v>
                </c:pt>
              </c:numCache>
            </c:numRef>
          </c:yVal>
          <c:smooth val="0"/>
          <c:extLst>
            <c:ext xmlns:c16="http://schemas.microsoft.com/office/drawing/2014/chart" uri="{C3380CC4-5D6E-409C-BE32-E72D297353CC}">
              <c16:uniqueId val="{00000006-5919-4949-BB4A-A8E00A1649A9}"/>
            </c:ext>
          </c:extLst>
        </c:ser>
        <c:dLbls>
          <c:showLegendKey val="0"/>
          <c:showVal val="0"/>
          <c:showCatName val="0"/>
          <c:showSerName val="0"/>
          <c:showPercent val="0"/>
          <c:showBubbleSize val="0"/>
        </c:dLbls>
        <c:axId val="1668382560"/>
        <c:axId val="1668388800"/>
      </c:scatterChart>
      <c:valAx>
        <c:axId val="1668382560"/>
        <c:scaling>
          <c:orientation val="minMax"/>
          <c:max val="2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668388800"/>
        <c:crosses val="autoZero"/>
        <c:crossBetween val="midCat"/>
        <c:majorUnit val="1"/>
        <c:minorUnit val="1"/>
      </c:valAx>
      <c:valAx>
        <c:axId val="1668388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668382560"/>
        <c:crosses val="autoZero"/>
        <c:crossBetween val="midCat"/>
      </c:valAx>
      <c:valAx>
        <c:axId val="1663578592"/>
        <c:scaling>
          <c:orientation val="maxMin"/>
          <c:max val="30"/>
        </c:scaling>
        <c:delete val="0"/>
        <c:axPos val="r"/>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663582336"/>
        <c:crosses val="max"/>
        <c:crossBetween val="between"/>
      </c:valAx>
      <c:catAx>
        <c:axId val="1663582336"/>
        <c:scaling>
          <c:orientation val="minMax"/>
        </c:scaling>
        <c:delete val="1"/>
        <c:axPos val="b"/>
        <c:numFmt formatCode="General" sourceLinked="1"/>
        <c:majorTickMark val="out"/>
        <c:minorTickMark val="none"/>
        <c:tickLblPos val="nextTo"/>
        <c:crossAx val="1663578592"/>
        <c:crosses val="max"/>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19050</xdr:colOff>
      <xdr:row>7</xdr:row>
      <xdr:rowOff>123824</xdr:rowOff>
    </xdr:from>
    <xdr:to>
      <xdr:col>15</xdr:col>
      <xdr:colOff>381000</xdr:colOff>
      <xdr:row>29</xdr:row>
      <xdr:rowOff>152399</xdr:rowOff>
    </xdr:to>
    <xdr:graphicFrame macro="">
      <xdr:nvGraphicFramePr>
        <xdr:cNvPr id="2" name="Chart 1">
          <a:extLst>
            <a:ext uri="{FF2B5EF4-FFF2-40B4-BE49-F238E27FC236}">
              <a16:creationId xmlns:a16="http://schemas.microsoft.com/office/drawing/2014/main" id="{89CF3431-C690-FB71-99D2-B2774CBE99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9525</xdr:colOff>
      <xdr:row>6</xdr:row>
      <xdr:rowOff>152399</xdr:rowOff>
    </xdr:from>
    <xdr:to>
      <xdr:col>18</xdr:col>
      <xdr:colOff>371475</xdr:colOff>
      <xdr:row>28</xdr:row>
      <xdr:rowOff>180974</xdr:rowOff>
    </xdr:to>
    <xdr:graphicFrame macro="">
      <xdr:nvGraphicFramePr>
        <xdr:cNvPr id="2" name="Chart 1">
          <a:extLst>
            <a:ext uri="{FF2B5EF4-FFF2-40B4-BE49-F238E27FC236}">
              <a16:creationId xmlns:a16="http://schemas.microsoft.com/office/drawing/2014/main" id="{F4F38A8B-97EF-4FB2-90B4-7D87D95A23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314325</xdr:colOff>
      <xdr:row>8</xdr:row>
      <xdr:rowOff>66674</xdr:rowOff>
    </xdr:from>
    <xdr:to>
      <xdr:col>20</xdr:col>
      <xdr:colOff>47625</xdr:colOff>
      <xdr:row>30</xdr:row>
      <xdr:rowOff>95249</xdr:rowOff>
    </xdr:to>
    <xdr:graphicFrame macro="">
      <xdr:nvGraphicFramePr>
        <xdr:cNvPr id="2" name="Chart 1">
          <a:extLst>
            <a:ext uri="{FF2B5EF4-FFF2-40B4-BE49-F238E27FC236}">
              <a16:creationId xmlns:a16="http://schemas.microsoft.com/office/drawing/2014/main" id="{05C9474A-5193-4439-BAC6-6B7A8B19FC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CFEC-3A9C-4809-B21C-9F6556EADBA8}">
  <dimension ref="A2:B9"/>
  <sheetViews>
    <sheetView tabSelected="1" workbookViewId="0"/>
  </sheetViews>
  <sheetFormatPr defaultRowHeight="15" x14ac:dyDescent="0.25"/>
  <cols>
    <col min="1" max="1" width="74.28515625" style="6" customWidth="1"/>
    <col min="2" max="2" width="25.85546875" style="6" customWidth="1"/>
  </cols>
  <sheetData>
    <row r="2" spans="1:2" x14ac:dyDescent="0.25">
      <c r="A2" s="5" t="s">
        <v>7</v>
      </c>
    </row>
    <row r="3" spans="1:2" ht="45" x14ac:dyDescent="0.25">
      <c r="A3" s="7" t="s">
        <v>16</v>
      </c>
      <c r="B3" s="6" t="s">
        <v>14</v>
      </c>
    </row>
    <row r="5" spans="1:2" x14ac:dyDescent="0.25">
      <c r="A5" s="5" t="s">
        <v>15</v>
      </c>
    </row>
    <row r="6" spans="1:2" ht="105" x14ac:dyDescent="0.25">
      <c r="A6" s="7" t="s">
        <v>17</v>
      </c>
      <c r="B6" s="6" t="s">
        <v>14</v>
      </c>
    </row>
    <row r="8" spans="1:2" x14ac:dyDescent="0.25">
      <c r="A8" s="5" t="s">
        <v>22</v>
      </c>
    </row>
    <row r="9" spans="1:2" ht="135" x14ac:dyDescent="0.25">
      <c r="A9" s="7" t="s">
        <v>24</v>
      </c>
      <c r="B9" s="6" t="s">
        <v>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T90"/>
  <sheetViews>
    <sheetView workbookViewId="0"/>
  </sheetViews>
  <sheetFormatPr defaultColWidth="9.42578125" defaultRowHeight="15" x14ac:dyDescent="0.25"/>
  <sheetData>
    <row r="2" spans="1:10" x14ac:dyDescent="0.25">
      <c r="A2" t="s">
        <v>8</v>
      </c>
      <c r="B2" s="3">
        <v>0.3</v>
      </c>
      <c r="C2" t="s">
        <v>9</v>
      </c>
      <c r="G2" s="43" t="s">
        <v>11</v>
      </c>
      <c r="H2" s="43"/>
      <c r="I2" s="43"/>
      <c r="J2" s="43"/>
    </row>
    <row r="3" spans="1:10" x14ac:dyDescent="0.25">
      <c r="G3" s="44" t="s">
        <v>12</v>
      </c>
      <c r="H3" s="44"/>
      <c r="I3" s="44"/>
      <c r="J3" s="44"/>
    </row>
    <row r="4" spans="1:10" x14ac:dyDescent="0.25">
      <c r="G4" s="45" t="s">
        <v>10</v>
      </c>
      <c r="H4" s="45"/>
      <c r="I4" s="45"/>
      <c r="J4" s="45"/>
    </row>
    <row r="5" spans="1:10" x14ac:dyDescent="0.25">
      <c r="A5" s="2" t="s">
        <v>7</v>
      </c>
      <c r="B5" s="3"/>
      <c r="C5" s="3"/>
      <c r="D5" s="3"/>
      <c r="E5" s="3"/>
      <c r="G5" s="8"/>
      <c r="H5" s="8"/>
      <c r="I5" s="8"/>
      <c r="J5" s="8"/>
    </row>
    <row r="6" spans="1:10" x14ac:dyDescent="0.25">
      <c r="A6" s="1" t="s">
        <v>0</v>
      </c>
      <c r="B6" s="1" t="s">
        <v>1</v>
      </c>
      <c r="C6" s="42" t="s">
        <v>2</v>
      </c>
      <c r="D6" s="42"/>
      <c r="E6" s="1" t="s">
        <v>3</v>
      </c>
    </row>
    <row r="7" spans="1:10" x14ac:dyDescent="0.25">
      <c r="A7" s="1" t="s">
        <v>4</v>
      </c>
      <c r="B7" s="1" t="s">
        <v>32</v>
      </c>
      <c r="C7" s="1" t="s">
        <v>13</v>
      </c>
      <c r="D7" s="1" t="s">
        <v>31</v>
      </c>
      <c r="E7" s="1" t="s">
        <v>30</v>
      </c>
      <c r="G7" s="1"/>
    </row>
    <row r="8" spans="1:10" x14ac:dyDescent="0.25">
      <c r="A8" s="1"/>
      <c r="B8" s="1" t="s">
        <v>18</v>
      </c>
      <c r="C8" s="1" t="s">
        <v>18</v>
      </c>
      <c r="D8" s="1" t="s">
        <v>18</v>
      </c>
      <c r="E8" s="1" t="s">
        <v>18</v>
      </c>
      <c r="G8" s="1"/>
    </row>
    <row r="9" spans="1:10" x14ac:dyDescent="0.25">
      <c r="A9" s="11">
        <v>0</v>
      </c>
      <c r="B9" s="12">
        <v>0</v>
      </c>
      <c r="C9" s="12">
        <v>0</v>
      </c>
      <c r="D9" s="12">
        <v>0</v>
      </c>
      <c r="E9" s="12">
        <v>0</v>
      </c>
      <c r="G9" s="1"/>
    </row>
    <row r="10" spans="1:10" x14ac:dyDescent="0.25">
      <c r="A10">
        <v>1</v>
      </c>
      <c r="B10" s="25">
        <v>0</v>
      </c>
      <c r="C10" s="18">
        <f>-E10+B10</f>
        <v>0</v>
      </c>
      <c r="D10" s="19">
        <f>D9+C10</f>
        <v>0</v>
      </c>
      <c r="E10" s="17">
        <v>0</v>
      </c>
    </row>
    <row r="11" spans="1:10" x14ac:dyDescent="0.25">
      <c r="A11">
        <v>2</v>
      </c>
      <c r="B11" s="25">
        <v>10</v>
      </c>
      <c r="C11" s="18">
        <f>-E11+B11</f>
        <v>10</v>
      </c>
      <c r="D11" s="19">
        <f>D10+C11</f>
        <v>10</v>
      </c>
      <c r="E11" s="17">
        <f>D10*$B$2</f>
        <v>0</v>
      </c>
    </row>
    <row r="12" spans="1:10" x14ac:dyDescent="0.25">
      <c r="A12">
        <v>3</v>
      </c>
      <c r="B12" s="25">
        <v>10</v>
      </c>
      <c r="C12" s="18">
        <f>-E12+B12</f>
        <v>7</v>
      </c>
      <c r="D12" s="19">
        <f t="shared" ref="D12:D29" si="0">D11+C12</f>
        <v>17</v>
      </c>
      <c r="E12" s="17">
        <f>D11*$B$2</f>
        <v>3</v>
      </c>
    </row>
    <row r="13" spans="1:10" x14ac:dyDescent="0.25">
      <c r="A13">
        <v>4</v>
      </c>
      <c r="B13" s="25">
        <v>10</v>
      </c>
      <c r="C13" s="18">
        <f t="shared" ref="C13:C29" si="1">-E13+B13</f>
        <v>4.9000000000000004</v>
      </c>
      <c r="D13" s="19">
        <f t="shared" si="0"/>
        <v>21.9</v>
      </c>
      <c r="E13" s="17">
        <f t="shared" ref="E13:E29" si="2">D12*$B$2</f>
        <v>5.0999999999999996</v>
      </c>
    </row>
    <row r="14" spans="1:10" x14ac:dyDescent="0.25">
      <c r="A14">
        <v>5</v>
      </c>
      <c r="B14" s="25">
        <v>0</v>
      </c>
      <c r="C14" s="18">
        <f t="shared" si="1"/>
        <v>-6.5699999999999994</v>
      </c>
      <c r="D14" s="19">
        <f t="shared" si="0"/>
        <v>15.329999999999998</v>
      </c>
      <c r="E14" s="17">
        <f t="shared" si="2"/>
        <v>6.5699999999999994</v>
      </c>
    </row>
    <row r="15" spans="1:10" x14ac:dyDescent="0.25">
      <c r="A15">
        <v>6</v>
      </c>
      <c r="B15" s="25">
        <v>0</v>
      </c>
      <c r="C15" s="18">
        <f t="shared" si="1"/>
        <v>-4.5989999999999993</v>
      </c>
      <c r="D15" s="19">
        <f t="shared" si="0"/>
        <v>10.730999999999998</v>
      </c>
      <c r="E15" s="17">
        <f t="shared" si="2"/>
        <v>4.5989999999999993</v>
      </c>
    </row>
    <row r="16" spans="1:10" x14ac:dyDescent="0.25">
      <c r="A16">
        <v>7</v>
      </c>
      <c r="B16" s="25">
        <v>0</v>
      </c>
      <c r="C16" s="18">
        <f t="shared" si="1"/>
        <v>-3.2192999999999992</v>
      </c>
      <c r="D16" s="19">
        <f t="shared" si="0"/>
        <v>7.5116999999999994</v>
      </c>
      <c r="E16" s="17">
        <f t="shared" si="2"/>
        <v>3.2192999999999992</v>
      </c>
    </row>
    <row r="17" spans="1:5" x14ac:dyDescent="0.25">
      <c r="A17">
        <v>8</v>
      </c>
      <c r="B17" s="25">
        <v>0</v>
      </c>
      <c r="C17" s="18">
        <f t="shared" si="1"/>
        <v>-2.2535099999999999</v>
      </c>
      <c r="D17" s="19">
        <f t="shared" si="0"/>
        <v>5.258189999999999</v>
      </c>
      <c r="E17" s="17">
        <f t="shared" si="2"/>
        <v>2.2535099999999999</v>
      </c>
    </row>
    <row r="18" spans="1:5" x14ac:dyDescent="0.25">
      <c r="A18">
        <v>9</v>
      </c>
      <c r="B18" s="25">
        <v>0</v>
      </c>
      <c r="C18" s="18">
        <f t="shared" si="1"/>
        <v>-1.5774569999999997</v>
      </c>
      <c r="D18" s="19">
        <f t="shared" si="0"/>
        <v>3.6807329999999991</v>
      </c>
      <c r="E18" s="17">
        <f t="shared" si="2"/>
        <v>1.5774569999999997</v>
      </c>
    </row>
    <row r="19" spans="1:5" x14ac:dyDescent="0.25">
      <c r="A19">
        <v>10</v>
      </c>
      <c r="B19" s="25">
        <v>0</v>
      </c>
      <c r="C19" s="18">
        <f t="shared" si="1"/>
        <v>-1.1042198999999997</v>
      </c>
      <c r="D19" s="19">
        <f t="shared" si="0"/>
        <v>2.5765130999999997</v>
      </c>
      <c r="E19" s="17">
        <f t="shared" si="2"/>
        <v>1.1042198999999997</v>
      </c>
    </row>
    <row r="20" spans="1:5" x14ac:dyDescent="0.25">
      <c r="A20">
        <v>11</v>
      </c>
      <c r="B20" s="25">
        <v>0</v>
      </c>
      <c r="C20" s="18">
        <f t="shared" si="1"/>
        <v>-0.7729539299999999</v>
      </c>
      <c r="D20" s="19">
        <f t="shared" si="0"/>
        <v>1.8035591699999998</v>
      </c>
      <c r="E20" s="17">
        <f t="shared" si="2"/>
        <v>0.7729539299999999</v>
      </c>
    </row>
    <row r="21" spans="1:5" x14ac:dyDescent="0.25">
      <c r="A21">
        <v>12</v>
      </c>
      <c r="B21" s="25">
        <v>0</v>
      </c>
      <c r="C21" s="18">
        <f t="shared" si="1"/>
        <v>-0.54106775099999993</v>
      </c>
      <c r="D21" s="19">
        <f t="shared" si="0"/>
        <v>1.2624914189999998</v>
      </c>
      <c r="E21" s="17">
        <f t="shared" si="2"/>
        <v>0.54106775099999993</v>
      </c>
    </row>
    <row r="22" spans="1:5" x14ac:dyDescent="0.25">
      <c r="A22">
        <v>13</v>
      </c>
      <c r="B22" s="25">
        <v>0</v>
      </c>
      <c r="C22" s="18">
        <f t="shared" si="1"/>
        <v>-0.37874742569999992</v>
      </c>
      <c r="D22" s="19">
        <f t="shared" si="0"/>
        <v>0.88374399329999997</v>
      </c>
      <c r="E22" s="17">
        <f t="shared" si="2"/>
        <v>0.37874742569999992</v>
      </c>
    </row>
    <row r="23" spans="1:5" x14ac:dyDescent="0.25">
      <c r="A23">
        <v>14</v>
      </c>
      <c r="B23" s="25">
        <v>0</v>
      </c>
      <c r="C23" s="18">
        <f t="shared" si="1"/>
        <v>-0.26512319799</v>
      </c>
      <c r="D23" s="19">
        <f t="shared" si="0"/>
        <v>0.61862079531000003</v>
      </c>
      <c r="E23" s="17">
        <f t="shared" si="2"/>
        <v>0.26512319799</v>
      </c>
    </row>
    <row r="24" spans="1:5" x14ac:dyDescent="0.25">
      <c r="A24">
        <v>15</v>
      </c>
      <c r="B24" s="25">
        <v>0</v>
      </c>
      <c r="C24" s="18">
        <f t="shared" si="1"/>
        <v>-0.185586238593</v>
      </c>
      <c r="D24" s="19">
        <f t="shared" si="0"/>
        <v>0.43303455671700003</v>
      </c>
      <c r="E24" s="17">
        <f t="shared" si="2"/>
        <v>0.185586238593</v>
      </c>
    </row>
    <row r="25" spans="1:5" x14ac:dyDescent="0.25">
      <c r="A25">
        <v>16</v>
      </c>
      <c r="B25" s="25">
        <v>0</v>
      </c>
      <c r="C25" s="18">
        <f t="shared" si="1"/>
        <v>-0.1299103670151</v>
      </c>
      <c r="D25" s="19">
        <f t="shared" si="0"/>
        <v>0.30312418970190003</v>
      </c>
      <c r="E25" s="17">
        <f t="shared" si="2"/>
        <v>0.1299103670151</v>
      </c>
    </row>
    <row r="26" spans="1:5" x14ac:dyDescent="0.25">
      <c r="A26">
        <v>17</v>
      </c>
      <c r="B26" s="25">
        <v>0</v>
      </c>
      <c r="C26" s="18">
        <f t="shared" si="1"/>
        <v>-9.0937256910570002E-2</v>
      </c>
      <c r="D26" s="19">
        <f t="shared" si="0"/>
        <v>0.21218693279133002</v>
      </c>
      <c r="E26" s="17">
        <f t="shared" si="2"/>
        <v>9.0937256910570002E-2</v>
      </c>
    </row>
    <row r="27" spans="1:5" x14ac:dyDescent="0.25">
      <c r="A27">
        <v>18</v>
      </c>
      <c r="B27" s="25">
        <v>0</v>
      </c>
      <c r="C27" s="18">
        <f t="shared" si="1"/>
        <v>-6.3656079837399002E-2</v>
      </c>
      <c r="D27" s="19">
        <f t="shared" si="0"/>
        <v>0.14853085295393104</v>
      </c>
      <c r="E27" s="17">
        <f t="shared" si="2"/>
        <v>6.3656079837399002E-2</v>
      </c>
    </row>
    <row r="28" spans="1:5" x14ac:dyDescent="0.25">
      <c r="A28">
        <v>19</v>
      </c>
      <c r="B28" s="25">
        <v>0</v>
      </c>
      <c r="C28" s="18">
        <f t="shared" si="1"/>
        <v>-4.4559255886179309E-2</v>
      </c>
      <c r="D28" s="19">
        <f t="shared" si="0"/>
        <v>0.10397159706775172</v>
      </c>
      <c r="E28" s="17">
        <f t="shared" si="2"/>
        <v>4.4559255886179309E-2</v>
      </c>
    </row>
    <row r="29" spans="1:5" x14ac:dyDescent="0.25">
      <c r="A29">
        <v>20</v>
      </c>
      <c r="B29" s="25">
        <v>0</v>
      </c>
      <c r="C29" s="18">
        <f t="shared" si="1"/>
        <v>-3.1191479120325515E-2</v>
      </c>
      <c r="D29" s="19">
        <f t="shared" si="0"/>
        <v>7.2780117947426198E-2</v>
      </c>
      <c r="E29" s="17">
        <f t="shared" si="2"/>
        <v>3.1191479120325515E-2</v>
      </c>
    </row>
    <row r="31" spans="1:5" x14ac:dyDescent="0.25">
      <c r="D31" t="s">
        <v>21</v>
      </c>
      <c r="E31" s="9">
        <f>SUM(B10:B29)-SUM(E10:E29)-D29</f>
        <v>1.4710455076283324E-15</v>
      </c>
    </row>
    <row r="33" spans="1:13" x14ac:dyDescent="0.25">
      <c r="A33" s="2" t="s">
        <v>15</v>
      </c>
      <c r="B33" s="3"/>
      <c r="C33" s="3"/>
      <c r="D33" s="3"/>
      <c r="E33" s="3"/>
    </row>
    <row r="34" spans="1:13" x14ac:dyDescent="0.25">
      <c r="A34" s="1" t="s">
        <v>0</v>
      </c>
      <c r="B34" s="1" t="s">
        <v>1</v>
      </c>
      <c r="C34" s="42" t="s">
        <v>2</v>
      </c>
      <c r="D34" s="42"/>
      <c r="E34" s="1" t="s">
        <v>3</v>
      </c>
      <c r="G34" s="1" t="s">
        <v>20</v>
      </c>
    </row>
    <row r="35" spans="1:13" x14ac:dyDescent="0.25">
      <c r="A35" s="1" t="s">
        <v>4</v>
      </c>
      <c r="B35" s="1" t="s">
        <v>32</v>
      </c>
      <c r="C35" s="1" t="s">
        <v>13</v>
      </c>
      <c r="D35" s="1" t="s">
        <v>31</v>
      </c>
      <c r="E35" s="1" t="s">
        <v>30</v>
      </c>
      <c r="G35" s="1" t="s">
        <v>13</v>
      </c>
      <c r="H35" s="1" t="s">
        <v>31</v>
      </c>
      <c r="I35" s="1" t="s">
        <v>6</v>
      </c>
      <c r="J35" s="14" t="s">
        <v>13</v>
      </c>
      <c r="K35" s="1" t="s">
        <v>30</v>
      </c>
    </row>
    <row r="36" spans="1:13" x14ac:dyDescent="0.25">
      <c r="A36" s="1"/>
      <c r="B36" s="1"/>
      <c r="C36" s="1"/>
      <c r="D36" s="1"/>
      <c r="E36" s="1"/>
      <c r="G36" s="1" t="s">
        <v>18</v>
      </c>
      <c r="H36" s="1" t="s">
        <v>18</v>
      </c>
      <c r="I36" s="1" t="s">
        <v>18</v>
      </c>
      <c r="J36" s="14" t="s">
        <v>19</v>
      </c>
      <c r="K36" s="1" t="s">
        <v>19</v>
      </c>
      <c r="M36" s="1"/>
    </row>
    <row r="37" spans="1:13" x14ac:dyDescent="0.25">
      <c r="A37" s="11">
        <v>0</v>
      </c>
      <c r="B37" s="12">
        <v>0</v>
      </c>
      <c r="C37" s="12">
        <v>0</v>
      </c>
      <c r="D37" s="12">
        <v>0</v>
      </c>
      <c r="E37" s="12">
        <v>0</v>
      </c>
      <c r="G37" s="15">
        <v>0</v>
      </c>
      <c r="H37" s="15">
        <v>0</v>
      </c>
      <c r="I37" s="15">
        <v>0</v>
      </c>
      <c r="J37" s="16">
        <v>0</v>
      </c>
      <c r="K37" s="15">
        <v>0</v>
      </c>
      <c r="M37" s="1"/>
    </row>
    <row r="38" spans="1:13" x14ac:dyDescent="0.25">
      <c r="A38">
        <v>1</v>
      </c>
      <c r="B38" s="25">
        <v>0</v>
      </c>
      <c r="C38" s="18">
        <f>1/2*(G38+J38)</f>
        <v>0</v>
      </c>
      <c r="D38" s="19">
        <f>D37+C38</f>
        <v>0</v>
      </c>
      <c r="E38" s="17">
        <f t="shared" ref="E38:E47" si="3">1/2*(I38+K38)</f>
        <v>0</v>
      </c>
      <c r="F38" s="20"/>
      <c r="G38" s="21">
        <f t="shared" ref="G38:G57" si="4">-I38+B38</f>
        <v>0</v>
      </c>
      <c r="H38" s="22">
        <f>D37+G38</f>
        <v>0</v>
      </c>
      <c r="I38" s="23">
        <f>D37*$B$2</f>
        <v>0</v>
      </c>
      <c r="J38" s="24">
        <f>-K38+B38</f>
        <v>0</v>
      </c>
      <c r="K38" s="23">
        <f t="shared" ref="K38:K57" si="5">H38*$B$2</f>
        <v>0</v>
      </c>
    </row>
    <row r="39" spans="1:13" x14ac:dyDescent="0.25">
      <c r="A39">
        <v>2</v>
      </c>
      <c r="B39" s="25">
        <v>10</v>
      </c>
      <c r="C39" s="18">
        <f t="shared" ref="C39:C57" si="6">1/2*(G39+J39)</f>
        <v>8.5</v>
      </c>
      <c r="D39" s="19">
        <f>D38+C39</f>
        <v>8.5</v>
      </c>
      <c r="E39" s="17">
        <f t="shared" si="3"/>
        <v>1.5</v>
      </c>
      <c r="F39" s="20"/>
      <c r="G39" s="21">
        <f t="shared" si="4"/>
        <v>10</v>
      </c>
      <c r="H39" s="22">
        <f>D38+G39</f>
        <v>10</v>
      </c>
      <c r="I39" s="23">
        <f>D38*$B$2</f>
        <v>0</v>
      </c>
      <c r="J39" s="24">
        <f t="shared" ref="J39:J57" si="7">-K39+B39</f>
        <v>7</v>
      </c>
      <c r="K39" s="23">
        <f t="shared" si="5"/>
        <v>3</v>
      </c>
      <c r="M39" s="10"/>
    </row>
    <row r="40" spans="1:13" x14ac:dyDescent="0.25">
      <c r="A40">
        <v>3</v>
      </c>
      <c r="B40" s="25">
        <v>10</v>
      </c>
      <c r="C40" s="18">
        <f t="shared" si="6"/>
        <v>6.3325000000000005</v>
      </c>
      <c r="D40" s="19">
        <f t="shared" ref="D40:D47" si="8">D39+C40</f>
        <v>14.8325</v>
      </c>
      <c r="E40" s="17">
        <f t="shared" si="3"/>
        <v>3.6674999999999995</v>
      </c>
      <c r="F40" s="20"/>
      <c r="G40" s="21">
        <f t="shared" si="4"/>
        <v>7.45</v>
      </c>
      <c r="H40" s="22">
        <f t="shared" ref="H40:H57" si="9">D39+G40</f>
        <v>15.95</v>
      </c>
      <c r="I40" s="23">
        <f t="shared" ref="I40:I57" si="10">D39*$B$2</f>
        <v>2.5499999999999998</v>
      </c>
      <c r="J40" s="24">
        <f t="shared" si="7"/>
        <v>5.2150000000000007</v>
      </c>
      <c r="K40" s="23">
        <f t="shared" si="5"/>
        <v>4.7849999999999993</v>
      </c>
      <c r="M40" s="13"/>
    </row>
    <row r="41" spans="1:13" x14ac:dyDescent="0.25">
      <c r="A41">
        <v>4</v>
      </c>
      <c r="B41" s="25">
        <v>10</v>
      </c>
      <c r="C41" s="18">
        <f t="shared" si="6"/>
        <v>4.7177124999999993</v>
      </c>
      <c r="D41" s="19">
        <f t="shared" si="8"/>
        <v>19.550212500000001</v>
      </c>
      <c r="E41" s="17">
        <f t="shared" si="3"/>
        <v>5.2822875000000007</v>
      </c>
      <c r="F41" s="20"/>
      <c r="G41" s="21">
        <f t="shared" si="4"/>
        <v>5.5502500000000001</v>
      </c>
      <c r="H41" s="22">
        <f t="shared" si="9"/>
        <v>20.382750000000001</v>
      </c>
      <c r="I41" s="23">
        <f t="shared" si="10"/>
        <v>4.4497499999999999</v>
      </c>
      <c r="J41" s="24">
        <f t="shared" si="7"/>
        <v>3.8851749999999994</v>
      </c>
      <c r="K41" s="23">
        <f t="shared" si="5"/>
        <v>6.1148250000000006</v>
      </c>
    </row>
    <row r="42" spans="1:13" x14ac:dyDescent="0.25">
      <c r="A42">
        <v>5</v>
      </c>
      <c r="B42" s="25">
        <v>0</v>
      </c>
      <c r="C42" s="18">
        <f t="shared" si="6"/>
        <v>-4.9853041874999997</v>
      </c>
      <c r="D42" s="19">
        <f t="shared" si="8"/>
        <v>14.564908312500002</v>
      </c>
      <c r="E42" s="17">
        <f t="shared" si="3"/>
        <v>4.9853041874999997</v>
      </c>
      <c r="F42" s="20"/>
      <c r="G42" s="21">
        <f t="shared" si="4"/>
        <v>-5.86506375</v>
      </c>
      <c r="H42" s="22">
        <f t="shared" si="9"/>
        <v>13.68514875</v>
      </c>
      <c r="I42" s="23">
        <f t="shared" si="10"/>
        <v>5.86506375</v>
      </c>
      <c r="J42" s="24">
        <f t="shared" si="7"/>
        <v>-4.1055446249999994</v>
      </c>
      <c r="K42" s="23">
        <f t="shared" si="5"/>
        <v>4.1055446249999994</v>
      </c>
    </row>
    <row r="43" spans="1:13" x14ac:dyDescent="0.25">
      <c r="A43">
        <v>6</v>
      </c>
      <c r="B43" s="25">
        <v>0</v>
      </c>
      <c r="C43" s="18">
        <f t="shared" si="6"/>
        <v>-3.7140516196875004</v>
      </c>
      <c r="D43" s="19">
        <f t="shared" si="8"/>
        <v>10.850856692812501</v>
      </c>
      <c r="E43" s="17">
        <f t="shared" si="3"/>
        <v>3.7140516196875004</v>
      </c>
      <c r="F43" s="20"/>
      <c r="G43" s="21">
        <f t="shared" si="4"/>
        <v>-4.36947249375</v>
      </c>
      <c r="H43" s="22">
        <f t="shared" si="9"/>
        <v>10.195435818750003</v>
      </c>
      <c r="I43" s="23">
        <f t="shared" si="10"/>
        <v>4.36947249375</v>
      </c>
      <c r="J43" s="24">
        <f t="shared" si="7"/>
        <v>-3.0586307456250008</v>
      </c>
      <c r="K43" s="23">
        <f t="shared" si="5"/>
        <v>3.0586307456250008</v>
      </c>
    </row>
    <row r="44" spans="1:13" x14ac:dyDescent="0.25">
      <c r="A44">
        <v>7</v>
      </c>
      <c r="B44" s="25">
        <v>0</v>
      </c>
      <c r="C44" s="18">
        <f t="shared" si="6"/>
        <v>-2.7669684566671879</v>
      </c>
      <c r="D44" s="19">
        <f t="shared" si="8"/>
        <v>8.083888236145313</v>
      </c>
      <c r="E44" s="17">
        <f t="shared" si="3"/>
        <v>2.7669684566671879</v>
      </c>
      <c r="F44" s="20"/>
      <c r="G44" s="21">
        <f t="shared" si="4"/>
        <v>-3.2552570078437504</v>
      </c>
      <c r="H44" s="22">
        <f t="shared" si="9"/>
        <v>7.5955996849687502</v>
      </c>
      <c r="I44" s="23">
        <f t="shared" si="10"/>
        <v>3.2552570078437504</v>
      </c>
      <c r="J44" s="24">
        <f t="shared" si="7"/>
        <v>-2.278679905490625</v>
      </c>
      <c r="K44" s="23">
        <f t="shared" si="5"/>
        <v>2.278679905490625</v>
      </c>
    </row>
    <row r="45" spans="1:13" x14ac:dyDescent="0.25">
      <c r="A45">
        <v>8</v>
      </c>
      <c r="B45" s="25">
        <v>0</v>
      </c>
      <c r="C45" s="18">
        <f t="shared" si="6"/>
        <v>-2.0613915002170549</v>
      </c>
      <c r="D45" s="19">
        <f t="shared" si="8"/>
        <v>6.0224967359282582</v>
      </c>
      <c r="E45" s="17">
        <f t="shared" si="3"/>
        <v>2.0613915002170549</v>
      </c>
      <c r="F45" s="20"/>
      <c r="G45" s="21">
        <f t="shared" si="4"/>
        <v>-2.4251664708435938</v>
      </c>
      <c r="H45" s="22">
        <f t="shared" si="9"/>
        <v>5.6587217653017188</v>
      </c>
      <c r="I45" s="23">
        <f t="shared" si="10"/>
        <v>2.4251664708435938</v>
      </c>
      <c r="J45" s="24">
        <f t="shared" si="7"/>
        <v>-1.6976165295905157</v>
      </c>
      <c r="K45" s="23">
        <f t="shared" si="5"/>
        <v>1.6976165295905157</v>
      </c>
    </row>
    <row r="46" spans="1:13" x14ac:dyDescent="0.25">
      <c r="A46">
        <v>9</v>
      </c>
      <c r="B46" s="25">
        <v>0</v>
      </c>
      <c r="C46" s="18">
        <f t="shared" si="6"/>
        <v>-1.5357366676617057</v>
      </c>
      <c r="D46" s="19">
        <f t="shared" si="8"/>
        <v>4.4867600682665527</v>
      </c>
      <c r="E46" s="17">
        <f t="shared" si="3"/>
        <v>1.5357366676617057</v>
      </c>
      <c r="F46" s="20"/>
      <c r="G46" s="21">
        <f t="shared" si="4"/>
        <v>-1.8067490207784773</v>
      </c>
      <c r="H46" s="22">
        <f t="shared" si="9"/>
        <v>4.2157477151497806</v>
      </c>
      <c r="I46" s="23">
        <f t="shared" si="10"/>
        <v>1.8067490207784773</v>
      </c>
      <c r="J46" s="24">
        <f t="shared" si="7"/>
        <v>-1.2647243145449341</v>
      </c>
      <c r="K46" s="23">
        <f t="shared" si="5"/>
        <v>1.2647243145449341</v>
      </c>
    </row>
    <row r="47" spans="1:13" x14ac:dyDescent="0.25">
      <c r="A47">
        <v>10</v>
      </c>
      <c r="B47" s="25">
        <v>0</v>
      </c>
      <c r="C47" s="18">
        <f t="shared" si="6"/>
        <v>-1.1441238174079709</v>
      </c>
      <c r="D47" s="19">
        <f t="shared" si="8"/>
        <v>3.3426362508585816</v>
      </c>
      <c r="E47" s="17">
        <f t="shared" si="3"/>
        <v>1.1441238174079709</v>
      </c>
      <c r="F47" s="20"/>
      <c r="G47" s="21">
        <f t="shared" si="4"/>
        <v>-1.3460280204799657</v>
      </c>
      <c r="H47" s="22">
        <f t="shared" si="9"/>
        <v>3.140732047786587</v>
      </c>
      <c r="I47" s="23">
        <f t="shared" si="10"/>
        <v>1.3460280204799657</v>
      </c>
      <c r="J47" s="24">
        <f t="shared" si="7"/>
        <v>-0.94221961433597601</v>
      </c>
      <c r="K47" s="23">
        <f t="shared" si="5"/>
        <v>0.94221961433597601</v>
      </c>
    </row>
    <row r="48" spans="1:13" x14ac:dyDescent="0.25">
      <c r="A48">
        <v>11</v>
      </c>
      <c r="B48" s="25">
        <v>0</v>
      </c>
      <c r="C48" s="18">
        <f t="shared" si="6"/>
        <v>-0.85237224396893829</v>
      </c>
      <c r="D48" s="19">
        <f t="shared" ref="D48:D50" si="11">D47+C48</f>
        <v>2.4902640068896433</v>
      </c>
      <c r="E48" s="17">
        <f t="shared" ref="E48:E50" si="12">1/2*(I48+K48)</f>
        <v>0.85237224396893829</v>
      </c>
      <c r="F48" s="20"/>
      <c r="G48" s="21">
        <f t="shared" si="4"/>
        <v>-1.0027908752575745</v>
      </c>
      <c r="H48" s="22">
        <f t="shared" si="9"/>
        <v>2.3398453756010071</v>
      </c>
      <c r="I48" s="23">
        <f t="shared" si="10"/>
        <v>1.0027908752575745</v>
      </c>
      <c r="J48" s="24">
        <f t="shared" si="7"/>
        <v>-0.7019536126803021</v>
      </c>
      <c r="K48" s="23">
        <f t="shared" si="5"/>
        <v>0.7019536126803021</v>
      </c>
    </row>
    <row r="49" spans="1:18" x14ac:dyDescent="0.25">
      <c r="A49">
        <v>12</v>
      </c>
      <c r="B49" s="25">
        <v>0</v>
      </c>
      <c r="C49" s="18">
        <f t="shared" si="6"/>
        <v>-0.6350173217568591</v>
      </c>
      <c r="D49" s="19">
        <f t="shared" si="11"/>
        <v>1.8552466851327842</v>
      </c>
      <c r="E49" s="17">
        <f t="shared" si="12"/>
        <v>0.6350173217568591</v>
      </c>
      <c r="F49" s="20"/>
      <c r="G49" s="21">
        <f t="shared" si="4"/>
        <v>-0.74707920206689293</v>
      </c>
      <c r="H49" s="22">
        <f t="shared" si="9"/>
        <v>1.7431848048227505</v>
      </c>
      <c r="I49" s="23">
        <f t="shared" si="10"/>
        <v>0.74707920206689293</v>
      </c>
      <c r="J49" s="24">
        <f t="shared" si="7"/>
        <v>-0.52295544144682515</v>
      </c>
      <c r="K49" s="23">
        <f t="shared" si="5"/>
        <v>0.52295544144682515</v>
      </c>
    </row>
    <row r="50" spans="1:18" x14ac:dyDescent="0.25">
      <c r="A50">
        <v>13</v>
      </c>
      <c r="B50" s="25">
        <v>0</v>
      </c>
      <c r="C50" s="18">
        <f t="shared" si="6"/>
        <v>-0.47308790470885997</v>
      </c>
      <c r="D50" s="19">
        <f t="shared" si="11"/>
        <v>1.3821587804239241</v>
      </c>
      <c r="E50" s="17">
        <f t="shared" si="12"/>
        <v>0.47308790470885997</v>
      </c>
      <c r="F50" s="20"/>
      <c r="G50" s="21">
        <f t="shared" si="4"/>
        <v>-0.55657400553983527</v>
      </c>
      <c r="H50" s="22">
        <f t="shared" si="9"/>
        <v>1.2986726795929489</v>
      </c>
      <c r="I50" s="23">
        <f t="shared" si="10"/>
        <v>0.55657400553983527</v>
      </c>
      <c r="J50" s="24">
        <f t="shared" si="7"/>
        <v>-0.38960180387788462</v>
      </c>
      <c r="K50" s="23">
        <f t="shared" si="5"/>
        <v>0.38960180387788462</v>
      </c>
    </row>
    <row r="51" spans="1:18" x14ac:dyDescent="0.25">
      <c r="A51">
        <v>14</v>
      </c>
      <c r="B51" s="25">
        <v>0</v>
      </c>
      <c r="C51" s="18">
        <f t="shared" si="6"/>
        <v>-0.35245048900810066</v>
      </c>
      <c r="D51" s="19">
        <f t="shared" ref="D51:D53" si="13">D50+C51</f>
        <v>1.0297082914158235</v>
      </c>
      <c r="E51" s="17">
        <f t="shared" ref="E51:E52" si="14">1/2*(I51+K51)</f>
        <v>0.35245048900810066</v>
      </c>
      <c r="F51" s="20"/>
      <c r="G51" s="21">
        <f t="shared" si="4"/>
        <v>-0.41464763412717726</v>
      </c>
      <c r="H51" s="22">
        <f t="shared" si="9"/>
        <v>0.96751114629674695</v>
      </c>
      <c r="I51" s="23">
        <f t="shared" si="10"/>
        <v>0.41464763412717726</v>
      </c>
      <c r="J51" s="24">
        <f t="shared" si="7"/>
        <v>-0.29025334388902407</v>
      </c>
      <c r="K51" s="23">
        <f t="shared" si="5"/>
        <v>0.29025334388902407</v>
      </c>
    </row>
    <row r="52" spans="1:18" x14ac:dyDescent="0.25">
      <c r="A52">
        <v>15</v>
      </c>
      <c r="B52" s="25">
        <v>0</v>
      </c>
      <c r="C52" s="18">
        <f t="shared" si="6"/>
        <v>-0.26257561431103499</v>
      </c>
      <c r="D52" s="19">
        <f t="shared" si="13"/>
        <v>0.76713267710478861</v>
      </c>
      <c r="E52" s="17">
        <f t="shared" si="14"/>
        <v>0.26257561431103499</v>
      </c>
      <c r="F52" s="20"/>
      <c r="G52" s="21">
        <f t="shared" si="4"/>
        <v>-0.30891248742474703</v>
      </c>
      <c r="H52" s="22">
        <f t="shared" si="9"/>
        <v>0.72079580399107646</v>
      </c>
      <c r="I52" s="23">
        <f t="shared" si="10"/>
        <v>0.30891248742474703</v>
      </c>
      <c r="J52" s="24">
        <f t="shared" si="7"/>
        <v>-0.21623874119732292</v>
      </c>
      <c r="K52" s="23">
        <f t="shared" si="5"/>
        <v>0.21623874119732292</v>
      </c>
    </row>
    <row r="53" spans="1:18" x14ac:dyDescent="0.25">
      <c r="A53">
        <v>16</v>
      </c>
      <c r="B53" s="25">
        <v>0</v>
      </c>
      <c r="C53" s="18">
        <f t="shared" si="6"/>
        <v>-0.19561883266172109</v>
      </c>
      <c r="D53" s="19">
        <f t="shared" si="13"/>
        <v>0.57151384444306752</v>
      </c>
      <c r="E53" s="17">
        <f>1/2*(I53+K53)</f>
        <v>0.19561883266172109</v>
      </c>
      <c r="F53" s="20"/>
      <c r="G53" s="21">
        <f t="shared" si="4"/>
        <v>-0.23013980313143656</v>
      </c>
      <c r="H53" s="22">
        <f t="shared" si="9"/>
        <v>0.53699287397335205</v>
      </c>
      <c r="I53" s="23">
        <f t="shared" si="10"/>
        <v>0.23013980313143656</v>
      </c>
      <c r="J53" s="24">
        <f t="shared" si="7"/>
        <v>-0.16109786219200561</v>
      </c>
      <c r="K53" s="23">
        <f t="shared" si="5"/>
        <v>0.16109786219200561</v>
      </c>
    </row>
    <row r="54" spans="1:18" x14ac:dyDescent="0.25">
      <c r="A54">
        <v>17</v>
      </c>
      <c r="B54" s="25">
        <v>0</v>
      </c>
      <c r="C54" s="18">
        <f t="shared" si="6"/>
        <v>-0.14573603033298221</v>
      </c>
      <c r="D54" s="19">
        <f t="shared" ref="D54:D57" si="15">D53+C54</f>
        <v>0.42577781411008531</v>
      </c>
      <c r="E54" s="17">
        <f t="shared" ref="E54:E57" si="16">1/2*(I54+K54)</f>
        <v>0.14573603033298221</v>
      </c>
      <c r="F54" s="20"/>
      <c r="G54" s="21">
        <f t="shared" si="4"/>
        <v>-0.17145415333292024</v>
      </c>
      <c r="H54" s="22">
        <f t="shared" si="9"/>
        <v>0.40005969111014728</v>
      </c>
      <c r="I54" s="23">
        <f t="shared" si="10"/>
        <v>0.17145415333292024</v>
      </c>
      <c r="J54" s="24">
        <f t="shared" si="7"/>
        <v>-0.12001790733304418</v>
      </c>
      <c r="K54" s="23">
        <f t="shared" si="5"/>
        <v>0.12001790733304418</v>
      </c>
    </row>
    <row r="55" spans="1:18" x14ac:dyDescent="0.25">
      <c r="A55">
        <v>18</v>
      </c>
      <c r="B55" s="25">
        <v>0</v>
      </c>
      <c r="C55" s="18">
        <f t="shared" si="6"/>
        <v>-0.10857334259807175</v>
      </c>
      <c r="D55" s="19">
        <f t="shared" si="15"/>
        <v>0.31720447151201359</v>
      </c>
      <c r="E55" s="17">
        <f t="shared" si="16"/>
        <v>0.10857334259807175</v>
      </c>
      <c r="F55" s="20"/>
      <c r="G55" s="21">
        <f t="shared" si="4"/>
        <v>-0.1277333442330256</v>
      </c>
      <c r="H55" s="22">
        <f t="shared" si="9"/>
        <v>0.29804446987705968</v>
      </c>
      <c r="I55" s="23">
        <f t="shared" si="10"/>
        <v>0.1277333442330256</v>
      </c>
      <c r="J55" s="24">
        <f t="shared" si="7"/>
        <v>-8.9413340963117899E-2</v>
      </c>
      <c r="K55" s="23">
        <f t="shared" si="5"/>
        <v>8.9413340963117899E-2</v>
      </c>
    </row>
    <row r="56" spans="1:18" x14ac:dyDescent="0.25">
      <c r="A56">
        <v>19</v>
      </c>
      <c r="B56" s="25">
        <v>0</v>
      </c>
      <c r="C56" s="18">
        <f t="shared" si="6"/>
        <v>-8.0887140235563454E-2</v>
      </c>
      <c r="D56" s="19">
        <f t="shared" si="15"/>
        <v>0.23631733127645013</v>
      </c>
      <c r="E56" s="17">
        <f t="shared" si="16"/>
        <v>8.0887140235563454E-2</v>
      </c>
      <c r="F56" s="20"/>
      <c r="G56" s="21">
        <f t="shared" si="4"/>
        <v>-9.5161341453604067E-2</v>
      </c>
      <c r="H56" s="22">
        <f t="shared" si="9"/>
        <v>0.22204313005840953</v>
      </c>
      <c r="I56" s="23">
        <f t="shared" si="10"/>
        <v>9.5161341453604067E-2</v>
      </c>
      <c r="J56" s="24">
        <f t="shared" si="7"/>
        <v>-6.6612939017522854E-2</v>
      </c>
      <c r="K56" s="23">
        <f t="shared" si="5"/>
        <v>6.6612939017522854E-2</v>
      </c>
    </row>
    <row r="57" spans="1:18" x14ac:dyDescent="0.25">
      <c r="A57">
        <v>20</v>
      </c>
      <c r="B57" s="25">
        <v>0</v>
      </c>
      <c r="C57" s="18">
        <f t="shared" si="6"/>
        <v>-6.0260919475494779E-2</v>
      </c>
      <c r="D57" s="19">
        <f t="shared" si="15"/>
        <v>0.17605641180095535</v>
      </c>
      <c r="E57" s="17">
        <f t="shared" si="16"/>
        <v>6.0260919475494779E-2</v>
      </c>
      <c r="F57" s="20"/>
      <c r="G57" s="21">
        <f t="shared" si="4"/>
        <v>-7.0895199382935037E-2</v>
      </c>
      <c r="H57" s="22">
        <f t="shared" si="9"/>
        <v>0.1654221318935151</v>
      </c>
      <c r="I57" s="23">
        <f t="shared" si="10"/>
        <v>7.0895199382935037E-2</v>
      </c>
      <c r="J57" s="24">
        <f t="shared" si="7"/>
        <v>-4.9626639568054527E-2</v>
      </c>
      <c r="K57" s="23">
        <f t="shared" si="5"/>
        <v>4.9626639568054527E-2</v>
      </c>
    </row>
    <row r="59" spans="1:18" x14ac:dyDescent="0.25">
      <c r="D59" t="s">
        <v>21</v>
      </c>
      <c r="E59" s="9">
        <f>SUM(B38:B57)-SUM(E38:E57)-D57</f>
        <v>1.5265566588595902E-15</v>
      </c>
      <c r="F59" s="10"/>
    </row>
    <row r="61" spans="1:18" x14ac:dyDescent="0.25">
      <c r="A61" s="2" t="s">
        <v>22</v>
      </c>
      <c r="B61" s="3"/>
      <c r="C61" s="3"/>
      <c r="D61" s="3"/>
      <c r="E61" s="3"/>
      <c r="G61" s="1" t="s">
        <v>20</v>
      </c>
    </row>
    <row r="62" spans="1:18" x14ac:dyDescent="0.25">
      <c r="A62" s="1" t="s">
        <v>0</v>
      </c>
      <c r="B62" s="1" t="s">
        <v>1</v>
      </c>
      <c r="C62" s="42" t="s">
        <v>2</v>
      </c>
      <c r="D62" s="42"/>
      <c r="E62" s="1" t="s">
        <v>3</v>
      </c>
      <c r="G62" s="1" t="s">
        <v>26</v>
      </c>
      <c r="H62" s="1"/>
      <c r="I62" s="1"/>
      <c r="J62" s="14" t="s">
        <v>27</v>
      </c>
      <c r="K62" s="1"/>
      <c r="L62" s="1"/>
      <c r="M62" s="14" t="s">
        <v>28</v>
      </c>
      <c r="N62" s="1"/>
      <c r="O62" s="1"/>
      <c r="P62" s="14" t="s">
        <v>29</v>
      </c>
    </row>
    <row r="63" spans="1:18" x14ac:dyDescent="0.25">
      <c r="A63" s="1" t="s">
        <v>4</v>
      </c>
      <c r="B63" s="1" t="s">
        <v>32</v>
      </c>
      <c r="C63" s="1" t="s">
        <v>13</v>
      </c>
      <c r="D63" s="1" t="s">
        <v>31</v>
      </c>
      <c r="E63" s="1" t="s">
        <v>30</v>
      </c>
      <c r="G63" s="1" t="s">
        <v>13</v>
      </c>
      <c r="H63" s="1" t="s">
        <v>31</v>
      </c>
      <c r="I63" s="1" t="s">
        <v>30</v>
      </c>
      <c r="J63" s="14" t="s">
        <v>13</v>
      </c>
      <c r="K63" s="1" t="s">
        <v>31</v>
      </c>
      <c r="L63" s="1" t="s">
        <v>30</v>
      </c>
      <c r="M63" s="14" t="s">
        <v>13</v>
      </c>
      <c r="N63" s="1" t="s">
        <v>31</v>
      </c>
      <c r="O63" s="1" t="s">
        <v>30</v>
      </c>
      <c r="P63" s="14" t="s">
        <v>13</v>
      </c>
      <c r="Q63" s="1" t="s">
        <v>31</v>
      </c>
      <c r="R63" s="1" t="s">
        <v>30</v>
      </c>
    </row>
    <row r="64" spans="1:18" x14ac:dyDescent="0.25">
      <c r="A64" s="1"/>
      <c r="B64" s="1"/>
      <c r="C64" s="1"/>
      <c r="D64" s="1"/>
      <c r="E64" s="1"/>
      <c r="G64" s="1" t="s">
        <v>18</v>
      </c>
      <c r="H64" s="1" t="s">
        <v>18</v>
      </c>
      <c r="I64" s="1" t="s">
        <v>18</v>
      </c>
      <c r="J64" s="14" t="s">
        <v>25</v>
      </c>
      <c r="K64" s="1" t="s">
        <v>25</v>
      </c>
      <c r="L64" s="1" t="s">
        <v>25</v>
      </c>
      <c r="M64" s="14" t="s">
        <v>25</v>
      </c>
      <c r="N64" s="1" t="s">
        <v>25</v>
      </c>
      <c r="O64" s="1" t="s">
        <v>25</v>
      </c>
      <c r="P64" s="14" t="s">
        <v>19</v>
      </c>
      <c r="Q64" s="1" t="s">
        <v>19</v>
      </c>
      <c r="R64" s="1" t="s">
        <v>19</v>
      </c>
    </row>
    <row r="65" spans="1:20" x14ac:dyDescent="0.25">
      <c r="A65" s="11">
        <v>0</v>
      </c>
      <c r="B65" s="12">
        <v>0</v>
      </c>
      <c r="C65" s="12">
        <v>0</v>
      </c>
      <c r="D65" s="12">
        <v>0</v>
      </c>
      <c r="E65" s="12">
        <v>0</v>
      </c>
      <c r="G65" s="15">
        <v>0</v>
      </c>
      <c r="H65" s="15">
        <v>0</v>
      </c>
      <c r="I65" s="15">
        <v>0</v>
      </c>
      <c r="J65" s="16">
        <v>0</v>
      </c>
      <c r="K65" s="15">
        <v>0</v>
      </c>
      <c r="L65" s="15">
        <v>0</v>
      </c>
      <c r="M65" s="16">
        <v>0</v>
      </c>
      <c r="N65" s="15">
        <v>0</v>
      </c>
      <c r="O65" s="15">
        <v>0</v>
      </c>
      <c r="P65" s="16">
        <v>0</v>
      </c>
      <c r="Q65" s="15">
        <v>0</v>
      </c>
      <c r="R65" s="15">
        <v>0</v>
      </c>
    </row>
    <row r="66" spans="1:20" x14ac:dyDescent="0.25">
      <c r="A66">
        <v>1</v>
      </c>
      <c r="B66" s="25">
        <v>0</v>
      </c>
      <c r="C66" s="18">
        <f>-E66+B66</f>
        <v>0</v>
      </c>
      <c r="D66" s="19">
        <f>D65+C66</f>
        <v>0</v>
      </c>
      <c r="E66" s="17">
        <f>(I66+2*L66+2*O66+R66)/6</f>
        <v>0</v>
      </c>
      <c r="F66" s="20"/>
      <c r="G66" s="21">
        <f>-I66+B66</f>
        <v>0</v>
      </c>
      <c r="H66" s="22">
        <f>D65+G66</f>
        <v>0</v>
      </c>
      <c r="I66" s="23">
        <f>D65*$B$2</f>
        <v>0</v>
      </c>
      <c r="J66" s="24">
        <f>-L66+B66</f>
        <v>0</v>
      </c>
      <c r="K66" s="22">
        <f>D65+J66/2</f>
        <v>0</v>
      </c>
      <c r="L66" s="23">
        <f>$B$2*(D65+G66/2)</f>
        <v>0</v>
      </c>
      <c r="M66" s="24">
        <f>-O66+B66</f>
        <v>0</v>
      </c>
      <c r="N66" s="22">
        <f t="shared" ref="N66" si="17">D65+M66/2</f>
        <v>0</v>
      </c>
      <c r="O66" s="23">
        <f t="shared" ref="O66" si="18">$B$2*(D65+J66/2)</f>
        <v>0</v>
      </c>
      <c r="P66" s="24">
        <f t="shared" ref="P66" si="19">-R66+B66</f>
        <v>0</v>
      </c>
      <c r="Q66" s="22">
        <f t="shared" ref="Q66" si="20">D65+P66</f>
        <v>0</v>
      </c>
      <c r="R66" s="23">
        <f>$B$2*(D65+M66)</f>
        <v>0</v>
      </c>
    </row>
    <row r="67" spans="1:20" x14ac:dyDescent="0.25">
      <c r="A67">
        <v>2</v>
      </c>
      <c r="B67" s="25">
        <v>10</v>
      </c>
      <c r="C67" s="18">
        <f t="shared" ref="C67:C85" si="21">-E67+B67</f>
        <v>8.6387499999999999</v>
      </c>
      <c r="D67" s="19">
        <f>D66+C67</f>
        <v>8.6387499999999999</v>
      </c>
      <c r="E67" s="17">
        <f>(I67+2*L67+2*O67+R67)/6</f>
        <v>1.3612500000000001</v>
      </c>
      <c r="F67" s="20"/>
      <c r="G67" s="21">
        <f t="shared" ref="G67:G85" si="22">-I67+B67</f>
        <v>10</v>
      </c>
      <c r="H67" s="22">
        <f t="shared" ref="H67:H85" si="23">D66+G67</f>
        <v>10</v>
      </c>
      <c r="I67" s="23">
        <f t="shared" ref="I67:I85" si="24">D66*$B$2</f>
        <v>0</v>
      </c>
      <c r="J67" s="24">
        <f t="shared" ref="J67:J85" si="25">-L67+B67</f>
        <v>8.5</v>
      </c>
      <c r="K67" s="22">
        <f t="shared" ref="K67:K85" si="26">D66+J67/2</f>
        <v>4.25</v>
      </c>
      <c r="L67" s="23">
        <f t="shared" ref="L67:L85" si="27">$B$2*(D66+G67/2)</f>
        <v>1.5</v>
      </c>
      <c r="M67" s="24">
        <f t="shared" ref="M67:M85" si="28">-O67+B67</f>
        <v>8.7249999999999996</v>
      </c>
      <c r="N67" s="22">
        <f t="shared" ref="N67:N85" si="29">D66+M67/2</f>
        <v>4.3624999999999998</v>
      </c>
      <c r="O67" s="23">
        <f t="shared" ref="O67:O85" si="30">$B$2*(D66+J67/2)</f>
        <v>1.2749999999999999</v>
      </c>
      <c r="P67" s="24">
        <f t="shared" ref="P67:P85" si="31">-R67+B67</f>
        <v>7.3825000000000003</v>
      </c>
      <c r="Q67" s="22">
        <f t="shared" ref="Q67:Q85" si="32">D66+P67</f>
        <v>7.3825000000000003</v>
      </c>
      <c r="R67" s="23">
        <f t="shared" ref="R67:R85" si="33">$B$2*(D66+M67)</f>
        <v>2.6174999999999997</v>
      </c>
      <c r="T67" s="10"/>
    </row>
    <row r="68" spans="1:20" x14ac:dyDescent="0.25">
      <c r="A68">
        <v>3</v>
      </c>
      <c r="B68" s="25">
        <v>10</v>
      </c>
      <c r="C68" s="18">
        <f t="shared" si="21"/>
        <v>6.3999099531250003</v>
      </c>
      <c r="D68" s="19">
        <f t="shared" ref="D68:D85" si="34">D67+C68</f>
        <v>15.038659953125</v>
      </c>
      <c r="E68" s="17">
        <f>(I68+2*L68+2*O68+R68)/6</f>
        <v>3.6000900468750001</v>
      </c>
      <c r="F68" s="20"/>
      <c r="G68" s="21">
        <f t="shared" si="22"/>
        <v>7.4083749999999995</v>
      </c>
      <c r="H68" s="22">
        <f t="shared" si="23"/>
        <v>16.047125000000001</v>
      </c>
      <c r="I68" s="23">
        <f t="shared" si="24"/>
        <v>2.5916250000000001</v>
      </c>
      <c r="J68" s="24">
        <f t="shared" si="25"/>
        <v>6.2971187500000001</v>
      </c>
      <c r="K68" s="22">
        <f t="shared" si="26"/>
        <v>11.787309375</v>
      </c>
      <c r="L68" s="23">
        <f t="shared" si="27"/>
        <v>3.7028812499999999</v>
      </c>
      <c r="M68" s="24">
        <f t="shared" si="28"/>
        <v>6.4638071875000005</v>
      </c>
      <c r="N68" s="22">
        <f t="shared" si="29"/>
        <v>11.870653593749999</v>
      </c>
      <c r="O68" s="23">
        <f t="shared" si="30"/>
        <v>3.5361928124999999</v>
      </c>
      <c r="P68" s="24">
        <f t="shared" si="31"/>
        <v>5.4692328437500004</v>
      </c>
      <c r="Q68" s="22">
        <f t="shared" si="32"/>
        <v>14.107982843750001</v>
      </c>
      <c r="R68" s="23">
        <f t="shared" si="33"/>
        <v>4.5307671562499996</v>
      </c>
    </row>
    <row r="69" spans="1:20" x14ac:dyDescent="0.25">
      <c r="A69">
        <v>4</v>
      </c>
      <c r="B69" s="25">
        <v>10</v>
      </c>
      <c r="C69" s="18">
        <f t="shared" si="21"/>
        <v>4.7412932898982421</v>
      </c>
      <c r="D69" s="19">
        <f t="shared" si="34"/>
        <v>19.779953243023243</v>
      </c>
      <c r="E69" s="17">
        <f>(I69+2*L69+2*O69+R69)/6</f>
        <v>5.2587067101017579</v>
      </c>
      <c r="F69" s="20"/>
      <c r="G69" s="21">
        <f t="shared" si="22"/>
        <v>5.4884020140625003</v>
      </c>
      <c r="H69" s="22">
        <f t="shared" si="23"/>
        <v>20.5270619671875</v>
      </c>
      <c r="I69" s="23">
        <f t="shared" si="24"/>
        <v>4.5115979859374997</v>
      </c>
      <c r="J69" s="24">
        <f t="shared" si="25"/>
        <v>4.6651417119531251</v>
      </c>
      <c r="K69" s="22">
        <f t="shared" si="26"/>
        <v>17.371230809101561</v>
      </c>
      <c r="L69" s="23">
        <f t="shared" si="27"/>
        <v>5.3348582880468749</v>
      </c>
      <c r="M69" s="24">
        <f t="shared" si="28"/>
        <v>4.7886307572695319</v>
      </c>
      <c r="N69" s="22">
        <f t="shared" si="29"/>
        <v>17.432975331759767</v>
      </c>
      <c r="O69" s="23">
        <f t="shared" si="30"/>
        <v>5.2113692427304681</v>
      </c>
      <c r="P69" s="24">
        <f t="shared" si="31"/>
        <v>4.0518127868816407</v>
      </c>
      <c r="Q69" s="22">
        <f t="shared" si="32"/>
        <v>19.090472740006639</v>
      </c>
      <c r="R69" s="23">
        <f t="shared" si="33"/>
        <v>5.9481872131183593</v>
      </c>
    </row>
    <row r="70" spans="1:20" x14ac:dyDescent="0.25">
      <c r="A70">
        <v>5</v>
      </c>
      <c r="B70" s="25">
        <v>0</v>
      </c>
      <c r="C70" s="18">
        <f t="shared" si="21"/>
        <v>-5.1262221323450108</v>
      </c>
      <c r="D70" s="19">
        <f t="shared" si="34"/>
        <v>14.653731110678233</v>
      </c>
      <c r="E70" s="17">
        <f t="shared" ref="E70:E85" si="35">(I70+2*L70+2*O70+R70)/6</f>
        <v>5.1262221323450108</v>
      </c>
      <c r="F70" s="20"/>
      <c r="G70" s="21">
        <f t="shared" si="22"/>
        <v>-5.9339859729069726</v>
      </c>
      <c r="H70" s="22">
        <f t="shared" si="23"/>
        <v>13.845967270116271</v>
      </c>
      <c r="I70" s="23">
        <f t="shared" si="24"/>
        <v>5.9339859729069726</v>
      </c>
      <c r="J70" s="24">
        <f t="shared" si="25"/>
        <v>-5.0438880769709264</v>
      </c>
      <c r="K70" s="22">
        <f t="shared" si="26"/>
        <v>17.258009204537778</v>
      </c>
      <c r="L70" s="23">
        <f t="shared" si="27"/>
        <v>5.0438880769709264</v>
      </c>
      <c r="M70" s="24">
        <f t="shared" si="28"/>
        <v>-5.1774027613613329</v>
      </c>
      <c r="N70" s="22">
        <f t="shared" si="29"/>
        <v>17.191251862342575</v>
      </c>
      <c r="O70" s="23">
        <f t="shared" si="30"/>
        <v>5.1774027613613329</v>
      </c>
      <c r="P70" s="24">
        <f t="shared" si="31"/>
        <v>-4.3807651444985733</v>
      </c>
      <c r="Q70" s="22">
        <f t="shared" si="32"/>
        <v>15.39918809852467</v>
      </c>
      <c r="R70" s="23">
        <f t="shared" si="33"/>
        <v>4.3807651444985733</v>
      </c>
    </row>
    <row r="71" spans="1:20" x14ac:dyDescent="0.25">
      <c r="A71">
        <v>6</v>
      </c>
      <c r="B71" s="25">
        <v>0</v>
      </c>
      <c r="C71" s="18">
        <f t="shared" si="21"/>
        <v>-3.7976975889711482</v>
      </c>
      <c r="D71" s="19">
        <f t="shared" si="34"/>
        <v>10.856033521707085</v>
      </c>
      <c r="E71" s="17">
        <f t="shared" si="35"/>
        <v>3.7976975889711482</v>
      </c>
      <c r="F71" s="20"/>
      <c r="G71" s="21">
        <f t="shared" si="22"/>
        <v>-4.3961193332034698</v>
      </c>
      <c r="H71" s="22">
        <f t="shared" si="23"/>
        <v>10.257611777474764</v>
      </c>
      <c r="I71" s="23">
        <f t="shared" si="24"/>
        <v>4.3961193332034698</v>
      </c>
      <c r="J71" s="24">
        <f t="shared" si="25"/>
        <v>-3.7367014332229496</v>
      </c>
      <c r="K71" s="22">
        <f t="shared" si="26"/>
        <v>12.785380394066758</v>
      </c>
      <c r="L71" s="23">
        <f t="shared" si="27"/>
        <v>3.7367014332229496</v>
      </c>
      <c r="M71" s="24">
        <f t="shared" si="28"/>
        <v>-3.8356141182200272</v>
      </c>
      <c r="N71" s="22">
        <f t="shared" si="29"/>
        <v>12.735924051568219</v>
      </c>
      <c r="O71" s="23">
        <f t="shared" si="30"/>
        <v>3.8356141182200272</v>
      </c>
      <c r="P71" s="24">
        <f t="shared" si="31"/>
        <v>-3.2454350977374617</v>
      </c>
      <c r="Q71" s="22">
        <f t="shared" si="32"/>
        <v>11.408296012940772</v>
      </c>
      <c r="R71" s="23">
        <f t="shared" si="33"/>
        <v>3.2454350977374617</v>
      </c>
    </row>
    <row r="72" spans="1:20" x14ac:dyDescent="0.25">
      <c r="A72">
        <v>7</v>
      </c>
      <c r="B72" s="25">
        <v>0</v>
      </c>
      <c r="C72" s="18">
        <f t="shared" si="21"/>
        <v>-2.813476787569412</v>
      </c>
      <c r="D72" s="19">
        <f t="shared" si="34"/>
        <v>8.0425567341376727</v>
      </c>
      <c r="E72" s="17">
        <f t="shared" si="35"/>
        <v>2.813476787569412</v>
      </c>
      <c r="F72" s="20"/>
      <c r="G72" s="21">
        <f t="shared" si="22"/>
        <v>-3.2568100565121254</v>
      </c>
      <c r="H72" s="22">
        <f t="shared" si="23"/>
        <v>7.5992234651949593</v>
      </c>
      <c r="I72" s="23">
        <f t="shared" si="24"/>
        <v>3.2568100565121254</v>
      </c>
      <c r="J72" s="24">
        <f t="shared" si="25"/>
        <v>-2.7682885480353066</v>
      </c>
      <c r="K72" s="22">
        <f t="shared" si="26"/>
        <v>9.4718892476894307</v>
      </c>
      <c r="L72" s="23">
        <f t="shared" si="27"/>
        <v>2.7682885480353066</v>
      </c>
      <c r="M72" s="24">
        <f t="shared" si="28"/>
        <v>-2.8415667743068291</v>
      </c>
      <c r="N72" s="22">
        <f t="shared" si="29"/>
        <v>9.4352501345536695</v>
      </c>
      <c r="O72" s="23">
        <f t="shared" si="30"/>
        <v>2.8415667743068291</v>
      </c>
      <c r="P72" s="24">
        <f t="shared" si="31"/>
        <v>-2.4043400242200765</v>
      </c>
      <c r="Q72" s="22">
        <f t="shared" si="32"/>
        <v>8.4516934974870086</v>
      </c>
      <c r="R72" s="23">
        <f t="shared" si="33"/>
        <v>2.4043400242200765</v>
      </c>
    </row>
    <row r="73" spans="1:20" x14ac:dyDescent="0.25">
      <c r="A73">
        <v>8</v>
      </c>
      <c r="B73" s="25">
        <v>0</v>
      </c>
      <c r="C73" s="18">
        <f t="shared" si="21"/>
        <v>-2.0843291096109544</v>
      </c>
      <c r="D73" s="19">
        <f t="shared" si="34"/>
        <v>5.9582276245267183</v>
      </c>
      <c r="E73" s="17">
        <f t="shared" si="35"/>
        <v>2.0843291096109544</v>
      </c>
      <c r="F73" s="20"/>
      <c r="G73" s="21">
        <f t="shared" si="22"/>
        <v>-2.4127670202413016</v>
      </c>
      <c r="H73" s="22">
        <f t="shared" si="23"/>
        <v>5.6297897138963711</v>
      </c>
      <c r="I73" s="23">
        <f t="shared" si="24"/>
        <v>2.4127670202413016</v>
      </c>
      <c r="J73" s="24">
        <f t="shared" si="25"/>
        <v>-2.0508519672051064</v>
      </c>
      <c r="K73" s="22">
        <f t="shared" si="26"/>
        <v>7.0171307505351193</v>
      </c>
      <c r="L73" s="23">
        <f t="shared" si="27"/>
        <v>2.0508519672051064</v>
      </c>
      <c r="M73" s="24">
        <f t="shared" si="28"/>
        <v>-2.1051392251605359</v>
      </c>
      <c r="N73" s="22">
        <f t="shared" si="29"/>
        <v>6.9899871215574052</v>
      </c>
      <c r="O73" s="23">
        <f t="shared" si="30"/>
        <v>2.1051392251605359</v>
      </c>
      <c r="P73" s="24">
        <f t="shared" si="31"/>
        <v>-1.7812252526931409</v>
      </c>
      <c r="Q73" s="22">
        <f t="shared" si="32"/>
        <v>6.2613314814445316</v>
      </c>
      <c r="R73" s="23">
        <f t="shared" si="33"/>
        <v>1.7812252526931409</v>
      </c>
    </row>
    <row r="74" spans="1:20" x14ac:dyDescent="0.25">
      <c r="A74">
        <v>9</v>
      </c>
      <c r="B74" s="25">
        <v>0</v>
      </c>
      <c r="C74" s="18">
        <f t="shared" si="21"/>
        <v>-1.5441491667414058</v>
      </c>
      <c r="D74" s="19">
        <f t="shared" si="34"/>
        <v>4.4140784577853127</v>
      </c>
      <c r="E74" s="17">
        <f t="shared" si="35"/>
        <v>1.5441491667414058</v>
      </c>
      <c r="F74" s="20"/>
      <c r="G74" s="21">
        <f t="shared" si="22"/>
        <v>-1.7874682873580154</v>
      </c>
      <c r="H74" s="22">
        <f t="shared" si="23"/>
        <v>4.1707593371687031</v>
      </c>
      <c r="I74" s="23">
        <f t="shared" si="24"/>
        <v>1.7874682873580154</v>
      </c>
      <c r="J74" s="24">
        <f t="shared" si="25"/>
        <v>-1.5193480442543132</v>
      </c>
      <c r="K74" s="22">
        <f t="shared" si="26"/>
        <v>5.1985536023995618</v>
      </c>
      <c r="L74" s="23">
        <f t="shared" si="27"/>
        <v>1.5193480442543132</v>
      </c>
      <c r="M74" s="24">
        <f t="shared" si="28"/>
        <v>-1.5595660807198686</v>
      </c>
      <c r="N74" s="22">
        <f t="shared" si="29"/>
        <v>5.1784445841667841</v>
      </c>
      <c r="O74" s="23">
        <f t="shared" si="30"/>
        <v>1.5595660807198686</v>
      </c>
      <c r="P74" s="24">
        <f t="shared" si="31"/>
        <v>-1.319598463142055</v>
      </c>
      <c r="Q74" s="22">
        <f t="shared" si="32"/>
        <v>4.6386291613846637</v>
      </c>
      <c r="R74" s="23">
        <f t="shared" si="33"/>
        <v>1.319598463142055</v>
      </c>
    </row>
    <row r="75" spans="1:20" x14ac:dyDescent="0.25">
      <c r="A75">
        <v>10</v>
      </c>
      <c r="B75" s="25">
        <v>0</v>
      </c>
      <c r="C75" s="18">
        <f t="shared" si="21"/>
        <v>-1.143963608315786</v>
      </c>
      <c r="D75" s="19">
        <f t="shared" si="34"/>
        <v>3.2701148494695267</v>
      </c>
      <c r="E75" s="17">
        <f t="shared" si="35"/>
        <v>1.143963608315786</v>
      </c>
      <c r="F75" s="20"/>
      <c r="G75" s="21">
        <f t="shared" si="22"/>
        <v>-1.3242235373355937</v>
      </c>
      <c r="H75" s="22">
        <f t="shared" si="23"/>
        <v>3.089854920449719</v>
      </c>
      <c r="I75" s="23">
        <f t="shared" si="24"/>
        <v>1.3242235373355937</v>
      </c>
      <c r="J75" s="24">
        <f t="shared" si="25"/>
        <v>-1.1255900067352547</v>
      </c>
      <c r="K75" s="22">
        <f t="shared" si="26"/>
        <v>3.8512834544176853</v>
      </c>
      <c r="L75" s="23">
        <f t="shared" si="27"/>
        <v>1.1255900067352547</v>
      </c>
      <c r="M75" s="24">
        <f t="shared" si="28"/>
        <v>-1.1553850363253055</v>
      </c>
      <c r="N75" s="22">
        <f t="shared" si="29"/>
        <v>3.8363859396226601</v>
      </c>
      <c r="O75" s="23">
        <f t="shared" si="30"/>
        <v>1.1553850363253055</v>
      </c>
      <c r="P75" s="24">
        <f t="shared" si="31"/>
        <v>-0.97760802643800215</v>
      </c>
      <c r="Q75" s="22">
        <f t="shared" si="32"/>
        <v>3.4364704313473107</v>
      </c>
      <c r="R75" s="23">
        <f t="shared" si="33"/>
        <v>0.97760802643800215</v>
      </c>
    </row>
    <row r="76" spans="1:20" x14ac:dyDescent="0.25">
      <c r="A76">
        <v>11</v>
      </c>
      <c r="B76" s="25">
        <v>0</v>
      </c>
      <c r="C76" s="18">
        <f t="shared" si="21"/>
        <v>-0.84749113967564627</v>
      </c>
      <c r="D76" s="19">
        <f t="shared" si="34"/>
        <v>2.4226237097938803</v>
      </c>
      <c r="E76" s="17">
        <f t="shared" si="35"/>
        <v>0.84749113967564627</v>
      </c>
      <c r="F76" s="20"/>
      <c r="G76" s="21">
        <f t="shared" si="22"/>
        <v>-0.98103445484085794</v>
      </c>
      <c r="H76" s="22">
        <f t="shared" si="23"/>
        <v>2.2890803946286686</v>
      </c>
      <c r="I76" s="23">
        <f t="shared" si="24"/>
        <v>0.98103445484085794</v>
      </c>
      <c r="J76" s="24">
        <f t="shared" si="25"/>
        <v>-0.83387928661472932</v>
      </c>
      <c r="K76" s="22">
        <f t="shared" si="26"/>
        <v>2.8531752061621622</v>
      </c>
      <c r="L76" s="23">
        <f t="shared" si="27"/>
        <v>0.83387928661472932</v>
      </c>
      <c r="M76" s="24">
        <f t="shared" si="28"/>
        <v>-0.85595256184864865</v>
      </c>
      <c r="N76" s="22">
        <f t="shared" si="29"/>
        <v>2.8421385685452023</v>
      </c>
      <c r="O76" s="23">
        <f t="shared" si="30"/>
        <v>0.85595256184864865</v>
      </c>
      <c r="P76" s="24">
        <f t="shared" si="31"/>
        <v>-0.72424868628626338</v>
      </c>
      <c r="Q76" s="22">
        <f t="shared" si="32"/>
        <v>2.5458661631832635</v>
      </c>
      <c r="R76" s="23">
        <f t="shared" si="33"/>
        <v>0.72424868628626338</v>
      </c>
    </row>
    <row r="77" spans="1:20" x14ac:dyDescent="0.25">
      <c r="A77">
        <v>12</v>
      </c>
      <c r="B77" s="25">
        <v>0</v>
      </c>
      <c r="C77" s="18">
        <f t="shared" si="21"/>
        <v>-0.62785321718945653</v>
      </c>
      <c r="D77" s="19">
        <f t="shared" si="34"/>
        <v>1.7947704926044237</v>
      </c>
      <c r="E77" s="17">
        <f t="shared" si="35"/>
        <v>0.62785321718945653</v>
      </c>
      <c r="F77" s="20"/>
      <c r="G77" s="21">
        <f t="shared" si="22"/>
        <v>-0.72678711293816411</v>
      </c>
      <c r="H77" s="22">
        <f t="shared" si="23"/>
        <v>1.6958365968557163</v>
      </c>
      <c r="I77" s="23">
        <f t="shared" si="24"/>
        <v>0.72678711293816411</v>
      </c>
      <c r="J77" s="24">
        <f t="shared" si="25"/>
        <v>-0.61776904599743943</v>
      </c>
      <c r="K77" s="22">
        <f t="shared" si="26"/>
        <v>2.1137391867951605</v>
      </c>
      <c r="L77" s="23">
        <f t="shared" si="27"/>
        <v>0.61776904599743943</v>
      </c>
      <c r="M77" s="24">
        <f t="shared" si="28"/>
        <v>-0.63412175603854815</v>
      </c>
      <c r="N77" s="22">
        <f t="shared" si="29"/>
        <v>2.1055628317746065</v>
      </c>
      <c r="O77" s="23">
        <f t="shared" si="30"/>
        <v>0.63412175603854815</v>
      </c>
      <c r="P77" s="24">
        <f t="shared" si="31"/>
        <v>-0.53655058612659967</v>
      </c>
      <c r="Q77" s="22">
        <f t="shared" si="32"/>
        <v>1.8860731236672805</v>
      </c>
      <c r="R77" s="23">
        <f t="shared" si="33"/>
        <v>0.53655058612659967</v>
      </c>
    </row>
    <row r="78" spans="1:20" x14ac:dyDescent="0.25">
      <c r="A78">
        <v>13</v>
      </c>
      <c r="B78" s="25">
        <v>0</v>
      </c>
      <c r="C78" s="18">
        <f t="shared" si="21"/>
        <v>-0.46513720778959394</v>
      </c>
      <c r="D78" s="19">
        <f t="shared" si="34"/>
        <v>1.3296332848148298</v>
      </c>
      <c r="E78" s="17">
        <f t="shared" si="35"/>
        <v>0.46513720778959394</v>
      </c>
      <c r="F78" s="20"/>
      <c r="G78" s="21">
        <f t="shared" si="22"/>
        <v>-0.53843114778132706</v>
      </c>
      <c r="H78" s="22">
        <f t="shared" si="23"/>
        <v>1.2563393448230966</v>
      </c>
      <c r="I78" s="23">
        <f t="shared" si="24"/>
        <v>0.53843114778132706</v>
      </c>
      <c r="J78" s="24">
        <f t="shared" si="25"/>
        <v>-0.45766647561412804</v>
      </c>
      <c r="K78" s="22">
        <f t="shared" si="26"/>
        <v>1.5659372547973596</v>
      </c>
      <c r="L78" s="23">
        <f t="shared" si="27"/>
        <v>0.45766647561412804</v>
      </c>
      <c r="M78" s="24">
        <f t="shared" si="28"/>
        <v>-0.46978117643920786</v>
      </c>
      <c r="N78" s="22">
        <f t="shared" si="29"/>
        <v>1.5598799043848197</v>
      </c>
      <c r="O78" s="23">
        <f t="shared" si="30"/>
        <v>0.46978117643920786</v>
      </c>
      <c r="P78" s="24">
        <f t="shared" si="31"/>
        <v>-0.39749679484956474</v>
      </c>
      <c r="Q78" s="22">
        <f t="shared" si="32"/>
        <v>1.397273697754859</v>
      </c>
      <c r="R78" s="23">
        <f t="shared" si="33"/>
        <v>0.39749679484956474</v>
      </c>
    </row>
    <row r="79" spans="1:20" x14ac:dyDescent="0.25">
      <c r="A79">
        <v>14</v>
      </c>
      <c r="B79" s="25">
        <v>0</v>
      </c>
      <c r="C79" s="18">
        <f t="shared" si="21"/>
        <v>-0.3445910861758234</v>
      </c>
      <c r="D79" s="19">
        <f t="shared" si="34"/>
        <v>0.98504219863900633</v>
      </c>
      <c r="E79" s="17">
        <f t="shared" si="35"/>
        <v>0.3445910861758234</v>
      </c>
      <c r="F79" s="20"/>
      <c r="G79" s="21">
        <f t="shared" si="22"/>
        <v>-0.39888998544444892</v>
      </c>
      <c r="H79" s="22">
        <f t="shared" si="23"/>
        <v>0.93074329937038081</v>
      </c>
      <c r="I79" s="23">
        <f t="shared" si="24"/>
        <v>0.39888998544444892</v>
      </c>
      <c r="J79" s="24">
        <f t="shared" si="25"/>
        <v>-0.33905648762778162</v>
      </c>
      <c r="K79" s="22">
        <f t="shared" si="26"/>
        <v>1.160105041000939</v>
      </c>
      <c r="L79" s="23">
        <f t="shared" si="27"/>
        <v>0.33905648762778162</v>
      </c>
      <c r="M79" s="24">
        <f t="shared" si="28"/>
        <v>-0.34803151230028168</v>
      </c>
      <c r="N79" s="22">
        <f t="shared" si="29"/>
        <v>1.155617528664689</v>
      </c>
      <c r="O79" s="23">
        <f t="shared" si="30"/>
        <v>0.34803151230028168</v>
      </c>
      <c r="P79" s="24">
        <f t="shared" si="31"/>
        <v>-0.29448053175436439</v>
      </c>
      <c r="Q79" s="22">
        <f t="shared" si="32"/>
        <v>1.0351527530604654</v>
      </c>
      <c r="R79" s="23">
        <f t="shared" si="33"/>
        <v>0.29448053175436439</v>
      </c>
    </row>
    <row r="80" spans="1:20" x14ac:dyDescent="0.25">
      <c r="A80">
        <v>15</v>
      </c>
      <c r="B80" s="25">
        <v>0</v>
      </c>
      <c r="C80" s="18">
        <f t="shared" si="21"/>
        <v>-0.25528599880478148</v>
      </c>
      <c r="D80" s="19">
        <f t="shared" si="34"/>
        <v>0.72975619983422479</v>
      </c>
      <c r="E80" s="17">
        <f t="shared" si="35"/>
        <v>0.25528599880478148</v>
      </c>
      <c r="F80" s="20"/>
      <c r="G80" s="21">
        <f t="shared" si="22"/>
        <v>-0.29551265959170187</v>
      </c>
      <c r="H80" s="22">
        <f t="shared" si="23"/>
        <v>0.68952953904730441</v>
      </c>
      <c r="I80" s="23">
        <f t="shared" si="24"/>
        <v>0.29551265959170187</v>
      </c>
      <c r="J80" s="24">
        <f t="shared" si="25"/>
        <v>-0.25118576065294662</v>
      </c>
      <c r="K80" s="22">
        <f t="shared" si="26"/>
        <v>0.85944931831253302</v>
      </c>
      <c r="L80" s="23">
        <f t="shared" si="27"/>
        <v>0.25118576065294662</v>
      </c>
      <c r="M80" s="24">
        <f t="shared" si="28"/>
        <v>-0.25783479549375987</v>
      </c>
      <c r="N80" s="22">
        <f t="shared" si="29"/>
        <v>0.85612480089212639</v>
      </c>
      <c r="O80" s="23">
        <f t="shared" si="30"/>
        <v>0.25783479549375987</v>
      </c>
      <c r="P80" s="24">
        <f t="shared" si="31"/>
        <v>-0.21816222094357393</v>
      </c>
      <c r="Q80" s="22">
        <f t="shared" si="32"/>
        <v>0.76687997769543237</v>
      </c>
      <c r="R80" s="23">
        <f t="shared" si="33"/>
        <v>0.21816222094357393</v>
      </c>
    </row>
    <row r="81" spans="1:18" x14ac:dyDescent="0.25">
      <c r="A81">
        <v>16</v>
      </c>
      <c r="B81" s="25">
        <v>0</v>
      </c>
      <c r="C81" s="18">
        <f t="shared" si="21"/>
        <v>-0.18912544113953725</v>
      </c>
      <c r="D81" s="19">
        <f t="shared" si="34"/>
        <v>0.54063075869468757</v>
      </c>
      <c r="E81" s="17">
        <f t="shared" si="35"/>
        <v>0.18912544113953725</v>
      </c>
      <c r="F81" s="20"/>
      <c r="G81" s="21">
        <f t="shared" si="22"/>
        <v>-0.21892685995026742</v>
      </c>
      <c r="H81" s="22">
        <f t="shared" si="23"/>
        <v>0.5108293398839574</v>
      </c>
      <c r="I81" s="23">
        <f t="shared" si="24"/>
        <v>0.21892685995026742</v>
      </c>
      <c r="J81" s="24">
        <f t="shared" si="25"/>
        <v>-0.18608783095772732</v>
      </c>
      <c r="K81" s="22">
        <f t="shared" si="26"/>
        <v>0.63671228435536109</v>
      </c>
      <c r="L81" s="23">
        <f t="shared" si="27"/>
        <v>0.18608783095772732</v>
      </c>
      <c r="M81" s="24">
        <f t="shared" si="28"/>
        <v>-0.19101368530660831</v>
      </c>
      <c r="N81" s="22">
        <f t="shared" si="29"/>
        <v>0.63424935718092068</v>
      </c>
      <c r="O81" s="23">
        <f t="shared" si="30"/>
        <v>0.19101368530660831</v>
      </c>
      <c r="P81" s="24">
        <f t="shared" si="31"/>
        <v>-0.16162275435828494</v>
      </c>
      <c r="Q81" s="22">
        <f t="shared" si="32"/>
        <v>0.56813344547593991</v>
      </c>
      <c r="R81" s="23">
        <f t="shared" si="33"/>
        <v>0.16162275435828494</v>
      </c>
    </row>
    <row r="82" spans="1:18" x14ac:dyDescent="0.25">
      <c r="A82">
        <v>17</v>
      </c>
      <c r="B82" s="25">
        <v>0</v>
      </c>
      <c r="C82" s="18">
        <f t="shared" si="21"/>
        <v>-0.14011121900021198</v>
      </c>
      <c r="D82" s="19">
        <f t="shared" si="34"/>
        <v>0.40051953969447562</v>
      </c>
      <c r="E82" s="17">
        <f t="shared" si="35"/>
        <v>0.14011121900021198</v>
      </c>
      <c r="F82" s="20"/>
      <c r="G82" s="21">
        <f t="shared" si="22"/>
        <v>-0.16218922760840626</v>
      </c>
      <c r="H82" s="22">
        <f t="shared" si="23"/>
        <v>0.37844153108628131</v>
      </c>
      <c r="I82" s="23">
        <f t="shared" si="24"/>
        <v>0.16218922760840626</v>
      </c>
      <c r="J82" s="24">
        <f t="shared" si="25"/>
        <v>-0.13786084346714533</v>
      </c>
      <c r="K82" s="22">
        <f t="shared" si="26"/>
        <v>0.47170033696111491</v>
      </c>
      <c r="L82" s="23">
        <f t="shared" si="27"/>
        <v>0.13786084346714533</v>
      </c>
      <c r="M82" s="24">
        <f t="shared" si="28"/>
        <v>-0.14151010108833448</v>
      </c>
      <c r="N82" s="22">
        <f t="shared" si="29"/>
        <v>0.46987570815052032</v>
      </c>
      <c r="O82" s="23">
        <f t="shared" si="30"/>
        <v>0.14151010108833448</v>
      </c>
      <c r="P82" s="24">
        <f t="shared" si="31"/>
        <v>-0.11973619728190592</v>
      </c>
      <c r="Q82" s="22">
        <f t="shared" si="32"/>
        <v>0.42089456141278164</v>
      </c>
      <c r="R82" s="23">
        <f t="shared" si="33"/>
        <v>0.11973619728190592</v>
      </c>
    </row>
    <row r="83" spans="1:18" x14ac:dyDescent="0.25">
      <c r="A83">
        <v>18</v>
      </c>
      <c r="B83" s="25">
        <v>0</v>
      </c>
      <c r="C83" s="18">
        <f t="shared" si="21"/>
        <v>-0.10379964520606955</v>
      </c>
      <c r="D83" s="19">
        <f t="shared" si="34"/>
        <v>0.29671989448840608</v>
      </c>
      <c r="E83" s="17">
        <f t="shared" si="35"/>
        <v>0.10379964520606955</v>
      </c>
      <c r="F83" s="20"/>
      <c r="G83" s="21">
        <f t="shared" si="22"/>
        <v>-0.12015586190834268</v>
      </c>
      <c r="H83" s="22">
        <f t="shared" si="23"/>
        <v>0.28036367778613291</v>
      </c>
      <c r="I83" s="23">
        <f t="shared" si="24"/>
        <v>0.12015586190834268</v>
      </c>
      <c r="J83" s="24">
        <f t="shared" si="25"/>
        <v>-0.10213248262209128</v>
      </c>
      <c r="K83" s="22">
        <f t="shared" si="26"/>
        <v>0.34945329838342998</v>
      </c>
      <c r="L83" s="23">
        <f t="shared" si="27"/>
        <v>0.10213248262209128</v>
      </c>
      <c r="M83" s="24">
        <f t="shared" si="28"/>
        <v>-0.104835989515029</v>
      </c>
      <c r="N83" s="22">
        <f t="shared" si="29"/>
        <v>0.3481015449369611</v>
      </c>
      <c r="O83" s="23">
        <f t="shared" si="30"/>
        <v>0.104835989515029</v>
      </c>
      <c r="P83" s="24">
        <f t="shared" si="31"/>
        <v>-8.8705065053833992E-2</v>
      </c>
      <c r="Q83" s="22">
        <f t="shared" si="32"/>
        <v>0.3118144746406416</v>
      </c>
      <c r="R83" s="23">
        <f t="shared" si="33"/>
        <v>8.8705065053833992E-2</v>
      </c>
    </row>
    <row r="84" spans="1:18" x14ac:dyDescent="0.25">
      <c r="A84">
        <v>19</v>
      </c>
      <c r="B84" s="25">
        <v>0</v>
      </c>
      <c r="C84" s="18">
        <f t="shared" si="21"/>
        <v>-7.689866965535154E-2</v>
      </c>
      <c r="D84" s="19">
        <f t="shared" si="34"/>
        <v>0.21982122483305455</v>
      </c>
      <c r="E84" s="17">
        <f t="shared" si="35"/>
        <v>7.689866965535154E-2</v>
      </c>
      <c r="F84" s="20"/>
      <c r="G84" s="21">
        <f t="shared" si="22"/>
        <v>-8.9015968346521826E-2</v>
      </c>
      <c r="H84" s="22">
        <f t="shared" si="23"/>
        <v>0.20770392614188427</v>
      </c>
      <c r="I84" s="23">
        <f t="shared" si="24"/>
        <v>8.9015968346521826E-2</v>
      </c>
      <c r="J84" s="24">
        <f t="shared" si="25"/>
        <v>-7.5663573094543551E-2</v>
      </c>
      <c r="K84" s="22">
        <f t="shared" si="26"/>
        <v>0.25888810794113432</v>
      </c>
      <c r="L84" s="23">
        <f t="shared" si="27"/>
        <v>7.5663573094543551E-2</v>
      </c>
      <c r="M84" s="24">
        <f t="shared" si="28"/>
        <v>-7.7666432382340292E-2</v>
      </c>
      <c r="N84" s="22">
        <f t="shared" si="29"/>
        <v>0.25788667829723594</v>
      </c>
      <c r="O84" s="23">
        <f t="shared" si="30"/>
        <v>7.7666432382340292E-2</v>
      </c>
      <c r="P84" s="24">
        <f t="shared" si="31"/>
        <v>-6.571603863181974E-2</v>
      </c>
      <c r="Q84" s="22">
        <f t="shared" si="32"/>
        <v>0.23100385585658634</v>
      </c>
      <c r="R84" s="23">
        <f t="shared" si="33"/>
        <v>6.571603863181974E-2</v>
      </c>
    </row>
    <row r="85" spans="1:18" x14ac:dyDescent="0.25">
      <c r="A85">
        <v>20</v>
      </c>
      <c r="B85" s="25">
        <v>0</v>
      </c>
      <c r="C85" s="18">
        <f t="shared" si="21"/>
        <v>-5.6969418180796504E-2</v>
      </c>
      <c r="D85" s="19">
        <f t="shared" si="34"/>
        <v>0.16285180665225804</v>
      </c>
      <c r="E85" s="17">
        <f t="shared" si="35"/>
        <v>5.6969418180796504E-2</v>
      </c>
      <c r="F85" s="20"/>
      <c r="G85" s="21">
        <f t="shared" si="22"/>
        <v>-6.594636744991636E-2</v>
      </c>
      <c r="H85" s="22">
        <f t="shared" si="23"/>
        <v>0.15387485738313819</v>
      </c>
      <c r="I85" s="23">
        <f t="shared" si="24"/>
        <v>6.594636744991636E-2</v>
      </c>
      <c r="J85" s="24">
        <f t="shared" si="25"/>
        <v>-5.6054412332428916E-2</v>
      </c>
      <c r="K85" s="22">
        <f t="shared" si="26"/>
        <v>0.19179401866684009</v>
      </c>
      <c r="L85" s="23">
        <f t="shared" si="27"/>
        <v>5.6054412332428916E-2</v>
      </c>
      <c r="M85" s="24">
        <f t="shared" si="28"/>
        <v>-5.7538205600052024E-2</v>
      </c>
      <c r="N85" s="22">
        <f t="shared" si="29"/>
        <v>0.19105212203302854</v>
      </c>
      <c r="O85" s="23">
        <f t="shared" si="30"/>
        <v>5.7538205600052024E-2</v>
      </c>
      <c r="P85" s="24">
        <f t="shared" si="31"/>
        <v>-4.8684905769900762E-2</v>
      </c>
      <c r="Q85" s="22">
        <f t="shared" si="32"/>
        <v>0.1711363190631538</v>
      </c>
      <c r="R85" s="23">
        <f t="shared" si="33"/>
        <v>4.8684905769900762E-2</v>
      </c>
    </row>
    <row r="87" spans="1:18" x14ac:dyDescent="0.25">
      <c r="D87" t="s">
        <v>21</v>
      </c>
      <c r="E87" s="9">
        <f>SUM(B66:B85)-SUM(E66:E85)-D85</f>
        <v>-2.0816681711721685E-15</v>
      </c>
    </row>
    <row r="89" spans="1:18" x14ac:dyDescent="0.25">
      <c r="E89" s="10" t="s">
        <v>72</v>
      </c>
    </row>
    <row r="90" spans="1:18" x14ac:dyDescent="0.25">
      <c r="E90" s="10" t="s">
        <v>33</v>
      </c>
    </row>
  </sheetData>
  <mergeCells count="6">
    <mergeCell ref="C62:D62"/>
    <mergeCell ref="C6:D6"/>
    <mergeCell ref="C34:D34"/>
    <mergeCell ref="G2:J2"/>
    <mergeCell ref="G3:J3"/>
    <mergeCell ref="G4:J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E54E1-21D5-4365-B131-26EB3B15E6F1}">
  <dimension ref="A2:AG143"/>
  <sheetViews>
    <sheetView workbookViewId="0"/>
  </sheetViews>
  <sheetFormatPr defaultColWidth="9.42578125" defaultRowHeight="15" x14ac:dyDescent="0.25"/>
  <sheetData>
    <row r="2" spans="1:14" x14ac:dyDescent="0.25">
      <c r="A2" t="s">
        <v>26</v>
      </c>
      <c r="B2" s="3">
        <v>0.5</v>
      </c>
      <c r="C2" t="s">
        <v>9</v>
      </c>
      <c r="J2" s="43" t="s">
        <v>11</v>
      </c>
      <c r="K2" s="43"/>
      <c r="L2" s="43"/>
      <c r="M2" s="43"/>
    </row>
    <row r="3" spans="1:14" x14ac:dyDescent="0.25">
      <c r="A3" t="s">
        <v>27</v>
      </c>
      <c r="B3" s="3">
        <v>0.3</v>
      </c>
      <c r="C3" t="s">
        <v>9</v>
      </c>
      <c r="J3" s="44" t="s">
        <v>12</v>
      </c>
      <c r="K3" s="44"/>
      <c r="L3" s="44"/>
      <c r="M3" s="44"/>
    </row>
    <row r="4" spans="1:14" x14ac:dyDescent="0.25">
      <c r="J4" s="45" t="s">
        <v>10</v>
      </c>
      <c r="K4" s="45"/>
      <c r="L4" s="45"/>
      <c r="M4" s="45"/>
    </row>
    <row r="5" spans="1:14" x14ac:dyDescent="0.25">
      <c r="A5" s="2" t="s">
        <v>7</v>
      </c>
      <c r="B5" s="3"/>
      <c r="C5" s="3"/>
      <c r="D5" s="3"/>
      <c r="E5" s="3"/>
      <c r="F5" s="3"/>
      <c r="G5" s="3"/>
      <c r="H5" s="3"/>
      <c r="K5" s="8"/>
      <c r="L5" s="8"/>
      <c r="M5" s="8"/>
      <c r="N5" s="8"/>
    </row>
    <row r="6" spans="1:14" x14ac:dyDescent="0.25">
      <c r="A6" s="1" t="s">
        <v>0</v>
      </c>
      <c r="B6" s="1" t="s">
        <v>1</v>
      </c>
      <c r="C6" s="42" t="s">
        <v>34</v>
      </c>
      <c r="D6" s="42"/>
      <c r="E6" s="1" t="s">
        <v>35</v>
      </c>
      <c r="F6" s="42" t="s">
        <v>36</v>
      </c>
      <c r="G6" s="42"/>
      <c r="H6" s="1" t="s">
        <v>37</v>
      </c>
    </row>
    <row r="7" spans="1:14" x14ac:dyDescent="0.25">
      <c r="A7" s="1" t="s">
        <v>4</v>
      </c>
      <c r="B7" s="1" t="s">
        <v>32</v>
      </c>
      <c r="C7" s="1" t="s">
        <v>13</v>
      </c>
      <c r="D7" s="1" t="s">
        <v>31</v>
      </c>
      <c r="E7" s="1" t="s">
        <v>30</v>
      </c>
      <c r="F7" s="1" t="s">
        <v>13</v>
      </c>
      <c r="G7" s="1" t="s">
        <v>31</v>
      </c>
      <c r="H7" s="1" t="s">
        <v>30</v>
      </c>
      <c r="K7" s="1"/>
    </row>
    <row r="8" spans="1:14" x14ac:dyDescent="0.25">
      <c r="A8" s="1"/>
      <c r="B8" s="1" t="s">
        <v>18</v>
      </c>
      <c r="C8" s="1" t="s">
        <v>18</v>
      </c>
      <c r="D8" s="1" t="s">
        <v>18</v>
      </c>
      <c r="E8" s="1" t="s">
        <v>18</v>
      </c>
      <c r="F8" s="1" t="s">
        <v>18</v>
      </c>
      <c r="G8" s="1" t="s">
        <v>18</v>
      </c>
      <c r="H8" s="1" t="s">
        <v>18</v>
      </c>
      <c r="K8" s="1"/>
    </row>
    <row r="9" spans="1:14" x14ac:dyDescent="0.25">
      <c r="A9" s="11">
        <v>0</v>
      </c>
      <c r="B9" s="12">
        <v>0</v>
      </c>
      <c r="C9" s="12">
        <v>0</v>
      </c>
      <c r="D9" s="12">
        <v>0</v>
      </c>
      <c r="E9" s="12">
        <v>0</v>
      </c>
      <c r="F9" s="12">
        <v>0</v>
      </c>
      <c r="G9" s="12">
        <v>0</v>
      </c>
      <c r="H9" s="12">
        <v>0</v>
      </c>
      <c r="K9" s="1"/>
    </row>
    <row r="10" spans="1:14" x14ac:dyDescent="0.25">
      <c r="A10">
        <v>1</v>
      </c>
      <c r="B10" s="25">
        <v>0</v>
      </c>
      <c r="C10" s="18">
        <f>-E10+B10</f>
        <v>0</v>
      </c>
      <c r="D10" s="19">
        <f>D9+C10</f>
        <v>0</v>
      </c>
      <c r="E10" s="17">
        <f>D9*$B$2</f>
        <v>0</v>
      </c>
      <c r="F10" s="18">
        <f>-H10+B10</f>
        <v>0</v>
      </c>
      <c r="G10" s="19">
        <f>G9+F10</f>
        <v>0</v>
      </c>
      <c r="H10" s="38">
        <f>G9*$B$3</f>
        <v>0</v>
      </c>
    </row>
    <row r="11" spans="1:14" x14ac:dyDescent="0.25">
      <c r="A11">
        <v>2</v>
      </c>
      <c r="B11" s="25">
        <v>10</v>
      </c>
      <c r="C11" s="18">
        <f>-E11+B11</f>
        <v>10</v>
      </c>
      <c r="D11" s="19">
        <f>D10+C11</f>
        <v>10</v>
      </c>
      <c r="E11" s="17">
        <f>D10*$B$2</f>
        <v>0</v>
      </c>
      <c r="F11" s="18">
        <f>-H11+E11</f>
        <v>0</v>
      </c>
      <c r="G11" s="19">
        <f>G10+F11</f>
        <v>0</v>
      </c>
      <c r="H11" s="38">
        <f t="shared" ref="H11:H29" si="0">G10*$B$3</f>
        <v>0</v>
      </c>
    </row>
    <row r="12" spans="1:14" x14ac:dyDescent="0.25">
      <c r="A12">
        <v>3</v>
      </c>
      <c r="B12" s="25">
        <v>10</v>
      </c>
      <c r="C12" s="18">
        <f>-E12+B12</f>
        <v>5</v>
      </c>
      <c r="D12" s="19">
        <f t="shared" ref="D12:D29" si="1">D11+C12</f>
        <v>15</v>
      </c>
      <c r="E12" s="17">
        <f>D11*$B$2</f>
        <v>5</v>
      </c>
      <c r="F12" s="18">
        <f t="shared" ref="F12:F29" si="2">-H12+E12</f>
        <v>5</v>
      </c>
      <c r="G12" s="19">
        <f t="shared" ref="G12:G29" si="3">G11+F12</f>
        <v>5</v>
      </c>
      <c r="H12" s="38">
        <f t="shared" si="0"/>
        <v>0</v>
      </c>
    </row>
    <row r="13" spans="1:14" x14ac:dyDescent="0.25">
      <c r="A13">
        <v>4</v>
      </c>
      <c r="B13" s="25">
        <v>10</v>
      </c>
      <c r="C13" s="18">
        <f t="shared" ref="C13:C29" si="4">-E13+B13</f>
        <v>2.5</v>
      </c>
      <c r="D13" s="19">
        <f t="shared" si="1"/>
        <v>17.5</v>
      </c>
      <c r="E13" s="17">
        <f t="shared" ref="E13:E29" si="5">D12*$B$2</f>
        <v>7.5</v>
      </c>
      <c r="F13" s="18">
        <f t="shared" si="2"/>
        <v>6</v>
      </c>
      <c r="G13" s="19">
        <f t="shared" si="3"/>
        <v>11</v>
      </c>
      <c r="H13" s="38">
        <f t="shared" si="0"/>
        <v>1.5</v>
      </c>
    </row>
    <row r="14" spans="1:14" x14ac:dyDescent="0.25">
      <c r="A14">
        <v>5</v>
      </c>
      <c r="B14" s="25">
        <v>0</v>
      </c>
      <c r="C14" s="18">
        <f t="shared" si="4"/>
        <v>-8.75</v>
      </c>
      <c r="D14" s="19">
        <f t="shared" si="1"/>
        <v>8.75</v>
      </c>
      <c r="E14" s="17">
        <f t="shared" si="5"/>
        <v>8.75</v>
      </c>
      <c r="F14" s="18">
        <f t="shared" si="2"/>
        <v>5.45</v>
      </c>
      <c r="G14" s="19">
        <f t="shared" si="3"/>
        <v>16.45</v>
      </c>
      <c r="H14" s="38">
        <f t="shared" si="0"/>
        <v>3.3</v>
      </c>
    </row>
    <row r="15" spans="1:14" x14ac:dyDescent="0.25">
      <c r="A15">
        <v>6</v>
      </c>
      <c r="B15" s="25">
        <v>0</v>
      </c>
      <c r="C15" s="18">
        <f t="shared" si="4"/>
        <v>-4.375</v>
      </c>
      <c r="D15" s="19">
        <f t="shared" si="1"/>
        <v>4.375</v>
      </c>
      <c r="E15" s="17">
        <f t="shared" si="5"/>
        <v>4.375</v>
      </c>
      <c r="F15" s="18">
        <f t="shared" si="2"/>
        <v>-0.55999999999999961</v>
      </c>
      <c r="G15" s="19">
        <f t="shared" si="3"/>
        <v>15.89</v>
      </c>
      <c r="H15" s="38">
        <f t="shared" si="0"/>
        <v>4.9349999999999996</v>
      </c>
    </row>
    <row r="16" spans="1:14" x14ac:dyDescent="0.25">
      <c r="A16">
        <v>7</v>
      </c>
      <c r="B16" s="25">
        <v>0</v>
      </c>
      <c r="C16" s="18">
        <f t="shared" si="4"/>
        <v>-2.1875</v>
      </c>
      <c r="D16" s="19">
        <f t="shared" si="1"/>
        <v>2.1875</v>
      </c>
      <c r="E16" s="17">
        <f t="shared" si="5"/>
        <v>2.1875</v>
      </c>
      <c r="F16" s="18">
        <f t="shared" si="2"/>
        <v>-2.5795000000000003</v>
      </c>
      <c r="G16" s="19">
        <f t="shared" si="3"/>
        <v>13.310500000000001</v>
      </c>
      <c r="H16" s="38">
        <f t="shared" si="0"/>
        <v>4.7670000000000003</v>
      </c>
    </row>
    <row r="17" spans="1:10" x14ac:dyDescent="0.25">
      <c r="A17">
        <v>8</v>
      </c>
      <c r="B17" s="25">
        <v>0</v>
      </c>
      <c r="C17" s="18">
        <f t="shared" si="4"/>
        <v>-1.09375</v>
      </c>
      <c r="D17" s="19">
        <f t="shared" si="1"/>
        <v>1.09375</v>
      </c>
      <c r="E17" s="17">
        <f t="shared" si="5"/>
        <v>1.09375</v>
      </c>
      <c r="F17" s="18">
        <f t="shared" si="2"/>
        <v>-2.8994</v>
      </c>
      <c r="G17" s="19">
        <f t="shared" si="3"/>
        <v>10.411100000000001</v>
      </c>
      <c r="H17" s="38">
        <f t="shared" si="0"/>
        <v>3.99315</v>
      </c>
    </row>
    <row r="18" spans="1:10" x14ac:dyDescent="0.25">
      <c r="A18">
        <v>9</v>
      </c>
      <c r="B18" s="25">
        <v>0</v>
      </c>
      <c r="C18" s="18">
        <f t="shared" si="4"/>
        <v>-0.546875</v>
      </c>
      <c r="D18" s="19">
        <f t="shared" si="1"/>
        <v>0.546875</v>
      </c>
      <c r="E18" s="17">
        <f t="shared" si="5"/>
        <v>0.546875</v>
      </c>
      <c r="F18" s="18">
        <f t="shared" si="2"/>
        <v>-2.5764550000000002</v>
      </c>
      <c r="G18" s="19">
        <f t="shared" si="3"/>
        <v>7.834645000000001</v>
      </c>
      <c r="H18" s="38">
        <f t="shared" si="0"/>
        <v>3.1233300000000002</v>
      </c>
    </row>
    <row r="19" spans="1:10" x14ac:dyDescent="0.25">
      <c r="A19">
        <v>10</v>
      </c>
      <c r="B19" s="25">
        <v>0</v>
      </c>
      <c r="C19" s="18">
        <f t="shared" si="4"/>
        <v>-0.2734375</v>
      </c>
      <c r="D19" s="19">
        <f t="shared" si="1"/>
        <v>0.2734375</v>
      </c>
      <c r="E19" s="17">
        <f t="shared" si="5"/>
        <v>0.2734375</v>
      </c>
      <c r="F19" s="18">
        <f t="shared" si="2"/>
        <v>-2.076956</v>
      </c>
      <c r="G19" s="19">
        <f t="shared" si="3"/>
        <v>5.7576890000000009</v>
      </c>
      <c r="H19" s="38">
        <f t="shared" si="0"/>
        <v>2.3503935</v>
      </c>
    </row>
    <row r="20" spans="1:10" x14ac:dyDescent="0.25">
      <c r="A20">
        <v>11</v>
      </c>
      <c r="B20" s="25">
        <v>0</v>
      </c>
      <c r="C20" s="18">
        <f t="shared" si="4"/>
        <v>-0.13671875</v>
      </c>
      <c r="D20" s="19">
        <f t="shared" si="1"/>
        <v>0.13671875</v>
      </c>
      <c r="E20" s="17">
        <f t="shared" si="5"/>
        <v>0.13671875</v>
      </c>
      <c r="F20" s="18">
        <f t="shared" si="2"/>
        <v>-1.5905879500000002</v>
      </c>
      <c r="G20" s="19">
        <f t="shared" si="3"/>
        <v>4.1671010500000012</v>
      </c>
      <c r="H20" s="38">
        <f t="shared" si="0"/>
        <v>1.7273067000000002</v>
      </c>
    </row>
    <row r="21" spans="1:10" x14ac:dyDescent="0.25">
      <c r="A21">
        <v>12</v>
      </c>
      <c r="B21" s="25">
        <v>0</v>
      </c>
      <c r="C21" s="18">
        <f t="shared" si="4"/>
        <v>-6.8359375E-2</v>
      </c>
      <c r="D21" s="19">
        <f t="shared" si="1"/>
        <v>6.8359375E-2</v>
      </c>
      <c r="E21" s="17">
        <f t="shared" si="5"/>
        <v>6.8359375E-2</v>
      </c>
      <c r="F21" s="18">
        <f t="shared" si="2"/>
        <v>-1.1817709400000003</v>
      </c>
      <c r="G21" s="19">
        <f t="shared" si="3"/>
        <v>2.9853301100000009</v>
      </c>
      <c r="H21" s="38">
        <f t="shared" si="0"/>
        <v>1.2501303150000003</v>
      </c>
    </row>
    <row r="22" spans="1:10" x14ac:dyDescent="0.25">
      <c r="A22">
        <v>13</v>
      </c>
      <c r="B22" s="25">
        <v>0</v>
      </c>
      <c r="C22" s="18">
        <f t="shared" si="4"/>
        <v>-3.41796875E-2</v>
      </c>
      <c r="D22" s="19">
        <f t="shared" si="1"/>
        <v>3.41796875E-2</v>
      </c>
      <c r="E22" s="17">
        <f t="shared" si="5"/>
        <v>3.41796875E-2</v>
      </c>
      <c r="F22" s="18">
        <f t="shared" si="2"/>
        <v>-0.86141934550000021</v>
      </c>
      <c r="G22" s="19">
        <f t="shared" si="3"/>
        <v>2.1239107645000006</v>
      </c>
      <c r="H22" s="38">
        <f t="shared" si="0"/>
        <v>0.89559903300000021</v>
      </c>
    </row>
    <row r="23" spans="1:10" x14ac:dyDescent="0.25">
      <c r="A23">
        <v>14</v>
      </c>
      <c r="B23" s="25">
        <v>0</v>
      </c>
      <c r="C23" s="18">
        <f t="shared" si="4"/>
        <v>-1.708984375E-2</v>
      </c>
      <c r="D23" s="19">
        <f t="shared" si="1"/>
        <v>1.708984375E-2</v>
      </c>
      <c r="E23" s="17">
        <f t="shared" si="5"/>
        <v>1.708984375E-2</v>
      </c>
      <c r="F23" s="18">
        <f t="shared" si="2"/>
        <v>-0.6200833856000002</v>
      </c>
      <c r="G23" s="19">
        <f t="shared" si="3"/>
        <v>1.5038273789000005</v>
      </c>
      <c r="H23" s="38">
        <f t="shared" si="0"/>
        <v>0.6371732293500002</v>
      </c>
    </row>
    <row r="24" spans="1:10" x14ac:dyDescent="0.25">
      <c r="A24">
        <v>15</v>
      </c>
      <c r="B24" s="25">
        <v>0</v>
      </c>
      <c r="C24" s="18">
        <f t="shared" si="4"/>
        <v>-8.544921875E-3</v>
      </c>
      <c r="D24" s="19">
        <f t="shared" si="1"/>
        <v>8.544921875E-3</v>
      </c>
      <c r="E24" s="17">
        <f t="shared" si="5"/>
        <v>8.544921875E-3</v>
      </c>
      <c r="F24" s="18">
        <f t="shared" si="2"/>
        <v>-0.44260329179500013</v>
      </c>
      <c r="G24" s="19">
        <f t="shared" si="3"/>
        <v>1.0612240871050003</v>
      </c>
      <c r="H24" s="38">
        <f t="shared" si="0"/>
        <v>0.45114821367000013</v>
      </c>
    </row>
    <row r="25" spans="1:10" x14ac:dyDescent="0.25">
      <c r="A25">
        <v>16</v>
      </c>
      <c r="B25" s="25">
        <v>0</v>
      </c>
      <c r="C25" s="18">
        <f t="shared" si="4"/>
        <v>-4.2724609375E-3</v>
      </c>
      <c r="D25" s="19">
        <f t="shared" si="1"/>
        <v>4.2724609375E-3</v>
      </c>
      <c r="E25" s="17">
        <f t="shared" si="5"/>
        <v>4.2724609375E-3</v>
      </c>
      <c r="F25" s="18">
        <f t="shared" si="2"/>
        <v>-0.31409476519400009</v>
      </c>
      <c r="G25" s="19">
        <f t="shared" si="3"/>
        <v>0.74712932191100023</v>
      </c>
      <c r="H25" s="38">
        <f t="shared" si="0"/>
        <v>0.31836722613150009</v>
      </c>
    </row>
    <row r="26" spans="1:10" x14ac:dyDescent="0.25">
      <c r="A26">
        <v>17</v>
      </c>
      <c r="B26" s="25">
        <v>0</v>
      </c>
      <c r="C26" s="18">
        <f t="shared" si="4"/>
        <v>-2.13623046875E-3</v>
      </c>
      <c r="D26" s="19">
        <f t="shared" si="1"/>
        <v>2.13623046875E-3</v>
      </c>
      <c r="E26" s="17">
        <f t="shared" si="5"/>
        <v>2.13623046875E-3</v>
      </c>
      <c r="F26" s="18">
        <f t="shared" si="2"/>
        <v>-0.22200256610455008</v>
      </c>
      <c r="G26" s="19">
        <f t="shared" si="3"/>
        <v>0.52512675580645019</v>
      </c>
      <c r="H26" s="38">
        <f t="shared" si="0"/>
        <v>0.22413879657330008</v>
      </c>
    </row>
    <row r="27" spans="1:10" x14ac:dyDescent="0.25">
      <c r="A27">
        <v>18</v>
      </c>
      <c r="B27" s="25">
        <v>0</v>
      </c>
      <c r="C27" s="18">
        <f t="shared" si="4"/>
        <v>-1.068115234375E-3</v>
      </c>
      <c r="D27" s="19">
        <f t="shared" si="1"/>
        <v>1.068115234375E-3</v>
      </c>
      <c r="E27" s="17">
        <f t="shared" si="5"/>
        <v>1.068115234375E-3</v>
      </c>
      <c r="F27" s="18">
        <f t="shared" si="2"/>
        <v>-0.15646991150756004</v>
      </c>
      <c r="G27" s="19">
        <f t="shared" si="3"/>
        <v>0.36865684429889012</v>
      </c>
      <c r="H27" s="38">
        <f t="shared" si="0"/>
        <v>0.15753802674193504</v>
      </c>
    </row>
    <row r="28" spans="1:10" x14ac:dyDescent="0.25">
      <c r="A28">
        <v>19</v>
      </c>
      <c r="B28" s="25">
        <v>0</v>
      </c>
      <c r="C28" s="18">
        <f t="shared" si="4"/>
        <v>-5.340576171875E-4</v>
      </c>
      <c r="D28" s="19">
        <f t="shared" si="1"/>
        <v>5.340576171875E-4</v>
      </c>
      <c r="E28" s="17">
        <f t="shared" si="5"/>
        <v>5.340576171875E-4</v>
      </c>
      <c r="F28" s="18">
        <f t="shared" si="2"/>
        <v>-0.11006299567247953</v>
      </c>
      <c r="G28" s="19">
        <f t="shared" si="3"/>
        <v>0.25859384862641061</v>
      </c>
      <c r="H28" s="38">
        <f t="shared" si="0"/>
        <v>0.11059705328966703</v>
      </c>
    </row>
    <row r="29" spans="1:10" x14ac:dyDescent="0.25">
      <c r="A29">
        <v>20</v>
      </c>
      <c r="B29" s="25">
        <v>0</v>
      </c>
      <c r="C29" s="18">
        <f t="shared" si="4"/>
        <v>-2.6702880859375E-4</v>
      </c>
      <c r="D29" s="19">
        <f t="shared" si="1"/>
        <v>2.6702880859375E-4</v>
      </c>
      <c r="E29" s="17">
        <f t="shared" si="5"/>
        <v>2.6702880859375E-4</v>
      </c>
      <c r="F29" s="18">
        <f t="shared" si="2"/>
        <v>-7.7311125779329429E-2</v>
      </c>
      <c r="G29" s="19">
        <f t="shared" si="3"/>
        <v>0.18128272284708119</v>
      </c>
      <c r="H29" s="38">
        <f t="shared" si="0"/>
        <v>7.7578154587923179E-2</v>
      </c>
    </row>
    <row r="30" spans="1:10" x14ac:dyDescent="0.25">
      <c r="J30" s="10" t="s">
        <v>49</v>
      </c>
    </row>
    <row r="31" spans="1:10" x14ac:dyDescent="0.25">
      <c r="G31" t="s">
        <v>21</v>
      </c>
      <c r="H31" s="29">
        <f>SUM(B10:B29)-SUM(H10:H29)-D29-G29</f>
        <v>5.3845816694320092E-15</v>
      </c>
      <c r="J31" s="10" t="s">
        <v>53</v>
      </c>
    </row>
    <row r="32" spans="1:10" x14ac:dyDescent="0.25">
      <c r="J32" s="10" t="s">
        <v>50</v>
      </c>
    </row>
    <row r="33" spans="1:19" x14ac:dyDescent="0.25">
      <c r="A33" s="2" t="s">
        <v>46</v>
      </c>
      <c r="B33" s="3"/>
      <c r="C33" s="3"/>
      <c r="D33" s="3"/>
      <c r="E33" s="3"/>
      <c r="F33" s="3"/>
      <c r="G33" s="3"/>
      <c r="H33" s="3"/>
    </row>
    <row r="34" spans="1:19" x14ac:dyDescent="0.25">
      <c r="A34" s="1" t="s">
        <v>0</v>
      </c>
      <c r="B34" s="1" t="s">
        <v>1</v>
      </c>
      <c r="C34" s="42" t="s">
        <v>34</v>
      </c>
      <c r="D34" s="42"/>
      <c r="E34" s="1" t="s">
        <v>35</v>
      </c>
      <c r="F34" s="42" t="s">
        <v>36</v>
      </c>
      <c r="G34" s="42"/>
      <c r="H34" s="1" t="s">
        <v>37</v>
      </c>
      <c r="J34" s="1" t="s">
        <v>20</v>
      </c>
    </row>
    <row r="35" spans="1:19" x14ac:dyDescent="0.25">
      <c r="A35" s="1" t="s">
        <v>4</v>
      </c>
      <c r="B35" s="1" t="s">
        <v>32</v>
      </c>
      <c r="C35" s="1" t="s">
        <v>13</v>
      </c>
      <c r="D35" s="1" t="s">
        <v>31</v>
      </c>
      <c r="E35" s="1" t="s">
        <v>30</v>
      </c>
      <c r="F35" s="1" t="s">
        <v>13</v>
      </c>
      <c r="G35" s="1" t="s">
        <v>31</v>
      </c>
      <c r="H35" s="1" t="s">
        <v>30</v>
      </c>
      <c r="J35" s="1" t="s">
        <v>38</v>
      </c>
      <c r="K35" s="1" t="s">
        <v>39</v>
      </c>
      <c r="L35" s="1" t="s">
        <v>40</v>
      </c>
      <c r="M35" s="1" t="s">
        <v>41</v>
      </c>
      <c r="N35" s="1" t="s">
        <v>43</v>
      </c>
      <c r="O35" s="1" t="s">
        <v>42</v>
      </c>
      <c r="P35" s="14" t="s">
        <v>38</v>
      </c>
      <c r="Q35" s="1" t="s">
        <v>45</v>
      </c>
      <c r="R35" s="26" t="s">
        <v>41</v>
      </c>
      <c r="S35" s="1" t="s">
        <v>44</v>
      </c>
    </row>
    <row r="36" spans="1:19" x14ac:dyDescent="0.25">
      <c r="A36" s="1"/>
      <c r="B36" s="1"/>
      <c r="C36" s="1"/>
      <c r="D36" s="1"/>
      <c r="E36" s="1"/>
      <c r="F36" s="1"/>
      <c r="G36" s="1"/>
      <c r="H36" s="1"/>
      <c r="J36" s="1" t="s">
        <v>18</v>
      </c>
      <c r="K36" s="1" t="s">
        <v>18</v>
      </c>
      <c r="L36" s="1" t="s">
        <v>18</v>
      </c>
      <c r="M36" s="1" t="s">
        <v>18</v>
      </c>
      <c r="N36" s="1" t="s">
        <v>18</v>
      </c>
      <c r="O36" s="1" t="s">
        <v>18</v>
      </c>
      <c r="P36" s="14" t="s">
        <v>19</v>
      </c>
      <c r="Q36" s="1" t="s">
        <v>19</v>
      </c>
      <c r="R36" s="26" t="s">
        <v>19</v>
      </c>
      <c r="S36" s="1" t="s">
        <v>19</v>
      </c>
    </row>
    <row r="37" spans="1:19" x14ac:dyDescent="0.25">
      <c r="A37" s="11">
        <v>0</v>
      </c>
      <c r="B37" s="12">
        <v>0</v>
      </c>
      <c r="C37" s="12">
        <v>0</v>
      </c>
      <c r="D37" s="12">
        <v>0</v>
      </c>
      <c r="E37" s="12">
        <v>0</v>
      </c>
      <c r="F37" s="12">
        <v>0</v>
      </c>
      <c r="G37" s="12">
        <v>0</v>
      </c>
      <c r="H37" s="12">
        <v>0</v>
      </c>
      <c r="J37" s="15">
        <v>0</v>
      </c>
      <c r="K37" s="15">
        <v>0</v>
      </c>
      <c r="L37" s="15">
        <v>0</v>
      </c>
      <c r="M37" s="15">
        <v>0</v>
      </c>
      <c r="N37" s="15">
        <v>0</v>
      </c>
      <c r="O37" s="15">
        <v>0</v>
      </c>
      <c r="P37" s="16">
        <v>0</v>
      </c>
      <c r="Q37" s="15">
        <v>0</v>
      </c>
      <c r="R37" s="27">
        <v>0</v>
      </c>
      <c r="S37" s="15">
        <v>0</v>
      </c>
    </row>
    <row r="38" spans="1:19" x14ac:dyDescent="0.25">
      <c r="A38">
        <v>1</v>
      </c>
      <c r="B38" s="25">
        <v>0</v>
      </c>
      <c r="C38" s="18">
        <f t="shared" ref="C38:C57" si="6">1/2*(J38+P38)</f>
        <v>0</v>
      </c>
      <c r="D38" s="19">
        <f>D37+C38</f>
        <v>0</v>
      </c>
      <c r="E38" s="17">
        <f>1/2*(L38+Q38)</f>
        <v>0</v>
      </c>
      <c r="F38" s="18">
        <f>1/2*(M38+R38)</f>
        <v>0</v>
      </c>
      <c r="G38" s="19">
        <f>G37+F38</f>
        <v>0</v>
      </c>
      <c r="H38" s="38">
        <f>1/2*(O38+S38)</f>
        <v>0</v>
      </c>
      <c r="J38" s="21">
        <f t="shared" ref="J38:J57" si="7">-L38+B38</f>
        <v>0</v>
      </c>
      <c r="K38" s="22">
        <f t="shared" ref="K38:K57" si="8">D37+J38</f>
        <v>0</v>
      </c>
      <c r="L38" s="23">
        <f t="shared" ref="L38:L57" si="9">D37*$B$2</f>
        <v>0</v>
      </c>
      <c r="M38" s="21">
        <f>-O38+E38</f>
        <v>0</v>
      </c>
      <c r="N38" s="22">
        <f t="shared" ref="N38:N57" si="10">G37+M38</f>
        <v>0</v>
      </c>
      <c r="O38" s="23">
        <f>G37*$B$3</f>
        <v>0</v>
      </c>
      <c r="P38" s="24">
        <f t="shared" ref="P38:P57" si="11">-Q38+B38</f>
        <v>0</v>
      </c>
      <c r="Q38" s="23">
        <f t="shared" ref="Q38:Q57" si="12">K38*$B$2</f>
        <v>0</v>
      </c>
      <c r="R38" s="28">
        <f>-S38+E38</f>
        <v>0</v>
      </c>
      <c r="S38" s="23">
        <f>N38*$B$3</f>
        <v>0</v>
      </c>
    </row>
    <row r="39" spans="1:19" x14ac:dyDescent="0.25">
      <c r="A39">
        <v>2</v>
      </c>
      <c r="B39" s="25">
        <v>10</v>
      </c>
      <c r="C39" s="18">
        <f t="shared" si="6"/>
        <v>7.5</v>
      </c>
      <c r="D39" s="19">
        <f>D38+C39</f>
        <v>7.5</v>
      </c>
      <c r="E39" s="17">
        <f t="shared" ref="E39:E57" si="13">1/2*(L39+Q39)</f>
        <v>2.5</v>
      </c>
      <c r="F39" s="18">
        <f t="shared" ref="F39:F57" si="14">1/2*(M39+R39)</f>
        <v>2.125</v>
      </c>
      <c r="G39" s="19">
        <f>G38+F39</f>
        <v>2.125</v>
      </c>
      <c r="H39" s="38">
        <f t="shared" ref="H39:H57" si="15">1/2*(O39+S39)</f>
        <v>0.375</v>
      </c>
      <c r="J39" s="21">
        <f t="shared" si="7"/>
        <v>10</v>
      </c>
      <c r="K39" s="22">
        <f t="shared" si="8"/>
        <v>10</v>
      </c>
      <c r="L39" s="23">
        <f t="shared" si="9"/>
        <v>0</v>
      </c>
      <c r="M39" s="21">
        <f t="shared" ref="M39:M57" si="16">-O39+E39</f>
        <v>2.5</v>
      </c>
      <c r="N39" s="22">
        <f t="shared" si="10"/>
        <v>2.5</v>
      </c>
      <c r="O39" s="23">
        <f t="shared" ref="O39:O57" si="17">G38*$B$3</f>
        <v>0</v>
      </c>
      <c r="P39" s="24">
        <f t="shared" si="11"/>
        <v>5</v>
      </c>
      <c r="Q39" s="23">
        <f t="shared" si="12"/>
        <v>5</v>
      </c>
      <c r="R39" s="28">
        <f t="shared" ref="R39:R57" si="18">-S39+E39</f>
        <v>1.75</v>
      </c>
      <c r="S39" s="23">
        <f t="shared" ref="S39:S57" si="19">N39*$B$3</f>
        <v>0.75</v>
      </c>
    </row>
    <row r="40" spans="1:19" x14ac:dyDescent="0.25">
      <c r="A40">
        <v>3</v>
      </c>
      <c r="B40" s="25">
        <v>10</v>
      </c>
      <c r="C40" s="18">
        <f t="shared" si="6"/>
        <v>4.6875</v>
      </c>
      <c r="D40" s="19">
        <f t="shared" ref="D40:D57" si="20">D39+C40</f>
        <v>12.1875</v>
      </c>
      <c r="E40" s="17">
        <f t="shared" si="13"/>
        <v>5.3125</v>
      </c>
      <c r="F40" s="18">
        <f t="shared" si="14"/>
        <v>3.9737499999999999</v>
      </c>
      <c r="G40" s="19">
        <f t="shared" ref="G40:G57" si="21">G39+F40</f>
        <v>6.0987499999999999</v>
      </c>
      <c r="H40" s="38">
        <f t="shared" si="15"/>
        <v>1.3387500000000001</v>
      </c>
      <c r="J40" s="21">
        <f t="shared" si="7"/>
        <v>6.25</v>
      </c>
      <c r="K40" s="22">
        <f t="shared" si="8"/>
        <v>13.75</v>
      </c>
      <c r="L40" s="23">
        <f t="shared" si="9"/>
        <v>3.75</v>
      </c>
      <c r="M40" s="21">
        <f t="shared" si="16"/>
        <v>4.6749999999999998</v>
      </c>
      <c r="N40" s="22">
        <f t="shared" si="10"/>
        <v>6.8</v>
      </c>
      <c r="O40" s="23">
        <f t="shared" si="17"/>
        <v>0.63749999999999996</v>
      </c>
      <c r="P40" s="24">
        <f t="shared" si="11"/>
        <v>3.125</v>
      </c>
      <c r="Q40" s="23">
        <f t="shared" si="12"/>
        <v>6.875</v>
      </c>
      <c r="R40" s="28">
        <f t="shared" si="18"/>
        <v>3.2725</v>
      </c>
      <c r="S40" s="23">
        <f t="shared" si="19"/>
        <v>2.04</v>
      </c>
    </row>
    <row r="41" spans="1:19" x14ac:dyDescent="0.25">
      <c r="A41">
        <v>4</v>
      </c>
      <c r="B41" s="25">
        <v>10</v>
      </c>
      <c r="C41" s="18">
        <f t="shared" si="6"/>
        <v>2.9296875</v>
      </c>
      <c r="D41" s="19">
        <f t="shared" si="20"/>
        <v>15.1171875</v>
      </c>
      <c r="E41" s="17">
        <f t="shared" si="13"/>
        <v>7.0703125</v>
      </c>
      <c r="F41" s="18">
        <f t="shared" si="14"/>
        <v>4.4545843750000005</v>
      </c>
      <c r="G41" s="19">
        <f t="shared" si="21"/>
        <v>10.553334375</v>
      </c>
      <c r="H41" s="38">
        <f t="shared" si="15"/>
        <v>2.6157281249999995</v>
      </c>
      <c r="J41" s="21">
        <f t="shared" si="7"/>
        <v>3.90625</v>
      </c>
      <c r="K41" s="22">
        <f t="shared" si="8"/>
        <v>16.09375</v>
      </c>
      <c r="L41" s="23">
        <f t="shared" si="9"/>
        <v>6.09375</v>
      </c>
      <c r="M41" s="21">
        <f t="shared" si="16"/>
        <v>5.2406874999999999</v>
      </c>
      <c r="N41" s="22">
        <f t="shared" si="10"/>
        <v>11.339437499999999</v>
      </c>
      <c r="O41" s="23">
        <f t="shared" si="17"/>
        <v>1.8296249999999998</v>
      </c>
      <c r="P41" s="24">
        <f t="shared" si="11"/>
        <v>1.953125</v>
      </c>
      <c r="Q41" s="23">
        <f t="shared" si="12"/>
        <v>8.046875</v>
      </c>
      <c r="R41" s="28">
        <f t="shared" si="18"/>
        <v>3.6684812500000006</v>
      </c>
      <c r="S41" s="23">
        <f t="shared" si="19"/>
        <v>3.4018312499999994</v>
      </c>
    </row>
    <row r="42" spans="1:19" x14ac:dyDescent="0.25">
      <c r="A42">
        <v>5</v>
      </c>
      <c r="B42" s="25">
        <v>0</v>
      </c>
      <c r="C42" s="18">
        <f t="shared" si="6"/>
        <v>-5.6689453125</v>
      </c>
      <c r="D42" s="19">
        <f t="shared" si="20"/>
        <v>9.4482421875</v>
      </c>
      <c r="E42" s="17">
        <f t="shared" si="13"/>
        <v>5.6689453125</v>
      </c>
      <c r="F42" s="18">
        <f t="shared" si="14"/>
        <v>2.1275032500000002</v>
      </c>
      <c r="G42" s="19">
        <f t="shared" si="21"/>
        <v>12.680837625000001</v>
      </c>
      <c r="H42" s="38">
        <f t="shared" si="15"/>
        <v>3.5414420624999998</v>
      </c>
      <c r="J42" s="21">
        <f t="shared" si="7"/>
        <v>-7.55859375</v>
      </c>
      <c r="K42" s="22">
        <f t="shared" si="8"/>
        <v>7.55859375</v>
      </c>
      <c r="L42" s="23">
        <f t="shared" si="9"/>
        <v>7.55859375</v>
      </c>
      <c r="M42" s="21">
        <f t="shared" si="16"/>
        <v>2.502945</v>
      </c>
      <c r="N42" s="22">
        <f t="shared" si="10"/>
        <v>13.056279375000001</v>
      </c>
      <c r="O42" s="23">
        <f t="shared" si="17"/>
        <v>3.1660003125</v>
      </c>
      <c r="P42" s="24">
        <f t="shared" si="11"/>
        <v>-3.779296875</v>
      </c>
      <c r="Q42" s="23">
        <f t="shared" si="12"/>
        <v>3.779296875</v>
      </c>
      <c r="R42" s="28">
        <f t="shared" si="18"/>
        <v>1.7520614999999999</v>
      </c>
      <c r="S42" s="23">
        <f t="shared" si="19"/>
        <v>3.9168838125000001</v>
      </c>
    </row>
    <row r="43" spans="1:19" x14ac:dyDescent="0.25">
      <c r="A43">
        <v>6</v>
      </c>
      <c r="B43" s="25">
        <v>0</v>
      </c>
      <c r="C43" s="18">
        <f t="shared" si="6"/>
        <v>-3.5430908203125</v>
      </c>
      <c r="D43" s="19">
        <f t="shared" si="20"/>
        <v>5.9051513671875</v>
      </c>
      <c r="E43" s="17">
        <f t="shared" si="13"/>
        <v>3.5430908203125</v>
      </c>
      <c r="F43" s="18">
        <f t="shared" si="14"/>
        <v>-0.22198639710937518</v>
      </c>
      <c r="G43" s="19">
        <f t="shared" si="21"/>
        <v>12.458851227890625</v>
      </c>
      <c r="H43" s="38">
        <f t="shared" si="15"/>
        <v>3.765077217421875</v>
      </c>
      <c r="J43" s="21">
        <f t="shared" si="7"/>
        <v>-4.72412109375</v>
      </c>
      <c r="K43" s="22">
        <f t="shared" si="8"/>
        <v>4.72412109375</v>
      </c>
      <c r="L43" s="23">
        <f t="shared" si="9"/>
        <v>4.72412109375</v>
      </c>
      <c r="M43" s="21">
        <f t="shared" si="16"/>
        <v>-0.26116046718750008</v>
      </c>
      <c r="N43" s="22">
        <f t="shared" si="10"/>
        <v>12.419677157812501</v>
      </c>
      <c r="O43" s="23">
        <f t="shared" si="17"/>
        <v>3.8042512875000001</v>
      </c>
      <c r="P43" s="24">
        <f t="shared" si="11"/>
        <v>-2.362060546875</v>
      </c>
      <c r="Q43" s="23">
        <f t="shared" si="12"/>
        <v>2.362060546875</v>
      </c>
      <c r="R43" s="28">
        <f t="shared" si="18"/>
        <v>-0.18281232703125028</v>
      </c>
      <c r="S43" s="23">
        <f t="shared" si="19"/>
        <v>3.7259031473437503</v>
      </c>
    </row>
    <row r="44" spans="1:19" x14ac:dyDescent="0.25">
      <c r="A44">
        <v>7</v>
      </c>
      <c r="B44" s="25">
        <v>0</v>
      </c>
      <c r="C44" s="18">
        <f t="shared" si="6"/>
        <v>-2.2144317626953125</v>
      </c>
      <c r="D44" s="19">
        <f t="shared" si="20"/>
        <v>3.6907196044921875</v>
      </c>
      <c r="E44" s="17">
        <f t="shared" si="13"/>
        <v>2.2144317626953125</v>
      </c>
      <c r="F44" s="18">
        <f t="shared" si="14"/>
        <v>-1.2947400648210934</v>
      </c>
      <c r="G44" s="19">
        <f t="shared" si="21"/>
        <v>11.164111163069531</v>
      </c>
      <c r="H44" s="38">
        <f t="shared" si="15"/>
        <v>3.5091718275164059</v>
      </c>
      <c r="J44" s="21">
        <f t="shared" si="7"/>
        <v>-2.95257568359375</v>
      </c>
      <c r="K44" s="22">
        <f t="shared" si="8"/>
        <v>2.95257568359375</v>
      </c>
      <c r="L44" s="23">
        <f t="shared" si="9"/>
        <v>2.95257568359375</v>
      </c>
      <c r="M44" s="21">
        <f t="shared" si="16"/>
        <v>-1.5232236056718746</v>
      </c>
      <c r="N44" s="22">
        <f t="shared" si="10"/>
        <v>10.93562762221875</v>
      </c>
      <c r="O44" s="23">
        <f t="shared" si="17"/>
        <v>3.7376553683671871</v>
      </c>
      <c r="P44" s="24">
        <f t="shared" si="11"/>
        <v>-1.476287841796875</v>
      </c>
      <c r="Q44" s="23">
        <f t="shared" si="12"/>
        <v>1.476287841796875</v>
      </c>
      <c r="R44" s="28">
        <f t="shared" si="18"/>
        <v>-1.0662565239703121</v>
      </c>
      <c r="S44" s="23">
        <f t="shared" si="19"/>
        <v>3.2806882866656246</v>
      </c>
    </row>
    <row r="45" spans="1:19" x14ac:dyDescent="0.25">
      <c r="A45">
        <v>8</v>
      </c>
      <c r="B45" s="25">
        <v>0</v>
      </c>
      <c r="C45" s="18">
        <f t="shared" si="6"/>
        <v>-1.3840198516845703</v>
      </c>
      <c r="D45" s="19">
        <f t="shared" si="20"/>
        <v>2.3066997528076172</v>
      </c>
      <c r="E45" s="17">
        <f t="shared" si="13"/>
        <v>1.3840198516845703</v>
      </c>
      <c r="F45" s="18">
        <f t="shared" si="14"/>
        <v>-1.6704314726508458</v>
      </c>
      <c r="G45" s="19">
        <f t="shared" si="21"/>
        <v>9.493679690418686</v>
      </c>
      <c r="H45" s="38">
        <f t="shared" si="15"/>
        <v>3.0544513243354161</v>
      </c>
      <c r="J45" s="21">
        <f t="shared" si="7"/>
        <v>-1.8453598022460938</v>
      </c>
      <c r="K45" s="22">
        <f t="shared" si="8"/>
        <v>1.8453598022460938</v>
      </c>
      <c r="L45" s="23">
        <f t="shared" si="9"/>
        <v>1.8453598022460938</v>
      </c>
      <c r="M45" s="21">
        <f t="shared" si="16"/>
        <v>-1.9652134972362889</v>
      </c>
      <c r="N45" s="22">
        <f t="shared" si="10"/>
        <v>9.1988976658332433</v>
      </c>
      <c r="O45" s="23">
        <f t="shared" si="17"/>
        <v>3.3492333489208592</v>
      </c>
      <c r="P45" s="24">
        <f t="shared" si="11"/>
        <v>-0.92267990112304688</v>
      </c>
      <c r="Q45" s="23">
        <f t="shared" si="12"/>
        <v>0.92267990112304688</v>
      </c>
      <c r="R45" s="28">
        <f t="shared" si="18"/>
        <v>-1.3756494480654027</v>
      </c>
      <c r="S45" s="23">
        <f t="shared" si="19"/>
        <v>2.759669299749973</v>
      </c>
    </row>
    <row r="46" spans="1:19" x14ac:dyDescent="0.25">
      <c r="A46">
        <v>9</v>
      </c>
      <c r="B46" s="25">
        <v>0</v>
      </c>
      <c r="C46" s="18">
        <f t="shared" si="6"/>
        <v>-0.86501240730285645</v>
      </c>
      <c r="D46" s="19">
        <f t="shared" si="20"/>
        <v>1.4416873455047607</v>
      </c>
      <c r="E46" s="17">
        <f t="shared" si="13"/>
        <v>0.86501240730285645</v>
      </c>
      <c r="F46" s="18">
        <f t="shared" si="14"/>
        <v>-1.6856277748493369</v>
      </c>
      <c r="G46" s="19">
        <f t="shared" si="21"/>
        <v>7.8080519155693491</v>
      </c>
      <c r="H46" s="38">
        <f t="shared" si="15"/>
        <v>2.5506401821521933</v>
      </c>
      <c r="J46" s="21">
        <f t="shared" si="7"/>
        <v>-1.1533498764038086</v>
      </c>
      <c r="K46" s="22">
        <f t="shared" si="8"/>
        <v>1.1533498764038086</v>
      </c>
      <c r="L46" s="23">
        <f t="shared" si="9"/>
        <v>1.1533498764038086</v>
      </c>
      <c r="M46" s="21">
        <f t="shared" si="16"/>
        <v>-1.9830914998227493</v>
      </c>
      <c r="N46" s="22">
        <f t="shared" si="10"/>
        <v>7.5105881905959366</v>
      </c>
      <c r="O46" s="23">
        <f t="shared" si="17"/>
        <v>2.8481039071256058</v>
      </c>
      <c r="P46" s="24">
        <f t="shared" si="11"/>
        <v>-0.5766749382019043</v>
      </c>
      <c r="Q46" s="23">
        <f t="shared" si="12"/>
        <v>0.5766749382019043</v>
      </c>
      <c r="R46" s="28">
        <f t="shared" si="18"/>
        <v>-1.3881640498759245</v>
      </c>
      <c r="S46" s="23">
        <f t="shared" si="19"/>
        <v>2.2531764571787809</v>
      </c>
    </row>
    <row r="47" spans="1:19" x14ac:dyDescent="0.25">
      <c r="A47">
        <v>10</v>
      </c>
      <c r="B47" s="25">
        <v>0</v>
      </c>
      <c r="C47" s="18">
        <f t="shared" si="6"/>
        <v>-0.54063275456428528</v>
      </c>
      <c r="D47" s="19">
        <f t="shared" si="20"/>
        <v>0.90105459094047546</v>
      </c>
      <c r="E47" s="17">
        <f t="shared" si="13"/>
        <v>0.54063275456428528</v>
      </c>
      <c r="F47" s="18">
        <f t="shared" si="14"/>
        <v>-1.5315153970905415</v>
      </c>
      <c r="G47" s="19">
        <f t="shared" si="21"/>
        <v>6.2765365184788076</v>
      </c>
      <c r="H47" s="38">
        <f t="shared" si="15"/>
        <v>2.0721481516548268</v>
      </c>
      <c r="J47" s="21">
        <f t="shared" si="7"/>
        <v>-0.72084367275238037</v>
      </c>
      <c r="K47" s="22">
        <f t="shared" si="8"/>
        <v>0.72084367275238037</v>
      </c>
      <c r="L47" s="23">
        <f t="shared" si="9"/>
        <v>0.72084367275238037</v>
      </c>
      <c r="M47" s="21">
        <f t="shared" si="16"/>
        <v>-1.8017828201065194</v>
      </c>
      <c r="N47" s="22">
        <f t="shared" si="10"/>
        <v>6.0062690954628302</v>
      </c>
      <c r="O47" s="23">
        <f t="shared" si="17"/>
        <v>2.3424155746708046</v>
      </c>
      <c r="P47" s="24">
        <f t="shared" si="11"/>
        <v>-0.36042183637619019</v>
      </c>
      <c r="Q47" s="23">
        <f t="shared" si="12"/>
        <v>0.36042183637619019</v>
      </c>
      <c r="R47" s="28">
        <f t="shared" si="18"/>
        <v>-1.2612479740745637</v>
      </c>
      <c r="S47" s="23">
        <f t="shared" si="19"/>
        <v>1.801880728638849</v>
      </c>
    </row>
    <row r="48" spans="1:19" x14ac:dyDescent="0.25">
      <c r="A48">
        <v>11</v>
      </c>
      <c r="B48" s="25">
        <v>0</v>
      </c>
      <c r="C48" s="18">
        <f t="shared" si="6"/>
        <v>-0.3378954716026783</v>
      </c>
      <c r="D48" s="19">
        <f t="shared" si="20"/>
        <v>0.56315911933779716</v>
      </c>
      <c r="E48" s="17">
        <f t="shared" si="13"/>
        <v>0.3378954716026783</v>
      </c>
      <c r="F48" s="18">
        <f t="shared" si="14"/>
        <v>-1.3133056613498193</v>
      </c>
      <c r="G48" s="19">
        <f t="shared" si="21"/>
        <v>4.9632308571289885</v>
      </c>
      <c r="H48" s="38">
        <f t="shared" si="15"/>
        <v>1.6512011329524976</v>
      </c>
      <c r="J48" s="21">
        <f t="shared" si="7"/>
        <v>-0.45052729547023773</v>
      </c>
      <c r="K48" s="22">
        <f t="shared" si="8"/>
        <v>0.45052729547023773</v>
      </c>
      <c r="L48" s="23">
        <f t="shared" si="9"/>
        <v>0.45052729547023773</v>
      </c>
      <c r="M48" s="21">
        <f t="shared" si="16"/>
        <v>-1.5450654839409639</v>
      </c>
      <c r="N48" s="22">
        <f t="shared" si="10"/>
        <v>4.7314710345378437</v>
      </c>
      <c r="O48" s="23">
        <f t="shared" si="17"/>
        <v>1.8829609555436422</v>
      </c>
      <c r="P48" s="24">
        <f t="shared" si="11"/>
        <v>-0.22526364773511887</v>
      </c>
      <c r="Q48" s="23">
        <f t="shared" si="12"/>
        <v>0.22526364773511887</v>
      </c>
      <c r="R48" s="28">
        <f t="shared" si="18"/>
        <v>-1.0815458387586747</v>
      </c>
      <c r="S48" s="23">
        <f t="shared" si="19"/>
        <v>1.419441310361353</v>
      </c>
    </row>
    <row r="49" spans="1:19" x14ac:dyDescent="0.25">
      <c r="A49">
        <v>12</v>
      </c>
      <c r="B49" s="25">
        <v>0</v>
      </c>
      <c r="C49" s="18">
        <f t="shared" si="6"/>
        <v>-0.21118466975167394</v>
      </c>
      <c r="D49" s="19">
        <f t="shared" si="20"/>
        <v>0.35197444958612323</v>
      </c>
      <c r="E49" s="17">
        <f t="shared" si="13"/>
        <v>0.21118466975167394</v>
      </c>
      <c r="F49" s="18">
        <f t="shared" si="14"/>
        <v>-1.0861168992789692</v>
      </c>
      <c r="G49" s="19">
        <f t="shared" si="21"/>
        <v>3.8771139578500193</v>
      </c>
      <c r="H49" s="38">
        <f t="shared" si="15"/>
        <v>1.2973015690306431</v>
      </c>
      <c r="J49" s="21">
        <f t="shared" si="7"/>
        <v>-0.28157955966889858</v>
      </c>
      <c r="K49" s="22">
        <f t="shared" si="8"/>
        <v>0.28157955966889858</v>
      </c>
      <c r="L49" s="23">
        <f t="shared" si="9"/>
        <v>0.28157955966889858</v>
      </c>
      <c r="M49" s="21">
        <f t="shared" si="16"/>
        <v>-1.2777845873870226</v>
      </c>
      <c r="N49" s="22">
        <f t="shared" si="10"/>
        <v>3.6854462697419659</v>
      </c>
      <c r="O49" s="23">
        <f t="shared" si="17"/>
        <v>1.4889692571386965</v>
      </c>
      <c r="P49" s="24">
        <f t="shared" si="11"/>
        <v>-0.14078977983444929</v>
      </c>
      <c r="Q49" s="23">
        <f t="shared" si="12"/>
        <v>0.14078977983444929</v>
      </c>
      <c r="R49" s="28">
        <f t="shared" si="18"/>
        <v>-0.89444921117091569</v>
      </c>
      <c r="S49" s="23">
        <f t="shared" si="19"/>
        <v>1.1056338809225896</v>
      </c>
    </row>
    <row r="50" spans="1:19" x14ac:dyDescent="0.25">
      <c r="A50">
        <v>13</v>
      </c>
      <c r="B50" s="25">
        <v>0</v>
      </c>
      <c r="C50" s="18">
        <f t="shared" si="6"/>
        <v>-0.13199041859479621</v>
      </c>
      <c r="D50" s="19">
        <f t="shared" si="20"/>
        <v>0.21998403099132702</v>
      </c>
      <c r="E50" s="17">
        <f t="shared" si="13"/>
        <v>0.13199041859479621</v>
      </c>
      <c r="F50" s="18">
        <f t="shared" si="14"/>
        <v>-0.87647220344617827</v>
      </c>
      <c r="G50" s="19">
        <f t="shared" si="21"/>
        <v>3.0006417544038411</v>
      </c>
      <c r="H50" s="38">
        <f t="shared" si="15"/>
        <v>1.0084626220409745</v>
      </c>
      <c r="J50" s="21">
        <f t="shared" si="7"/>
        <v>-0.17598722479306161</v>
      </c>
      <c r="K50" s="22">
        <f t="shared" si="8"/>
        <v>0.17598722479306161</v>
      </c>
      <c r="L50" s="23">
        <f t="shared" si="9"/>
        <v>0.17598722479306161</v>
      </c>
      <c r="M50" s="21">
        <f t="shared" si="16"/>
        <v>-1.0311437687602096</v>
      </c>
      <c r="N50" s="22">
        <f t="shared" si="10"/>
        <v>2.8459701890898099</v>
      </c>
      <c r="O50" s="23">
        <f t="shared" si="17"/>
        <v>1.1631341873550058</v>
      </c>
      <c r="P50" s="24">
        <f t="shared" si="11"/>
        <v>-8.7993612396530807E-2</v>
      </c>
      <c r="Q50" s="23">
        <f t="shared" si="12"/>
        <v>8.7993612396530807E-2</v>
      </c>
      <c r="R50" s="28">
        <f t="shared" si="18"/>
        <v>-0.72180063813214679</v>
      </c>
      <c r="S50" s="23">
        <f t="shared" si="19"/>
        <v>0.853791056726943</v>
      </c>
    </row>
    <row r="51" spans="1:19" x14ac:dyDescent="0.25">
      <c r="A51">
        <v>14</v>
      </c>
      <c r="B51" s="25">
        <v>0</v>
      </c>
      <c r="C51" s="18">
        <f t="shared" si="6"/>
        <v>-8.2494011621747632E-2</v>
      </c>
      <c r="D51" s="19">
        <f t="shared" si="20"/>
        <v>0.13749001936957939</v>
      </c>
      <c r="E51" s="17">
        <f t="shared" si="13"/>
        <v>8.2494011621747632E-2</v>
      </c>
      <c r="F51" s="18">
        <f t="shared" si="14"/>
        <v>-0.695043737494494</v>
      </c>
      <c r="G51" s="19">
        <f t="shared" si="21"/>
        <v>2.3055980169093471</v>
      </c>
      <c r="H51" s="38">
        <f t="shared" si="15"/>
        <v>0.77753774911624163</v>
      </c>
      <c r="J51" s="21">
        <f t="shared" si="7"/>
        <v>-0.10999201549566351</v>
      </c>
      <c r="K51" s="22">
        <f t="shared" si="8"/>
        <v>0.10999201549566351</v>
      </c>
      <c r="L51" s="23">
        <f t="shared" si="9"/>
        <v>0.10999201549566351</v>
      </c>
      <c r="M51" s="21">
        <f t="shared" si="16"/>
        <v>-0.81769851469940469</v>
      </c>
      <c r="N51" s="22">
        <f t="shared" si="10"/>
        <v>2.1829432397044366</v>
      </c>
      <c r="O51" s="23">
        <f t="shared" si="17"/>
        <v>0.90019252632115232</v>
      </c>
      <c r="P51" s="24">
        <f t="shared" si="11"/>
        <v>-5.4996007747831754E-2</v>
      </c>
      <c r="Q51" s="23">
        <f t="shared" si="12"/>
        <v>5.4996007747831754E-2</v>
      </c>
      <c r="R51" s="28">
        <f t="shared" si="18"/>
        <v>-0.5723889602895833</v>
      </c>
      <c r="S51" s="23">
        <f t="shared" si="19"/>
        <v>0.65488297191133094</v>
      </c>
    </row>
    <row r="52" spans="1:19" x14ac:dyDescent="0.25">
      <c r="A52">
        <v>15</v>
      </c>
      <c r="B52" s="25">
        <v>0</v>
      </c>
      <c r="C52" s="18">
        <f t="shared" si="6"/>
        <v>-5.155875726359227E-2</v>
      </c>
      <c r="D52" s="19">
        <f t="shared" si="20"/>
        <v>8.5931262105987116E-2</v>
      </c>
      <c r="E52" s="17">
        <f t="shared" si="13"/>
        <v>5.155875726359227E-2</v>
      </c>
      <c r="F52" s="18">
        <f t="shared" si="14"/>
        <v>-0.54410255063783008</v>
      </c>
      <c r="G52" s="19">
        <f t="shared" si="21"/>
        <v>1.761495466271517</v>
      </c>
      <c r="H52" s="38">
        <f t="shared" si="15"/>
        <v>0.59566130790142235</v>
      </c>
      <c r="J52" s="21">
        <f t="shared" si="7"/>
        <v>-6.8745009684789693E-2</v>
      </c>
      <c r="K52" s="22">
        <f t="shared" si="8"/>
        <v>6.8745009684789693E-2</v>
      </c>
      <c r="L52" s="23">
        <f t="shared" si="9"/>
        <v>6.8745009684789693E-2</v>
      </c>
      <c r="M52" s="21">
        <f t="shared" si="16"/>
        <v>-0.64012064780921185</v>
      </c>
      <c r="N52" s="22">
        <f t="shared" si="10"/>
        <v>1.6654773691001352</v>
      </c>
      <c r="O52" s="23">
        <f t="shared" si="17"/>
        <v>0.69167940507280412</v>
      </c>
      <c r="P52" s="24">
        <f t="shared" si="11"/>
        <v>-3.4372504842394846E-2</v>
      </c>
      <c r="Q52" s="23">
        <f t="shared" si="12"/>
        <v>3.4372504842394846E-2</v>
      </c>
      <c r="R52" s="28">
        <f t="shared" si="18"/>
        <v>-0.44808445346644826</v>
      </c>
      <c r="S52" s="23">
        <f t="shared" si="19"/>
        <v>0.49964321073004053</v>
      </c>
    </row>
    <row r="53" spans="1:19" x14ac:dyDescent="0.25">
      <c r="A53">
        <v>16</v>
      </c>
      <c r="B53" s="25">
        <v>0</v>
      </c>
      <c r="C53" s="18">
        <f t="shared" si="6"/>
        <v>-3.2224223289745169E-2</v>
      </c>
      <c r="D53" s="19">
        <f t="shared" si="20"/>
        <v>5.3707038816241948E-2</v>
      </c>
      <c r="E53" s="17">
        <f t="shared" si="13"/>
        <v>3.2224223289745169E-2</v>
      </c>
      <c r="F53" s="18">
        <f t="shared" si="14"/>
        <v>-0.42179075410295341</v>
      </c>
      <c r="G53" s="19">
        <f t="shared" si="21"/>
        <v>1.3397047121685635</v>
      </c>
      <c r="H53" s="38">
        <f t="shared" si="15"/>
        <v>0.45401497739269858</v>
      </c>
      <c r="J53" s="21">
        <f t="shared" si="7"/>
        <v>-4.2965631052993558E-2</v>
      </c>
      <c r="K53" s="22">
        <f t="shared" si="8"/>
        <v>4.2965631052993558E-2</v>
      </c>
      <c r="L53" s="23">
        <f t="shared" si="9"/>
        <v>4.2965631052993558E-2</v>
      </c>
      <c r="M53" s="21">
        <f t="shared" si="16"/>
        <v>-0.4962244165917099</v>
      </c>
      <c r="N53" s="22">
        <f t="shared" si="10"/>
        <v>1.2652710496798072</v>
      </c>
      <c r="O53" s="23">
        <f t="shared" si="17"/>
        <v>0.52844863988145507</v>
      </c>
      <c r="P53" s="24">
        <f t="shared" si="11"/>
        <v>-2.1482815526496779E-2</v>
      </c>
      <c r="Q53" s="23">
        <f t="shared" si="12"/>
        <v>2.1482815526496779E-2</v>
      </c>
      <c r="R53" s="28">
        <f t="shared" si="18"/>
        <v>-0.34735709161419698</v>
      </c>
      <c r="S53" s="23">
        <f t="shared" si="19"/>
        <v>0.37958131490394215</v>
      </c>
    </row>
    <row r="54" spans="1:19" x14ac:dyDescent="0.25">
      <c r="A54">
        <v>17</v>
      </c>
      <c r="B54" s="25">
        <v>0</v>
      </c>
      <c r="C54" s="18">
        <f t="shared" si="6"/>
        <v>-2.014013955609073E-2</v>
      </c>
      <c r="D54" s="19">
        <f t="shared" si="20"/>
        <v>3.3566899260151217E-2</v>
      </c>
      <c r="E54" s="17">
        <f t="shared" si="13"/>
        <v>2.014013955609073E-2</v>
      </c>
      <c r="F54" s="18">
        <f t="shared" si="14"/>
        <v>-0.32450558298030652</v>
      </c>
      <c r="G54" s="19">
        <f t="shared" si="21"/>
        <v>1.0151991291882569</v>
      </c>
      <c r="H54" s="38">
        <f t="shared" si="15"/>
        <v>0.34464572253639725</v>
      </c>
      <c r="J54" s="21">
        <f t="shared" si="7"/>
        <v>-2.6853519408120974E-2</v>
      </c>
      <c r="K54" s="22">
        <f t="shared" si="8"/>
        <v>2.6853519408120974E-2</v>
      </c>
      <c r="L54" s="23">
        <f t="shared" si="9"/>
        <v>2.6853519408120974E-2</v>
      </c>
      <c r="M54" s="21">
        <f t="shared" si="16"/>
        <v>-0.38177127409447831</v>
      </c>
      <c r="N54" s="22">
        <f t="shared" si="10"/>
        <v>0.95793343807408515</v>
      </c>
      <c r="O54" s="23">
        <f t="shared" si="17"/>
        <v>0.40191141365056904</v>
      </c>
      <c r="P54" s="24">
        <f t="shared" si="11"/>
        <v>-1.3426759704060487E-2</v>
      </c>
      <c r="Q54" s="23">
        <f t="shared" si="12"/>
        <v>1.3426759704060487E-2</v>
      </c>
      <c r="R54" s="28">
        <f t="shared" si="18"/>
        <v>-0.26723989186613478</v>
      </c>
      <c r="S54" s="23">
        <f t="shared" si="19"/>
        <v>0.28738003142222551</v>
      </c>
    </row>
    <row r="55" spans="1:19" x14ac:dyDescent="0.25">
      <c r="A55">
        <v>18</v>
      </c>
      <c r="B55" s="25">
        <v>0</v>
      </c>
      <c r="C55" s="18">
        <f t="shared" si="6"/>
        <v>-1.2587587222556706E-2</v>
      </c>
      <c r="D55" s="19">
        <f t="shared" si="20"/>
        <v>2.0979312037594511E-2</v>
      </c>
      <c r="E55" s="17">
        <f t="shared" si="13"/>
        <v>1.2587587222556706E-2</v>
      </c>
      <c r="F55" s="18">
        <f t="shared" si="14"/>
        <v>-0.24817632880383231</v>
      </c>
      <c r="G55" s="19">
        <f t="shared" si="21"/>
        <v>0.76702280038442461</v>
      </c>
      <c r="H55" s="38">
        <f t="shared" si="15"/>
        <v>0.26076391602638904</v>
      </c>
      <c r="J55" s="21">
        <f t="shared" si="7"/>
        <v>-1.6783449630075609E-2</v>
      </c>
      <c r="K55" s="22">
        <f t="shared" si="8"/>
        <v>1.6783449630075609E-2</v>
      </c>
      <c r="L55" s="23">
        <f t="shared" si="9"/>
        <v>1.6783449630075609E-2</v>
      </c>
      <c r="M55" s="21">
        <f t="shared" si="16"/>
        <v>-0.29197215153392037</v>
      </c>
      <c r="N55" s="22">
        <f t="shared" si="10"/>
        <v>0.72322697765433652</v>
      </c>
      <c r="O55" s="23">
        <f t="shared" si="17"/>
        <v>0.30455973875647707</v>
      </c>
      <c r="P55" s="24">
        <f t="shared" si="11"/>
        <v>-8.3917248150378043E-3</v>
      </c>
      <c r="Q55" s="23">
        <f t="shared" si="12"/>
        <v>8.3917248150378043E-3</v>
      </c>
      <c r="R55" s="28">
        <f t="shared" si="18"/>
        <v>-0.20438050607374425</v>
      </c>
      <c r="S55" s="23">
        <f t="shared" si="19"/>
        <v>0.21696809329630096</v>
      </c>
    </row>
    <row r="56" spans="1:19" x14ac:dyDescent="0.25">
      <c r="A56">
        <v>19</v>
      </c>
      <c r="B56" s="25">
        <v>0</v>
      </c>
      <c r="C56" s="18">
        <f t="shared" si="6"/>
        <v>-7.8672420140979415E-3</v>
      </c>
      <c r="D56" s="19">
        <f t="shared" si="20"/>
        <v>1.3112070023496569E-2</v>
      </c>
      <c r="E56" s="17">
        <f t="shared" si="13"/>
        <v>7.8672420140979415E-3</v>
      </c>
      <c r="F56" s="18">
        <f t="shared" si="14"/>
        <v>-0.188903658386045</v>
      </c>
      <c r="G56" s="19">
        <f t="shared" si="21"/>
        <v>0.57811914199837955</v>
      </c>
      <c r="H56" s="38">
        <f t="shared" si="15"/>
        <v>0.19677090040014295</v>
      </c>
      <c r="J56" s="21">
        <f t="shared" si="7"/>
        <v>-1.0489656018797255E-2</v>
      </c>
      <c r="K56" s="22">
        <f t="shared" si="8"/>
        <v>1.0489656018797255E-2</v>
      </c>
      <c r="L56" s="23">
        <f t="shared" si="9"/>
        <v>1.0489656018797255E-2</v>
      </c>
      <c r="M56" s="21">
        <f t="shared" si="16"/>
        <v>-0.22223959810122942</v>
      </c>
      <c r="N56" s="22">
        <f t="shared" si="10"/>
        <v>0.54478320228319521</v>
      </c>
      <c r="O56" s="23">
        <f t="shared" si="17"/>
        <v>0.23010684011532737</v>
      </c>
      <c r="P56" s="24">
        <f t="shared" si="11"/>
        <v>-5.2448280093986277E-3</v>
      </c>
      <c r="Q56" s="23">
        <f t="shared" si="12"/>
        <v>5.2448280093986277E-3</v>
      </c>
      <c r="R56" s="28">
        <f t="shared" si="18"/>
        <v>-0.15556771867086061</v>
      </c>
      <c r="S56" s="23">
        <f t="shared" si="19"/>
        <v>0.16343496068495855</v>
      </c>
    </row>
    <row r="57" spans="1:19" x14ac:dyDescent="0.25">
      <c r="A57">
        <v>20</v>
      </c>
      <c r="B57" s="25">
        <v>0</v>
      </c>
      <c r="C57" s="18">
        <f t="shared" si="6"/>
        <v>-4.9170262588112135E-3</v>
      </c>
      <c r="D57" s="19">
        <f t="shared" si="20"/>
        <v>8.1950437646853558E-3</v>
      </c>
      <c r="E57" s="17">
        <f t="shared" si="13"/>
        <v>4.9170262588112135E-3</v>
      </c>
      <c r="F57" s="18">
        <f t="shared" si="14"/>
        <v>-0.14324090888959726</v>
      </c>
      <c r="G57" s="19">
        <f t="shared" si="21"/>
        <v>0.43487823310878226</v>
      </c>
      <c r="H57" s="38">
        <f t="shared" si="15"/>
        <v>0.14815793514840847</v>
      </c>
      <c r="J57" s="21">
        <f t="shared" si="7"/>
        <v>-6.5560350117482846E-3</v>
      </c>
      <c r="K57" s="22">
        <f t="shared" si="8"/>
        <v>6.5560350117482846E-3</v>
      </c>
      <c r="L57" s="23">
        <f t="shared" si="9"/>
        <v>6.5560350117482846E-3</v>
      </c>
      <c r="M57" s="21">
        <f t="shared" si="16"/>
        <v>-0.16851871634070265</v>
      </c>
      <c r="N57" s="22">
        <f t="shared" si="10"/>
        <v>0.4096004256576769</v>
      </c>
      <c r="O57" s="23">
        <f t="shared" si="17"/>
        <v>0.17343574259951386</v>
      </c>
      <c r="P57" s="24">
        <f t="shared" si="11"/>
        <v>-3.2780175058741423E-3</v>
      </c>
      <c r="Q57" s="23">
        <f t="shared" si="12"/>
        <v>3.2780175058741423E-3</v>
      </c>
      <c r="R57" s="28">
        <f t="shared" si="18"/>
        <v>-0.11796310143849185</v>
      </c>
      <c r="S57" s="23">
        <f t="shared" si="19"/>
        <v>0.12288012769730307</v>
      </c>
    </row>
    <row r="59" spans="1:19" x14ac:dyDescent="0.25">
      <c r="F59" s="10"/>
      <c r="G59" t="s">
        <v>21</v>
      </c>
      <c r="H59" s="29">
        <f>SUM(B38:B57)-SUM(H38:H57)-D57-G57</f>
        <v>2.3314683517128287E-15</v>
      </c>
    </row>
    <row r="60" spans="1:19" x14ac:dyDescent="0.25">
      <c r="F60" s="10"/>
      <c r="H60" s="29"/>
    </row>
    <row r="61" spans="1:19" x14ac:dyDescent="0.25">
      <c r="A61" s="2" t="s">
        <v>47</v>
      </c>
      <c r="B61" s="3"/>
      <c r="C61" s="3"/>
      <c r="D61" s="3"/>
      <c r="E61" s="3"/>
      <c r="F61" s="3"/>
      <c r="G61" s="3"/>
      <c r="H61" s="3"/>
      <c r="I61" s="30" t="s">
        <v>48</v>
      </c>
    </row>
    <row r="62" spans="1:19" x14ac:dyDescent="0.25">
      <c r="A62" s="1" t="s">
        <v>0</v>
      </c>
      <c r="B62" s="1" t="s">
        <v>1</v>
      </c>
      <c r="C62" s="42" t="s">
        <v>34</v>
      </c>
      <c r="D62" s="42"/>
      <c r="E62" s="1" t="s">
        <v>35</v>
      </c>
      <c r="F62" s="42" t="s">
        <v>36</v>
      </c>
      <c r="G62" s="42"/>
      <c r="H62" s="1" t="s">
        <v>37</v>
      </c>
      <c r="J62" s="1" t="s">
        <v>20</v>
      </c>
    </row>
    <row r="63" spans="1:19" x14ac:dyDescent="0.25">
      <c r="A63" s="1" t="s">
        <v>4</v>
      </c>
      <c r="B63" s="1" t="s">
        <v>32</v>
      </c>
      <c r="C63" s="1" t="s">
        <v>13</v>
      </c>
      <c r="D63" s="1" t="s">
        <v>31</v>
      </c>
      <c r="E63" s="1" t="s">
        <v>30</v>
      </c>
      <c r="F63" s="1" t="s">
        <v>13</v>
      </c>
      <c r="G63" s="1" t="s">
        <v>31</v>
      </c>
      <c r="H63" s="1" t="s">
        <v>30</v>
      </c>
      <c r="J63" s="1" t="s">
        <v>38</v>
      </c>
      <c r="K63" s="1" t="s">
        <v>39</v>
      </c>
      <c r="L63" s="1" t="s">
        <v>40</v>
      </c>
      <c r="M63" s="1" t="s">
        <v>41</v>
      </c>
      <c r="N63" s="1" t="s">
        <v>43</v>
      </c>
      <c r="O63" s="1" t="s">
        <v>42</v>
      </c>
      <c r="P63" s="14" t="s">
        <v>38</v>
      </c>
      <c r="Q63" s="1" t="s">
        <v>45</v>
      </c>
      <c r="R63" s="26" t="s">
        <v>41</v>
      </c>
      <c r="S63" s="1" t="s">
        <v>44</v>
      </c>
    </row>
    <row r="64" spans="1:19" x14ac:dyDescent="0.25">
      <c r="A64" s="1"/>
      <c r="B64" s="1"/>
      <c r="C64" s="1"/>
      <c r="D64" s="1"/>
      <c r="E64" s="1"/>
      <c r="F64" s="1"/>
      <c r="G64" s="1"/>
      <c r="H64" s="1"/>
      <c r="J64" s="1" t="s">
        <v>18</v>
      </c>
      <c r="K64" s="1" t="s">
        <v>18</v>
      </c>
      <c r="L64" s="1" t="s">
        <v>18</v>
      </c>
      <c r="M64" s="1" t="s">
        <v>18</v>
      </c>
      <c r="N64" s="1" t="s">
        <v>18</v>
      </c>
      <c r="O64" s="1" t="s">
        <v>18</v>
      </c>
      <c r="P64" s="14" t="s">
        <v>19</v>
      </c>
      <c r="Q64" s="1" t="s">
        <v>19</v>
      </c>
      <c r="R64" s="26" t="s">
        <v>19</v>
      </c>
      <c r="S64" s="1" t="s">
        <v>19</v>
      </c>
    </row>
    <row r="65" spans="1:19" x14ac:dyDescent="0.25">
      <c r="A65" s="11">
        <v>0</v>
      </c>
      <c r="B65" s="12">
        <v>0</v>
      </c>
      <c r="C65" s="12">
        <v>0</v>
      </c>
      <c r="D65" s="12">
        <v>0</v>
      </c>
      <c r="E65" s="12">
        <v>0</v>
      </c>
      <c r="F65" s="12">
        <v>0</v>
      </c>
      <c r="G65" s="12">
        <v>0</v>
      </c>
      <c r="H65" s="12">
        <v>0</v>
      </c>
      <c r="J65" s="15">
        <v>0</v>
      </c>
      <c r="K65" s="15">
        <v>0</v>
      </c>
      <c r="L65" s="15">
        <v>0</v>
      </c>
      <c r="M65" s="15">
        <v>0</v>
      </c>
      <c r="N65" s="15">
        <v>0</v>
      </c>
      <c r="O65" s="15">
        <v>0</v>
      </c>
      <c r="P65" s="16">
        <v>0</v>
      </c>
      <c r="Q65" s="15">
        <v>0</v>
      </c>
      <c r="R65" s="27">
        <v>0</v>
      </c>
      <c r="S65" s="15">
        <v>0</v>
      </c>
    </row>
    <row r="66" spans="1:19" x14ac:dyDescent="0.25">
      <c r="A66">
        <v>1</v>
      </c>
      <c r="B66" s="25">
        <v>0</v>
      </c>
      <c r="C66" s="18">
        <f t="shared" ref="C66:C85" si="22">1/2*(J66+P66)</f>
        <v>0</v>
      </c>
      <c r="D66" s="19">
        <f>D65+C66</f>
        <v>0</v>
      </c>
      <c r="E66" s="17">
        <f>1/2*(L66+Q66)</f>
        <v>0</v>
      </c>
      <c r="F66" s="18">
        <f>1/2*(M66+R66)</f>
        <v>0</v>
      </c>
      <c r="G66" s="19">
        <f>G65+F66</f>
        <v>0</v>
      </c>
      <c r="H66" s="38">
        <f>1/2*(O66+S66)</f>
        <v>0</v>
      </c>
      <c r="J66" s="21">
        <f t="shared" ref="J66:J85" si="23">-L66+B66</f>
        <v>0</v>
      </c>
      <c r="K66" s="22">
        <f t="shared" ref="K66:K85" si="24">D65+J66</f>
        <v>0</v>
      </c>
      <c r="L66" s="23">
        <f t="shared" ref="L66:L85" si="25">D65*$B$2</f>
        <v>0</v>
      </c>
      <c r="M66" s="21">
        <f>-O66+L66</f>
        <v>0</v>
      </c>
      <c r="N66" s="22">
        <f t="shared" ref="N66:N85" si="26">G65+M66</f>
        <v>0</v>
      </c>
      <c r="O66" s="23">
        <f>G65*$B$3</f>
        <v>0</v>
      </c>
      <c r="P66" s="24">
        <f t="shared" ref="P66:P85" si="27">-Q66+B66</f>
        <v>0</v>
      </c>
      <c r="Q66" s="23">
        <f t="shared" ref="Q66:Q85" si="28">K66*$B$2</f>
        <v>0</v>
      </c>
      <c r="R66" s="28">
        <f>-S66+Q66</f>
        <v>0</v>
      </c>
      <c r="S66" s="23">
        <f>N66*$B$3</f>
        <v>0</v>
      </c>
    </row>
    <row r="67" spans="1:19" x14ac:dyDescent="0.25">
      <c r="A67">
        <v>2</v>
      </c>
      <c r="B67" s="25">
        <v>10</v>
      </c>
      <c r="C67" s="18">
        <f t="shared" si="22"/>
        <v>7.5</v>
      </c>
      <c r="D67" s="19">
        <f>D66+C67</f>
        <v>7.5</v>
      </c>
      <c r="E67" s="17">
        <f t="shared" ref="E67:E85" si="29">1/2*(L67+Q67)</f>
        <v>2.5</v>
      </c>
      <c r="F67" s="18">
        <f t="shared" ref="F67:F85" si="30">1/2*(M67+R67)</f>
        <v>2.5</v>
      </c>
      <c r="G67" s="19">
        <f>G66+F67</f>
        <v>2.5</v>
      </c>
      <c r="H67" s="38">
        <f t="shared" ref="H67:H85" si="31">1/2*(O67+S67)</f>
        <v>0</v>
      </c>
      <c r="J67" s="21">
        <f t="shared" si="23"/>
        <v>10</v>
      </c>
      <c r="K67" s="22">
        <f t="shared" si="24"/>
        <v>10</v>
      </c>
      <c r="L67" s="23">
        <f t="shared" si="25"/>
        <v>0</v>
      </c>
      <c r="M67" s="21">
        <f t="shared" ref="M67:M85" si="32">-O67+L67</f>
        <v>0</v>
      </c>
      <c r="N67" s="22">
        <f t="shared" si="26"/>
        <v>0</v>
      </c>
      <c r="O67" s="23">
        <f t="shared" ref="O67:O85" si="33">G66*$B$3</f>
        <v>0</v>
      </c>
      <c r="P67" s="24">
        <f t="shared" si="27"/>
        <v>5</v>
      </c>
      <c r="Q67" s="23">
        <f t="shared" si="28"/>
        <v>5</v>
      </c>
      <c r="R67" s="28">
        <f t="shared" ref="R67:R85" si="34">-S67+Q67</f>
        <v>5</v>
      </c>
      <c r="S67" s="23">
        <f t="shared" ref="S67:S85" si="35">N67*$B$3</f>
        <v>0</v>
      </c>
    </row>
    <row r="68" spans="1:19" x14ac:dyDescent="0.25">
      <c r="A68">
        <v>3</v>
      </c>
      <c r="B68" s="25">
        <v>10</v>
      </c>
      <c r="C68" s="18">
        <f t="shared" si="22"/>
        <v>4.6875</v>
      </c>
      <c r="D68" s="19">
        <f t="shared" ref="D68:D85" si="36">D67+C68</f>
        <v>12.1875</v>
      </c>
      <c r="E68" s="17">
        <f t="shared" si="29"/>
        <v>5.3125</v>
      </c>
      <c r="F68" s="18">
        <f t="shared" si="30"/>
        <v>4.1124999999999998</v>
      </c>
      <c r="G68" s="19">
        <f t="shared" ref="G68:G85" si="37">G67+F68</f>
        <v>6.6124999999999998</v>
      </c>
      <c r="H68" s="38">
        <f t="shared" si="31"/>
        <v>1.2</v>
      </c>
      <c r="J68" s="21">
        <f t="shared" si="23"/>
        <v>6.25</v>
      </c>
      <c r="K68" s="22">
        <f t="shared" si="24"/>
        <v>13.75</v>
      </c>
      <c r="L68" s="23">
        <f t="shared" si="25"/>
        <v>3.75</v>
      </c>
      <c r="M68" s="21">
        <f t="shared" si="32"/>
        <v>3</v>
      </c>
      <c r="N68" s="22">
        <f t="shared" si="26"/>
        <v>5.5</v>
      </c>
      <c r="O68" s="23">
        <f t="shared" si="33"/>
        <v>0.75</v>
      </c>
      <c r="P68" s="24">
        <f t="shared" si="27"/>
        <v>3.125</v>
      </c>
      <c r="Q68" s="23">
        <f t="shared" si="28"/>
        <v>6.875</v>
      </c>
      <c r="R68" s="28">
        <f t="shared" si="34"/>
        <v>5.2249999999999996</v>
      </c>
      <c r="S68" s="23">
        <f t="shared" si="35"/>
        <v>1.65</v>
      </c>
    </row>
    <row r="69" spans="1:19" x14ac:dyDescent="0.25">
      <c r="A69">
        <v>4</v>
      </c>
      <c r="B69" s="25">
        <v>10</v>
      </c>
      <c r="C69" s="18">
        <f t="shared" si="22"/>
        <v>2.9296875</v>
      </c>
      <c r="D69" s="19">
        <f t="shared" si="36"/>
        <v>15.1171875</v>
      </c>
      <c r="E69" s="17">
        <f t="shared" si="29"/>
        <v>7.0703125</v>
      </c>
      <c r="F69" s="18">
        <f t="shared" si="30"/>
        <v>4.4700625000000009</v>
      </c>
      <c r="G69" s="19">
        <f t="shared" si="37"/>
        <v>11.082562500000002</v>
      </c>
      <c r="H69" s="38">
        <f t="shared" si="31"/>
        <v>2.60025</v>
      </c>
      <c r="J69" s="21">
        <f t="shared" si="23"/>
        <v>3.90625</v>
      </c>
      <c r="K69" s="22">
        <f t="shared" si="24"/>
        <v>16.09375</v>
      </c>
      <c r="L69" s="23">
        <f t="shared" si="25"/>
        <v>6.09375</v>
      </c>
      <c r="M69" s="21">
        <f t="shared" si="32"/>
        <v>4.1100000000000003</v>
      </c>
      <c r="N69" s="22">
        <f t="shared" si="26"/>
        <v>10.7225</v>
      </c>
      <c r="O69" s="23">
        <f t="shared" si="33"/>
        <v>1.9837499999999999</v>
      </c>
      <c r="P69" s="24">
        <f t="shared" si="27"/>
        <v>1.953125</v>
      </c>
      <c r="Q69" s="23">
        <f t="shared" si="28"/>
        <v>8.046875</v>
      </c>
      <c r="R69" s="28">
        <f t="shared" si="34"/>
        <v>4.8301250000000007</v>
      </c>
      <c r="S69" s="23">
        <f t="shared" si="35"/>
        <v>3.2167499999999998</v>
      </c>
    </row>
    <row r="70" spans="1:19" x14ac:dyDescent="0.25">
      <c r="A70">
        <v>5</v>
      </c>
      <c r="B70" s="25">
        <v>0</v>
      </c>
      <c r="C70" s="18">
        <f t="shared" si="22"/>
        <v>-5.6689453125</v>
      </c>
      <c r="D70" s="19">
        <f t="shared" si="36"/>
        <v>9.4482421875</v>
      </c>
      <c r="E70" s="17">
        <f t="shared" si="29"/>
        <v>5.6689453125</v>
      </c>
      <c r="F70" s="18">
        <f t="shared" si="30"/>
        <v>1.7091028124999998</v>
      </c>
      <c r="G70" s="19">
        <f t="shared" si="37"/>
        <v>12.791665312500001</v>
      </c>
      <c r="H70" s="38">
        <f t="shared" si="31"/>
        <v>3.9598425000000002</v>
      </c>
      <c r="J70" s="21">
        <f t="shared" si="23"/>
        <v>-7.55859375</v>
      </c>
      <c r="K70" s="22">
        <f t="shared" si="24"/>
        <v>7.55859375</v>
      </c>
      <c r="L70" s="23">
        <f t="shared" si="25"/>
        <v>7.55859375</v>
      </c>
      <c r="M70" s="21">
        <f t="shared" si="32"/>
        <v>4.2338249999999995</v>
      </c>
      <c r="N70" s="22">
        <f t="shared" si="26"/>
        <v>15.316387500000001</v>
      </c>
      <c r="O70" s="23">
        <f t="shared" si="33"/>
        <v>3.3247687500000005</v>
      </c>
      <c r="P70" s="24">
        <f t="shared" si="27"/>
        <v>-3.779296875</v>
      </c>
      <c r="Q70" s="23">
        <f t="shared" si="28"/>
        <v>3.779296875</v>
      </c>
      <c r="R70" s="28">
        <f t="shared" si="34"/>
        <v>-0.81561937499999981</v>
      </c>
      <c r="S70" s="23">
        <f t="shared" si="35"/>
        <v>4.5949162499999998</v>
      </c>
    </row>
    <row r="71" spans="1:19" x14ac:dyDescent="0.25">
      <c r="A71">
        <v>6</v>
      </c>
      <c r="B71" s="25">
        <v>0</v>
      </c>
      <c r="C71" s="18">
        <f t="shared" si="22"/>
        <v>-3.5430908203125</v>
      </c>
      <c r="D71" s="19">
        <f t="shared" si="36"/>
        <v>5.9051513671875</v>
      </c>
      <c r="E71" s="17">
        <f t="shared" si="29"/>
        <v>3.5430908203125</v>
      </c>
      <c r="F71" s="18">
        <f t="shared" si="30"/>
        <v>-0.42740199843750015</v>
      </c>
      <c r="G71" s="19">
        <f t="shared" si="37"/>
        <v>12.364263314062502</v>
      </c>
      <c r="H71" s="38">
        <f t="shared" si="31"/>
        <v>3.9704928187500004</v>
      </c>
      <c r="J71" s="21">
        <f t="shared" si="23"/>
        <v>-4.72412109375</v>
      </c>
      <c r="K71" s="22">
        <f t="shared" si="24"/>
        <v>4.72412109375</v>
      </c>
      <c r="L71" s="23">
        <f t="shared" si="25"/>
        <v>4.72412109375</v>
      </c>
      <c r="M71" s="21">
        <f t="shared" si="32"/>
        <v>0.88662149999999995</v>
      </c>
      <c r="N71" s="22">
        <f t="shared" si="26"/>
        <v>13.678286812500001</v>
      </c>
      <c r="O71" s="23">
        <f t="shared" si="33"/>
        <v>3.83749959375</v>
      </c>
      <c r="P71" s="24">
        <f t="shared" si="27"/>
        <v>-2.362060546875</v>
      </c>
      <c r="Q71" s="23">
        <f t="shared" si="28"/>
        <v>2.362060546875</v>
      </c>
      <c r="R71" s="28">
        <f t="shared" si="34"/>
        <v>-1.7414254968750003</v>
      </c>
      <c r="S71" s="23">
        <f t="shared" si="35"/>
        <v>4.1034860437500003</v>
      </c>
    </row>
    <row r="72" spans="1:19" x14ac:dyDescent="0.25">
      <c r="A72">
        <v>7</v>
      </c>
      <c r="B72" s="25">
        <v>0</v>
      </c>
      <c r="C72" s="18">
        <f t="shared" si="22"/>
        <v>-2.2144317626953125</v>
      </c>
      <c r="D72" s="19">
        <f t="shared" si="36"/>
        <v>3.6907196044921875</v>
      </c>
      <c r="E72" s="17">
        <f t="shared" si="29"/>
        <v>2.2144317626953125</v>
      </c>
      <c r="F72" s="18">
        <f t="shared" si="30"/>
        <v>-1.3813417349296879</v>
      </c>
      <c r="G72" s="19">
        <f t="shared" si="37"/>
        <v>10.982921579132814</v>
      </c>
      <c r="H72" s="38">
        <f t="shared" si="31"/>
        <v>3.5957734976250002</v>
      </c>
      <c r="J72" s="21">
        <f t="shared" si="23"/>
        <v>-2.95257568359375</v>
      </c>
      <c r="K72" s="22">
        <f t="shared" si="24"/>
        <v>2.95257568359375</v>
      </c>
      <c r="L72" s="23">
        <f t="shared" si="25"/>
        <v>2.95257568359375</v>
      </c>
      <c r="M72" s="21">
        <f t="shared" si="32"/>
        <v>-0.75670331062500029</v>
      </c>
      <c r="N72" s="22">
        <f t="shared" si="26"/>
        <v>11.607560003437502</v>
      </c>
      <c r="O72" s="23">
        <f t="shared" si="33"/>
        <v>3.7092789942187503</v>
      </c>
      <c r="P72" s="24">
        <f t="shared" si="27"/>
        <v>-1.476287841796875</v>
      </c>
      <c r="Q72" s="23">
        <f t="shared" si="28"/>
        <v>1.476287841796875</v>
      </c>
      <c r="R72" s="28">
        <f t="shared" si="34"/>
        <v>-2.0059801592343756</v>
      </c>
      <c r="S72" s="23">
        <f t="shared" si="35"/>
        <v>3.4822680010312506</v>
      </c>
    </row>
    <row r="73" spans="1:19" x14ac:dyDescent="0.25">
      <c r="A73">
        <v>8</v>
      </c>
      <c r="B73" s="25">
        <v>0</v>
      </c>
      <c r="C73" s="18">
        <f t="shared" si="22"/>
        <v>-1.3840198516845703</v>
      </c>
      <c r="D73" s="19">
        <f t="shared" si="36"/>
        <v>2.3066997528076172</v>
      </c>
      <c r="E73" s="17">
        <f t="shared" si="29"/>
        <v>1.3840198516845703</v>
      </c>
      <c r="F73" s="18">
        <f t="shared" si="30"/>
        <v>-1.6934291213312112</v>
      </c>
      <c r="G73" s="19">
        <f t="shared" si="37"/>
        <v>9.289492457801602</v>
      </c>
      <c r="H73" s="38">
        <f t="shared" si="31"/>
        <v>3.0774489730157812</v>
      </c>
      <c r="J73" s="21">
        <f t="shared" si="23"/>
        <v>-1.8453598022460938</v>
      </c>
      <c r="K73" s="22">
        <f t="shared" si="24"/>
        <v>1.8453598022460938</v>
      </c>
      <c r="L73" s="23">
        <f t="shared" si="25"/>
        <v>1.8453598022460938</v>
      </c>
      <c r="M73" s="21">
        <f t="shared" si="32"/>
        <v>-1.4495166714937504</v>
      </c>
      <c r="N73" s="22">
        <f t="shared" si="26"/>
        <v>9.5334049076390635</v>
      </c>
      <c r="O73" s="23">
        <f t="shared" si="33"/>
        <v>3.2948764737398442</v>
      </c>
      <c r="P73" s="24">
        <f t="shared" si="27"/>
        <v>-0.92267990112304688</v>
      </c>
      <c r="Q73" s="23">
        <f t="shared" si="28"/>
        <v>0.92267990112304688</v>
      </c>
      <c r="R73" s="28">
        <f t="shared" si="34"/>
        <v>-1.9373415711686719</v>
      </c>
      <c r="S73" s="23">
        <f t="shared" si="35"/>
        <v>2.8600214722917188</v>
      </c>
    </row>
    <row r="74" spans="1:19" x14ac:dyDescent="0.25">
      <c r="A74">
        <v>9</v>
      </c>
      <c r="B74" s="25">
        <v>0</v>
      </c>
      <c r="C74" s="18">
        <f t="shared" si="22"/>
        <v>-0.86501240730285645</v>
      </c>
      <c r="D74" s="19">
        <f t="shared" si="36"/>
        <v>1.4416873455047607</v>
      </c>
      <c r="E74" s="17">
        <f t="shared" si="29"/>
        <v>0.86501240730285645</v>
      </c>
      <c r="F74" s="18">
        <f t="shared" si="30"/>
        <v>-1.6768106508971234</v>
      </c>
      <c r="G74" s="19">
        <f t="shared" si="37"/>
        <v>7.6126818069044786</v>
      </c>
      <c r="H74" s="38">
        <f t="shared" si="31"/>
        <v>2.5418230581999799</v>
      </c>
      <c r="J74" s="21">
        <f t="shared" si="23"/>
        <v>-1.1533498764038086</v>
      </c>
      <c r="K74" s="22">
        <f t="shared" si="24"/>
        <v>1.1533498764038086</v>
      </c>
      <c r="L74" s="23">
        <f t="shared" si="25"/>
        <v>1.1533498764038086</v>
      </c>
      <c r="M74" s="21">
        <f t="shared" si="32"/>
        <v>-1.6334978609366719</v>
      </c>
      <c r="N74" s="22">
        <f t="shared" si="26"/>
        <v>7.6559945968649306</v>
      </c>
      <c r="O74" s="23">
        <f t="shared" si="33"/>
        <v>2.7868477373404805</v>
      </c>
      <c r="P74" s="24">
        <f t="shared" si="27"/>
        <v>-0.5766749382019043</v>
      </c>
      <c r="Q74" s="23">
        <f t="shared" si="28"/>
        <v>0.5766749382019043</v>
      </c>
      <c r="R74" s="28">
        <f t="shared" si="34"/>
        <v>-1.720123440857575</v>
      </c>
      <c r="S74" s="23">
        <f t="shared" si="35"/>
        <v>2.2967983790594793</v>
      </c>
    </row>
    <row r="75" spans="1:19" x14ac:dyDescent="0.25">
      <c r="A75">
        <v>10</v>
      </c>
      <c r="B75" s="25">
        <v>0</v>
      </c>
      <c r="C75" s="18">
        <f t="shared" si="22"/>
        <v>-0.54063275456428528</v>
      </c>
      <c r="D75" s="19">
        <f t="shared" si="36"/>
        <v>0.90105459094047546</v>
      </c>
      <c r="E75" s="17">
        <f t="shared" si="29"/>
        <v>0.54063275456428528</v>
      </c>
      <c r="F75" s="18">
        <f t="shared" si="30"/>
        <v>-1.5087276571092136</v>
      </c>
      <c r="G75" s="19">
        <f t="shared" si="37"/>
        <v>6.103954149795265</v>
      </c>
      <c r="H75" s="38">
        <f t="shared" si="31"/>
        <v>2.0493604116734989</v>
      </c>
      <c r="J75" s="21">
        <f t="shared" si="23"/>
        <v>-0.72084367275238037</v>
      </c>
      <c r="K75" s="22">
        <f t="shared" si="24"/>
        <v>0.72084367275238037</v>
      </c>
      <c r="L75" s="23">
        <f t="shared" si="25"/>
        <v>0.72084367275238037</v>
      </c>
      <c r="M75" s="21">
        <f t="shared" si="32"/>
        <v>-1.5629608693189629</v>
      </c>
      <c r="N75" s="22">
        <f t="shared" si="26"/>
        <v>6.0497209375855157</v>
      </c>
      <c r="O75" s="23">
        <f t="shared" si="33"/>
        <v>2.2838045420713433</v>
      </c>
      <c r="P75" s="24">
        <f t="shared" si="27"/>
        <v>-0.36042183637619019</v>
      </c>
      <c r="Q75" s="23">
        <f t="shared" si="28"/>
        <v>0.36042183637619019</v>
      </c>
      <c r="R75" s="28">
        <f t="shared" si="34"/>
        <v>-1.4544944448994643</v>
      </c>
      <c r="S75" s="23">
        <f t="shared" si="35"/>
        <v>1.8149162812756545</v>
      </c>
    </row>
    <row r="76" spans="1:19" x14ac:dyDescent="0.25">
      <c r="A76">
        <v>11</v>
      </c>
      <c r="B76" s="25">
        <v>0</v>
      </c>
      <c r="C76" s="18">
        <f t="shared" si="22"/>
        <v>-0.3378954716026783</v>
      </c>
      <c r="D76" s="19">
        <f t="shared" si="36"/>
        <v>0.56315911933779716</v>
      </c>
      <c r="E76" s="17">
        <f t="shared" si="29"/>
        <v>0.3378954716026783</v>
      </c>
      <c r="F76" s="18">
        <f t="shared" si="30"/>
        <v>-1.28619193091565</v>
      </c>
      <c r="G76" s="19">
        <f t="shared" si="37"/>
        <v>4.817762218879615</v>
      </c>
      <c r="H76" s="38">
        <f t="shared" si="31"/>
        <v>1.6240874025183283</v>
      </c>
      <c r="J76" s="21">
        <f t="shared" si="23"/>
        <v>-0.45052729547023773</v>
      </c>
      <c r="K76" s="22">
        <f t="shared" si="24"/>
        <v>0.45052729547023773</v>
      </c>
      <c r="L76" s="23">
        <f t="shared" si="25"/>
        <v>0.45052729547023773</v>
      </c>
      <c r="M76" s="21">
        <f t="shared" si="32"/>
        <v>-1.3806589494683417</v>
      </c>
      <c r="N76" s="22">
        <f t="shared" si="26"/>
        <v>4.7232952003269233</v>
      </c>
      <c r="O76" s="23">
        <f t="shared" si="33"/>
        <v>1.8311862449385794</v>
      </c>
      <c r="P76" s="24">
        <f t="shared" si="27"/>
        <v>-0.22526364773511887</v>
      </c>
      <c r="Q76" s="23">
        <f t="shared" si="28"/>
        <v>0.22526364773511887</v>
      </c>
      <c r="R76" s="28">
        <f t="shared" si="34"/>
        <v>-1.1917249123629581</v>
      </c>
      <c r="S76" s="23">
        <f t="shared" si="35"/>
        <v>1.4169885600980769</v>
      </c>
    </row>
    <row r="77" spans="1:19" x14ac:dyDescent="0.25">
      <c r="A77">
        <v>12</v>
      </c>
      <c r="B77" s="25">
        <v>0</v>
      </c>
      <c r="C77" s="18">
        <f t="shared" si="22"/>
        <v>-0.21118466975167394</v>
      </c>
      <c r="D77" s="19">
        <f t="shared" si="36"/>
        <v>0.35197444958612323</v>
      </c>
      <c r="E77" s="17">
        <f t="shared" si="29"/>
        <v>0.21118466975167394</v>
      </c>
      <c r="F77" s="18">
        <f t="shared" si="30"/>
        <v>-1.0595816300129626</v>
      </c>
      <c r="G77" s="19">
        <f t="shared" si="37"/>
        <v>3.7581805888666526</v>
      </c>
      <c r="H77" s="38">
        <f t="shared" si="31"/>
        <v>1.2707662997646365</v>
      </c>
      <c r="J77" s="21">
        <f t="shared" si="23"/>
        <v>-0.28157955966889858</v>
      </c>
      <c r="K77" s="22">
        <f t="shared" si="24"/>
        <v>0.28157955966889858</v>
      </c>
      <c r="L77" s="23">
        <f t="shared" si="25"/>
        <v>0.28157955966889858</v>
      </c>
      <c r="M77" s="21">
        <f t="shared" si="32"/>
        <v>-1.1637491059949858</v>
      </c>
      <c r="N77" s="22">
        <f t="shared" si="26"/>
        <v>3.6540131128846292</v>
      </c>
      <c r="O77" s="23">
        <f t="shared" si="33"/>
        <v>1.4453286656638844</v>
      </c>
      <c r="P77" s="24">
        <f t="shared" si="27"/>
        <v>-0.14078977983444929</v>
      </c>
      <c r="Q77" s="23">
        <f t="shared" si="28"/>
        <v>0.14078977983444929</v>
      </c>
      <c r="R77" s="28">
        <f t="shared" si="34"/>
        <v>-0.95541415403093932</v>
      </c>
      <c r="S77" s="23">
        <f t="shared" si="35"/>
        <v>1.0962039338653886</v>
      </c>
    </row>
    <row r="78" spans="1:19" x14ac:dyDescent="0.25">
      <c r="A78">
        <v>13</v>
      </c>
      <c r="B78" s="25">
        <v>0</v>
      </c>
      <c r="C78" s="18">
        <f t="shared" si="22"/>
        <v>-0.13199041859479621</v>
      </c>
      <c r="D78" s="19">
        <f t="shared" si="36"/>
        <v>0.21998403099132702</v>
      </c>
      <c r="E78" s="17">
        <f t="shared" si="29"/>
        <v>0.13199041859479621</v>
      </c>
      <c r="F78" s="18">
        <f t="shared" si="30"/>
        <v>-0.85274371528515935</v>
      </c>
      <c r="G78" s="19">
        <f t="shared" si="37"/>
        <v>2.9054368735814933</v>
      </c>
      <c r="H78" s="38">
        <f t="shared" si="31"/>
        <v>0.98473413387995556</v>
      </c>
      <c r="J78" s="21">
        <f t="shared" si="23"/>
        <v>-0.17598722479306161</v>
      </c>
      <c r="K78" s="22">
        <f t="shared" si="24"/>
        <v>0.17598722479306161</v>
      </c>
      <c r="L78" s="23">
        <f t="shared" si="25"/>
        <v>0.17598722479306161</v>
      </c>
      <c r="M78" s="21">
        <f t="shared" si="32"/>
        <v>-0.95146695186693409</v>
      </c>
      <c r="N78" s="22">
        <f t="shared" si="26"/>
        <v>2.8067136369997185</v>
      </c>
      <c r="O78" s="23">
        <f t="shared" si="33"/>
        <v>1.1274541766599957</v>
      </c>
      <c r="P78" s="24">
        <f t="shared" si="27"/>
        <v>-8.7993612396530807E-2</v>
      </c>
      <c r="Q78" s="23">
        <f t="shared" si="28"/>
        <v>8.7993612396530807E-2</v>
      </c>
      <c r="R78" s="28">
        <f t="shared" si="34"/>
        <v>-0.75402047870338473</v>
      </c>
      <c r="S78" s="23">
        <f t="shared" si="35"/>
        <v>0.84201409109991554</v>
      </c>
    </row>
    <row r="79" spans="1:19" x14ac:dyDescent="0.25">
      <c r="A79">
        <v>14</v>
      </c>
      <c r="B79" s="25">
        <v>0</v>
      </c>
      <c r="C79" s="18">
        <f t="shared" si="22"/>
        <v>-8.2494011621747632E-2</v>
      </c>
      <c r="D79" s="19">
        <f t="shared" si="36"/>
        <v>0.13749001936957939</v>
      </c>
      <c r="E79" s="17">
        <f t="shared" si="29"/>
        <v>8.2494011621747632E-2</v>
      </c>
      <c r="F79" s="18">
        <f t="shared" si="30"/>
        <v>-0.67489119346588267</v>
      </c>
      <c r="G79" s="19">
        <f t="shared" si="37"/>
        <v>2.2305456801156107</v>
      </c>
      <c r="H79" s="38">
        <f t="shared" si="31"/>
        <v>0.7573852050876303</v>
      </c>
      <c r="J79" s="21">
        <f t="shared" si="23"/>
        <v>-0.10999201549566351</v>
      </c>
      <c r="K79" s="22">
        <f t="shared" si="24"/>
        <v>0.10999201549566351</v>
      </c>
      <c r="L79" s="23">
        <f t="shared" si="25"/>
        <v>0.10999201549566351</v>
      </c>
      <c r="M79" s="21">
        <f t="shared" si="32"/>
        <v>-0.76163904657878445</v>
      </c>
      <c r="N79" s="22">
        <f t="shared" si="26"/>
        <v>2.1437978270027087</v>
      </c>
      <c r="O79" s="23">
        <f t="shared" si="33"/>
        <v>0.87163106207444796</v>
      </c>
      <c r="P79" s="24">
        <f t="shared" si="27"/>
        <v>-5.4996007747831754E-2</v>
      </c>
      <c r="Q79" s="23">
        <f t="shared" si="28"/>
        <v>5.4996007747831754E-2</v>
      </c>
      <c r="R79" s="28">
        <f t="shared" si="34"/>
        <v>-0.58814334035298088</v>
      </c>
      <c r="S79" s="23">
        <f t="shared" si="35"/>
        <v>0.64313934810081264</v>
      </c>
    </row>
    <row r="80" spans="1:19" x14ac:dyDescent="0.25">
      <c r="A80">
        <v>15</v>
      </c>
      <c r="B80" s="25">
        <v>0</v>
      </c>
      <c r="C80" s="18">
        <f t="shared" si="22"/>
        <v>-5.155875726359227E-2</v>
      </c>
      <c r="D80" s="19">
        <f t="shared" si="36"/>
        <v>8.5931262105987116E-2</v>
      </c>
      <c r="E80" s="17">
        <f t="shared" si="29"/>
        <v>5.155875726359227E-2</v>
      </c>
      <c r="F80" s="18">
        <f t="shared" si="30"/>
        <v>-0.52754214261860688</v>
      </c>
      <c r="G80" s="19">
        <f t="shared" si="37"/>
        <v>1.7030035374970038</v>
      </c>
      <c r="H80" s="38">
        <f t="shared" si="31"/>
        <v>0.57910089988219915</v>
      </c>
      <c r="J80" s="21">
        <f t="shared" si="23"/>
        <v>-6.8745009684789693E-2</v>
      </c>
      <c r="K80" s="22">
        <f t="shared" si="24"/>
        <v>6.8745009684789693E-2</v>
      </c>
      <c r="L80" s="23">
        <f t="shared" si="25"/>
        <v>6.8745009684789693E-2</v>
      </c>
      <c r="M80" s="21">
        <f t="shared" si="32"/>
        <v>-0.60041869434989348</v>
      </c>
      <c r="N80" s="22">
        <f t="shared" si="26"/>
        <v>1.6301269857657172</v>
      </c>
      <c r="O80" s="23">
        <f t="shared" si="33"/>
        <v>0.66916370403468317</v>
      </c>
      <c r="P80" s="24">
        <f t="shared" si="27"/>
        <v>-3.4372504842394846E-2</v>
      </c>
      <c r="Q80" s="23">
        <f t="shared" si="28"/>
        <v>3.4372504842394846E-2</v>
      </c>
      <c r="R80" s="28">
        <f t="shared" si="34"/>
        <v>-0.45466559088732028</v>
      </c>
      <c r="S80" s="23">
        <f t="shared" si="35"/>
        <v>0.48903809572971513</v>
      </c>
    </row>
    <row r="81" spans="1:33" x14ac:dyDescent="0.25">
      <c r="A81">
        <v>16</v>
      </c>
      <c r="B81" s="25">
        <v>0</v>
      </c>
      <c r="C81" s="18">
        <f t="shared" si="22"/>
        <v>-3.2224223289745169E-2</v>
      </c>
      <c r="D81" s="19">
        <f t="shared" si="36"/>
        <v>5.3707038816241948E-2</v>
      </c>
      <c r="E81" s="17">
        <f t="shared" si="29"/>
        <v>3.2224223289745169E-2</v>
      </c>
      <c r="F81" s="18">
        <f t="shared" si="30"/>
        <v>-0.40848652342993985</v>
      </c>
      <c r="G81" s="19">
        <f t="shared" si="37"/>
        <v>1.2945170140670639</v>
      </c>
      <c r="H81" s="38">
        <f t="shared" si="31"/>
        <v>0.44071074671968502</v>
      </c>
      <c r="J81" s="21">
        <f t="shared" si="23"/>
        <v>-4.2965631052993558E-2</v>
      </c>
      <c r="K81" s="22">
        <f t="shared" si="24"/>
        <v>4.2965631052993558E-2</v>
      </c>
      <c r="L81" s="23">
        <f t="shared" si="25"/>
        <v>4.2965631052993558E-2</v>
      </c>
      <c r="M81" s="21">
        <f t="shared" si="32"/>
        <v>-0.46793543019610762</v>
      </c>
      <c r="N81" s="22">
        <f t="shared" si="26"/>
        <v>1.2350681073008962</v>
      </c>
      <c r="O81" s="23">
        <f t="shared" si="33"/>
        <v>0.51090106124910117</v>
      </c>
      <c r="P81" s="24">
        <f t="shared" si="27"/>
        <v>-2.1482815526496779E-2</v>
      </c>
      <c r="Q81" s="23">
        <f t="shared" si="28"/>
        <v>2.1482815526496779E-2</v>
      </c>
      <c r="R81" s="28">
        <f t="shared" si="34"/>
        <v>-0.34903761666377209</v>
      </c>
      <c r="S81" s="23">
        <f t="shared" si="35"/>
        <v>0.37052043219026887</v>
      </c>
    </row>
    <row r="82" spans="1:33" x14ac:dyDescent="0.25">
      <c r="A82">
        <v>17</v>
      </c>
      <c r="B82" s="25">
        <v>0</v>
      </c>
      <c r="C82" s="18">
        <f t="shared" si="22"/>
        <v>-2.014013955609073E-2</v>
      </c>
      <c r="D82" s="19">
        <f t="shared" si="36"/>
        <v>3.3566899260151217E-2</v>
      </c>
      <c r="E82" s="17">
        <f t="shared" si="29"/>
        <v>2.014013955609073E-2</v>
      </c>
      <c r="F82" s="18">
        <f t="shared" si="30"/>
        <v>-0.31398972694222871</v>
      </c>
      <c r="G82" s="19">
        <f t="shared" si="37"/>
        <v>0.98052728712483517</v>
      </c>
      <c r="H82" s="38">
        <f t="shared" si="31"/>
        <v>0.33412986649831944</v>
      </c>
      <c r="J82" s="21">
        <f t="shared" si="23"/>
        <v>-2.6853519408120974E-2</v>
      </c>
      <c r="K82" s="22">
        <f t="shared" si="24"/>
        <v>2.6853519408120974E-2</v>
      </c>
      <c r="L82" s="23">
        <f t="shared" si="25"/>
        <v>2.6853519408120974E-2</v>
      </c>
      <c r="M82" s="21">
        <f t="shared" si="32"/>
        <v>-0.36150158481199818</v>
      </c>
      <c r="N82" s="22">
        <f t="shared" si="26"/>
        <v>0.93301542925506564</v>
      </c>
      <c r="O82" s="23">
        <f t="shared" si="33"/>
        <v>0.38835510422011915</v>
      </c>
      <c r="P82" s="24">
        <f t="shared" si="27"/>
        <v>-1.3426759704060487E-2</v>
      </c>
      <c r="Q82" s="23">
        <f t="shared" si="28"/>
        <v>1.3426759704060487E-2</v>
      </c>
      <c r="R82" s="28">
        <f t="shared" si="34"/>
        <v>-0.26647786907245918</v>
      </c>
      <c r="S82" s="23">
        <f t="shared" si="35"/>
        <v>0.27990462877651967</v>
      </c>
    </row>
    <row r="83" spans="1:33" x14ac:dyDescent="0.25">
      <c r="A83">
        <v>18</v>
      </c>
      <c r="B83" s="25">
        <v>0</v>
      </c>
      <c r="C83" s="18">
        <f t="shared" si="22"/>
        <v>-1.2587587222556706E-2</v>
      </c>
      <c r="D83" s="19">
        <f t="shared" si="36"/>
        <v>2.0979312037594511E-2</v>
      </c>
      <c r="E83" s="17">
        <f t="shared" si="29"/>
        <v>1.2587587222556706E-2</v>
      </c>
      <c r="F83" s="18">
        <f t="shared" si="30"/>
        <v>-0.23996438843878759</v>
      </c>
      <c r="G83" s="19">
        <f t="shared" si="37"/>
        <v>0.74056289868604752</v>
      </c>
      <c r="H83" s="38">
        <f t="shared" si="31"/>
        <v>0.2525519756613443</v>
      </c>
      <c r="J83" s="21">
        <f t="shared" si="23"/>
        <v>-1.6783449630075609E-2</v>
      </c>
      <c r="K83" s="22">
        <f t="shared" si="24"/>
        <v>1.6783449630075609E-2</v>
      </c>
      <c r="L83" s="23">
        <f t="shared" si="25"/>
        <v>1.6783449630075609E-2</v>
      </c>
      <c r="M83" s="21">
        <f t="shared" si="32"/>
        <v>-0.27737473650737493</v>
      </c>
      <c r="N83" s="22">
        <f t="shared" si="26"/>
        <v>0.70315255061746029</v>
      </c>
      <c r="O83" s="23">
        <f t="shared" si="33"/>
        <v>0.29415818613745054</v>
      </c>
      <c r="P83" s="24">
        <f t="shared" si="27"/>
        <v>-8.3917248150378043E-3</v>
      </c>
      <c r="Q83" s="23">
        <f t="shared" si="28"/>
        <v>8.3917248150378043E-3</v>
      </c>
      <c r="R83" s="28">
        <f t="shared" si="34"/>
        <v>-0.20255404037020028</v>
      </c>
      <c r="S83" s="23">
        <f t="shared" si="35"/>
        <v>0.21094576518523808</v>
      </c>
    </row>
    <row r="84" spans="1:33" x14ac:dyDescent="0.25">
      <c r="A84">
        <v>19</v>
      </c>
      <c r="B84" s="25">
        <v>0</v>
      </c>
      <c r="C84" s="18">
        <f t="shared" si="22"/>
        <v>-7.8672420140979415E-3</v>
      </c>
      <c r="D84" s="19">
        <f t="shared" si="36"/>
        <v>1.3112070023496569E-2</v>
      </c>
      <c r="E84" s="17">
        <f t="shared" si="29"/>
        <v>7.8672420140979415E-3</v>
      </c>
      <c r="F84" s="18">
        <f t="shared" si="30"/>
        <v>-0.18254974555366377</v>
      </c>
      <c r="G84" s="19">
        <f t="shared" si="37"/>
        <v>0.55801315313238375</v>
      </c>
      <c r="H84" s="38">
        <f t="shared" si="31"/>
        <v>0.19041698756776171</v>
      </c>
      <c r="J84" s="21">
        <f t="shared" si="23"/>
        <v>-1.0489656018797255E-2</v>
      </c>
      <c r="K84" s="22">
        <f t="shared" si="24"/>
        <v>1.0489656018797255E-2</v>
      </c>
      <c r="L84" s="23">
        <f t="shared" si="25"/>
        <v>1.0489656018797255E-2</v>
      </c>
      <c r="M84" s="21">
        <f t="shared" si="32"/>
        <v>-0.211679213587017</v>
      </c>
      <c r="N84" s="22">
        <f t="shared" si="26"/>
        <v>0.5288836850990305</v>
      </c>
      <c r="O84" s="23">
        <f t="shared" si="33"/>
        <v>0.22216886960581425</v>
      </c>
      <c r="P84" s="24">
        <f t="shared" si="27"/>
        <v>-5.2448280093986277E-3</v>
      </c>
      <c r="Q84" s="23">
        <f t="shared" si="28"/>
        <v>5.2448280093986277E-3</v>
      </c>
      <c r="R84" s="28">
        <f t="shared" si="34"/>
        <v>-0.15342027752031051</v>
      </c>
      <c r="S84" s="23">
        <f t="shared" si="35"/>
        <v>0.15866510552970914</v>
      </c>
    </row>
    <row r="85" spans="1:33" x14ac:dyDescent="0.25">
      <c r="A85">
        <v>20</v>
      </c>
      <c r="B85" s="25">
        <v>0</v>
      </c>
      <c r="C85" s="18">
        <f t="shared" si="22"/>
        <v>-4.9170262588112135E-3</v>
      </c>
      <c r="D85" s="19">
        <f t="shared" si="36"/>
        <v>8.1950437646853558E-3</v>
      </c>
      <c r="E85" s="17">
        <f t="shared" si="29"/>
        <v>4.9170262588112135E-3</v>
      </c>
      <c r="F85" s="18">
        <f t="shared" si="30"/>
        <v>-0.1383597330417089</v>
      </c>
      <c r="G85" s="19">
        <f t="shared" si="37"/>
        <v>0.41965342009067486</v>
      </c>
      <c r="H85" s="38">
        <f t="shared" si="31"/>
        <v>0.14327675930052008</v>
      </c>
      <c r="J85" s="21">
        <f t="shared" si="23"/>
        <v>-6.5560350117482846E-3</v>
      </c>
      <c r="K85" s="22">
        <f t="shared" si="24"/>
        <v>6.5560350117482846E-3</v>
      </c>
      <c r="L85" s="23">
        <f t="shared" si="25"/>
        <v>6.5560350117482846E-3</v>
      </c>
      <c r="M85" s="21">
        <f t="shared" si="32"/>
        <v>-0.16084791092796683</v>
      </c>
      <c r="N85" s="22">
        <f t="shared" si="26"/>
        <v>0.39716524220441696</v>
      </c>
      <c r="O85" s="23">
        <f t="shared" si="33"/>
        <v>0.16740394593971511</v>
      </c>
      <c r="P85" s="24">
        <f t="shared" si="27"/>
        <v>-3.2780175058741423E-3</v>
      </c>
      <c r="Q85" s="23">
        <f t="shared" si="28"/>
        <v>3.2780175058741423E-3</v>
      </c>
      <c r="R85" s="28">
        <f t="shared" si="34"/>
        <v>-0.11587155515545094</v>
      </c>
      <c r="S85" s="23">
        <f t="shared" si="35"/>
        <v>0.11914957266132509</v>
      </c>
    </row>
    <row r="87" spans="1:33" x14ac:dyDescent="0.25">
      <c r="F87" s="10"/>
      <c r="G87" t="s">
        <v>21</v>
      </c>
      <c r="H87" s="29">
        <f>SUM(B66:B85)-SUM(H66:H85)-D85-G85</f>
        <v>1.8873791418627661E-15</v>
      </c>
    </row>
    <row r="89" spans="1:33" x14ac:dyDescent="0.25">
      <c r="A89" s="2" t="s">
        <v>51</v>
      </c>
      <c r="B89" s="3"/>
      <c r="C89" s="3"/>
      <c r="D89" s="3"/>
      <c r="E89" s="3"/>
      <c r="F89" s="3"/>
      <c r="G89" s="3"/>
      <c r="H89" s="3"/>
      <c r="J89" s="1" t="s">
        <v>20</v>
      </c>
    </row>
    <row r="90" spans="1:33" x14ac:dyDescent="0.25">
      <c r="A90" s="1" t="s">
        <v>0</v>
      </c>
      <c r="B90" s="1" t="s">
        <v>1</v>
      </c>
      <c r="C90" s="42" t="s">
        <v>34</v>
      </c>
      <c r="D90" s="42"/>
      <c r="E90" s="1" t="s">
        <v>35</v>
      </c>
      <c r="F90" s="42" t="s">
        <v>36</v>
      </c>
      <c r="G90" s="42"/>
      <c r="H90" s="1" t="s">
        <v>37</v>
      </c>
      <c r="J90" s="1" t="s">
        <v>26</v>
      </c>
      <c r="K90" s="1"/>
      <c r="L90" s="1"/>
      <c r="P90" s="14" t="s">
        <v>27</v>
      </c>
      <c r="Q90" s="1"/>
      <c r="R90" s="1"/>
      <c r="V90" s="14" t="s">
        <v>28</v>
      </c>
      <c r="W90" s="1"/>
      <c r="X90" s="1"/>
      <c r="AB90" s="14" t="s">
        <v>29</v>
      </c>
    </row>
    <row r="91" spans="1:33" x14ac:dyDescent="0.25">
      <c r="A91" s="1" t="s">
        <v>4</v>
      </c>
      <c r="B91" s="1" t="s">
        <v>32</v>
      </c>
      <c r="C91" s="1" t="s">
        <v>13</v>
      </c>
      <c r="D91" s="1" t="s">
        <v>31</v>
      </c>
      <c r="E91" s="1" t="s">
        <v>30</v>
      </c>
      <c r="F91" s="1" t="s">
        <v>13</v>
      </c>
      <c r="G91" s="1" t="s">
        <v>31</v>
      </c>
      <c r="H91" s="1" t="s">
        <v>30</v>
      </c>
      <c r="J91" s="1" t="s">
        <v>38</v>
      </c>
      <c r="K91" s="1" t="s">
        <v>39</v>
      </c>
      <c r="L91" s="1" t="s">
        <v>45</v>
      </c>
      <c r="M91" s="1" t="s">
        <v>41</v>
      </c>
      <c r="N91" s="1" t="s">
        <v>43</v>
      </c>
      <c r="O91" s="1" t="s">
        <v>44</v>
      </c>
      <c r="P91" s="1" t="s">
        <v>38</v>
      </c>
      <c r="Q91" s="1" t="s">
        <v>39</v>
      </c>
      <c r="R91" s="1" t="s">
        <v>45</v>
      </c>
      <c r="S91" s="1" t="s">
        <v>41</v>
      </c>
      <c r="T91" s="1" t="s">
        <v>43</v>
      </c>
      <c r="U91" s="1" t="s">
        <v>44</v>
      </c>
      <c r="V91" s="1" t="s">
        <v>38</v>
      </c>
      <c r="W91" s="1" t="s">
        <v>39</v>
      </c>
      <c r="X91" s="1" t="s">
        <v>45</v>
      </c>
      <c r="Y91" s="1" t="s">
        <v>41</v>
      </c>
      <c r="Z91" s="1" t="s">
        <v>43</v>
      </c>
      <c r="AA91" s="1" t="s">
        <v>44</v>
      </c>
      <c r="AB91" s="1" t="s">
        <v>38</v>
      </c>
      <c r="AC91" s="1" t="s">
        <v>39</v>
      </c>
      <c r="AD91" s="1" t="s">
        <v>45</v>
      </c>
      <c r="AE91" s="1" t="s">
        <v>41</v>
      </c>
      <c r="AF91" s="1" t="s">
        <v>43</v>
      </c>
      <c r="AG91" s="1" t="s">
        <v>44</v>
      </c>
    </row>
    <row r="92" spans="1:33" x14ac:dyDescent="0.25">
      <c r="A92" s="1"/>
      <c r="B92" s="1"/>
      <c r="C92" s="1"/>
      <c r="D92" s="1"/>
      <c r="E92" s="1"/>
      <c r="F92" s="1"/>
      <c r="G92" s="1"/>
      <c r="H92" s="1"/>
      <c r="J92" s="1" t="s">
        <v>18</v>
      </c>
      <c r="K92" s="1" t="s">
        <v>18</v>
      </c>
      <c r="L92" s="1" t="s">
        <v>18</v>
      </c>
      <c r="M92" s="1" t="s">
        <v>18</v>
      </c>
      <c r="N92" s="1" t="s">
        <v>18</v>
      </c>
      <c r="O92" s="1" t="s">
        <v>18</v>
      </c>
      <c r="P92" s="14" t="s">
        <v>25</v>
      </c>
      <c r="Q92" s="1" t="s">
        <v>25</v>
      </c>
      <c r="R92" s="26" t="s">
        <v>25</v>
      </c>
      <c r="S92" s="26" t="s">
        <v>25</v>
      </c>
      <c r="T92" s="26" t="s">
        <v>25</v>
      </c>
      <c r="U92" s="26" t="s">
        <v>25</v>
      </c>
      <c r="V92" s="26" t="s">
        <v>25</v>
      </c>
      <c r="W92" s="26" t="s">
        <v>25</v>
      </c>
      <c r="X92" s="26" t="s">
        <v>25</v>
      </c>
      <c r="Y92" s="26" t="s">
        <v>25</v>
      </c>
      <c r="Z92" s="1" t="s">
        <v>25</v>
      </c>
      <c r="AA92" s="1" t="s">
        <v>25</v>
      </c>
      <c r="AB92" s="14" t="s">
        <v>19</v>
      </c>
      <c r="AC92" s="1" t="s">
        <v>19</v>
      </c>
      <c r="AD92" s="26" t="s">
        <v>19</v>
      </c>
      <c r="AE92" s="26" t="s">
        <v>19</v>
      </c>
      <c r="AF92" s="1" t="s">
        <v>19</v>
      </c>
      <c r="AG92" s="1" t="s">
        <v>19</v>
      </c>
    </row>
    <row r="93" spans="1:33" x14ac:dyDescent="0.25">
      <c r="A93" s="11">
        <v>0</v>
      </c>
      <c r="B93" s="12">
        <v>0</v>
      </c>
      <c r="C93" s="12">
        <v>0</v>
      </c>
      <c r="D93" s="12">
        <v>0</v>
      </c>
      <c r="E93" s="12">
        <v>0</v>
      </c>
      <c r="F93" s="12">
        <v>0</v>
      </c>
      <c r="G93" s="12">
        <v>0</v>
      </c>
      <c r="H93" s="12">
        <v>0</v>
      </c>
      <c r="J93" s="15">
        <v>0</v>
      </c>
      <c r="K93" s="15">
        <v>0</v>
      </c>
      <c r="L93" s="15">
        <v>0</v>
      </c>
      <c r="M93" s="15">
        <v>0</v>
      </c>
      <c r="N93" s="15">
        <v>0</v>
      </c>
      <c r="O93" s="15">
        <v>0</v>
      </c>
      <c r="P93" s="16">
        <v>0</v>
      </c>
      <c r="Q93" s="15">
        <v>0</v>
      </c>
      <c r="R93" s="15">
        <v>0</v>
      </c>
      <c r="S93" s="15">
        <v>0</v>
      </c>
      <c r="T93" s="15">
        <v>0</v>
      </c>
      <c r="U93" s="15">
        <v>0</v>
      </c>
      <c r="V93" s="16">
        <v>0</v>
      </c>
      <c r="W93" s="15">
        <v>0</v>
      </c>
      <c r="X93" s="15">
        <v>0</v>
      </c>
      <c r="Y93" s="15">
        <v>0</v>
      </c>
      <c r="Z93" s="15">
        <v>0</v>
      </c>
      <c r="AA93" s="15">
        <v>0</v>
      </c>
      <c r="AB93" s="16">
        <v>0</v>
      </c>
      <c r="AC93" s="15">
        <v>0</v>
      </c>
      <c r="AD93" s="15">
        <v>0</v>
      </c>
      <c r="AE93" s="15">
        <v>0</v>
      </c>
      <c r="AF93" s="15">
        <v>0</v>
      </c>
      <c r="AG93" s="15">
        <v>0</v>
      </c>
    </row>
    <row r="94" spans="1:33" x14ac:dyDescent="0.25">
      <c r="A94">
        <v>1</v>
      </c>
      <c r="B94" s="25">
        <v>0</v>
      </c>
      <c r="C94" s="18">
        <f>-E94+B94</f>
        <v>0</v>
      </c>
      <c r="D94" s="19">
        <f>D93+C94</f>
        <v>0</v>
      </c>
      <c r="E94" s="17">
        <f t="shared" ref="E94:E113" si="38">(L94+2*R94+2*X94+AD94)/6</f>
        <v>0</v>
      </c>
      <c r="F94" s="18">
        <f>-H94+E94</f>
        <v>0</v>
      </c>
      <c r="G94" s="19">
        <f>G93+F94</f>
        <v>0</v>
      </c>
      <c r="H94" s="17">
        <f>(O94+2*U94+2*AA94+AG94)/6</f>
        <v>0</v>
      </c>
      <c r="J94" s="21">
        <f t="shared" ref="J94:J113" si="39">-L94+B94</f>
        <v>0</v>
      </c>
      <c r="K94" s="22">
        <f t="shared" ref="K94:K113" si="40">D93+J94</f>
        <v>0</v>
      </c>
      <c r="L94" s="23">
        <f t="shared" ref="L94:L113" si="41">D93*$B$2</f>
        <v>0</v>
      </c>
      <c r="M94" s="21">
        <f t="shared" ref="M94:M113" si="42">-O94+E94</f>
        <v>0</v>
      </c>
      <c r="N94" s="22">
        <f t="shared" ref="N94:N113" si="43">G93+M94</f>
        <v>0</v>
      </c>
      <c r="O94" s="23">
        <f>G93*$B$3</f>
        <v>0</v>
      </c>
      <c r="P94" s="24">
        <f t="shared" ref="P94:P113" si="44">-R94+B94</f>
        <v>0</v>
      </c>
      <c r="Q94" s="22">
        <f t="shared" ref="Q94:Q113" si="45">D93+P94/2</f>
        <v>0</v>
      </c>
      <c r="R94" s="23">
        <f t="shared" ref="R94:R113" si="46">$B$2*(D93+J94/2)</f>
        <v>0</v>
      </c>
      <c r="S94" s="21">
        <f>-U94+E94</f>
        <v>0</v>
      </c>
      <c r="T94" s="22">
        <f>G93+S94/2</f>
        <v>0</v>
      </c>
      <c r="U94" s="23">
        <f>(G93+M94/2)*$B$3</f>
        <v>0</v>
      </c>
      <c r="V94" s="24">
        <f t="shared" ref="V94:V113" si="47">-X94+B94</f>
        <v>0</v>
      </c>
      <c r="W94" s="22">
        <f t="shared" ref="W94:W113" si="48">D93+V94/2</f>
        <v>0</v>
      </c>
      <c r="X94" s="23">
        <f t="shared" ref="X94:X113" si="49">$B$2*(D93+P94/2)</f>
        <v>0</v>
      </c>
      <c r="Y94" s="21">
        <f>-AA94+E94</f>
        <v>0</v>
      </c>
      <c r="Z94" s="22">
        <f>G93+Y94/2</f>
        <v>0</v>
      </c>
      <c r="AA94" s="23">
        <f>(G93+S94/2)*$B$3</f>
        <v>0</v>
      </c>
      <c r="AB94" s="24">
        <f t="shared" ref="AB94:AB113" si="50">-AD94+B94</f>
        <v>0</v>
      </c>
      <c r="AC94" s="22">
        <f t="shared" ref="AC94:AC113" si="51">D93+AB94</f>
        <v>0</v>
      </c>
      <c r="AD94" s="23">
        <f t="shared" ref="AD94:AD113" si="52">$B$2*(D93+V94)</f>
        <v>0</v>
      </c>
      <c r="AE94" s="21">
        <f>-AG94+E94</f>
        <v>0</v>
      </c>
      <c r="AF94" s="22">
        <f>G93+AE94</f>
        <v>0</v>
      </c>
      <c r="AG94" s="23">
        <f>(G93+Y94)*$B$3</f>
        <v>0</v>
      </c>
    </row>
    <row r="95" spans="1:33" x14ac:dyDescent="0.25">
      <c r="A95">
        <v>2</v>
      </c>
      <c r="B95" s="25">
        <v>10</v>
      </c>
      <c r="C95" s="18">
        <f t="shared" ref="C95:C113" si="53">-E95+B95</f>
        <v>7.8645833333333339</v>
      </c>
      <c r="D95" s="19">
        <f>D94+C95</f>
        <v>7.8645833333333339</v>
      </c>
      <c r="E95" s="17">
        <f t="shared" si="38"/>
        <v>2.1354166666666665</v>
      </c>
      <c r="F95" s="18">
        <f t="shared" ref="F95:F113" si="54">-H95+E95</f>
        <v>1.8447330729166667</v>
      </c>
      <c r="G95" s="19">
        <f>G94+F95</f>
        <v>1.8447330729166667</v>
      </c>
      <c r="H95" s="17">
        <f t="shared" ref="H95:H113" si="55">(O95+2*U95+2*AA95+AG95)/6</f>
        <v>0.29068359374999997</v>
      </c>
      <c r="J95" s="21">
        <f t="shared" si="39"/>
        <v>10</v>
      </c>
      <c r="K95" s="22">
        <f t="shared" si="40"/>
        <v>10</v>
      </c>
      <c r="L95" s="23">
        <f t="shared" si="41"/>
        <v>0</v>
      </c>
      <c r="M95" s="21">
        <f t="shared" si="42"/>
        <v>2.1354166666666665</v>
      </c>
      <c r="N95" s="22">
        <f t="shared" si="43"/>
        <v>2.1354166666666665</v>
      </c>
      <c r="O95" s="23">
        <f t="shared" ref="O95:O113" si="56">G94*$B$3</f>
        <v>0</v>
      </c>
      <c r="P95" s="24">
        <f t="shared" si="44"/>
        <v>7.5</v>
      </c>
      <c r="Q95" s="22">
        <f t="shared" si="45"/>
        <v>3.75</v>
      </c>
      <c r="R95" s="23">
        <f t="shared" si="46"/>
        <v>2.5</v>
      </c>
      <c r="S95" s="21">
        <f t="shared" ref="S95:S113" si="57">-U95+E95</f>
        <v>1.8151041666666665</v>
      </c>
      <c r="T95" s="22">
        <f t="shared" ref="T95:T113" si="58">G94+S95/2</f>
        <v>0.90755208333333326</v>
      </c>
      <c r="U95" s="23">
        <f t="shared" ref="U95:U113" si="59">(G94+M95/2)*$B$3</f>
        <v>0.32031249999999994</v>
      </c>
      <c r="V95" s="24">
        <f t="shared" si="47"/>
        <v>8.125</v>
      </c>
      <c r="W95" s="22">
        <f t="shared" si="48"/>
        <v>4.0625</v>
      </c>
      <c r="X95" s="23">
        <f t="shared" si="49"/>
        <v>1.875</v>
      </c>
      <c r="Y95" s="21">
        <f t="shared" ref="Y95:Y113" si="60">-AA95+E95</f>
        <v>1.8631510416666666</v>
      </c>
      <c r="Z95" s="22">
        <f t="shared" ref="Z95:Z113" si="61">G94+Y95/2</f>
        <v>0.93157552083333328</v>
      </c>
      <c r="AA95" s="23">
        <f t="shared" ref="AA95:AA113" si="62">(G94+S95/2)*$B$3</f>
        <v>0.27226562499999996</v>
      </c>
      <c r="AB95" s="24">
        <f t="shared" si="50"/>
        <v>5.9375</v>
      </c>
      <c r="AC95" s="22">
        <f t="shared" si="51"/>
        <v>5.9375</v>
      </c>
      <c r="AD95" s="23">
        <f t="shared" si="52"/>
        <v>4.0625</v>
      </c>
      <c r="AE95" s="21">
        <f t="shared" ref="AE95:AE113" si="63">-AG95+E95</f>
        <v>1.5764713541666666</v>
      </c>
      <c r="AF95" s="22">
        <f t="shared" ref="AF95:AF113" si="64">G94+AE95</f>
        <v>1.5764713541666666</v>
      </c>
      <c r="AG95" s="23">
        <f t="shared" ref="AG95:AG113" si="65">(G94+Y95)*$B$3</f>
        <v>0.5589453124999999</v>
      </c>
    </row>
    <row r="96" spans="1:33" x14ac:dyDescent="0.25">
      <c r="A96">
        <v>3</v>
      </c>
      <c r="B96" s="25">
        <v>10</v>
      </c>
      <c r="C96" s="18">
        <f t="shared" si="53"/>
        <v>4.7719997829861107</v>
      </c>
      <c r="D96" s="19">
        <f t="shared" ref="D96:D113" si="66">D95+C96</f>
        <v>12.636583116319445</v>
      </c>
      <c r="E96" s="17">
        <f t="shared" si="38"/>
        <v>5.2280002170138893</v>
      </c>
      <c r="F96" s="18">
        <f t="shared" si="54"/>
        <v>4.0382530524631077</v>
      </c>
      <c r="G96" s="19">
        <f t="shared" ref="G96:G113" si="67">G95+F96</f>
        <v>5.8829861253797748</v>
      </c>
      <c r="H96" s="17">
        <f t="shared" si="55"/>
        <v>1.1897471645507813</v>
      </c>
      <c r="J96" s="21">
        <f t="shared" si="39"/>
        <v>6.067708333333333</v>
      </c>
      <c r="K96" s="22">
        <f t="shared" si="40"/>
        <v>13.932291666666668</v>
      </c>
      <c r="L96" s="23">
        <f t="shared" si="41"/>
        <v>3.932291666666667</v>
      </c>
      <c r="M96" s="21">
        <f t="shared" si="42"/>
        <v>4.6745802951388891</v>
      </c>
      <c r="N96" s="22">
        <f t="shared" si="43"/>
        <v>6.5193133680555562</v>
      </c>
      <c r="O96" s="23">
        <f t="shared" si="56"/>
        <v>0.553419921875</v>
      </c>
      <c r="P96" s="24">
        <f t="shared" si="44"/>
        <v>4.55078125</v>
      </c>
      <c r="Q96" s="22">
        <f t="shared" si="45"/>
        <v>10.139973958333334</v>
      </c>
      <c r="R96" s="23">
        <f t="shared" si="46"/>
        <v>5.44921875</v>
      </c>
      <c r="S96" s="21">
        <f t="shared" si="57"/>
        <v>3.9733932508680558</v>
      </c>
      <c r="T96" s="22">
        <f t="shared" si="58"/>
        <v>3.8314296983506946</v>
      </c>
      <c r="U96" s="23">
        <f t="shared" si="59"/>
        <v>1.2546069661458332</v>
      </c>
      <c r="V96" s="24">
        <f t="shared" si="47"/>
        <v>4.930013020833333</v>
      </c>
      <c r="W96" s="22">
        <f t="shared" si="48"/>
        <v>10.32958984375</v>
      </c>
      <c r="X96" s="23">
        <f t="shared" si="49"/>
        <v>5.069986979166667</v>
      </c>
      <c r="Y96" s="21">
        <f t="shared" si="60"/>
        <v>4.0785713075086809</v>
      </c>
      <c r="Z96" s="22">
        <f t="shared" si="61"/>
        <v>3.8840187266710071</v>
      </c>
      <c r="AA96" s="23">
        <f t="shared" si="62"/>
        <v>1.1494289095052084</v>
      </c>
      <c r="AB96" s="24">
        <f t="shared" si="50"/>
        <v>3.6027018229166661</v>
      </c>
      <c r="AC96" s="22">
        <f t="shared" si="51"/>
        <v>11.46728515625</v>
      </c>
      <c r="AD96" s="23">
        <f t="shared" si="52"/>
        <v>6.3972981770833339</v>
      </c>
      <c r="AE96" s="21">
        <f t="shared" si="63"/>
        <v>3.4510089028862847</v>
      </c>
      <c r="AF96" s="22">
        <f t="shared" si="64"/>
        <v>5.2957419758029509</v>
      </c>
      <c r="AG96" s="23">
        <f t="shared" si="65"/>
        <v>1.7769913141276044</v>
      </c>
    </row>
    <row r="97" spans="1:33" x14ac:dyDescent="0.25">
      <c r="A97">
        <v>4</v>
      </c>
      <c r="B97" s="25">
        <v>10</v>
      </c>
      <c r="C97" s="18">
        <f t="shared" si="53"/>
        <v>2.8955102849889682</v>
      </c>
      <c r="D97" s="19">
        <f t="shared" si="66"/>
        <v>15.532093401308412</v>
      </c>
      <c r="E97" s="17">
        <f t="shared" si="38"/>
        <v>7.1044897150110318</v>
      </c>
      <c r="F97" s="18">
        <f t="shared" si="54"/>
        <v>4.61274166083642</v>
      </c>
      <c r="G97" s="19">
        <f t="shared" si="67"/>
        <v>10.495727786216195</v>
      </c>
      <c r="H97" s="17">
        <f t="shared" si="55"/>
        <v>2.4917480541746122</v>
      </c>
      <c r="J97" s="21">
        <f t="shared" si="39"/>
        <v>3.6817084418402777</v>
      </c>
      <c r="K97" s="22">
        <f t="shared" si="40"/>
        <v>16.318291558159721</v>
      </c>
      <c r="L97" s="23">
        <f t="shared" si="41"/>
        <v>6.3182915581597223</v>
      </c>
      <c r="M97" s="21">
        <f t="shared" si="42"/>
        <v>5.3395938773970997</v>
      </c>
      <c r="N97" s="22">
        <f t="shared" si="43"/>
        <v>11.222580002776875</v>
      </c>
      <c r="O97" s="23">
        <f t="shared" si="56"/>
        <v>1.7648958376139323</v>
      </c>
      <c r="P97" s="24">
        <f t="shared" si="44"/>
        <v>2.761281331380208</v>
      </c>
      <c r="Q97" s="22">
        <f t="shared" si="45"/>
        <v>14.017223782009548</v>
      </c>
      <c r="R97" s="23">
        <f t="shared" si="46"/>
        <v>7.238718668619792</v>
      </c>
      <c r="S97" s="21">
        <f t="shared" si="57"/>
        <v>4.5386547957875347</v>
      </c>
      <c r="T97" s="22">
        <f t="shared" si="58"/>
        <v>8.1523135232735413</v>
      </c>
      <c r="U97" s="23">
        <f t="shared" si="59"/>
        <v>2.5658349192234975</v>
      </c>
      <c r="V97" s="24">
        <f t="shared" si="47"/>
        <v>2.9913881089952259</v>
      </c>
      <c r="W97" s="22">
        <f t="shared" si="48"/>
        <v>14.132277170817058</v>
      </c>
      <c r="X97" s="23">
        <f t="shared" si="49"/>
        <v>7.0086118910047741</v>
      </c>
      <c r="Y97" s="21">
        <f t="shared" si="60"/>
        <v>4.6587956580289696</v>
      </c>
      <c r="Z97" s="22">
        <f t="shared" si="61"/>
        <v>8.2123839543942587</v>
      </c>
      <c r="AA97" s="23">
        <f t="shared" si="62"/>
        <v>2.4456940569820622</v>
      </c>
      <c r="AB97" s="24">
        <f t="shared" si="50"/>
        <v>2.1860143873426647</v>
      </c>
      <c r="AC97" s="22">
        <f t="shared" si="51"/>
        <v>14.822597503662109</v>
      </c>
      <c r="AD97" s="23">
        <f t="shared" si="52"/>
        <v>7.8139856126573353</v>
      </c>
      <c r="AE97" s="21">
        <f t="shared" si="63"/>
        <v>3.9419551799884087</v>
      </c>
      <c r="AF97" s="22">
        <f t="shared" si="64"/>
        <v>9.8249413053681831</v>
      </c>
      <c r="AG97" s="23">
        <f t="shared" si="65"/>
        <v>3.1625345350226231</v>
      </c>
    </row>
    <row r="98" spans="1:33" x14ac:dyDescent="0.25">
      <c r="A98">
        <v>5</v>
      </c>
      <c r="B98" s="25">
        <v>0</v>
      </c>
      <c r="C98" s="18">
        <f t="shared" si="53"/>
        <v>-6.1076721447853393</v>
      </c>
      <c r="D98" s="19">
        <f t="shared" si="66"/>
        <v>9.4244212565230718</v>
      </c>
      <c r="E98" s="17">
        <f t="shared" si="38"/>
        <v>6.1076721447853393</v>
      </c>
      <c r="F98" s="18">
        <f t="shared" si="54"/>
        <v>2.5561662216811802</v>
      </c>
      <c r="G98" s="19">
        <f t="shared" si="67"/>
        <v>13.051894007897374</v>
      </c>
      <c r="H98" s="17">
        <f t="shared" si="55"/>
        <v>3.551505923104159</v>
      </c>
      <c r="J98" s="21">
        <f t="shared" si="39"/>
        <v>-7.766046700654206</v>
      </c>
      <c r="K98" s="22">
        <f t="shared" si="40"/>
        <v>7.766046700654206</v>
      </c>
      <c r="L98" s="23">
        <f t="shared" si="41"/>
        <v>7.766046700654206</v>
      </c>
      <c r="M98" s="21">
        <f t="shared" si="42"/>
        <v>2.958953808920481</v>
      </c>
      <c r="N98" s="22">
        <f t="shared" si="43"/>
        <v>13.454681595136677</v>
      </c>
      <c r="O98" s="23">
        <f t="shared" si="56"/>
        <v>3.1487183358648583</v>
      </c>
      <c r="P98" s="24">
        <f t="shared" si="44"/>
        <v>-5.824535025490654</v>
      </c>
      <c r="Q98" s="22">
        <f t="shared" si="45"/>
        <v>12.619825888563085</v>
      </c>
      <c r="R98" s="23">
        <f t="shared" si="46"/>
        <v>5.824535025490654</v>
      </c>
      <c r="S98" s="21">
        <f t="shared" si="57"/>
        <v>2.5151107375824089</v>
      </c>
      <c r="T98" s="22">
        <f t="shared" si="58"/>
        <v>11.753283155007399</v>
      </c>
      <c r="U98" s="23">
        <f t="shared" si="59"/>
        <v>3.5925614072029304</v>
      </c>
      <c r="V98" s="24">
        <f t="shared" si="47"/>
        <v>-6.3099129442815425</v>
      </c>
      <c r="W98" s="22">
        <f t="shared" si="48"/>
        <v>12.377136929167641</v>
      </c>
      <c r="X98" s="23">
        <f t="shared" si="49"/>
        <v>6.3099129442815425</v>
      </c>
      <c r="Y98" s="21">
        <f t="shared" si="60"/>
        <v>2.5816871982831198</v>
      </c>
      <c r="Z98" s="22">
        <f t="shared" si="61"/>
        <v>11.786571385357755</v>
      </c>
      <c r="AA98" s="23">
        <f t="shared" si="62"/>
        <v>3.5259849465022195</v>
      </c>
      <c r="AB98" s="24">
        <f t="shared" si="50"/>
        <v>-4.6110902285134348</v>
      </c>
      <c r="AC98" s="22">
        <f t="shared" si="51"/>
        <v>10.921003172794977</v>
      </c>
      <c r="AD98" s="23">
        <f t="shared" si="52"/>
        <v>4.6110902285134348</v>
      </c>
      <c r="AE98" s="21">
        <f t="shared" si="63"/>
        <v>2.1844476494355449</v>
      </c>
      <c r="AF98" s="22">
        <f t="shared" si="64"/>
        <v>12.680175435651741</v>
      </c>
      <c r="AG98" s="23">
        <f t="shared" si="65"/>
        <v>3.9232244953497943</v>
      </c>
    </row>
    <row r="99" spans="1:33" x14ac:dyDescent="0.25">
      <c r="A99">
        <v>6</v>
      </c>
      <c r="B99" s="25">
        <v>0</v>
      </c>
      <c r="C99" s="18">
        <f t="shared" si="53"/>
        <v>-3.7059573170181874</v>
      </c>
      <c r="D99" s="19">
        <f t="shared" si="66"/>
        <v>5.7184639395048844</v>
      </c>
      <c r="E99" s="17">
        <f t="shared" si="38"/>
        <v>3.7059573170181874</v>
      </c>
      <c r="F99" s="18">
        <f t="shared" si="54"/>
        <v>-0.18107760358261693</v>
      </c>
      <c r="G99" s="19">
        <f t="shared" si="67"/>
        <v>12.870816404314757</v>
      </c>
      <c r="H99" s="17">
        <f t="shared" si="55"/>
        <v>3.8870349206008044</v>
      </c>
      <c r="J99" s="21">
        <f t="shared" si="39"/>
        <v>-4.7122106282615359</v>
      </c>
      <c r="K99" s="22">
        <f t="shared" si="40"/>
        <v>4.7122106282615359</v>
      </c>
      <c r="L99" s="23">
        <f t="shared" si="41"/>
        <v>4.7122106282615359</v>
      </c>
      <c r="M99" s="21">
        <f t="shared" si="42"/>
        <v>-0.20961088535102457</v>
      </c>
      <c r="N99" s="22">
        <f t="shared" si="43"/>
        <v>12.84228312254635</v>
      </c>
      <c r="O99" s="23">
        <f t="shared" si="56"/>
        <v>3.915568202369212</v>
      </c>
      <c r="P99" s="24">
        <f t="shared" si="44"/>
        <v>-3.5341579711961519</v>
      </c>
      <c r="Q99" s="22">
        <f t="shared" si="45"/>
        <v>7.6573422709249961</v>
      </c>
      <c r="R99" s="23">
        <f t="shared" si="46"/>
        <v>3.5341579711961519</v>
      </c>
      <c r="S99" s="21">
        <f t="shared" si="57"/>
        <v>-0.17816925254837068</v>
      </c>
      <c r="T99" s="22">
        <f t="shared" si="58"/>
        <v>12.962809381623188</v>
      </c>
      <c r="U99" s="23">
        <f t="shared" si="59"/>
        <v>3.8841265695665581</v>
      </c>
      <c r="V99" s="24">
        <f t="shared" si="47"/>
        <v>-3.828671135462498</v>
      </c>
      <c r="W99" s="22">
        <f t="shared" si="48"/>
        <v>7.5100856887918228</v>
      </c>
      <c r="X99" s="23">
        <f t="shared" si="49"/>
        <v>3.828671135462498</v>
      </c>
      <c r="Y99" s="21">
        <f t="shared" si="60"/>
        <v>-0.18288549746876903</v>
      </c>
      <c r="Z99" s="22">
        <f t="shared" si="61"/>
        <v>12.960451259162991</v>
      </c>
      <c r="AA99" s="23">
        <f t="shared" si="62"/>
        <v>3.8888428144869565</v>
      </c>
      <c r="AB99" s="24">
        <f t="shared" si="50"/>
        <v>-2.7978750605302869</v>
      </c>
      <c r="AC99" s="22">
        <f t="shared" si="51"/>
        <v>6.6265461959927849</v>
      </c>
      <c r="AD99" s="23">
        <f t="shared" si="52"/>
        <v>2.7978750605302869</v>
      </c>
      <c r="AE99" s="21">
        <f t="shared" si="63"/>
        <v>-0.15474523611039404</v>
      </c>
      <c r="AF99" s="22">
        <f t="shared" si="64"/>
        <v>12.897148771786981</v>
      </c>
      <c r="AG99" s="23">
        <f t="shared" si="65"/>
        <v>3.8607025531285815</v>
      </c>
    </row>
    <row r="100" spans="1:33" x14ac:dyDescent="0.25">
      <c r="A100">
        <v>7</v>
      </c>
      <c r="B100" s="25">
        <v>0</v>
      </c>
      <c r="C100" s="18">
        <f t="shared" si="53"/>
        <v>-2.2486668095448894</v>
      </c>
      <c r="D100" s="19">
        <f t="shared" si="66"/>
        <v>3.469797129959995</v>
      </c>
      <c r="E100" s="17">
        <f t="shared" si="38"/>
        <v>2.2486668095448894</v>
      </c>
      <c r="F100" s="18">
        <f t="shared" si="54"/>
        <v>-1.3930659162876315</v>
      </c>
      <c r="G100" s="19">
        <f t="shared" si="67"/>
        <v>11.477750488027127</v>
      </c>
      <c r="H100" s="17">
        <f t="shared" si="55"/>
        <v>3.6417327258325209</v>
      </c>
      <c r="J100" s="21">
        <f t="shared" si="39"/>
        <v>-2.8592319697524422</v>
      </c>
      <c r="K100" s="22">
        <f t="shared" si="40"/>
        <v>2.8592319697524422</v>
      </c>
      <c r="L100" s="23">
        <f t="shared" si="41"/>
        <v>2.8592319697524422</v>
      </c>
      <c r="M100" s="21">
        <f t="shared" si="42"/>
        <v>-1.6125781117495377</v>
      </c>
      <c r="N100" s="22">
        <f t="shared" si="43"/>
        <v>11.25823829256522</v>
      </c>
      <c r="O100" s="23">
        <f t="shared" si="56"/>
        <v>3.8612449212944271</v>
      </c>
      <c r="P100" s="24">
        <f t="shared" si="44"/>
        <v>-2.1444239773143314</v>
      </c>
      <c r="Q100" s="22">
        <f t="shared" si="45"/>
        <v>4.6462519508477182</v>
      </c>
      <c r="R100" s="23">
        <f t="shared" si="46"/>
        <v>2.1444239773143314</v>
      </c>
      <c r="S100" s="21">
        <f t="shared" si="57"/>
        <v>-1.3706913949871069</v>
      </c>
      <c r="T100" s="22">
        <f t="shared" si="58"/>
        <v>12.185470706821203</v>
      </c>
      <c r="U100" s="23">
        <f t="shared" si="59"/>
        <v>3.6193582045319963</v>
      </c>
      <c r="V100" s="24">
        <f t="shared" si="47"/>
        <v>-2.3231259754238591</v>
      </c>
      <c r="W100" s="22">
        <f t="shared" si="48"/>
        <v>4.5569009517929544</v>
      </c>
      <c r="X100" s="23">
        <f t="shared" si="49"/>
        <v>2.3231259754238591</v>
      </c>
      <c r="Y100" s="21">
        <f t="shared" si="60"/>
        <v>-1.4069744025014712</v>
      </c>
      <c r="Z100" s="22">
        <f t="shared" si="61"/>
        <v>12.167329203064021</v>
      </c>
      <c r="AA100" s="23">
        <f t="shared" si="62"/>
        <v>3.6556412120463606</v>
      </c>
      <c r="AB100" s="24">
        <f t="shared" si="50"/>
        <v>-1.6976689820405126</v>
      </c>
      <c r="AC100" s="22">
        <f t="shared" si="51"/>
        <v>4.0207949574643713</v>
      </c>
      <c r="AD100" s="23">
        <f t="shared" si="52"/>
        <v>1.6976689820405126</v>
      </c>
      <c r="AE100" s="21">
        <f t="shared" si="63"/>
        <v>-1.1904857909990967</v>
      </c>
      <c r="AF100" s="22">
        <f t="shared" si="64"/>
        <v>11.680330613315661</v>
      </c>
      <c r="AG100" s="23">
        <f t="shared" si="65"/>
        <v>3.4391526005439861</v>
      </c>
    </row>
    <row r="101" spans="1:33" x14ac:dyDescent="0.25">
      <c r="A101">
        <v>8</v>
      </c>
      <c r="B101" s="25">
        <v>0</v>
      </c>
      <c r="C101" s="18">
        <f t="shared" si="53"/>
        <v>-1.3644254339165605</v>
      </c>
      <c r="D101" s="19">
        <f t="shared" si="66"/>
        <v>2.1053716960434343</v>
      </c>
      <c r="E101" s="17">
        <f t="shared" si="38"/>
        <v>1.3644254339165605</v>
      </c>
      <c r="F101" s="18">
        <f t="shared" si="54"/>
        <v>-1.7959094891286613</v>
      </c>
      <c r="G101" s="19">
        <f t="shared" si="67"/>
        <v>9.6818409988984655</v>
      </c>
      <c r="H101" s="17">
        <f t="shared" si="55"/>
        <v>3.1603349230452218</v>
      </c>
      <c r="J101" s="21">
        <f t="shared" si="39"/>
        <v>-1.7348985649799975</v>
      </c>
      <c r="K101" s="22">
        <f t="shared" si="40"/>
        <v>1.7348985649799975</v>
      </c>
      <c r="L101" s="23">
        <f t="shared" si="41"/>
        <v>1.7348985649799975</v>
      </c>
      <c r="M101" s="21">
        <f t="shared" si="42"/>
        <v>-2.0788997124915776</v>
      </c>
      <c r="N101" s="22">
        <f t="shared" si="43"/>
        <v>9.3988507755355499</v>
      </c>
      <c r="O101" s="23">
        <f t="shared" si="56"/>
        <v>3.4433251464081378</v>
      </c>
      <c r="P101" s="24">
        <f t="shared" si="44"/>
        <v>-1.3011739237349982</v>
      </c>
      <c r="Q101" s="22">
        <f t="shared" si="45"/>
        <v>2.8192101680924959</v>
      </c>
      <c r="R101" s="23">
        <f t="shared" si="46"/>
        <v>1.3011739237349982</v>
      </c>
      <c r="S101" s="21">
        <f t="shared" si="57"/>
        <v>-1.7670647556178409</v>
      </c>
      <c r="T101" s="22">
        <f t="shared" si="58"/>
        <v>10.594218110218206</v>
      </c>
      <c r="U101" s="23">
        <f t="shared" si="59"/>
        <v>3.1314901895344014</v>
      </c>
      <c r="V101" s="24">
        <f t="shared" si="47"/>
        <v>-1.409605084046248</v>
      </c>
      <c r="W101" s="22">
        <f t="shared" si="48"/>
        <v>2.7649945879368709</v>
      </c>
      <c r="X101" s="23">
        <f t="shared" si="49"/>
        <v>1.409605084046248</v>
      </c>
      <c r="Y101" s="21">
        <f t="shared" si="60"/>
        <v>-1.8138399991489014</v>
      </c>
      <c r="Z101" s="22">
        <f t="shared" si="61"/>
        <v>10.570830488452676</v>
      </c>
      <c r="AA101" s="23">
        <f t="shared" si="62"/>
        <v>3.1782654330654618</v>
      </c>
      <c r="AB101" s="24">
        <f t="shared" si="50"/>
        <v>-1.0300960229568736</v>
      </c>
      <c r="AC101" s="22">
        <f t="shared" si="51"/>
        <v>2.4397011070031214</v>
      </c>
      <c r="AD101" s="23">
        <f t="shared" si="52"/>
        <v>1.0300960229568736</v>
      </c>
      <c r="AE101" s="21">
        <f t="shared" si="63"/>
        <v>-1.5347477127469069</v>
      </c>
      <c r="AF101" s="22">
        <f t="shared" si="64"/>
        <v>9.9430027752802204</v>
      </c>
      <c r="AG101" s="23">
        <f t="shared" si="65"/>
        <v>2.8991731466634674</v>
      </c>
    </row>
    <row r="102" spans="1:33" x14ac:dyDescent="0.25">
      <c r="A102">
        <v>9</v>
      </c>
      <c r="B102" s="25">
        <v>0</v>
      </c>
      <c r="C102" s="18">
        <f t="shared" si="53"/>
        <v>-0.82789355755874627</v>
      </c>
      <c r="D102" s="19">
        <f t="shared" si="66"/>
        <v>1.2774781384846881</v>
      </c>
      <c r="E102" s="17">
        <f t="shared" si="38"/>
        <v>0.82789355755874627</v>
      </c>
      <c r="F102" s="18">
        <f t="shared" si="54"/>
        <v>-1.7939735708409614</v>
      </c>
      <c r="G102" s="19">
        <f t="shared" si="67"/>
        <v>7.8878674280575041</v>
      </c>
      <c r="H102" s="17">
        <f t="shared" si="55"/>
        <v>2.6218671283997077</v>
      </c>
      <c r="J102" s="21">
        <f t="shared" si="39"/>
        <v>-1.0526858480217172</v>
      </c>
      <c r="K102" s="22">
        <f t="shared" si="40"/>
        <v>1.0526858480217172</v>
      </c>
      <c r="L102" s="23">
        <f t="shared" si="41"/>
        <v>1.0526858480217172</v>
      </c>
      <c r="M102" s="21">
        <f t="shared" si="42"/>
        <v>-2.0766587421107934</v>
      </c>
      <c r="N102" s="22">
        <f t="shared" si="43"/>
        <v>7.6051822567876721</v>
      </c>
      <c r="O102" s="23">
        <f t="shared" si="56"/>
        <v>2.9045522996695397</v>
      </c>
      <c r="P102" s="24">
        <f t="shared" si="44"/>
        <v>-0.78951438601628787</v>
      </c>
      <c r="Q102" s="22">
        <f t="shared" si="45"/>
        <v>1.7106145030352904</v>
      </c>
      <c r="R102" s="23">
        <f t="shared" si="46"/>
        <v>0.78951438601628787</v>
      </c>
      <c r="S102" s="21">
        <f t="shared" si="57"/>
        <v>-1.7651599307941743</v>
      </c>
      <c r="T102" s="22">
        <f t="shared" si="58"/>
        <v>8.799261033501379</v>
      </c>
      <c r="U102" s="23">
        <f t="shared" si="59"/>
        <v>2.5930534883529206</v>
      </c>
      <c r="V102" s="24">
        <f t="shared" si="47"/>
        <v>-0.8553072515176452</v>
      </c>
      <c r="W102" s="22">
        <f t="shared" si="48"/>
        <v>1.6777180702846117</v>
      </c>
      <c r="X102" s="23">
        <f t="shared" si="49"/>
        <v>0.8553072515176452</v>
      </c>
      <c r="Y102" s="21">
        <f t="shared" si="60"/>
        <v>-1.8118847524916672</v>
      </c>
      <c r="Z102" s="22">
        <f t="shared" si="61"/>
        <v>8.7758986226526314</v>
      </c>
      <c r="AA102" s="23">
        <f t="shared" si="62"/>
        <v>2.6397783100504135</v>
      </c>
      <c r="AB102" s="24">
        <f t="shared" si="50"/>
        <v>-0.62503222226289457</v>
      </c>
      <c r="AC102" s="22">
        <f t="shared" si="51"/>
        <v>1.4803394737805398</v>
      </c>
      <c r="AD102" s="23">
        <f t="shared" si="52"/>
        <v>0.62503222226289457</v>
      </c>
      <c r="AE102" s="21">
        <f t="shared" si="63"/>
        <v>-1.5330933163632929</v>
      </c>
      <c r="AF102" s="22">
        <f t="shared" si="64"/>
        <v>8.1487476825351735</v>
      </c>
      <c r="AG102" s="23">
        <f t="shared" si="65"/>
        <v>2.3609868739220392</v>
      </c>
    </row>
    <row r="103" spans="1:33" x14ac:dyDescent="0.25">
      <c r="A103">
        <v>10</v>
      </c>
      <c r="B103" s="25">
        <v>0</v>
      </c>
      <c r="C103" s="18">
        <f t="shared" si="53"/>
        <v>-0.50234166383121848</v>
      </c>
      <c r="D103" s="19">
        <f t="shared" si="66"/>
        <v>0.77513647465346958</v>
      </c>
      <c r="E103" s="17">
        <f t="shared" si="38"/>
        <v>0.50234166383121848</v>
      </c>
      <c r="F103" s="18">
        <f t="shared" si="54"/>
        <v>-1.6102790374817588</v>
      </c>
      <c r="G103" s="19">
        <f t="shared" si="67"/>
        <v>6.2775883905757457</v>
      </c>
      <c r="H103" s="17">
        <f t="shared" si="55"/>
        <v>2.1126207013129772</v>
      </c>
      <c r="J103" s="21">
        <f t="shared" si="39"/>
        <v>-0.63873906924234403</v>
      </c>
      <c r="K103" s="22">
        <f t="shared" si="40"/>
        <v>0.63873906924234403</v>
      </c>
      <c r="L103" s="23">
        <f t="shared" si="41"/>
        <v>0.63873906924234403</v>
      </c>
      <c r="M103" s="21">
        <f t="shared" si="42"/>
        <v>-1.8640185645860328</v>
      </c>
      <c r="N103" s="22">
        <f t="shared" si="43"/>
        <v>6.0238488634714713</v>
      </c>
      <c r="O103" s="23">
        <f t="shared" si="56"/>
        <v>2.3663602284172511</v>
      </c>
      <c r="P103" s="24">
        <f t="shared" si="44"/>
        <v>-0.47905430193175802</v>
      </c>
      <c r="Q103" s="22">
        <f t="shared" si="45"/>
        <v>1.0379509875188091</v>
      </c>
      <c r="R103" s="23">
        <f t="shared" si="46"/>
        <v>0.47905430193175802</v>
      </c>
      <c r="S103" s="21">
        <f t="shared" si="57"/>
        <v>-1.5844157798981278</v>
      </c>
      <c r="T103" s="22">
        <f t="shared" si="58"/>
        <v>7.09565953810844</v>
      </c>
      <c r="U103" s="23">
        <f t="shared" si="59"/>
        <v>2.0867574437293461</v>
      </c>
      <c r="V103" s="24">
        <f t="shared" si="47"/>
        <v>-0.51897549375940455</v>
      </c>
      <c r="W103" s="22">
        <f t="shared" si="48"/>
        <v>1.0179903916049857</v>
      </c>
      <c r="X103" s="23">
        <f t="shared" si="49"/>
        <v>0.51897549375940455</v>
      </c>
      <c r="Y103" s="21">
        <f t="shared" si="60"/>
        <v>-1.6263561976013134</v>
      </c>
      <c r="Z103" s="22">
        <f t="shared" si="61"/>
        <v>7.0746893292568469</v>
      </c>
      <c r="AA103" s="23">
        <f t="shared" si="62"/>
        <v>2.1286978614325318</v>
      </c>
      <c r="AB103" s="24">
        <f t="shared" si="50"/>
        <v>-0.37925132236264175</v>
      </c>
      <c r="AC103" s="22">
        <f t="shared" si="51"/>
        <v>0.89822681612204636</v>
      </c>
      <c r="AD103" s="23">
        <f t="shared" si="52"/>
        <v>0.37925132236264175</v>
      </c>
      <c r="AE103" s="21">
        <f t="shared" si="63"/>
        <v>-1.3761117053056386</v>
      </c>
      <c r="AF103" s="22">
        <f t="shared" si="64"/>
        <v>6.5117557227518654</v>
      </c>
      <c r="AG103" s="23">
        <f t="shared" si="65"/>
        <v>1.878453369136857</v>
      </c>
    </row>
    <row r="104" spans="1:33" x14ac:dyDescent="0.25">
      <c r="A104">
        <v>11</v>
      </c>
      <c r="B104" s="25">
        <v>0</v>
      </c>
      <c r="C104" s="18">
        <f t="shared" si="53"/>
        <v>-0.30480626998092158</v>
      </c>
      <c r="D104" s="19">
        <f t="shared" si="66"/>
        <v>0.47033020467254799</v>
      </c>
      <c r="E104" s="17">
        <f t="shared" si="38"/>
        <v>0.30480626998092158</v>
      </c>
      <c r="F104" s="18">
        <f t="shared" si="54"/>
        <v>-1.3636009847928179</v>
      </c>
      <c r="G104" s="19">
        <f t="shared" si="67"/>
        <v>4.9139874057829278</v>
      </c>
      <c r="H104" s="17">
        <f t="shared" si="55"/>
        <v>1.6684072547737394</v>
      </c>
      <c r="J104" s="21">
        <f t="shared" si="39"/>
        <v>-0.38756823732673479</v>
      </c>
      <c r="K104" s="22">
        <f t="shared" si="40"/>
        <v>0.38756823732673479</v>
      </c>
      <c r="L104" s="23">
        <f t="shared" si="41"/>
        <v>0.38756823732673479</v>
      </c>
      <c r="M104" s="21">
        <f t="shared" si="42"/>
        <v>-1.5784702471918022</v>
      </c>
      <c r="N104" s="22">
        <f t="shared" si="43"/>
        <v>4.6991181433839433</v>
      </c>
      <c r="O104" s="23">
        <f t="shared" si="56"/>
        <v>1.8832765171727237</v>
      </c>
      <c r="P104" s="24">
        <f t="shared" si="44"/>
        <v>-0.29067617799505108</v>
      </c>
      <c r="Q104" s="22">
        <f t="shared" si="45"/>
        <v>0.62979838565594404</v>
      </c>
      <c r="R104" s="23">
        <f t="shared" si="46"/>
        <v>0.29067617799505108</v>
      </c>
      <c r="S104" s="21">
        <f t="shared" si="57"/>
        <v>-1.3416997101130317</v>
      </c>
      <c r="T104" s="22">
        <f t="shared" si="58"/>
        <v>5.6067385355192298</v>
      </c>
      <c r="U104" s="23">
        <f t="shared" si="59"/>
        <v>1.6465059800939532</v>
      </c>
      <c r="V104" s="24">
        <f t="shared" si="47"/>
        <v>-0.31489919282797202</v>
      </c>
      <c r="W104" s="22">
        <f t="shared" si="48"/>
        <v>0.61768687823948354</v>
      </c>
      <c r="X104" s="23">
        <f t="shared" si="49"/>
        <v>0.31489919282797202</v>
      </c>
      <c r="Y104" s="21">
        <f t="shared" si="60"/>
        <v>-1.3772152906748474</v>
      </c>
      <c r="Z104" s="22">
        <f t="shared" si="61"/>
        <v>5.588980745238322</v>
      </c>
      <c r="AA104" s="23">
        <f t="shared" si="62"/>
        <v>1.6820215606557689</v>
      </c>
      <c r="AB104" s="24">
        <f t="shared" si="50"/>
        <v>-0.23011864091274878</v>
      </c>
      <c r="AC104" s="22">
        <f t="shared" si="51"/>
        <v>0.54501783374072077</v>
      </c>
      <c r="AD104" s="23">
        <f t="shared" si="52"/>
        <v>0.23011864091274878</v>
      </c>
      <c r="AE104" s="21">
        <f t="shared" si="63"/>
        <v>-1.1653056599893479</v>
      </c>
      <c r="AF104" s="22">
        <f t="shared" si="64"/>
        <v>5.112282730586398</v>
      </c>
      <c r="AG104" s="23">
        <f t="shared" si="65"/>
        <v>1.4701119299702694</v>
      </c>
    </row>
    <row r="105" spans="1:33" x14ac:dyDescent="0.25">
      <c r="A105">
        <v>12</v>
      </c>
      <c r="B105" s="25">
        <v>0</v>
      </c>
      <c r="C105" s="18">
        <f t="shared" si="53"/>
        <v>-0.18494755444154884</v>
      </c>
      <c r="D105" s="19">
        <f t="shared" si="66"/>
        <v>0.28538265023099918</v>
      </c>
      <c r="E105" s="17">
        <f t="shared" si="38"/>
        <v>0.18494755444154884</v>
      </c>
      <c r="F105" s="18">
        <f t="shared" si="54"/>
        <v>-1.1137496924580248</v>
      </c>
      <c r="G105" s="19">
        <f t="shared" si="67"/>
        <v>3.8002377133249032</v>
      </c>
      <c r="H105" s="17">
        <f t="shared" si="55"/>
        <v>1.2986972468995737</v>
      </c>
      <c r="J105" s="21">
        <f t="shared" si="39"/>
        <v>-0.235165102336274</v>
      </c>
      <c r="K105" s="22">
        <f t="shared" si="40"/>
        <v>0.235165102336274</v>
      </c>
      <c r="L105" s="23">
        <f t="shared" si="41"/>
        <v>0.235165102336274</v>
      </c>
      <c r="M105" s="21">
        <f t="shared" si="42"/>
        <v>-1.2892486672933294</v>
      </c>
      <c r="N105" s="22">
        <f t="shared" si="43"/>
        <v>3.6247387384895982</v>
      </c>
      <c r="O105" s="23">
        <f t="shared" si="56"/>
        <v>1.4741962217348783</v>
      </c>
      <c r="P105" s="24">
        <f t="shared" si="44"/>
        <v>-0.1763738267522055</v>
      </c>
      <c r="Q105" s="22">
        <f t="shared" si="45"/>
        <v>0.38214329129644525</v>
      </c>
      <c r="R105" s="23">
        <f t="shared" si="46"/>
        <v>0.1763738267522055</v>
      </c>
      <c r="S105" s="21">
        <f t="shared" si="57"/>
        <v>-1.09586136719933</v>
      </c>
      <c r="T105" s="22">
        <f t="shared" si="58"/>
        <v>4.3660567221832629</v>
      </c>
      <c r="U105" s="23">
        <f t="shared" si="59"/>
        <v>1.2808089216408789</v>
      </c>
      <c r="V105" s="24">
        <f t="shared" si="47"/>
        <v>-0.19107164564822263</v>
      </c>
      <c r="W105" s="22">
        <f t="shared" si="48"/>
        <v>0.37479438184843666</v>
      </c>
      <c r="X105" s="23">
        <f t="shared" si="49"/>
        <v>0.19107164564822263</v>
      </c>
      <c r="Y105" s="21">
        <f t="shared" si="60"/>
        <v>-1.1248694622134299</v>
      </c>
      <c r="Z105" s="22">
        <f t="shared" si="61"/>
        <v>4.3515526746762125</v>
      </c>
      <c r="AA105" s="23">
        <f t="shared" si="62"/>
        <v>1.3098170166549787</v>
      </c>
      <c r="AB105" s="24">
        <f t="shared" si="50"/>
        <v>-0.1396292795121627</v>
      </c>
      <c r="AC105" s="22">
        <f t="shared" si="51"/>
        <v>0.3307009251603853</v>
      </c>
      <c r="AD105" s="23">
        <f t="shared" si="52"/>
        <v>0.1396292795121627</v>
      </c>
      <c r="AE105" s="21">
        <f t="shared" si="63"/>
        <v>-0.95178782862930045</v>
      </c>
      <c r="AF105" s="22">
        <f t="shared" si="64"/>
        <v>3.9621995771536271</v>
      </c>
      <c r="AG105" s="23">
        <f t="shared" si="65"/>
        <v>1.1367353830708493</v>
      </c>
    </row>
    <row r="106" spans="1:33" x14ac:dyDescent="0.25">
      <c r="A106">
        <v>13</v>
      </c>
      <c r="B106" s="25">
        <v>0</v>
      </c>
      <c r="C106" s="18">
        <f t="shared" si="53"/>
        <v>-0.11222078173146061</v>
      </c>
      <c r="D106" s="19">
        <f t="shared" si="66"/>
        <v>0.17316186849953857</v>
      </c>
      <c r="E106" s="17">
        <f t="shared" si="38"/>
        <v>0.11222078173146061</v>
      </c>
      <c r="F106" s="18">
        <f t="shared" si="54"/>
        <v>-0.88793437856129964</v>
      </c>
      <c r="G106" s="19">
        <f t="shared" si="67"/>
        <v>2.9123033347636036</v>
      </c>
      <c r="H106" s="17">
        <f t="shared" si="55"/>
        <v>1.0001551602927603</v>
      </c>
      <c r="J106" s="21">
        <f t="shared" si="39"/>
        <v>-0.14269132511549959</v>
      </c>
      <c r="K106" s="22">
        <f t="shared" si="40"/>
        <v>0.14269132511549959</v>
      </c>
      <c r="L106" s="23">
        <f t="shared" si="41"/>
        <v>0.14269132511549959</v>
      </c>
      <c r="M106" s="21">
        <f t="shared" si="42"/>
        <v>-1.0278505322660103</v>
      </c>
      <c r="N106" s="22">
        <f t="shared" si="43"/>
        <v>2.7723871810588929</v>
      </c>
      <c r="O106" s="23">
        <f t="shared" si="56"/>
        <v>1.140071313997471</v>
      </c>
      <c r="P106" s="24">
        <f t="shared" si="44"/>
        <v>-0.10701849383662469</v>
      </c>
      <c r="Q106" s="22">
        <f t="shared" si="45"/>
        <v>0.23187340331268683</v>
      </c>
      <c r="R106" s="23">
        <f t="shared" si="46"/>
        <v>0.10701849383662469</v>
      </c>
      <c r="S106" s="21">
        <f t="shared" si="57"/>
        <v>-0.87367295242610887</v>
      </c>
      <c r="T106" s="22">
        <f t="shared" si="58"/>
        <v>3.3634012371118489</v>
      </c>
      <c r="U106" s="23">
        <f t="shared" si="59"/>
        <v>0.98589373415756942</v>
      </c>
      <c r="V106" s="24">
        <f t="shared" si="47"/>
        <v>-0.11593670165634341</v>
      </c>
      <c r="W106" s="22">
        <f t="shared" si="48"/>
        <v>0.22741429940282748</v>
      </c>
      <c r="X106" s="23">
        <f t="shared" si="49"/>
        <v>0.11593670165634341</v>
      </c>
      <c r="Y106" s="21">
        <f t="shared" si="60"/>
        <v>-0.89679958940209392</v>
      </c>
      <c r="Z106" s="22">
        <f t="shared" si="61"/>
        <v>3.3518379186238563</v>
      </c>
      <c r="AA106" s="23">
        <f t="shared" si="62"/>
        <v>1.0090203711335546</v>
      </c>
      <c r="AB106" s="24">
        <f t="shared" si="50"/>
        <v>-8.472297428732789E-2</v>
      </c>
      <c r="AC106" s="22">
        <f t="shared" si="51"/>
        <v>0.20065967594367129</v>
      </c>
      <c r="AD106" s="23">
        <f t="shared" si="52"/>
        <v>8.472297428732789E-2</v>
      </c>
      <c r="AE106" s="21">
        <f t="shared" si="63"/>
        <v>-0.75881065544538218</v>
      </c>
      <c r="AF106" s="22">
        <f t="shared" si="64"/>
        <v>3.0414270578795213</v>
      </c>
      <c r="AG106" s="23">
        <f t="shared" si="65"/>
        <v>0.87103143717684273</v>
      </c>
    </row>
    <row r="107" spans="1:33" x14ac:dyDescent="0.25">
      <c r="A107">
        <v>14</v>
      </c>
      <c r="B107" s="25">
        <v>0</v>
      </c>
      <c r="C107" s="18">
        <f t="shared" si="53"/>
        <v>-6.8092297248516467E-2</v>
      </c>
      <c r="D107" s="19">
        <f t="shared" si="66"/>
        <v>0.10506957125102211</v>
      </c>
      <c r="E107" s="17">
        <f t="shared" si="38"/>
        <v>6.8092297248516467E-2</v>
      </c>
      <c r="F107" s="18">
        <f t="shared" si="54"/>
        <v>-0.69593657971011025</v>
      </c>
      <c r="G107" s="19">
        <f t="shared" si="67"/>
        <v>2.2163667550534933</v>
      </c>
      <c r="H107" s="17">
        <f t="shared" si="55"/>
        <v>0.76402887695862676</v>
      </c>
      <c r="J107" s="21">
        <f t="shared" si="39"/>
        <v>-8.6580934249769287E-2</v>
      </c>
      <c r="K107" s="22">
        <f t="shared" si="40"/>
        <v>8.6580934249769287E-2</v>
      </c>
      <c r="L107" s="23">
        <f t="shared" si="41"/>
        <v>8.6580934249769287E-2</v>
      </c>
      <c r="M107" s="21">
        <f t="shared" si="42"/>
        <v>-0.80559870318056459</v>
      </c>
      <c r="N107" s="22">
        <f t="shared" si="43"/>
        <v>2.1067046315830389</v>
      </c>
      <c r="O107" s="23">
        <f t="shared" si="56"/>
        <v>0.8736910004290811</v>
      </c>
      <c r="P107" s="24">
        <f t="shared" si="44"/>
        <v>-6.4935700687326958E-2</v>
      </c>
      <c r="Q107" s="22">
        <f t="shared" si="45"/>
        <v>0.14069401815587509</v>
      </c>
      <c r="R107" s="23">
        <f t="shared" si="46"/>
        <v>6.4935700687326958E-2</v>
      </c>
      <c r="S107" s="21">
        <f t="shared" si="57"/>
        <v>-0.68475889770347986</v>
      </c>
      <c r="T107" s="22">
        <f t="shared" si="58"/>
        <v>2.5699238859118636</v>
      </c>
      <c r="U107" s="23">
        <f t="shared" si="59"/>
        <v>0.75285119495199637</v>
      </c>
      <c r="V107" s="24">
        <f t="shared" si="47"/>
        <v>-7.0347009077937547E-2</v>
      </c>
      <c r="W107" s="22">
        <f t="shared" si="48"/>
        <v>0.13798836396056979</v>
      </c>
      <c r="X107" s="23">
        <f t="shared" si="49"/>
        <v>7.0347009077937547E-2</v>
      </c>
      <c r="Y107" s="21">
        <f t="shared" si="60"/>
        <v>-0.70288486852504251</v>
      </c>
      <c r="Z107" s="22">
        <f t="shared" si="61"/>
        <v>2.5608609005010825</v>
      </c>
      <c r="AA107" s="23">
        <f t="shared" si="62"/>
        <v>0.77097716577355901</v>
      </c>
      <c r="AB107" s="24">
        <f t="shared" si="50"/>
        <v>-5.1407429710800513E-2</v>
      </c>
      <c r="AC107" s="22">
        <f t="shared" si="51"/>
        <v>0.12175443878873807</v>
      </c>
      <c r="AD107" s="23">
        <f t="shared" si="52"/>
        <v>5.1407429710800513E-2</v>
      </c>
      <c r="AE107" s="21">
        <f t="shared" si="63"/>
        <v>-0.59473324262305172</v>
      </c>
      <c r="AF107" s="22">
        <f t="shared" si="64"/>
        <v>2.317570092140552</v>
      </c>
      <c r="AG107" s="23">
        <f t="shared" si="65"/>
        <v>0.66282553987156823</v>
      </c>
    </row>
    <row r="108" spans="1:33" x14ac:dyDescent="0.25">
      <c r="A108">
        <v>15</v>
      </c>
      <c r="B108" s="25">
        <v>0</v>
      </c>
      <c r="C108" s="18">
        <f t="shared" si="53"/>
        <v>-4.1316419945063375E-2</v>
      </c>
      <c r="D108" s="19">
        <f t="shared" si="66"/>
        <v>6.3753151305958738E-2</v>
      </c>
      <c r="E108" s="17">
        <f t="shared" si="38"/>
        <v>4.1316419945063375E-2</v>
      </c>
      <c r="F108" s="18">
        <f t="shared" si="54"/>
        <v>-0.53870692687650923</v>
      </c>
      <c r="G108" s="19">
        <f t="shared" si="67"/>
        <v>1.6776598281769841</v>
      </c>
      <c r="H108" s="17">
        <f t="shared" si="55"/>
        <v>0.58002334682157264</v>
      </c>
      <c r="J108" s="21">
        <f t="shared" si="39"/>
        <v>-5.2534785625511053E-2</v>
      </c>
      <c r="K108" s="22">
        <f t="shared" si="40"/>
        <v>5.2534785625511053E-2</v>
      </c>
      <c r="L108" s="23">
        <f t="shared" si="41"/>
        <v>5.2534785625511053E-2</v>
      </c>
      <c r="M108" s="21">
        <f t="shared" si="42"/>
        <v>-0.62359360657098462</v>
      </c>
      <c r="N108" s="22">
        <f t="shared" si="43"/>
        <v>1.5927731484825087</v>
      </c>
      <c r="O108" s="23">
        <f t="shared" si="56"/>
        <v>0.66491002651604802</v>
      </c>
      <c r="P108" s="24">
        <f t="shared" si="44"/>
        <v>-3.9401089219133288E-2</v>
      </c>
      <c r="Q108" s="22">
        <f t="shared" si="45"/>
        <v>8.5369026641455459E-2</v>
      </c>
      <c r="R108" s="23">
        <f t="shared" si="46"/>
        <v>3.9401089219133288E-2</v>
      </c>
      <c r="S108" s="21">
        <f t="shared" si="57"/>
        <v>-0.53005456558533692</v>
      </c>
      <c r="T108" s="22">
        <f t="shared" si="58"/>
        <v>1.9513394722608248</v>
      </c>
      <c r="U108" s="23">
        <f t="shared" si="59"/>
        <v>0.57137098553040033</v>
      </c>
      <c r="V108" s="24">
        <f t="shared" si="47"/>
        <v>-4.2684513320727729E-2</v>
      </c>
      <c r="W108" s="22">
        <f t="shared" si="48"/>
        <v>8.3727314590658242E-2</v>
      </c>
      <c r="X108" s="23">
        <f t="shared" si="49"/>
        <v>4.2684513320727729E-2</v>
      </c>
      <c r="Y108" s="21">
        <f t="shared" si="60"/>
        <v>-0.54408542173318397</v>
      </c>
      <c r="Z108" s="22">
        <f t="shared" si="61"/>
        <v>1.9443240441869014</v>
      </c>
      <c r="AA108" s="23">
        <f t="shared" si="62"/>
        <v>0.58540184167824738</v>
      </c>
      <c r="AB108" s="24">
        <f t="shared" si="50"/>
        <v>-3.1192528965147188E-2</v>
      </c>
      <c r="AC108" s="22">
        <f t="shared" si="51"/>
        <v>7.3877042285874911E-2</v>
      </c>
      <c r="AD108" s="23">
        <f t="shared" si="52"/>
        <v>3.1192528965147188E-2</v>
      </c>
      <c r="AE108" s="21">
        <f t="shared" si="63"/>
        <v>-0.46036798005102947</v>
      </c>
      <c r="AF108" s="22">
        <f t="shared" si="64"/>
        <v>1.7559987750024639</v>
      </c>
      <c r="AG108" s="23">
        <f t="shared" si="65"/>
        <v>0.50168439999609282</v>
      </c>
    </row>
    <row r="109" spans="1:33" x14ac:dyDescent="0.25">
      <c r="A109">
        <v>16</v>
      </c>
      <c r="B109" s="25">
        <v>0</v>
      </c>
      <c r="C109" s="18">
        <f t="shared" si="53"/>
        <v>-2.5069598560416063E-2</v>
      </c>
      <c r="D109" s="19">
        <f t="shared" si="66"/>
        <v>3.8683552745542679E-2</v>
      </c>
      <c r="E109" s="17">
        <f t="shared" si="38"/>
        <v>2.5069598560416063E-2</v>
      </c>
      <c r="F109" s="18">
        <f t="shared" si="54"/>
        <v>-0.41312951576353824</v>
      </c>
      <c r="G109" s="19">
        <f t="shared" si="67"/>
        <v>1.2645303124134459</v>
      </c>
      <c r="H109" s="17">
        <f t="shared" si="55"/>
        <v>0.43819911432395431</v>
      </c>
      <c r="J109" s="21">
        <f t="shared" si="39"/>
        <v>-3.1876575652979369E-2</v>
      </c>
      <c r="K109" s="22">
        <f t="shared" si="40"/>
        <v>3.1876575652979369E-2</v>
      </c>
      <c r="L109" s="23">
        <f t="shared" si="41"/>
        <v>3.1876575652979369E-2</v>
      </c>
      <c r="M109" s="21">
        <f t="shared" si="42"/>
        <v>-0.47822834989267909</v>
      </c>
      <c r="N109" s="22">
        <f t="shared" si="43"/>
        <v>1.199431478284305</v>
      </c>
      <c r="O109" s="23">
        <f t="shared" si="56"/>
        <v>0.50329794845309517</v>
      </c>
      <c r="P109" s="24">
        <f t="shared" si="44"/>
        <v>-2.3907431739734527E-2</v>
      </c>
      <c r="Q109" s="22">
        <f t="shared" si="45"/>
        <v>5.1799435436091473E-2</v>
      </c>
      <c r="R109" s="23">
        <f t="shared" si="46"/>
        <v>2.3907431739734527E-2</v>
      </c>
      <c r="S109" s="21">
        <f t="shared" si="57"/>
        <v>-0.40649409740877729</v>
      </c>
      <c r="T109" s="22">
        <f t="shared" si="58"/>
        <v>1.4744127794725954</v>
      </c>
      <c r="U109" s="23">
        <f t="shared" si="59"/>
        <v>0.43156369596919336</v>
      </c>
      <c r="V109" s="24">
        <f t="shared" si="47"/>
        <v>-2.5899717718045737E-2</v>
      </c>
      <c r="W109" s="22">
        <f t="shared" si="48"/>
        <v>5.080329244693587E-2</v>
      </c>
      <c r="X109" s="23">
        <f t="shared" si="49"/>
        <v>2.5899717718045737E-2</v>
      </c>
      <c r="Y109" s="21">
        <f t="shared" si="60"/>
        <v>-0.41725423528136252</v>
      </c>
      <c r="Z109" s="22">
        <f t="shared" si="61"/>
        <v>1.4690327105363028</v>
      </c>
      <c r="AA109" s="23">
        <f t="shared" si="62"/>
        <v>0.44232383384177859</v>
      </c>
      <c r="AB109" s="24">
        <f t="shared" si="50"/>
        <v>-1.8926716793956501E-2</v>
      </c>
      <c r="AC109" s="22">
        <f t="shared" si="51"/>
        <v>4.4826434512002238E-2</v>
      </c>
      <c r="AD109" s="23">
        <f t="shared" si="52"/>
        <v>1.8926716793956501E-2</v>
      </c>
      <c r="AE109" s="21">
        <f t="shared" si="63"/>
        <v>-0.35305207930827037</v>
      </c>
      <c r="AF109" s="22">
        <f t="shared" si="64"/>
        <v>1.3246077488687138</v>
      </c>
      <c r="AG109" s="23">
        <f t="shared" si="65"/>
        <v>0.37812167786868645</v>
      </c>
    </row>
    <row r="110" spans="1:33" x14ac:dyDescent="0.25">
      <c r="A110">
        <v>17</v>
      </c>
      <c r="B110" s="25">
        <v>0</v>
      </c>
      <c r="C110" s="18">
        <f t="shared" si="53"/>
        <v>-1.5211501209835795E-2</v>
      </c>
      <c r="D110" s="19">
        <f t="shared" si="66"/>
        <v>2.3472051535706882E-2</v>
      </c>
      <c r="E110" s="17">
        <f t="shared" si="38"/>
        <v>1.5211501209835795E-2</v>
      </c>
      <c r="F110" s="18">
        <f t="shared" si="54"/>
        <v>-0.31457800148320281</v>
      </c>
      <c r="G110" s="19">
        <f t="shared" si="67"/>
        <v>0.94995231093024313</v>
      </c>
      <c r="H110" s="17">
        <f t="shared" si="55"/>
        <v>0.32978950269303858</v>
      </c>
      <c r="J110" s="21">
        <f t="shared" si="39"/>
        <v>-1.934177637277134E-2</v>
      </c>
      <c r="K110" s="22">
        <f t="shared" si="40"/>
        <v>1.934177637277134E-2</v>
      </c>
      <c r="L110" s="23">
        <f t="shared" si="41"/>
        <v>1.934177637277134E-2</v>
      </c>
      <c r="M110" s="21">
        <f t="shared" si="42"/>
        <v>-0.36414759251419798</v>
      </c>
      <c r="N110" s="22">
        <f t="shared" si="43"/>
        <v>0.90038271989924801</v>
      </c>
      <c r="O110" s="23">
        <f t="shared" si="56"/>
        <v>0.37935909372403376</v>
      </c>
      <c r="P110" s="24">
        <f t="shared" si="44"/>
        <v>-1.4506332279578505E-2</v>
      </c>
      <c r="Q110" s="22">
        <f t="shared" si="45"/>
        <v>3.1430386605753424E-2</v>
      </c>
      <c r="R110" s="23">
        <f t="shared" si="46"/>
        <v>1.4506332279578505E-2</v>
      </c>
      <c r="S110" s="21">
        <f t="shared" si="57"/>
        <v>-0.30952545363706829</v>
      </c>
      <c r="T110" s="22">
        <f t="shared" si="58"/>
        <v>1.1097675855949118</v>
      </c>
      <c r="U110" s="23">
        <f t="shared" si="59"/>
        <v>0.32473695484690407</v>
      </c>
      <c r="V110" s="24">
        <f t="shared" si="47"/>
        <v>-1.5715193302876712E-2</v>
      </c>
      <c r="W110" s="22">
        <f t="shared" si="48"/>
        <v>3.0825956094104323E-2</v>
      </c>
      <c r="X110" s="23">
        <f t="shared" si="49"/>
        <v>1.5715193302876712E-2</v>
      </c>
      <c r="Y110" s="21">
        <f t="shared" si="60"/>
        <v>-0.31771877446863778</v>
      </c>
      <c r="Z110" s="22">
        <f t="shared" si="61"/>
        <v>1.105670925179127</v>
      </c>
      <c r="AA110" s="23">
        <f t="shared" si="62"/>
        <v>0.33293027567847355</v>
      </c>
      <c r="AB110" s="24">
        <f t="shared" si="50"/>
        <v>-1.1484179721332984E-2</v>
      </c>
      <c r="AC110" s="22">
        <f t="shared" si="51"/>
        <v>2.7199373024209696E-2</v>
      </c>
      <c r="AD110" s="23">
        <f t="shared" si="52"/>
        <v>1.1484179721332984E-2</v>
      </c>
      <c r="AE110" s="21">
        <f t="shared" si="63"/>
        <v>-0.26883196017360667</v>
      </c>
      <c r="AF110" s="22">
        <f t="shared" si="64"/>
        <v>0.99569835223983927</v>
      </c>
      <c r="AG110" s="23">
        <f t="shared" si="65"/>
        <v>0.28404346138344244</v>
      </c>
    </row>
    <row r="111" spans="1:33" x14ac:dyDescent="0.25">
      <c r="A111">
        <v>18</v>
      </c>
      <c r="B111" s="25">
        <v>0</v>
      </c>
      <c r="C111" s="18">
        <f t="shared" si="53"/>
        <v>-9.2298952653430705E-3</v>
      </c>
      <c r="D111" s="19">
        <f t="shared" si="66"/>
        <v>1.4242156270363812E-2</v>
      </c>
      <c r="E111" s="17">
        <f t="shared" si="38"/>
        <v>9.2298952653430705E-3</v>
      </c>
      <c r="F111" s="18">
        <f t="shared" si="54"/>
        <v>-0.23821854000911089</v>
      </c>
      <c r="G111" s="19">
        <f t="shared" si="67"/>
        <v>0.71173377092113221</v>
      </c>
      <c r="H111" s="17">
        <f t="shared" si="55"/>
        <v>0.24744843527445395</v>
      </c>
      <c r="J111" s="21">
        <f t="shared" si="39"/>
        <v>-1.1736025767853441E-2</v>
      </c>
      <c r="K111" s="22">
        <f t="shared" si="40"/>
        <v>1.1736025767853441E-2</v>
      </c>
      <c r="L111" s="23">
        <f t="shared" si="41"/>
        <v>1.1736025767853441E-2</v>
      </c>
      <c r="M111" s="21">
        <f t="shared" si="42"/>
        <v>-0.27575579801372985</v>
      </c>
      <c r="N111" s="22">
        <f t="shared" si="43"/>
        <v>0.67419651291651328</v>
      </c>
      <c r="O111" s="23">
        <f t="shared" si="56"/>
        <v>0.28498569327907292</v>
      </c>
      <c r="P111" s="24">
        <f t="shared" si="44"/>
        <v>-8.80201932589008E-3</v>
      </c>
      <c r="Q111" s="22">
        <f t="shared" si="45"/>
        <v>1.9071041872761842E-2</v>
      </c>
      <c r="R111" s="23">
        <f t="shared" si="46"/>
        <v>8.80201932589008E-3</v>
      </c>
      <c r="S111" s="21">
        <f t="shared" si="57"/>
        <v>-0.2343924283116704</v>
      </c>
      <c r="T111" s="22">
        <f t="shared" si="58"/>
        <v>0.83275609677440787</v>
      </c>
      <c r="U111" s="23">
        <f t="shared" si="59"/>
        <v>0.24362232357701347</v>
      </c>
      <c r="V111" s="24">
        <f t="shared" si="47"/>
        <v>-9.5355209363809212E-3</v>
      </c>
      <c r="W111" s="22">
        <f t="shared" si="48"/>
        <v>1.8704291067516421E-2</v>
      </c>
      <c r="X111" s="23">
        <f t="shared" si="49"/>
        <v>9.5355209363809212E-3</v>
      </c>
      <c r="Y111" s="21">
        <f t="shared" si="60"/>
        <v>-0.24059693376697927</v>
      </c>
      <c r="Z111" s="22">
        <f t="shared" si="61"/>
        <v>0.82965384404675346</v>
      </c>
      <c r="AA111" s="23">
        <f t="shared" si="62"/>
        <v>0.24982682903232234</v>
      </c>
      <c r="AB111" s="24">
        <f t="shared" si="50"/>
        <v>-6.9682652996629806E-3</v>
      </c>
      <c r="AC111" s="22">
        <f t="shared" si="51"/>
        <v>1.6503786236043903E-2</v>
      </c>
      <c r="AD111" s="23">
        <f t="shared" si="52"/>
        <v>6.9682652996629806E-3</v>
      </c>
      <c r="AE111" s="21">
        <f t="shared" si="63"/>
        <v>-0.2035767178836361</v>
      </c>
      <c r="AF111" s="22">
        <f t="shared" si="64"/>
        <v>0.74637559304660706</v>
      </c>
      <c r="AG111" s="23">
        <f t="shared" si="65"/>
        <v>0.21280661314897917</v>
      </c>
    </row>
    <row r="112" spans="1:33" x14ac:dyDescent="0.25">
      <c r="A112">
        <v>19</v>
      </c>
      <c r="B112" s="25">
        <v>0</v>
      </c>
      <c r="C112" s="18">
        <f t="shared" si="53"/>
        <v>-5.6004312417316029E-3</v>
      </c>
      <c r="D112" s="19">
        <f t="shared" si="66"/>
        <v>8.6417250286322089E-3</v>
      </c>
      <c r="E112" s="17">
        <f t="shared" si="38"/>
        <v>5.6004312417316029E-3</v>
      </c>
      <c r="F112" s="18">
        <f t="shared" si="54"/>
        <v>-0.17961663086739707</v>
      </c>
      <c r="G112" s="19">
        <f t="shared" si="67"/>
        <v>0.53211714005373512</v>
      </c>
      <c r="H112" s="17">
        <f t="shared" si="55"/>
        <v>0.18521706210912867</v>
      </c>
      <c r="J112" s="21">
        <f t="shared" si="39"/>
        <v>-7.1210781351819059E-3</v>
      </c>
      <c r="K112" s="22">
        <f t="shared" si="40"/>
        <v>7.1210781351819059E-3</v>
      </c>
      <c r="L112" s="23">
        <f t="shared" si="41"/>
        <v>7.1210781351819059E-3</v>
      </c>
      <c r="M112" s="21">
        <f t="shared" si="42"/>
        <v>-0.20791970003460805</v>
      </c>
      <c r="N112" s="22">
        <f t="shared" si="43"/>
        <v>0.50381407088652419</v>
      </c>
      <c r="O112" s="23">
        <f t="shared" si="56"/>
        <v>0.21352013127633965</v>
      </c>
      <c r="P112" s="24">
        <f t="shared" si="44"/>
        <v>-5.3408086013864292E-3</v>
      </c>
      <c r="Q112" s="22">
        <f t="shared" si="45"/>
        <v>1.1571751969670597E-2</v>
      </c>
      <c r="R112" s="23">
        <f t="shared" si="46"/>
        <v>5.3408086013864292E-3</v>
      </c>
      <c r="S112" s="21">
        <f t="shared" si="57"/>
        <v>-0.17673174502941685</v>
      </c>
      <c r="T112" s="22">
        <f t="shared" si="58"/>
        <v>0.62336789840642381</v>
      </c>
      <c r="U112" s="23">
        <f t="shared" si="59"/>
        <v>0.18233217627114845</v>
      </c>
      <c r="V112" s="24">
        <f t="shared" si="47"/>
        <v>-5.7858759848352986E-3</v>
      </c>
      <c r="W112" s="22">
        <f t="shared" si="48"/>
        <v>1.1349218277946162E-2</v>
      </c>
      <c r="X112" s="23">
        <f t="shared" si="49"/>
        <v>5.7858759848352986E-3</v>
      </c>
      <c r="Y112" s="21">
        <f t="shared" si="60"/>
        <v>-0.18140993828019555</v>
      </c>
      <c r="Z112" s="22">
        <f t="shared" si="61"/>
        <v>0.62102880178103448</v>
      </c>
      <c r="AA112" s="23">
        <f t="shared" si="62"/>
        <v>0.18701036952192715</v>
      </c>
      <c r="AB112" s="24">
        <f t="shared" si="50"/>
        <v>-4.228140142764257E-3</v>
      </c>
      <c r="AC112" s="22">
        <f t="shared" si="51"/>
        <v>1.0014016127599555E-2</v>
      </c>
      <c r="AD112" s="23">
        <f t="shared" si="52"/>
        <v>4.228140142764257E-3</v>
      </c>
      <c r="AE112" s="21">
        <f t="shared" si="63"/>
        <v>-0.15349671855054939</v>
      </c>
      <c r="AF112" s="22">
        <f t="shared" si="64"/>
        <v>0.55823705237058285</v>
      </c>
      <c r="AG112" s="23">
        <f t="shared" si="65"/>
        <v>0.15909714979228098</v>
      </c>
    </row>
    <row r="113" spans="1:33" x14ac:dyDescent="0.25">
      <c r="A113">
        <v>20</v>
      </c>
      <c r="B113" s="25">
        <v>0</v>
      </c>
      <c r="C113" s="18">
        <f t="shared" si="53"/>
        <v>-3.3981783315715198E-3</v>
      </c>
      <c r="D113" s="19">
        <f t="shared" si="66"/>
        <v>5.2435466970606887E-3</v>
      </c>
      <c r="E113" s="17">
        <f t="shared" si="38"/>
        <v>3.3981783315715198E-3</v>
      </c>
      <c r="F113" s="18">
        <f t="shared" si="54"/>
        <v>-0.13496920700298978</v>
      </c>
      <c r="G113" s="19">
        <f t="shared" si="67"/>
        <v>0.39714793305074536</v>
      </c>
      <c r="H113" s="17">
        <f t="shared" si="55"/>
        <v>0.1383673853345613</v>
      </c>
      <c r="J113" s="21">
        <f t="shared" si="39"/>
        <v>-4.3208625143161044E-3</v>
      </c>
      <c r="K113" s="22">
        <f t="shared" si="40"/>
        <v>4.3208625143161044E-3</v>
      </c>
      <c r="L113" s="23">
        <f t="shared" si="41"/>
        <v>4.3208625143161044E-3</v>
      </c>
      <c r="M113" s="21">
        <f t="shared" si="42"/>
        <v>-0.15623696368454901</v>
      </c>
      <c r="N113" s="22">
        <f t="shared" si="43"/>
        <v>0.37588017636918614</v>
      </c>
      <c r="O113" s="23">
        <f t="shared" si="56"/>
        <v>0.15963514201612053</v>
      </c>
      <c r="P113" s="24">
        <f t="shared" si="44"/>
        <v>-3.2406468857370781E-3</v>
      </c>
      <c r="Q113" s="22">
        <f t="shared" si="45"/>
        <v>7.0214015857636702E-3</v>
      </c>
      <c r="R113" s="23">
        <f t="shared" si="46"/>
        <v>3.2406468857370781E-3</v>
      </c>
      <c r="S113" s="21">
        <f t="shared" si="57"/>
        <v>-0.13280141913186666</v>
      </c>
      <c r="T113" s="22">
        <f t="shared" si="58"/>
        <v>0.46571643048780176</v>
      </c>
      <c r="U113" s="23">
        <f t="shared" si="59"/>
        <v>0.13619959746343818</v>
      </c>
      <c r="V113" s="24">
        <f t="shared" si="47"/>
        <v>-3.5107007928818351E-3</v>
      </c>
      <c r="W113" s="22">
        <f t="shared" si="48"/>
        <v>6.8863746321912913E-3</v>
      </c>
      <c r="X113" s="23">
        <f t="shared" si="49"/>
        <v>3.5107007928818351E-3</v>
      </c>
      <c r="Y113" s="21">
        <f t="shared" si="60"/>
        <v>-0.13631675081476899</v>
      </c>
      <c r="Z113" s="22">
        <f t="shared" si="61"/>
        <v>0.46395876464635061</v>
      </c>
      <c r="AA113" s="23">
        <f t="shared" si="62"/>
        <v>0.13971492914634051</v>
      </c>
      <c r="AB113" s="24">
        <f t="shared" si="50"/>
        <v>-2.5655121178751869E-3</v>
      </c>
      <c r="AC113" s="22">
        <f t="shared" si="51"/>
        <v>6.076212910757022E-3</v>
      </c>
      <c r="AD113" s="23">
        <f t="shared" si="52"/>
        <v>2.5655121178751869E-3</v>
      </c>
      <c r="AE113" s="21">
        <f t="shared" si="63"/>
        <v>-0.11534193844011831</v>
      </c>
      <c r="AF113" s="22">
        <f t="shared" si="64"/>
        <v>0.41677520161361681</v>
      </c>
      <c r="AG113" s="23">
        <f t="shared" si="65"/>
        <v>0.11874011677168983</v>
      </c>
    </row>
    <row r="115" spans="1:33" x14ac:dyDescent="0.25">
      <c r="G115" t="s">
        <v>21</v>
      </c>
      <c r="H115" s="29">
        <f>SUM(B94:B113)-SUM(H94:H113)-D113-G113</f>
        <v>0</v>
      </c>
    </row>
    <row r="117" spans="1:33" x14ac:dyDescent="0.25">
      <c r="A117" s="2" t="s">
        <v>52</v>
      </c>
      <c r="B117" s="3"/>
      <c r="C117" s="3"/>
      <c r="D117" s="3"/>
      <c r="E117" s="3"/>
      <c r="F117" s="3"/>
      <c r="G117" s="3"/>
      <c r="H117" s="3"/>
      <c r="J117" s="1" t="s">
        <v>20</v>
      </c>
      <c r="L117" s="30" t="s">
        <v>48</v>
      </c>
    </row>
    <row r="118" spans="1:33" x14ac:dyDescent="0.25">
      <c r="A118" s="1" t="s">
        <v>0</v>
      </c>
      <c r="B118" s="1" t="s">
        <v>1</v>
      </c>
      <c r="C118" s="42" t="s">
        <v>34</v>
      </c>
      <c r="D118" s="42"/>
      <c r="E118" s="1" t="s">
        <v>35</v>
      </c>
      <c r="F118" s="42" t="s">
        <v>36</v>
      </c>
      <c r="G118" s="42"/>
      <c r="H118" s="1" t="s">
        <v>37</v>
      </c>
      <c r="J118" s="1" t="s">
        <v>26</v>
      </c>
      <c r="K118" s="1"/>
      <c r="L118" s="1"/>
      <c r="P118" s="14" t="s">
        <v>27</v>
      </c>
      <c r="Q118" s="1"/>
      <c r="R118" s="1"/>
      <c r="V118" s="14" t="s">
        <v>28</v>
      </c>
      <c r="W118" s="1"/>
      <c r="X118" s="1"/>
      <c r="AB118" s="14" t="s">
        <v>29</v>
      </c>
    </row>
    <row r="119" spans="1:33" x14ac:dyDescent="0.25">
      <c r="A119" s="1" t="s">
        <v>4</v>
      </c>
      <c r="B119" s="1" t="s">
        <v>32</v>
      </c>
      <c r="C119" s="1" t="s">
        <v>13</v>
      </c>
      <c r="D119" s="1" t="s">
        <v>31</v>
      </c>
      <c r="E119" s="1" t="s">
        <v>30</v>
      </c>
      <c r="F119" s="1" t="s">
        <v>13</v>
      </c>
      <c r="G119" s="1" t="s">
        <v>31</v>
      </c>
      <c r="H119" s="1" t="s">
        <v>30</v>
      </c>
      <c r="J119" s="1" t="s">
        <v>38</v>
      </c>
      <c r="K119" s="1" t="s">
        <v>39</v>
      </c>
      <c r="L119" s="1" t="s">
        <v>45</v>
      </c>
      <c r="M119" s="1" t="s">
        <v>41</v>
      </c>
      <c r="N119" s="1" t="s">
        <v>43</v>
      </c>
      <c r="O119" s="1" t="s">
        <v>44</v>
      </c>
      <c r="P119" s="1" t="s">
        <v>38</v>
      </c>
      <c r="Q119" s="1" t="s">
        <v>39</v>
      </c>
      <c r="R119" s="1" t="s">
        <v>45</v>
      </c>
      <c r="S119" s="1" t="s">
        <v>41</v>
      </c>
      <c r="T119" s="1" t="s">
        <v>43</v>
      </c>
      <c r="U119" s="1" t="s">
        <v>44</v>
      </c>
      <c r="V119" s="1" t="s">
        <v>38</v>
      </c>
      <c r="W119" s="1" t="s">
        <v>39</v>
      </c>
      <c r="X119" s="1" t="s">
        <v>45</v>
      </c>
      <c r="Y119" s="1" t="s">
        <v>41</v>
      </c>
      <c r="Z119" s="1" t="s">
        <v>43</v>
      </c>
      <c r="AA119" s="1" t="s">
        <v>44</v>
      </c>
      <c r="AB119" s="1" t="s">
        <v>38</v>
      </c>
      <c r="AC119" s="1" t="s">
        <v>39</v>
      </c>
      <c r="AD119" s="1" t="s">
        <v>45</v>
      </c>
      <c r="AE119" s="1" t="s">
        <v>41</v>
      </c>
      <c r="AF119" s="1" t="s">
        <v>43</v>
      </c>
      <c r="AG119" s="1" t="s">
        <v>44</v>
      </c>
    </row>
    <row r="120" spans="1:33" x14ac:dyDescent="0.25">
      <c r="A120" s="1"/>
      <c r="B120" s="1"/>
      <c r="C120" s="1"/>
      <c r="D120" s="1"/>
      <c r="E120" s="1"/>
      <c r="F120" s="1"/>
      <c r="G120" s="1"/>
      <c r="H120" s="1"/>
      <c r="J120" s="1" t="s">
        <v>18</v>
      </c>
      <c r="K120" s="1" t="s">
        <v>18</v>
      </c>
      <c r="L120" s="1" t="s">
        <v>18</v>
      </c>
      <c r="M120" s="1" t="s">
        <v>18</v>
      </c>
      <c r="N120" s="1" t="s">
        <v>18</v>
      </c>
      <c r="O120" s="1" t="s">
        <v>18</v>
      </c>
      <c r="P120" s="14" t="s">
        <v>25</v>
      </c>
      <c r="Q120" s="1" t="s">
        <v>25</v>
      </c>
      <c r="R120" s="26" t="s">
        <v>25</v>
      </c>
      <c r="S120" s="26" t="s">
        <v>25</v>
      </c>
      <c r="T120" s="26" t="s">
        <v>25</v>
      </c>
      <c r="U120" s="26" t="s">
        <v>25</v>
      </c>
      <c r="V120" s="26" t="s">
        <v>25</v>
      </c>
      <c r="W120" s="26" t="s">
        <v>25</v>
      </c>
      <c r="X120" s="26" t="s">
        <v>25</v>
      </c>
      <c r="Y120" s="26" t="s">
        <v>25</v>
      </c>
      <c r="Z120" s="1" t="s">
        <v>25</v>
      </c>
      <c r="AA120" s="1" t="s">
        <v>25</v>
      </c>
      <c r="AB120" s="14" t="s">
        <v>19</v>
      </c>
      <c r="AC120" s="1" t="s">
        <v>19</v>
      </c>
      <c r="AD120" s="26" t="s">
        <v>19</v>
      </c>
      <c r="AE120" s="26" t="s">
        <v>19</v>
      </c>
      <c r="AF120" s="1" t="s">
        <v>19</v>
      </c>
      <c r="AG120" s="1" t="s">
        <v>19</v>
      </c>
    </row>
    <row r="121" spans="1:33" x14ac:dyDescent="0.25">
      <c r="A121" s="11">
        <v>0</v>
      </c>
      <c r="B121" s="12">
        <v>0</v>
      </c>
      <c r="C121" s="12">
        <v>0</v>
      </c>
      <c r="D121" s="12">
        <v>0</v>
      </c>
      <c r="E121" s="12">
        <v>0</v>
      </c>
      <c r="F121" s="12">
        <v>0</v>
      </c>
      <c r="G121" s="12">
        <v>0</v>
      </c>
      <c r="H121" s="12">
        <v>0</v>
      </c>
      <c r="J121" s="15">
        <v>0</v>
      </c>
      <c r="K121" s="15">
        <v>0</v>
      </c>
      <c r="L121" s="15">
        <v>0</v>
      </c>
      <c r="M121" s="15">
        <v>0</v>
      </c>
      <c r="N121" s="15">
        <v>0</v>
      </c>
      <c r="O121" s="15">
        <v>0</v>
      </c>
      <c r="P121" s="16">
        <v>0</v>
      </c>
      <c r="Q121" s="15">
        <v>0</v>
      </c>
      <c r="R121" s="15">
        <v>0</v>
      </c>
      <c r="S121" s="15">
        <v>0</v>
      </c>
      <c r="T121" s="15">
        <v>0</v>
      </c>
      <c r="U121" s="15">
        <v>0</v>
      </c>
      <c r="V121" s="16">
        <v>0</v>
      </c>
      <c r="W121" s="15">
        <v>0</v>
      </c>
      <c r="X121" s="15">
        <v>0</v>
      </c>
      <c r="Y121" s="15">
        <v>0</v>
      </c>
      <c r="Z121" s="15">
        <v>0</v>
      </c>
      <c r="AA121" s="15">
        <v>0</v>
      </c>
      <c r="AB121" s="16">
        <v>0</v>
      </c>
      <c r="AC121" s="15">
        <v>0</v>
      </c>
      <c r="AD121" s="15">
        <v>0</v>
      </c>
      <c r="AE121" s="15">
        <v>0</v>
      </c>
      <c r="AF121" s="15">
        <v>0</v>
      </c>
      <c r="AG121" s="15">
        <v>0</v>
      </c>
    </row>
    <row r="122" spans="1:33" x14ac:dyDescent="0.25">
      <c r="A122">
        <v>1</v>
      </c>
      <c r="B122" s="25">
        <v>0</v>
      </c>
      <c r="C122" s="18">
        <f>-E122+B122</f>
        <v>0</v>
      </c>
      <c r="D122" s="19">
        <f>D121+C122</f>
        <v>0</v>
      </c>
      <c r="E122" s="17">
        <f t="shared" ref="E122:E141" si="68">(L122+2*R122+2*X122+AD122)/6</f>
        <v>0</v>
      </c>
      <c r="F122" s="18">
        <f>-H122+E122</f>
        <v>0</v>
      </c>
      <c r="G122" s="19">
        <f>G121+F122</f>
        <v>0</v>
      </c>
      <c r="H122" s="38">
        <f>(O122+2*U122+2*AA122+AG122)/6</f>
        <v>0</v>
      </c>
      <c r="J122" s="21">
        <f t="shared" ref="J122:J141" si="69">-L122+B122</f>
        <v>0</v>
      </c>
      <c r="K122" s="22">
        <f t="shared" ref="K122:K141" si="70">D121+J122</f>
        <v>0</v>
      </c>
      <c r="L122" s="23">
        <f t="shared" ref="L122:L141" si="71">D121*$B$2</f>
        <v>0</v>
      </c>
      <c r="M122" s="21">
        <f>-O122+L122</f>
        <v>0</v>
      </c>
      <c r="N122" s="22">
        <f t="shared" ref="N122:N141" si="72">G121+M122</f>
        <v>0</v>
      </c>
      <c r="O122" s="23">
        <f>G121*$B$3</f>
        <v>0</v>
      </c>
      <c r="P122" s="24">
        <f t="shared" ref="P122:P141" si="73">-R122+B122</f>
        <v>0</v>
      </c>
      <c r="Q122" s="22">
        <f t="shared" ref="Q122:Q141" si="74">D121+P122/2</f>
        <v>0</v>
      </c>
      <c r="R122" s="23">
        <f t="shared" ref="R122:R141" si="75">$B$2*(D121+J122/2)</f>
        <v>0</v>
      </c>
      <c r="S122" s="21">
        <f>-U122+R122</f>
        <v>0</v>
      </c>
      <c r="T122" s="22">
        <f>G121+S122/2</f>
        <v>0</v>
      </c>
      <c r="U122" s="23">
        <f>(G121+M122/2)*$B$3</f>
        <v>0</v>
      </c>
      <c r="V122" s="24">
        <f t="shared" ref="V122:V141" si="76">-X122+B122</f>
        <v>0</v>
      </c>
      <c r="W122" s="22">
        <f t="shared" ref="W122:W141" si="77">D121+V122/2</f>
        <v>0</v>
      </c>
      <c r="X122" s="23">
        <f t="shared" ref="X122:X141" si="78">$B$2*(D121+P122/2)</f>
        <v>0</v>
      </c>
      <c r="Y122" s="21">
        <f>-AA122+X122</f>
        <v>0</v>
      </c>
      <c r="Z122" s="22">
        <f>G121+Y122/2</f>
        <v>0</v>
      </c>
      <c r="AA122" s="23">
        <f>(G121+S122/2)*$B$3</f>
        <v>0</v>
      </c>
      <c r="AB122" s="24">
        <f t="shared" ref="AB122:AB141" si="79">-AD122+B122</f>
        <v>0</v>
      </c>
      <c r="AC122" s="22">
        <f t="shared" ref="AC122:AC141" si="80">D121+AB122</f>
        <v>0</v>
      </c>
      <c r="AD122" s="23">
        <f t="shared" ref="AD122:AD141" si="81">$B$2*(D121+V122)</f>
        <v>0</v>
      </c>
      <c r="AE122" s="21">
        <f>-AG122+AD122</f>
        <v>0</v>
      </c>
      <c r="AF122" s="22">
        <f>G121+AE122</f>
        <v>0</v>
      </c>
      <c r="AG122" s="23">
        <f>(G121+Y122)*$B$3</f>
        <v>0</v>
      </c>
    </row>
    <row r="123" spans="1:33" x14ac:dyDescent="0.25">
      <c r="A123">
        <v>2</v>
      </c>
      <c r="B123" s="25">
        <v>10</v>
      </c>
      <c r="C123" s="18">
        <f t="shared" ref="C123:C141" si="82">-E123+B123</f>
        <v>7.8645833333333339</v>
      </c>
      <c r="D123" s="19">
        <f>D122+C123</f>
        <v>7.8645833333333339</v>
      </c>
      <c r="E123" s="17">
        <f t="shared" si="68"/>
        <v>2.1354166666666665</v>
      </c>
      <c r="F123" s="18">
        <f t="shared" ref="F123:F141" si="83">-H123+E123</f>
        <v>1.9354166666666666</v>
      </c>
      <c r="G123" s="19">
        <f>G122+F123</f>
        <v>1.9354166666666666</v>
      </c>
      <c r="H123" s="38">
        <f t="shared" ref="H123:H141" si="84">(O123+2*U123+2*AA123+AG123)/6</f>
        <v>0.19999999999999998</v>
      </c>
      <c r="J123" s="21">
        <f t="shared" si="69"/>
        <v>10</v>
      </c>
      <c r="K123" s="22">
        <f t="shared" si="70"/>
        <v>10</v>
      </c>
      <c r="L123" s="23">
        <f t="shared" si="71"/>
        <v>0</v>
      </c>
      <c r="M123" s="21">
        <f t="shared" ref="M123:M141" si="85">-O123+L123</f>
        <v>0</v>
      </c>
      <c r="N123" s="22">
        <f t="shared" si="72"/>
        <v>0</v>
      </c>
      <c r="O123" s="23">
        <f t="shared" ref="O123:O141" si="86">G122*$B$3</f>
        <v>0</v>
      </c>
      <c r="P123" s="24">
        <f t="shared" si="73"/>
        <v>7.5</v>
      </c>
      <c r="Q123" s="22">
        <f t="shared" si="74"/>
        <v>3.75</v>
      </c>
      <c r="R123" s="23">
        <f t="shared" si="75"/>
        <v>2.5</v>
      </c>
      <c r="S123" s="21">
        <f t="shared" ref="S123:S141" si="87">-U123+R123</f>
        <v>2.5</v>
      </c>
      <c r="T123" s="22">
        <f t="shared" ref="T123:T141" si="88">G122+S123/2</f>
        <v>1.25</v>
      </c>
      <c r="U123" s="23">
        <f t="shared" ref="U123:U141" si="89">(G122+M123/2)*$B$3</f>
        <v>0</v>
      </c>
      <c r="V123" s="24">
        <f t="shared" si="76"/>
        <v>8.125</v>
      </c>
      <c r="W123" s="22">
        <f t="shared" si="77"/>
        <v>4.0625</v>
      </c>
      <c r="X123" s="23">
        <f t="shared" si="78"/>
        <v>1.875</v>
      </c>
      <c r="Y123" s="21">
        <f t="shared" ref="Y123:Y141" si="90">-AA123+X123</f>
        <v>1.5</v>
      </c>
      <c r="Z123" s="22">
        <f t="shared" ref="Z123:Z141" si="91">G122+Y123/2</f>
        <v>0.75</v>
      </c>
      <c r="AA123" s="23">
        <f t="shared" ref="AA123:AA141" si="92">(G122+S123/2)*$B$3</f>
        <v>0.375</v>
      </c>
      <c r="AB123" s="24">
        <f t="shared" si="79"/>
        <v>5.9375</v>
      </c>
      <c r="AC123" s="22">
        <f t="shared" si="80"/>
        <v>5.9375</v>
      </c>
      <c r="AD123" s="23">
        <f t="shared" si="81"/>
        <v>4.0625</v>
      </c>
      <c r="AE123" s="21">
        <f t="shared" ref="AE123:AE141" si="93">-AG123+AD123</f>
        <v>3.6124999999999998</v>
      </c>
      <c r="AF123" s="22">
        <f t="shared" ref="AF123:AF141" si="94">G122+AE123</f>
        <v>3.6124999999999998</v>
      </c>
      <c r="AG123" s="23">
        <f t="shared" ref="AG123:AG141" si="95">(G122+Y123)*$B$3</f>
        <v>0.44999999999999996</v>
      </c>
    </row>
    <row r="124" spans="1:33" x14ac:dyDescent="0.25">
      <c r="A124">
        <v>3</v>
      </c>
      <c r="B124" s="25">
        <v>10</v>
      </c>
      <c r="C124" s="18">
        <f t="shared" si="82"/>
        <v>4.7719997829861107</v>
      </c>
      <c r="D124" s="19">
        <f t="shared" ref="D124:D141" si="96">D123+C124</f>
        <v>12.636583116319445</v>
      </c>
      <c r="E124" s="17">
        <f t="shared" si="68"/>
        <v>5.2280002170138893</v>
      </c>
      <c r="F124" s="18">
        <f t="shared" si="83"/>
        <v>4.0697754253472223</v>
      </c>
      <c r="G124" s="19">
        <f t="shared" ref="G124:G141" si="97">G123+F124</f>
        <v>6.005192092013889</v>
      </c>
      <c r="H124" s="38">
        <f t="shared" si="84"/>
        <v>1.1582247916666666</v>
      </c>
      <c r="J124" s="21">
        <f t="shared" si="69"/>
        <v>6.067708333333333</v>
      </c>
      <c r="K124" s="22">
        <f t="shared" si="70"/>
        <v>13.932291666666668</v>
      </c>
      <c r="L124" s="23">
        <f t="shared" si="71"/>
        <v>3.932291666666667</v>
      </c>
      <c r="M124" s="21">
        <f t="shared" si="85"/>
        <v>3.351666666666667</v>
      </c>
      <c r="N124" s="22">
        <f t="shared" si="72"/>
        <v>5.2870833333333334</v>
      </c>
      <c r="O124" s="23">
        <f t="shared" si="86"/>
        <v>0.58062499999999995</v>
      </c>
      <c r="P124" s="24">
        <f t="shared" si="73"/>
        <v>4.55078125</v>
      </c>
      <c r="Q124" s="22">
        <f t="shared" si="74"/>
        <v>10.139973958333334</v>
      </c>
      <c r="R124" s="23">
        <f t="shared" si="75"/>
        <v>5.44921875</v>
      </c>
      <c r="S124" s="21">
        <f t="shared" si="87"/>
        <v>4.3658437499999998</v>
      </c>
      <c r="T124" s="22">
        <f t="shared" si="88"/>
        <v>4.1183385416666667</v>
      </c>
      <c r="U124" s="23">
        <f t="shared" si="89"/>
        <v>1.083375</v>
      </c>
      <c r="V124" s="24">
        <f t="shared" si="76"/>
        <v>4.930013020833333</v>
      </c>
      <c r="W124" s="22">
        <f t="shared" si="77"/>
        <v>10.32958984375</v>
      </c>
      <c r="X124" s="23">
        <f t="shared" si="78"/>
        <v>5.069986979166667</v>
      </c>
      <c r="Y124" s="21">
        <f t="shared" si="90"/>
        <v>3.8344854166666673</v>
      </c>
      <c r="Z124" s="22">
        <f t="shared" si="91"/>
        <v>3.852659375</v>
      </c>
      <c r="AA124" s="23">
        <f t="shared" si="92"/>
        <v>1.2355015624999999</v>
      </c>
      <c r="AB124" s="24">
        <f t="shared" si="79"/>
        <v>3.6027018229166661</v>
      </c>
      <c r="AC124" s="22">
        <f t="shared" si="80"/>
        <v>11.46728515625</v>
      </c>
      <c r="AD124" s="23">
        <f t="shared" si="81"/>
        <v>6.3972981770833339</v>
      </c>
      <c r="AE124" s="21">
        <f t="shared" si="93"/>
        <v>4.6663275520833336</v>
      </c>
      <c r="AF124" s="22">
        <f t="shared" si="94"/>
        <v>6.6017442187500004</v>
      </c>
      <c r="AG124" s="23">
        <f t="shared" si="95"/>
        <v>1.7309706250000001</v>
      </c>
    </row>
    <row r="125" spans="1:33" x14ac:dyDescent="0.25">
      <c r="A125">
        <v>4</v>
      </c>
      <c r="B125" s="25">
        <v>10</v>
      </c>
      <c r="C125" s="18">
        <f t="shared" si="82"/>
        <v>2.8955102849889682</v>
      </c>
      <c r="D125" s="19">
        <f t="shared" si="96"/>
        <v>15.532093401308412</v>
      </c>
      <c r="E125" s="17">
        <f t="shared" si="68"/>
        <v>7.1044897150110318</v>
      </c>
      <c r="F125" s="18">
        <f t="shared" si="83"/>
        <v>4.6144575122731837</v>
      </c>
      <c r="G125" s="19">
        <f t="shared" si="97"/>
        <v>10.619649604287073</v>
      </c>
      <c r="H125" s="38">
        <f t="shared" si="84"/>
        <v>2.4900322027378476</v>
      </c>
      <c r="J125" s="21">
        <f t="shared" si="69"/>
        <v>3.6817084418402777</v>
      </c>
      <c r="K125" s="22">
        <f t="shared" si="70"/>
        <v>16.318291558159721</v>
      </c>
      <c r="L125" s="23">
        <f t="shared" si="71"/>
        <v>6.3182915581597223</v>
      </c>
      <c r="M125" s="21">
        <f t="shared" si="85"/>
        <v>4.5167339305555556</v>
      </c>
      <c r="N125" s="22">
        <f t="shared" si="72"/>
        <v>10.521926022569446</v>
      </c>
      <c r="O125" s="23">
        <f t="shared" si="86"/>
        <v>1.8015576276041667</v>
      </c>
      <c r="P125" s="24">
        <f t="shared" si="73"/>
        <v>2.761281331380208</v>
      </c>
      <c r="Q125" s="22">
        <f t="shared" si="74"/>
        <v>14.017223782009548</v>
      </c>
      <c r="R125" s="23">
        <f t="shared" si="75"/>
        <v>7.238718668619792</v>
      </c>
      <c r="S125" s="21">
        <f t="shared" si="87"/>
        <v>4.7596509514322918</v>
      </c>
      <c r="T125" s="22">
        <f t="shared" si="88"/>
        <v>8.3850175677300349</v>
      </c>
      <c r="U125" s="23">
        <f t="shared" si="89"/>
        <v>2.4790677171875002</v>
      </c>
      <c r="V125" s="24">
        <f t="shared" si="76"/>
        <v>2.9913881089952259</v>
      </c>
      <c r="W125" s="22">
        <f t="shared" si="77"/>
        <v>14.132277170817058</v>
      </c>
      <c r="X125" s="23">
        <f t="shared" si="78"/>
        <v>7.0086118910047741</v>
      </c>
      <c r="Y125" s="21">
        <f t="shared" si="90"/>
        <v>4.4931066206857633</v>
      </c>
      <c r="Z125" s="22">
        <f t="shared" si="91"/>
        <v>8.2517454023567716</v>
      </c>
      <c r="AA125" s="23">
        <f t="shared" si="92"/>
        <v>2.5155052703190104</v>
      </c>
      <c r="AB125" s="24">
        <f t="shared" si="79"/>
        <v>2.1860143873426647</v>
      </c>
      <c r="AC125" s="22">
        <f t="shared" si="80"/>
        <v>14.822597503662109</v>
      </c>
      <c r="AD125" s="23">
        <f t="shared" si="81"/>
        <v>7.8139856126573353</v>
      </c>
      <c r="AE125" s="21">
        <f t="shared" si="93"/>
        <v>4.664495998847439</v>
      </c>
      <c r="AF125" s="22">
        <f t="shared" si="94"/>
        <v>10.669688090861328</v>
      </c>
      <c r="AG125" s="23">
        <f t="shared" si="95"/>
        <v>3.1494896138098958</v>
      </c>
    </row>
    <row r="126" spans="1:33" x14ac:dyDescent="0.25">
      <c r="A126">
        <v>5</v>
      </c>
      <c r="B126" s="25">
        <v>0</v>
      </c>
      <c r="C126" s="18">
        <f t="shared" si="82"/>
        <v>-6.1076721447853393</v>
      </c>
      <c r="D126" s="19">
        <f t="shared" si="96"/>
        <v>9.4244212565230718</v>
      </c>
      <c r="E126" s="17">
        <f t="shared" si="68"/>
        <v>6.1076721447853393</v>
      </c>
      <c r="F126" s="18">
        <f t="shared" si="83"/>
        <v>2.4536250311008212</v>
      </c>
      <c r="G126" s="19">
        <f t="shared" si="97"/>
        <v>13.073274635387893</v>
      </c>
      <c r="H126" s="38">
        <f t="shared" si="84"/>
        <v>3.6540471136845181</v>
      </c>
      <c r="J126" s="21">
        <f t="shared" si="69"/>
        <v>-7.766046700654206</v>
      </c>
      <c r="K126" s="22">
        <f t="shared" si="70"/>
        <v>7.766046700654206</v>
      </c>
      <c r="L126" s="23">
        <f t="shared" si="71"/>
        <v>7.766046700654206</v>
      </c>
      <c r="M126" s="21">
        <f t="shared" si="85"/>
        <v>4.5801518193680844</v>
      </c>
      <c r="N126" s="22">
        <f t="shared" si="72"/>
        <v>15.199801423655156</v>
      </c>
      <c r="O126" s="23">
        <f t="shared" si="86"/>
        <v>3.1858948812861216</v>
      </c>
      <c r="P126" s="24">
        <f t="shared" si="73"/>
        <v>-5.824535025490654</v>
      </c>
      <c r="Q126" s="22">
        <f t="shared" si="74"/>
        <v>12.619825888563085</v>
      </c>
      <c r="R126" s="23">
        <f t="shared" si="75"/>
        <v>5.824535025490654</v>
      </c>
      <c r="S126" s="21">
        <f t="shared" si="87"/>
        <v>1.9516173712993199</v>
      </c>
      <c r="T126" s="22">
        <f t="shared" si="88"/>
        <v>11.595458289936733</v>
      </c>
      <c r="U126" s="23">
        <f t="shared" si="89"/>
        <v>3.8729176541913342</v>
      </c>
      <c r="V126" s="24">
        <f t="shared" si="76"/>
        <v>-6.3099129442815425</v>
      </c>
      <c r="W126" s="22">
        <f t="shared" si="77"/>
        <v>12.377136929167641</v>
      </c>
      <c r="X126" s="23">
        <f t="shared" si="78"/>
        <v>6.3099129442815425</v>
      </c>
      <c r="Y126" s="21">
        <f t="shared" si="90"/>
        <v>2.8312754573005225</v>
      </c>
      <c r="Z126" s="22">
        <f t="shared" si="91"/>
        <v>12.035287332937333</v>
      </c>
      <c r="AA126" s="23">
        <f t="shared" si="92"/>
        <v>3.4786374869810199</v>
      </c>
      <c r="AB126" s="24">
        <f t="shared" si="79"/>
        <v>-4.6110902285134348</v>
      </c>
      <c r="AC126" s="22">
        <f t="shared" si="80"/>
        <v>10.921003172794977</v>
      </c>
      <c r="AD126" s="23">
        <f t="shared" si="81"/>
        <v>4.6110902285134348</v>
      </c>
      <c r="AE126" s="21">
        <f t="shared" si="93"/>
        <v>0.57581271003715617</v>
      </c>
      <c r="AF126" s="22">
        <f t="shared" si="94"/>
        <v>11.195462314324228</v>
      </c>
      <c r="AG126" s="23">
        <f t="shared" si="95"/>
        <v>4.0352775184762786</v>
      </c>
    </row>
    <row r="127" spans="1:33" x14ac:dyDescent="0.25">
      <c r="A127">
        <v>6</v>
      </c>
      <c r="B127" s="25">
        <v>0</v>
      </c>
      <c r="C127" s="18">
        <f t="shared" si="82"/>
        <v>-3.7059573170181874</v>
      </c>
      <c r="D127" s="19">
        <f t="shared" si="96"/>
        <v>5.7184639395048844</v>
      </c>
      <c r="E127" s="17">
        <f t="shared" si="68"/>
        <v>3.7059573170181874</v>
      </c>
      <c r="F127" s="18">
        <f t="shared" si="83"/>
        <v>-0.2293506798823981</v>
      </c>
      <c r="G127" s="19">
        <f t="shared" si="97"/>
        <v>12.843923955505495</v>
      </c>
      <c r="H127" s="38">
        <f t="shared" si="84"/>
        <v>3.9353079969005855</v>
      </c>
      <c r="J127" s="21">
        <f t="shared" si="69"/>
        <v>-4.7122106282615359</v>
      </c>
      <c r="K127" s="22">
        <f t="shared" si="70"/>
        <v>4.7122106282615359</v>
      </c>
      <c r="L127" s="23">
        <f t="shared" si="71"/>
        <v>4.7122106282615359</v>
      </c>
      <c r="M127" s="21">
        <f t="shared" si="85"/>
        <v>0.79022823764516836</v>
      </c>
      <c r="N127" s="22">
        <f t="shared" si="72"/>
        <v>13.863502873033061</v>
      </c>
      <c r="O127" s="23">
        <f t="shared" si="86"/>
        <v>3.9219823906163676</v>
      </c>
      <c r="P127" s="24">
        <f t="shared" si="73"/>
        <v>-3.5341579711961519</v>
      </c>
      <c r="Q127" s="22">
        <f t="shared" si="74"/>
        <v>7.6573422709249961</v>
      </c>
      <c r="R127" s="23">
        <f t="shared" si="75"/>
        <v>3.5341579711961519</v>
      </c>
      <c r="S127" s="21">
        <f t="shared" si="87"/>
        <v>-0.50635865506699096</v>
      </c>
      <c r="T127" s="22">
        <f t="shared" si="88"/>
        <v>12.820095307854398</v>
      </c>
      <c r="U127" s="23">
        <f t="shared" si="89"/>
        <v>4.0405166262631429</v>
      </c>
      <c r="V127" s="24">
        <f t="shared" si="76"/>
        <v>-3.828671135462498</v>
      </c>
      <c r="W127" s="22">
        <f t="shared" si="77"/>
        <v>7.5100856887918228</v>
      </c>
      <c r="X127" s="23">
        <f t="shared" si="78"/>
        <v>3.828671135462498</v>
      </c>
      <c r="Y127" s="21">
        <f t="shared" si="90"/>
        <v>-1.7357456893821066E-2</v>
      </c>
      <c r="Z127" s="22">
        <f t="shared" si="91"/>
        <v>13.064595906940983</v>
      </c>
      <c r="AA127" s="23">
        <f t="shared" si="92"/>
        <v>3.8460285923563191</v>
      </c>
      <c r="AB127" s="24">
        <f t="shared" si="79"/>
        <v>-2.7978750605302869</v>
      </c>
      <c r="AC127" s="22">
        <f t="shared" si="80"/>
        <v>6.6265461959927849</v>
      </c>
      <c r="AD127" s="23">
        <f t="shared" si="81"/>
        <v>2.7978750605302869</v>
      </c>
      <c r="AE127" s="21">
        <f t="shared" si="93"/>
        <v>-1.1189000930179347</v>
      </c>
      <c r="AF127" s="22">
        <f t="shared" si="94"/>
        <v>11.954374542369958</v>
      </c>
      <c r="AG127" s="23">
        <f t="shared" si="95"/>
        <v>3.9167751535482216</v>
      </c>
    </row>
    <row r="128" spans="1:33" x14ac:dyDescent="0.25">
      <c r="A128">
        <v>7</v>
      </c>
      <c r="B128" s="25">
        <v>0</v>
      </c>
      <c r="C128" s="18">
        <f t="shared" si="82"/>
        <v>-2.2486668095448894</v>
      </c>
      <c r="D128" s="19">
        <f t="shared" si="96"/>
        <v>3.469797129959995</v>
      </c>
      <c r="E128" s="17">
        <f t="shared" si="68"/>
        <v>2.2486668095448894</v>
      </c>
      <c r="F128" s="18">
        <f t="shared" si="83"/>
        <v>-1.4120249450613054</v>
      </c>
      <c r="G128" s="19">
        <f t="shared" si="97"/>
        <v>11.431899010444191</v>
      </c>
      <c r="H128" s="38">
        <f t="shared" si="84"/>
        <v>3.6606917546061948</v>
      </c>
      <c r="J128" s="21">
        <f t="shared" si="69"/>
        <v>-2.8592319697524422</v>
      </c>
      <c r="K128" s="22">
        <f t="shared" si="70"/>
        <v>2.8592319697524422</v>
      </c>
      <c r="L128" s="23">
        <f t="shared" si="71"/>
        <v>2.8592319697524422</v>
      </c>
      <c r="M128" s="21">
        <f t="shared" si="85"/>
        <v>-0.99394521689920623</v>
      </c>
      <c r="N128" s="22">
        <f t="shared" si="72"/>
        <v>11.849978738606289</v>
      </c>
      <c r="O128" s="23">
        <f t="shared" si="86"/>
        <v>3.8531771866516484</v>
      </c>
      <c r="P128" s="24">
        <f t="shared" si="73"/>
        <v>-2.1444239773143314</v>
      </c>
      <c r="Q128" s="22">
        <f t="shared" si="74"/>
        <v>4.6462519508477182</v>
      </c>
      <c r="R128" s="23">
        <f t="shared" si="75"/>
        <v>2.1444239773143314</v>
      </c>
      <c r="S128" s="21">
        <f t="shared" si="87"/>
        <v>-1.5596614268024362</v>
      </c>
      <c r="T128" s="22">
        <f t="shared" si="88"/>
        <v>12.064093242104278</v>
      </c>
      <c r="U128" s="23">
        <f t="shared" si="89"/>
        <v>3.7040854041167677</v>
      </c>
      <c r="V128" s="24">
        <f t="shared" si="76"/>
        <v>-2.3231259754238591</v>
      </c>
      <c r="W128" s="22">
        <f t="shared" si="77"/>
        <v>4.5569009517929544</v>
      </c>
      <c r="X128" s="23">
        <f t="shared" si="78"/>
        <v>2.3231259754238591</v>
      </c>
      <c r="Y128" s="21">
        <f t="shared" si="90"/>
        <v>-1.2961019972074239</v>
      </c>
      <c r="Z128" s="22">
        <f t="shared" si="91"/>
        <v>12.195872956901784</v>
      </c>
      <c r="AA128" s="23">
        <f t="shared" si="92"/>
        <v>3.619227972631283</v>
      </c>
      <c r="AB128" s="24">
        <f t="shared" si="79"/>
        <v>-1.6976689820405126</v>
      </c>
      <c r="AC128" s="22">
        <f t="shared" si="80"/>
        <v>4.0207949574643713</v>
      </c>
      <c r="AD128" s="23">
        <f t="shared" si="81"/>
        <v>1.6976689820405126</v>
      </c>
      <c r="AE128" s="21">
        <f t="shared" si="93"/>
        <v>-1.7666776054489084</v>
      </c>
      <c r="AF128" s="22">
        <f t="shared" si="94"/>
        <v>11.077246350056587</v>
      </c>
      <c r="AG128" s="23">
        <f t="shared" si="95"/>
        <v>3.464346587489421</v>
      </c>
    </row>
    <row r="129" spans="1:33" x14ac:dyDescent="0.25">
      <c r="A129">
        <v>8</v>
      </c>
      <c r="B129" s="25">
        <v>0</v>
      </c>
      <c r="C129" s="18">
        <f t="shared" si="82"/>
        <v>-1.3644254339165605</v>
      </c>
      <c r="D129" s="19">
        <f t="shared" si="96"/>
        <v>2.1053716960434343</v>
      </c>
      <c r="E129" s="17">
        <f t="shared" si="68"/>
        <v>1.3644254339165605</v>
      </c>
      <c r="F129" s="18">
        <f t="shared" si="83"/>
        <v>-1.7997591892359843</v>
      </c>
      <c r="G129" s="19">
        <f t="shared" si="97"/>
        <v>9.6321398212082059</v>
      </c>
      <c r="H129" s="38">
        <f t="shared" si="84"/>
        <v>3.1641846231525448</v>
      </c>
      <c r="J129" s="21">
        <f t="shared" si="69"/>
        <v>-1.7348985649799975</v>
      </c>
      <c r="K129" s="22">
        <f t="shared" si="70"/>
        <v>1.7348985649799975</v>
      </c>
      <c r="L129" s="23">
        <f t="shared" si="71"/>
        <v>1.7348985649799975</v>
      </c>
      <c r="M129" s="21">
        <f t="shared" si="85"/>
        <v>-1.6946711381532598</v>
      </c>
      <c r="N129" s="22">
        <f t="shared" si="72"/>
        <v>9.7372278722909318</v>
      </c>
      <c r="O129" s="23">
        <f t="shared" si="86"/>
        <v>3.4295697031332573</v>
      </c>
      <c r="P129" s="24">
        <f t="shared" si="73"/>
        <v>-1.3011739237349982</v>
      </c>
      <c r="Q129" s="22">
        <f t="shared" si="74"/>
        <v>2.8192101680924959</v>
      </c>
      <c r="R129" s="23">
        <f t="shared" si="75"/>
        <v>1.3011739237349982</v>
      </c>
      <c r="S129" s="21">
        <f t="shared" si="87"/>
        <v>-1.8741951086752699</v>
      </c>
      <c r="T129" s="22">
        <f t="shared" si="88"/>
        <v>10.494801456106556</v>
      </c>
      <c r="U129" s="23">
        <f t="shared" si="89"/>
        <v>3.1753690324102681</v>
      </c>
      <c r="V129" s="24">
        <f t="shared" si="76"/>
        <v>-1.409605084046248</v>
      </c>
      <c r="W129" s="22">
        <f t="shared" si="77"/>
        <v>2.7649945879368709</v>
      </c>
      <c r="X129" s="23">
        <f t="shared" si="78"/>
        <v>1.409605084046248</v>
      </c>
      <c r="Y129" s="21">
        <f t="shared" si="90"/>
        <v>-1.7388353527857185</v>
      </c>
      <c r="Z129" s="22">
        <f t="shared" si="91"/>
        <v>10.562481334051332</v>
      </c>
      <c r="AA129" s="23">
        <f t="shared" si="92"/>
        <v>3.1484404368319665</v>
      </c>
      <c r="AB129" s="24">
        <f t="shared" si="79"/>
        <v>-1.0300960229568736</v>
      </c>
      <c r="AC129" s="22">
        <f t="shared" si="80"/>
        <v>2.4397011070031214</v>
      </c>
      <c r="AD129" s="23">
        <f t="shared" si="81"/>
        <v>1.0300960229568736</v>
      </c>
      <c r="AE129" s="21">
        <f t="shared" si="93"/>
        <v>-1.8778230743406681</v>
      </c>
      <c r="AF129" s="22">
        <f t="shared" si="94"/>
        <v>9.5540759361035228</v>
      </c>
      <c r="AG129" s="23">
        <f t="shared" si="95"/>
        <v>2.9079190972975417</v>
      </c>
    </row>
    <row r="130" spans="1:33" x14ac:dyDescent="0.25">
      <c r="A130">
        <v>9</v>
      </c>
      <c r="B130" s="25">
        <v>0</v>
      </c>
      <c r="C130" s="18">
        <f t="shared" si="82"/>
        <v>-0.82789355755874627</v>
      </c>
      <c r="D130" s="19">
        <f t="shared" si="96"/>
        <v>1.2774781384846881</v>
      </c>
      <c r="E130" s="17">
        <f t="shared" si="68"/>
        <v>0.82789355755874627</v>
      </c>
      <c r="F130" s="18">
        <f t="shared" si="83"/>
        <v>-1.7906390229566473</v>
      </c>
      <c r="G130" s="19">
        <f t="shared" si="97"/>
        <v>7.841500798251559</v>
      </c>
      <c r="H130" s="38">
        <f t="shared" si="84"/>
        <v>2.6185325805153936</v>
      </c>
      <c r="J130" s="21">
        <f t="shared" si="69"/>
        <v>-1.0526858480217172</v>
      </c>
      <c r="K130" s="22">
        <f t="shared" si="70"/>
        <v>1.0526858480217172</v>
      </c>
      <c r="L130" s="23">
        <f t="shared" si="71"/>
        <v>1.0526858480217172</v>
      </c>
      <c r="M130" s="21">
        <f t="shared" si="85"/>
        <v>-1.8369560983407447</v>
      </c>
      <c r="N130" s="22">
        <f t="shared" si="72"/>
        <v>7.7951837228674616</v>
      </c>
      <c r="O130" s="23">
        <f t="shared" si="86"/>
        <v>2.8896419463624619</v>
      </c>
      <c r="P130" s="24">
        <f t="shared" si="73"/>
        <v>-0.78951438601628787</v>
      </c>
      <c r="Q130" s="22">
        <f t="shared" si="74"/>
        <v>1.7106145030352904</v>
      </c>
      <c r="R130" s="23">
        <f t="shared" si="75"/>
        <v>0.78951438601628787</v>
      </c>
      <c r="S130" s="21">
        <f t="shared" si="87"/>
        <v>-1.824584145595062</v>
      </c>
      <c r="T130" s="22">
        <f t="shared" si="88"/>
        <v>8.7198477484106753</v>
      </c>
      <c r="U130" s="23">
        <f t="shared" si="89"/>
        <v>2.6140985316113499</v>
      </c>
      <c r="V130" s="24">
        <f t="shared" si="76"/>
        <v>-0.8553072515176452</v>
      </c>
      <c r="W130" s="22">
        <f t="shared" si="77"/>
        <v>1.6777180702846117</v>
      </c>
      <c r="X130" s="23">
        <f t="shared" si="78"/>
        <v>0.8553072515176452</v>
      </c>
      <c r="Y130" s="21">
        <f t="shared" si="90"/>
        <v>-1.7606470730055572</v>
      </c>
      <c r="Z130" s="22">
        <f t="shared" si="91"/>
        <v>8.7518162847054271</v>
      </c>
      <c r="AA130" s="23">
        <f t="shared" si="92"/>
        <v>2.6159543245232024</v>
      </c>
      <c r="AB130" s="24">
        <f t="shared" si="79"/>
        <v>-0.62503222226289457</v>
      </c>
      <c r="AC130" s="22">
        <f t="shared" si="80"/>
        <v>1.4803394737805398</v>
      </c>
      <c r="AD130" s="23">
        <f t="shared" si="81"/>
        <v>0.62503222226289457</v>
      </c>
      <c r="AE130" s="21">
        <f t="shared" si="93"/>
        <v>-1.7364156021978998</v>
      </c>
      <c r="AF130" s="22">
        <f t="shared" si="94"/>
        <v>7.8957242190103063</v>
      </c>
      <c r="AG130" s="23">
        <f t="shared" si="95"/>
        <v>2.3614478244607944</v>
      </c>
    </row>
    <row r="131" spans="1:33" x14ac:dyDescent="0.25">
      <c r="A131">
        <v>10</v>
      </c>
      <c r="B131" s="25">
        <v>0</v>
      </c>
      <c r="C131" s="18">
        <f t="shared" si="82"/>
        <v>-0.50234166383121848</v>
      </c>
      <c r="D131" s="19">
        <f t="shared" si="96"/>
        <v>0.77513647465346958</v>
      </c>
      <c r="E131" s="17">
        <f t="shared" si="68"/>
        <v>0.50234166383121848</v>
      </c>
      <c r="F131" s="18">
        <f t="shared" si="83"/>
        <v>-1.6040548612114187</v>
      </c>
      <c r="G131" s="19">
        <f t="shared" si="97"/>
        <v>6.2374459370401407</v>
      </c>
      <c r="H131" s="38">
        <f t="shared" si="84"/>
        <v>2.1063965250426371</v>
      </c>
      <c r="J131" s="21">
        <f t="shared" si="69"/>
        <v>-0.63873906924234403</v>
      </c>
      <c r="K131" s="22">
        <f t="shared" si="70"/>
        <v>0.63873906924234403</v>
      </c>
      <c r="L131" s="23">
        <f t="shared" si="71"/>
        <v>0.63873906924234403</v>
      </c>
      <c r="M131" s="21">
        <f t="shared" si="85"/>
        <v>-1.7137111702331236</v>
      </c>
      <c r="N131" s="22">
        <f t="shared" si="72"/>
        <v>6.1277896280184354</v>
      </c>
      <c r="O131" s="23">
        <f t="shared" si="86"/>
        <v>2.3524502394754676</v>
      </c>
      <c r="P131" s="24">
        <f t="shared" si="73"/>
        <v>-0.47905430193175802</v>
      </c>
      <c r="Q131" s="22">
        <f t="shared" si="74"/>
        <v>1.0379509875188091</v>
      </c>
      <c r="R131" s="23">
        <f t="shared" si="75"/>
        <v>0.47905430193175802</v>
      </c>
      <c r="S131" s="21">
        <f t="shared" si="87"/>
        <v>-1.6163392620087413</v>
      </c>
      <c r="T131" s="22">
        <f t="shared" si="88"/>
        <v>7.0333311672471881</v>
      </c>
      <c r="U131" s="23">
        <f t="shared" si="89"/>
        <v>2.0953935639404992</v>
      </c>
      <c r="V131" s="24">
        <f t="shared" si="76"/>
        <v>-0.51897549375940455</v>
      </c>
      <c r="W131" s="22">
        <f t="shared" si="77"/>
        <v>1.0179903916049857</v>
      </c>
      <c r="X131" s="23">
        <f t="shared" si="78"/>
        <v>0.51897549375940455</v>
      </c>
      <c r="Y131" s="21">
        <f t="shared" si="90"/>
        <v>-1.5910238564147519</v>
      </c>
      <c r="Z131" s="22">
        <f t="shared" si="91"/>
        <v>7.0459888700441828</v>
      </c>
      <c r="AA131" s="23">
        <f t="shared" si="92"/>
        <v>2.1099993501741565</v>
      </c>
      <c r="AB131" s="24">
        <f t="shared" si="79"/>
        <v>-0.37925132236264175</v>
      </c>
      <c r="AC131" s="22">
        <f t="shared" si="80"/>
        <v>0.89822681612204636</v>
      </c>
      <c r="AD131" s="23">
        <f t="shared" si="81"/>
        <v>0.37925132236264175</v>
      </c>
      <c r="AE131" s="21">
        <f t="shared" si="93"/>
        <v>-1.4958917601884003</v>
      </c>
      <c r="AF131" s="22">
        <f t="shared" si="94"/>
        <v>6.3456090380631585</v>
      </c>
      <c r="AG131" s="23">
        <f t="shared" si="95"/>
        <v>1.875143082551042</v>
      </c>
    </row>
    <row r="132" spans="1:33" x14ac:dyDescent="0.25">
      <c r="A132">
        <v>11</v>
      </c>
      <c r="B132" s="25">
        <v>0</v>
      </c>
      <c r="C132" s="18">
        <f t="shared" si="82"/>
        <v>-0.30480626998092158</v>
      </c>
      <c r="D132" s="19">
        <f t="shared" si="96"/>
        <v>0.47033020467254799</v>
      </c>
      <c r="E132" s="17">
        <f t="shared" si="68"/>
        <v>0.30480626998092158</v>
      </c>
      <c r="F132" s="18">
        <f t="shared" si="83"/>
        <v>-1.3567121742368111</v>
      </c>
      <c r="G132" s="19">
        <f t="shared" si="97"/>
        <v>4.8807337628033292</v>
      </c>
      <c r="H132" s="38">
        <f t="shared" si="84"/>
        <v>1.6615184442177326</v>
      </c>
      <c r="J132" s="21">
        <f t="shared" si="69"/>
        <v>-0.38756823732673479</v>
      </c>
      <c r="K132" s="22">
        <f t="shared" si="70"/>
        <v>0.38756823732673479</v>
      </c>
      <c r="L132" s="23">
        <f t="shared" si="71"/>
        <v>0.38756823732673479</v>
      </c>
      <c r="M132" s="21">
        <f t="shared" si="85"/>
        <v>-1.4836655437853072</v>
      </c>
      <c r="N132" s="22">
        <f t="shared" si="72"/>
        <v>4.7537803932548339</v>
      </c>
      <c r="O132" s="23">
        <f t="shared" si="86"/>
        <v>1.8712337811120421</v>
      </c>
      <c r="P132" s="24">
        <f t="shared" si="73"/>
        <v>-0.29067617799505108</v>
      </c>
      <c r="Q132" s="22">
        <f t="shared" si="74"/>
        <v>0.62979838565594404</v>
      </c>
      <c r="R132" s="23">
        <f t="shared" si="75"/>
        <v>0.29067617799505108</v>
      </c>
      <c r="S132" s="21">
        <f t="shared" si="87"/>
        <v>-1.3580077715491952</v>
      </c>
      <c r="T132" s="22">
        <f t="shared" si="88"/>
        <v>5.5584420512655432</v>
      </c>
      <c r="U132" s="23">
        <f t="shared" si="89"/>
        <v>1.6486839495442462</v>
      </c>
      <c r="V132" s="24">
        <f t="shared" si="76"/>
        <v>-0.31489919282797202</v>
      </c>
      <c r="W132" s="22">
        <f t="shared" si="77"/>
        <v>0.61768687823948354</v>
      </c>
      <c r="X132" s="23">
        <f t="shared" si="78"/>
        <v>0.31489919282797202</v>
      </c>
      <c r="Y132" s="21">
        <f t="shared" si="90"/>
        <v>-1.3526334225516909</v>
      </c>
      <c r="Z132" s="22">
        <f t="shared" si="91"/>
        <v>5.5611292257642955</v>
      </c>
      <c r="AA132" s="23">
        <f t="shared" si="92"/>
        <v>1.667532615379663</v>
      </c>
      <c r="AB132" s="24">
        <f t="shared" si="79"/>
        <v>-0.23011864091274878</v>
      </c>
      <c r="AC132" s="22">
        <f t="shared" si="80"/>
        <v>0.54501783374072077</v>
      </c>
      <c r="AD132" s="23">
        <f t="shared" si="81"/>
        <v>0.23011864091274878</v>
      </c>
      <c r="AE132" s="21">
        <f t="shared" si="93"/>
        <v>-1.2353251134337864</v>
      </c>
      <c r="AF132" s="22">
        <f t="shared" si="94"/>
        <v>5.0021208236063543</v>
      </c>
      <c r="AG132" s="23">
        <f t="shared" si="95"/>
        <v>1.4654437543465351</v>
      </c>
    </row>
    <row r="133" spans="1:33" x14ac:dyDescent="0.25">
      <c r="A133">
        <v>12</v>
      </c>
      <c r="B133" s="25">
        <v>0</v>
      </c>
      <c r="C133" s="18">
        <f t="shared" si="82"/>
        <v>-0.18494755444154884</v>
      </c>
      <c r="D133" s="19">
        <f t="shared" si="96"/>
        <v>0.28538265023099918</v>
      </c>
      <c r="E133" s="17">
        <f t="shared" si="68"/>
        <v>0.18494755444154884</v>
      </c>
      <c r="F133" s="18">
        <f t="shared" si="83"/>
        <v>-1.1072641568697688</v>
      </c>
      <c r="G133" s="19">
        <f t="shared" si="97"/>
        <v>3.7734696059335606</v>
      </c>
      <c r="H133" s="38">
        <f t="shared" si="84"/>
        <v>1.2922117113113176</v>
      </c>
      <c r="J133" s="21">
        <f t="shared" si="69"/>
        <v>-0.235165102336274</v>
      </c>
      <c r="K133" s="22">
        <f t="shared" si="70"/>
        <v>0.235165102336274</v>
      </c>
      <c r="L133" s="23">
        <f t="shared" si="71"/>
        <v>0.235165102336274</v>
      </c>
      <c r="M133" s="21">
        <f t="shared" si="85"/>
        <v>-1.2290550265047246</v>
      </c>
      <c r="N133" s="22">
        <f t="shared" si="72"/>
        <v>3.6516787362986047</v>
      </c>
      <c r="O133" s="23">
        <f t="shared" si="86"/>
        <v>1.4642201288409986</v>
      </c>
      <c r="P133" s="24">
        <f t="shared" si="73"/>
        <v>-0.1763738267522055</v>
      </c>
      <c r="Q133" s="22">
        <f t="shared" si="74"/>
        <v>0.38214329129644525</v>
      </c>
      <c r="R133" s="23">
        <f t="shared" si="75"/>
        <v>0.1763738267522055</v>
      </c>
      <c r="S133" s="21">
        <f t="shared" si="87"/>
        <v>-1.1034880481130847</v>
      </c>
      <c r="T133" s="22">
        <f t="shared" si="88"/>
        <v>4.3289897387467864</v>
      </c>
      <c r="U133" s="23">
        <f t="shared" si="89"/>
        <v>1.2798618748652901</v>
      </c>
      <c r="V133" s="24">
        <f t="shared" si="76"/>
        <v>-0.19107164564822263</v>
      </c>
      <c r="W133" s="22">
        <f t="shared" si="77"/>
        <v>0.37479438184843666</v>
      </c>
      <c r="X133" s="23">
        <f t="shared" si="78"/>
        <v>0.19107164564822263</v>
      </c>
      <c r="Y133" s="21">
        <f t="shared" si="90"/>
        <v>-1.1076252759758132</v>
      </c>
      <c r="Z133" s="22">
        <f t="shared" si="91"/>
        <v>4.3269211248154225</v>
      </c>
      <c r="AA133" s="23">
        <f t="shared" si="92"/>
        <v>1.2986969216240358</v>
      </c>
      <c r="AB133" s="24">
        <f t="shared" si="79"/>
        <v>-0.1396292795121627</v>
      </c>
      <c r="AC133" s="22">
        <f t="shared" si="80"/>
        <v>0.3307009251603853</v>
      </c>
      <c r="AD133" s="23">
        <f t="shared" si="81"/>
        <v>0.1396292795121627</v>
      </c>
      <c r="AE133" s="21">
        <f t="shared" si="93"/>
        <v>-0.99230326653609202</v>
      </c>
      <c r="AF133" s="22">
        <f t="shared" si="94"/>
        <v>3.8884304962672371</v>
      </c>
      <c r="AG133" s="23">
        <f t="shared" si="95"/>
        <v>1.1319325460482548</v>
      </c>
    </row>
    <row r="134" spans="1:33" x14ac:dyDescent="0.25">
      <c r="A134">
        <v>13</v>
      </c>
      <c r="B134" s="25">
        <v>0</v>
      </c>
      <c r="C134" s="18">
        <f t="shared" si="82"/>
        <v>-0.11222078173146061</v>
      </c>
      <c r="D134" s="19">
        <f t="shared" si="96"/>
        <v>0.17316186849953857</v>
      </c>
      <c r="E134" s="17">
        <f t="shared" si="68"/>
        <v>0.11222078173146061</v>
      </c>
      <c r="F134" s="18">
        <f t="shared" si="83"/>
        <v>-0.88229106514533306</v>
      </c>
      <c r="G134" s="19">
        <f t="shared" si="97"/>
        <v>2.8911785407882276</v>
      </c>
      <c r="H134" s="38">
        <f t="shared" si="84"/>
        <v>0.99451184687679373</v>
      </c>
      <c r="J134" s="21">
        <f t="shared" si="69"/>
        <v>-0.14269132511549959</v>
      </c>
      <c r="K134" s="22">
        <f t="shared" si="70"/>
        <v>0.14269132511549959</v>
      </c>
      <c r="L134" s="23">
        <f t="shared" si="71"/>
        <v>0.14269132511549959</v>
      </c>
      <c r="M134" s="21">
        <f t="shared" si="85"/>
        <v>-0.9893495566645687</v>
      </c>
      <c r="N134" s="22">
        <f t="shared" si="72"/>
        <v>2.7841200492689921</v>
      </c>
      <c r="O134" s="23">
        <f t="shared" si="86"/>
        <v>1.1320408817800682</v>
      </c>
      <c r="P134" s="24">
        <f t="shared" si="73"/>
        <v>-0.10701849383662469</v>
      </c>
      <c r="Q134" s="22">
        <f t="shared" si="74"/>
        <v>0.23187340331268683</v>
      </c>
      <c r="R134" s="23">
        <f t="shared" si="75"/>
        <v>0.10701849383662469</v>
      </c>
      <c r="S134" s="21">
        <f t="shared" si="87"/>
        <v>-0.87661995444375818</v>
      </c>
      <c r="T134" s="22">
        <f t="shared" si="88"/>
        <v>3.3351596287116814</v>
      </c>
      <c r="U134" s="23">
        <f t="shared" si="89"/>
        <v>0.98363844828038283</v>
      </c>
      <c r="V134" s="24">
        <f t="shared" si="76"/>
        <v>-0.11593670165634341</v>
      </c>
      <c r="W134" s="22">
        <f t="shared" si="77"/>
        <v>0.22741429940282748</v>
      </c>
      <c r="X134" s="23">
        <f t="shared" si="78"/>
        <v>0.11593670165634341</v>
      </c>
      <c r="Y134" s="21">
        <f t="shared" si="90"/>
        <v>-0.88461118695716101</v>
      </c>
      <c r="Z134" s="22">
        <f t="shared" si="91"/>
        <v>3.33116401245498</v>
      </c>
      <c r="AA134" s="23">
        <f t="shared" si="92"/>
        <v>1.0005478886135044</v>
      </c>
      <c r="AB134" s="24">
        <f t="shared" si="79"/>
        <v>-8.472297428732789E-2</v>
      </c>
      <c r="AC134" s="22">
        <f t="shared" si="80"/>
        <v>0.20065967594367129</v>
      </c>
      <c r="AD134" s="23">
        <f t="shared" si="81"/>
        <v>8.472297428732789E-2</v>
      </c>
      <c r="AE134" s="21">
        <f t="shared" si="93"/>
        <v>-0.78193455140559198</v>
      </c>
      <c r="AF134" s="22">
        <f t="shared" si="94"/>
        <v>2.9915350545279686</v>
      </c>
      <c r="AG134" s="23">
        <f t="shared" si="95"/>
        <v>0.86665752569291987</v>
      </c>
    </row>
    <row r="135" spans="1:33" x14ac:dyDescent="0.25">
      <c r="A135">
        <v>14</v>
      </c>
      <c r="B135" s="25">
        <v>0</v>
      </c>
      <c r="C135" s="18">
        <f t="shared" si="82"/>
        <v>-6.8092297248516467E-2</v>
      </c>
      <c r="D135" s="19">
        <f t="shared" si="96"/>
        <v>0.10506957125102211</v>
      </c>
      <c r="E135" s="17">
        <f t="shared" si="68"/>
        <v>6.8092297248516467E-2</v>
      </c>
      <c r="F135" s="18">
        <f t="shared" si="83"/>
        <v>-0.69124697231826693</v>
      </c>
      <c r="G135" s="19">
        <f t="shared" si="97"/>
        <v>2.1999315684699607</v>
      </c>
      <c r="H135" s="38">
        <f t="shared" si="84"/>
        <v>0.75933926956678344</v>
      </c>
      <c r="J135" s="21">
        <f t="shared" si="69"/>
        <v>-8.6580934249769287E-2</v>
      </c>
      <c r="K135" s="22">
        <f t="shared" si="70"/>
        <v>8.6580934249769287E-2</v>
      </c>
      <c r="L135" s="23">
        <f t="shared" si="71"/>
        <v>8.6580934249769287E-2</v>
      </c>
      <c r="M135" s="21">
        <f t="shared" si="85"/>
        <v>-0.78077262798669889</v>
      </c>
      <c r="N135" s="22">
        <f t="shared" si="72"/>
        <v>2.1104059128015287</v>
      </c>
      <c r="O135" s="23">
        <f t="shared" si="86"/>
        <v>0.8673535622364682</v>
      </c>
      <c r="P135" s="24">
        <f t="shared" si="73"/>
        <v>-6.4935700687326958E-2</v>
      </c>
      <c r="Q135" s="22">
        <f t="shared" si="74"/>
        <v>0.14069401815587509</v>
      </c>
      <c r="R135" s="23">
        <f t="shared" si="75"/>
        <v>6.4935700687326958E-2</v>
      </c>
      <c r="S135" s="21">
        <f t="shared" si="87"/>
        <v>-0.68530196735113647</v>
      </c>
      <c r="T135" s="22">
        <f t="shared" si="88"/>
        <v>2.5485275571126591</v>
      </c>
      <c r="U135" s="23">
        <f t="shared" si="89"/>
        <v>0.75023766803846337</v>
      </c>
      <c r="V135" s="24">
        <f t="shared" si="76"/>
        <v>-7.0347009077937547E-2</v>
      </c>
      <c r="W135" s="22">
        <f t="shared" si="77"/>
        <v>0.13798836396056979</v>
      </c>
      <c r="X135" s="23">
        <f t="shared" si="78"/>
        <v>7.0347009077937547E-2</v>
      </c>
      <c r="Y135" s="21">
        <f t="shared" si="90"/>
        <v>-0.69421125805586015</v>
      </c>
      <c r="Z135" s="22">
        <f t="shared" si="91"/>
        <v>2.5440729117602974</v>
      </c>
      <c r="AA135" s="23">
        <f t="shared" si="92"/>
        <v>0.76455826713379771</v>
      </c>
      <c r="AB135" s="24">
        <f t="shared" si="79"/>
        <v>-5.1407429710800513E-2</v>
      </c>
      <c r="AC135" s="22">
        <f t="shared" si="80"/>
        <v>0.12175443878873807</v>
      </c>
      <c r="AD135" s="23">
        <f t="shared" si="81"/>
        <v>5.1407429710800513E-2</v>
      </c>
      <c r="AE135" s="21">
        <f t="shared" si="93"/>
        <v>-0.60768275510890968</v>
      </c>
      <c r="AF135" s="22">
        <f t="shared" si="94"/>
        <v>2.2834957856793179</v>
      </c>
      <c r="AG135" s="23">
        <f t="shared" si="95"/>
        <v>0.65909018481971016</v>
      </c>
    </row>
    <row r="136" spans="1:33" x14ac:dyDescent="0.25">
      <c r="A136">
        <v>15</v>
      </c>
      <c r="B136" s="25">
        <v>0</v>
      </c>
      <c r="C136" s="18">
        <f t="shared" si="82"/>
        <v>-4.1316419945063375E-2</v>
      </c>
      <c r="D136" s="19">
        <f t="shared" si="96"/>
        <v>6.3753151305958738E-2</v>
      </c>
      <c r="E136" s="17">
        <f t="shared" si="68"/>
        <v>4.1316419945063375E-2</v>
      </c>
      <c r="F136" s="18">
        <f t="shared" si="83"/>
        <v>-0.53492394714929525</v>
      </c>
      <c r="G136" s="19">
        <f t="shared" si="97"/>
        <v>1.6650076213206655</v>
      </c>
      <c r="H136" s="38">
        <f t="shared" si="84"/>
        <v>0.57624036709435866</v>
      </c>
      <c r="J136" s="21">
        <f t="shared" si="69"/>
        <v>-5.2534785625511053E-2</v>
      </c>
      <c r="K136" s="22">
        <f t="shared" si="70"/>
        <v>5.2534785625511053E-2</v>
      </c>
      <c r="L136" s="23">
        <f t="shared" si="71"/>
        <v>5.2534785625511053E-2</v>
      </c>
      <c r="M136" s="21">
        <f t="shared" si="85"/>
        <v>-0.6074446849154771</v>
      </c>
      <c r="N136" s="22">
        <f t="shared" si="72"/>
        <v>1.5924868835544836</v>
      </c>
      <c r="O136" s="23">
        <f t="shared" si="86"/>
        <v>0.65997947054098816</v>
      </c>
      <c r="P136" s="24">
        <f t="shared" si="73"/>
        <v>-3.9401089219133288E-2</v>
      </c>
      <c r="Q136" s="22">
        <f t="shared" si="74"/>
        <v>8.5369026641455459E-2</v>
      </c>
      <c r="R136" s="23">
        <f t="shared" si="75"/>
        <v>3.9401089219133288E-2</v>
      </c>
      <c r="S136" s="21">
        <f t="shared" si="87"/>
        <v>-0.5294616785845333</v>
      </c>
      <c r="T136" s="22">
        <f t="shared" si="88"/>
        <v>1.935200729177694</v>
      </c>
      <c r="U136" s="23">
        <f t="shared" si="89"/>
        <v>0.56886276780366662</v>
      </c>
      <c r="V136" s="24">
        <f t="shared" si="76"/>
        <v>-4.2684513320727729E-2</v>
      </c>
      <c r="W136" s="22">
        <f t="shared" si="77"/>
        <v>8.3727314590658242E-2</v>
      </c>
      <c r="X136" s="23">
        <f t="shared" si="78"/>
        <v>4.2684513320727729E-2</v>
      </c>
      <c r="Y136" s="21">
        <f t="shared" si="90"/>
        <v>-0.53787570543258045</v>
      </c>
      <c r="Z136" s="22">
        <f t="shared" si="91"/>
        <v>1.9309937157536705</v>
      </c>
      <c r="AA136" s="23">
        <f t="shared" si="92"/>
        <v>0.58056021875330821</v>
      </c>
      <c r="AB136" s="24">
        <f t="shared" si="79"/>
        <v>-3.1192528965147188E-2</v>
      </c>
      <c r="AC136" s="22">
        <f t="shared" si="80"/>
        <v>7.3877042285874911E-2</v>
      </c>
      <c r="AD136" s="23">
        <f t="shared" si="81"/>
        <v>3.1192528965147188E-2</v>
      </c>
      <c r="AE136" s="21">
        <f t="shared" si="93"/>
        <v>-0.46742422994606686</v>
      </c>
      <c r="AF136" s="22">
        <f t="shared" si="94"/>
        <v>1.7325073385238938</v>
      </c>
      <c r="AG136" s="23">
        <f t="shared" si="95"/>
        <v>0.49861675891121404</v>
      </c>
    </row>
    <row r="137" spans="1:33" x14ac:dyDescent="0.25">
      <c r="A137">
        <v>16</v>
      </c>
      <c r="B137" s="25">
        <v>0</v>
      </c>
      <c r="C137" s="18">
        <f t="shared" si="82"/>
        <v>-2.5069598560416063E-2</v>
      </c>
      <c r="D137" s="19">
        <f t="shared" si="96"/>
        <v>3.8683552745542679E-2</v>
      </c>
      <c r="E137" s="17">
        <f t="shared" si="68"/>
        <v>2.5069598560416063E-2</v>
      </c>
      <c r="F137" s="18">
        <f t="shared" si="83"/>
        <v>-0.41013960644780317</v>
      </c>
      <c r="G137" s="19">
        <f t="shared" si="97"/>
        <v>1.2548680148728624</v>
      </c>
      <c r="H137" s="38">
        <f t="shared" si="84"/>
        <v>0.43520920500821925</v>
      </c>
      <c r="J137" s="21">
        <f t="shared" si="69"/>
        <v>-3.1876575652979369E-2</v>
      </c>
      <c r="K137" s="22">
        <f t="shared" si="70"/>
        <v>3.1876575652979369E-2</v>
      </c>
      <c r="L137" s="23">
        <f t="shared" si="71"/>
        <v>3.1876575652979369E-2</v>
      </c>
      <c r="M137" s="21">
        <f t="shared" si="85"/>
        <v>-0.46762571074322029</v>
      </c>
      <c r="N137" s="22">
        <f t="shared" si="72"/>
        <v>1.1973819105774453</v>
      </c>
      <c r="O137" s="23">
        <f t="shared" si="86"/>
        <v>0.49950228639619965</v>
      </c>
      <c r="P137" s="24">
        <f t="shared" si="73"/>
        <v>-2.3907431739734527E-2</v>
      </c>
      <c r="Q137" s="22">
        <f t="shared" si="74"/>
        <v>5.1799435436091473E-2</v>
      </c>
      <c r="R137" s="23">
        <f t="shared" si="75"/>
        <v>2.3907431739734527E-2</v>
      </c>
      <c r="S137" s="21">
        <f t="shared" si="87"/>
        <v>-0.40545099804498208</v>
      </c>
      <c r="T137" s="22">
        <f t="shared" si="88"/>
        <v>1.4622821222981743</v>
      </c>
      <c r="U137" s="23">
        <f t="shared" si="89"/>
        <v>0.42935842978471661</v>
      </c>
      <c r="V137" s="24">
        <f t="shared" si="76"/>
        <v>-2.5899717718045737E-2</v>
      </c>
      <c r="W137" s="22">
        <f t="shared" si="77"/>
        <v>5.080329244693587E-2</v>
      </c>
      <c r="X137" s="23">
        <f t="shared" si="78"/>
        <v>2.5899717718045737E-2</v>
      </c>
      <c r="Y137" s="21">
        <f t="shared" si="90"/>
        <v>-0.41278491897140657</v>
      </c>
      <c r="Z137" s="22">
        <f t="shared" si="91"/>
        <v>1.4586151618349623</v>
      </c>
      <c r="AA137" s="23">
        <f t="shared" si="92"/>
        <v>0.43868463668945229</v>
      </c>
      <c r="AB137" s="24">
        <f t="shared" si="79"/>
        <v>-1.8926716793956501E-2</v>
      </c>
      <c r="AC137" s="22">
        <f t="shared" si="80"/>
        <v>4.4826434512002238E-2</v>
      </c>
      <c r="AD137" s="23">
        <f t="shared" si="81"/>
        <v>1.8926716793956501E-2</v>
      </c>
      <c r="AE137" s="21">
        <f t="shared" si="93"/>
        <v>-0.35674009391082112</v>
      </c>
      <c r="AF137" s="22">
        <f t="shared" si="94"/>
        <v>1.3082675274098443</v>
      </c>
      <c r="AG137" s="23">
        <f t="shared" si="95"/>
        <v>0.37566681070477764</v>
      </c>
    </row>
    <row r="138" spans="1:33" x14ac:dyDescent="0.25">
      <c r="A138">
        <v>17</v>
      </c>
      <c r="B138" s="25">
        <v>0</v>
      </c>
      <c r="C138" s="18">
        <f t="shared" si="82"/>
        <v>-1.5211501209835795E-2</v>
      </c>
      <c r="D138" s="19">
        <f t="shared" si="96"/>
        <v>2.3472051535706882E-2</v>
      </c>
      <c r="E138" s="17">
        <f t="shared" si="68"/>
        <v>1.5211501209835795E-2</v>
      </c>
      <c r="F138" s="18">
        <f t="shared" si="83"/>
        <v>-0.31224929447594046</v>
      </c>
      <c r="G138" s="19">
        <f t="shared" si="97"/>
        <v>0.94261872039692185</v>
      </c>
      <c r="H138" s="38">
        <f t="shared" si="84"/>
        <v>0.32746079568577624</v>
      </c>
      <c r="J138" s="21">
        <f t="shared" si="69"/>
        <v>-1.934177637277134E-2</v>
      </c>
      <c r="K138" s="22">
        <f t="shared" si="70"/>
        <v>1.934177637277134E-2</v>
      </c>
      <c r="L138" s="23">
        <f t="shared" si="71"/>
        <v>1.934177637277134E-2</v>
      </c>
      <c r="M138" s="21">
        <f t="shared" si="85"/>
        <v>-0.35711862808908734</v>
      </c>
      <c r="N138" s="22">
        <f t="shared" si="72"/>
        <v>0.89774938678377503</v>
      </c>
      <c r="O138" s="23">
        <f t="shared" si="86"/>
        <v>0.37646040446185869</v>
      </c>
      <c r="P138" s="24">
        <f t="shared" si="73"/>
        <v>-1.4506332279578505E-2</v>
      </c>
      <c r="Q138" s="22">
        <f t="shared" si="74"/>
        <v>3.1430386605753424E-2</v>
      </c>
      <c r="R138" s="23">
        <f t="shared" si="75"/>
        <v>1.4506332279578505E-2</v>
      </c>
      <c r="S138" s="21">
        <f t="shared" si="87"/>
        <v>-0.30838627796891716</v>
      </c>
      <c r="T138" s="22">
        <f t="shared" si="88"/>
        <v>1.1006748758884037</v>
      </c>
      <c r="U138" s="23">
        <f t="shared" si="89"/>
        <v>0.32289261024849564</v>
      </c>
      <c r="V138" s="24">
        <f t="shared" si="76"/>
        <v>-1.5715193302876712E-2</v>
      </c>
      <c r="W138" s="22">
        <f t="shared" si="77"/>
        <v>3.0825956094104323E-2</v>
      </c>
      <c r="X138" s="23">
        <f t="shared" si="78"/>
        <v>1.5715193302876712E-2</v>
      </c>
      <c r="Y138" s="21">
        <f t="shared" si="90"/>
        <v>-0.31448726946364436</v>
      </c>
      <c r="Z138" s="22">
        <f t="shared" si="91"/>
        <v>1.0976243801410401</v>
      </c>
      <c r="AA138" s="23">
        <f t="shared" si="92"/>
        <v>0.3302024627665211</v>
      </c>
      <c r="AB138" s="24">
        <f t="shared" si="79"/>
        <v>-1.1484179721332984E-2</v>
      </c>
      <c r="AC138" s="22">
        <f t="shared" si="80"/>
        <v>2.7199373024209696E-2</v>
      </c>
      <c r="AD138" s="23">
        <f t="shared" si="81"/>
        <v>1.1484179721332984E-2</v>
      </c>
      <c r="AE138" s="21">
        <f t="shared" si="93"/>
        <v>-0.27063004390143242</v>
      </c>
      <c r="AF138" s="22">
        <f t="shared" si="94"/>
        <v>0.98423797097142995</v>
      </c>
      <c r="AG138" s="23">
        <f t="shared" si="95"/>
        <v>0.28211422362276539</v>
      </c>
    </row>
    <row r="139" spans="1:33" x14ac:dyDescent="0.25">
      <c r="A139">
        <v>18</v>
      </c>
      <c r="B139" s="25">
        <v>0</v>
      </c>
      <c r="C139" s="18">
        <f t="shared" si="82"/>
        <v>-9.2298952653430705E-3</v>
      </c>
      <c r="D139" s="19">
        <f t="shared" si="96"/>
        <v>1.4242156270363812E-2</v>
      </c>
      <c r="E139" s="17">
        <f t="shared" si="68"/>
        <v>9.2298952653430705E-3</v>
      </c>
      <c r="F139" s="18">
        <f t="shared" si="83"/>
        <v>-0.23642437485181614</v>
      </c>
      <c r="G139" s="19">
        <f t="shared" si="97"/>
        <v>0.70619434554510574</v>
      </c>
      <c r="H139" s="38">
        <f t="shared" si="84"/>
        <v>0.24565427011715921</v>
      </c>
      <c r="J139" s="21">
        <f t="shared" si="69"/>
        <v>-1.1736025767853441E-2</v>
      </c>
      <c r="K139" s="22">
        <f t="shared" si="70"/>
        <v>1.1736025767853441E-2</v>
      </c>
      <c r="L139" s="23">
        <f t="shared" si="71"/>
        <v>1.1736025767853441E-2</v>
      </c>
      <c r="M139" s="21">
        <f t="shared" si="85"/>
        <v>-0.27104959035122311</v>
      </c>
      <c r="N139" s="22">
        <f t="shared" si="72"/>
        <v>0.67156913004569874</v>
      </c>
      <c r="O139" s="23">
        <f t="shared" si="86"/>
        <v>0.28278561611907654</v>
      </c>
      <c r="P139" s="24">
        <f t="shared" si="73"/>
        <v>-8.80201932589008E-3</v>
      </c>
      <c r="Q139" s="22">
        <f t="shared" si="74"/>
        <v>1.9071041872761842E-2</v>
      </c>
      <c r="R139" s="23">
        <f t="shared" si="75"/>
        <v>8.80201932589008E-3</v>
      </c>
      <c r="S139" s="21">
        <f t="shared" si="87"/>
        <v>-0.23332615824050298</v>
      </c>
      <c r="T139" s="22">
        <f t="shared" si="88"/>
        <v>0.82595564127667032</v>
      </c>
      <c r="U139" s="23">
        <f t="shared" si="89"/>
        <v>0.24212817756639307</v>
      </c>
      <c r="V139" s="24">
        <f t="shared" si="76"/>
        <v>-9.5355209363809212E-3</v>
      </c>
      <c r="W139" s="22">
        <f t="shared" si="77"/>
        <v>1.8704291067516421E-2</v>
      </c>
      <c r="X139" s="23">
        <f t="shared" si="78"/>
        <v>9.5355209363809212E-3</v>
      </c>
      <c r="Y139" s="21">
        <f t="shared" si="90"/>
        <v>-0.23825117144662017</v>
      </c>
      <c r="Z139" s="22">
        <f t="shared" si="91"/>
        <v>0.82349313467361174</v>
      </c>
      <c r="AA139" s="23">
        <f t="shared" si="92"/>
        <v>0.24778669238300108</v>
      </c>
      <c r="AB139" s="24">
        <f t="shared" si="79"/>
        <v>-6.9682652996629806E-3</v>
      </c>
      <c r="AC139" s="22">
        <f t="shared" si="80"/>
        <v>1.6503786236043903E-2</v>
      </c>
      <c r="AD139" s="23">
        <f t="shared" si="81"/>
        <v>6.9682652996629806E-3</v>
      </c>
      <c r="AE139" s="21">
        <f t="shared" si="93"/>
        <v>-0.20434199938542749</v>
      </c>
      <c r="AF139" s="22">
        <f t="shared" si="94"/>
        <v>0.73827672101149433</v>
      </c>
      <c r="AG139" s="23">
        <f t="shared" si="95"/>
        <v>0.21131026468509048</v>
      </c>
    </row>
    <row r="140" spans="1:33" x14ac:dyDescent="0.25">
      <c r="A140">
        <v>19</v>
      </c>
      <c r="B140" s="25">
        <v>0</v>
      </c>
      <c r="C140" s="18">
        <f t="shared" si="82"/>
        <v>-5.6004312417316029E-3</v>
      </c>
      <c r="D140" s="19">
        <f t="shared" si="96"/>
        <v>8.6417250286322089E-3</v>
      </c>
      <c r="E140" s="17">
        <f t="shared" si="68"/>
        <v>5.6004312417316029E-3</v>
      </c>
      <c r="F140" s="18">
        <f t="shared" si="83"/>
        <v>-0.17824559603404988</v>
      </c>
      <c r="G140" s="19">
        <f t="shared" si="97"/>
        <v>0.52794874951105586</v>
      </c>
      <c r="H140" s="38">
        <f t="shared" si="84"/>
        <v>0.18384602727578148</v>
      </c>
      <c r="J140" s="21">
        <f t="shared" si="69"/>
        <v>-7.1210781351819059E-3</v>
      </c>
      <c r="K140" s="22">
        <f t="shared" si="70"/>
        <v>7.1210781351819059E-3</v>
      </c>
      <c r="L140" s="23">
        <f t="shared" si="71"/>
        <v>7.1210781351819059E-3</v>
      </c>
      <c r="M140" s="21">
        <f t="shared" si="85"/>
        <v>-0.20473722552834983</v>
      </c>
      <c r="N140" s="22">
        <f t="shared" si="72"/>
        <v>0.50145712001675591</v>
      </c>
      <c r="O140" s="23">
        <f t="shared" si="86"/>
        <v>0.21185830366353173</v>
      </c>
      <c r="P140" s="24">
        <f t="shared" si="73"/>
        <v>-5.3408086013864292E-3</v>
      </c>
      <c r="Q140" s="22">
        <f t="shared" si="74"/>
        <v>1.1571751969670597E-2</v>
      </c>
      <c r="R140" s="23">
        <f t="shared" si="75"/>
        <v>5.3408086013864292E-3</v>
      </c>
      <c r="S140" s="21">
        <f t="shared" si="87"/>
        <v>-0.17580691123289283</v>
      </c>
      <c r="T140" s="22">
        <f t="shared" si="88"/>
        <v>0.61829088992865933</v>
      </c>
      <c r="U140" s="23">
        <f t="shared" si="89"/>
        <v>0.18114771983427927</v>
      </c>
      <c r="V140" s="24">
        <f t="shared" si="76"/>
        <v>-5.7858759848352986E-3</v>
      </c>
      <c r="W140" s="22">
        <f t="shared" si="77"/>
        <v>1.1349218277946162E-2</v>
      </c>
      <c r="X140" s="23">
        <f t="shared" si="78"/>
        <v>5.7858759848352986E-3</v>
      </c>
      <c r="Y140" s="21">
        <f t="shared" si="90"/>
        <v>-0.17970139099376251</v>
      </c>
      <c r="Z140" s="22">
        <f t="shared" si="91"/>
        <v>0.61634365004822445</v>
      </c>
      <c r="AA140" s="23">
        <f t="shared" si="92"/>
        <v>0.1854872669785978</v>
      </c>
      <c r="AB140" s="24">
        <f t="shared" si="79"/>
        <v>-4.228140142764257E-3</v>
      </c>
      <c r="AC140" s="22">
        <f t="shared" si="80"/>
        <v>1.0014016127599555E-2</v>
      </c>
      <c r="AD140" s="23">
        <f t="shared" si="81"/>
        <v>4.228140142764257E-3</v>
      </c>
      <c r="AE140" s="21">
        <f t="shared" si="93"/>
        <v>-0.1537197462226387</v>
      </c>
      <c r="AF140" s="22">
        <f t="shared" si="94"/>
        <v>0.55247459932246701</v>
      </c>
      <c r="AG140" s="23">
        <f t="shared" si="95"/>
        <v>0.15794788636540297</v>
      </c>
    </row>
    <row r="141" spans="1:33" x14ac:dyDescent="0.25">
      <c r="A141">
        <v>20</v>
      </c>
      <c r="B141" s="25">
        <v>0</v>
      </c>
      <c r="C141" s="18">
        <f t="shared" si="82"/>
        <v>-3.3981783315715198E-3</v>
      </c>
      <c r="D141" s="19">
        <f t="shared" si="96"/>
        <v>5.2435466970606887E-3</v>
      </c>
      <c r="E141" s="17">
        <f t="shared" si="68"/>
        <v>3.3981783315715198E-3</v>
      </c>
      <c r="F141" s="18">
        <f t="shared" si="83"/>
        <v>-0.13392809962306243</v>
      </c>
      <c r="G141" s="19">
        <f t="shared" si="97"/>
        <v>0.39402064988799346</v>
      </c>
      <c r="H141" s="38">
        <f t="shared" si="84"/>
        <v>0.13732627795463395</v>
      </c>
      <c r="J141" s="21">
        <f t="shared" si="69"/>
        <v>-4.3208625143161044E-3</v>
      </c>
      <c r="K141" s="22">
        <f t="shared" si="70"/>
        <v>4.3208625143161044E-3</v>
      </c>
      <c r="L141" s="23">
        <f t="shared" si="71"/>
        <v>4.3208625143161044E-3</v>
      </c>
      <c r="M141" s="21">
        <f t="shared" si="85"/>
        <v>-0.15406376233900065</v>
      </c>
      <c r="N141" s="22">
        <f t="shared" si="72"/>
        <v>0.37388498717205521</v>
      </c>
      <c r="O141" s="23">
        <f t="shared" si="86"/>
        <v>0.15838462485331675</v>
      </c>
      <c r="P141" s="24">
        <f t="shared" si="73"/>
        <v>-3.2406468857370781E-3</v>
      </c>
      <c r="Q141" s="22">
        <f t="shared" si="74"/>
        <v>7.0214015857636702E-3</v>
      </c>
      <c r="R141" s="23">
        <f t="shared" si="75"/>
        <v>3.2406468857370781E-3</v>
      </c>
      <c r="S141" s="21">
        <f t="shared" si="87"/>
        <v>-0.13203441361672957</v>
      </c>
      <c r="T141" s="22">
        <f t="shared" si="88"/>
        <v>0.4619315427026911</v>
      </c>
      <c r="U141" s="23">
        <f t="shared" si="89"/>
        <v>0.13527506050246665</v>
      </c>
      <c r="V141" s="24">
        <f t="shared" si="76"/>
        <v>-3.5107007928818351E-3</v>
      </c>
      <c r="W141" s="22">
        <f t="shared" si="77"/>
        <v>6.8863746321912913E-3</v>
      </c>
      <c r="X141" s="23">
        <f t="shared" si="78"/>
        <v>3.5107007928818351E-3</v>
      </c>
      <c r="Y141" s="21">
        <f t="shared" si="90"/>
        <v>-0.1350687620179255</v>
      </c>
      <c r="Z141" s="22">
        <f t="shared" si="91"/>
        <v>0.46041436850209311</v>
      </c>
      <c r="AA141" s="23">
        <f t="shared" si="92"/>
        <v>0.13857946281080732</v>
      </c>
      <c r="AB141" s="24">
        <f t="shared" si="79"/>
        <v>-2.5655121178751869E-3</v>
      </c>
      <c r="AC141" s="22">
        <f t="shared" si="80"/>
        <v>6.076212910757022E-3</v>
      </c>
      <c r="AD141" s="23">
        <f t="shared" si="81"/>
        <v>2.5655121178751869E-3</v>
      </c>
      <c r="AE141" s="21">
        <f t="shared" si="93"/>
        <v>-0.11529848413006391</v>
      </c>
      <c r="AF141" s="22">
        <f t="shared" si="94"/>
        <v>0.41265026538099192</v>
      </c>
      <c r="AG141" s="23">
        <f t="shared" si="95"/>
        <v>0.1178639962479391</v>
      </c>
    </row>
    <row r="143" spans="1:33" x14ac:dyDescent="0.25">
      <c r="G143" t="s">
        <v>21</v>
      </c>
      <c r="H143" s="29">
        <f>SUM(B122:B141)-SUM(H122:H141)-D141-G141</f>
        <v>0</v>
      </c>
    </row>
  </sheetData>
  <mergeCells count="13">
    <mergeCell ref="F90:G90"/>
    <mergeCell ref="C118:D118"/>
    <mergeCell ref="F118:G118"/>
    <mergeCell ref="J2:M2"/>
    <mergeCell ref="J3:M3"/>
    <mergeCell ref="J4:M4"/>
    <mergeCell ref="C6:D6"/>
    <mergeCell ref="C34:D34"/>
    <mergeCell ref="C90:D90"/>
    <mergeCell ref="F6:G6"/>
    <mergeCell ref="F34:G34"/>
    <mergeCell ref="C62:D62"/>
    <mergeCell ref="F62:G6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BC7BC-239F-4219-A265-143B176CFFC2}">
  <dimension ref="A2:AE91"/>
  <sheetViews>
    <sheetView workbookViewId="0"/>
  </sheetViews>
  <sheetFormatPr defaultColWidth="9.42578125" defaultRowHeight="15" x14ac:dyDescent="0.25"/>
  <sheetData>
    <row r="2" spans="1:13" x14ac:dyDescent="0.25">
      <c r="A2" t="s">
        <v>8</v>
      </c>
      <c r="B2" s="3">
        <v>0.1</v>
      </c>
      <c r="C2" t="s">
        <v>9</v>
      </c>
      <c r="J2" s="43" t="s">
        <v>11</v>
      </c>
      <c r="K2" s="43"/>
      <c r="L2" s="43"/>
      <c r="M2" s="43"/>
    </row>
    <row r="3" spans="1:13" x14ac:dyDescent="0.25">
      <c r="A3" t="s">
        <v>58</v>
      </c>
      <c r="B3" s="3">
        <v>20</v>
      </c>
      <c r="C3" t="s">
        <v>59</v>
      </c>
      <c r="J3" s="44" t="s">
        <v>12</v>
      </c>
      <c r="K3" s="44"/>
      <c r="L3" s="44"/>
      <c r="M3" s="44"/>
    </row>
    <row r="4" spans="1:13" x14ac:dyDescent="0.25">
      <c r="A4" t="s">
        <v>55</v>
      </c>
      <c r="B4" s="3">
        <v>1</v>
      </c>
      <c r="C4" t="s">
        <v>56</v>
      </c>
      <c r="J4" s="45" t="s">
        <v>10</v>
      </c>
      <c r="K4" s="45"/>
      <c r="L4" s="45"/>
      <c r="M4" s="45"/>
    </row>
    <row r="6" spans="1:13" x14ac:dyDescent="0.25">
      <c r="A6" s="2" t="s">
        <v>7</v>
      </c>
      <c r="B6" s="3"/>
      <c r="C6" s="3"/>
      <c r="D6" s="3"/>
      <c r="E6" s="3"/>
      <c r="F6" s="3"/>
      <c r="G6" s="3"/>
      <c r="H6" s="3"/>
      <c r="I6" s="3"/>
      <c r="J6" s="3"/>
      <c r="K6" s="8"/>
      <c r="L6" s="8" t="s">
        <v>69</v>
      </c>
      <c r="M6" s="8"/>
    </row>
    <row r="7" spans="1:13" x14ac:dyDescent="0.25">
      <c r="A7" s="1" t="s">
        <v>0</v>
      </c>
      <c r="B7" s="1" t="s">
        <v>1</v>
      </c>
      <c r="C7" s="1" t="s">
        <v>54</v>
      </c>
      <c r="D7" s="42" t="s">
        <v>2</v>
      </c>
      <c r="E7" s="42"/>
      <c r="F7" s="4" t="s">
        <v>67</v>
      </c>
      <c r="G7" s="4" t="s">
        <v>57</v>
      </c>
      <c r="H7" s="1" t="s">
        <v>60</v>
      </c>
      <c r="I7" s="1" t="s">
        <v>62</v>
      </c>
      <c r="J7" s="1" t="s">
        <v>61</v>
      </c>
      <c r="L7" s="11" t="s">
        <v>70</v>
      </c>
    </row>
    <row r="8" spans="1:13" x14ac:dyDescent="0.25">
      <c r="A8" s="1" t="s">
        <v>4</v>
      </c>
      <c r="B8" s="1" t="s">
        <v>32</v>
      </c>
      <c r="C8" s="1" t="s">
        <v>64</v>
      </c>
      <c r="D8" s="1" t="s">
        <v>13</v>
      </c>
      <c r="E8" s="1" t="s">
        <v>31</v>
      </c>
      <c r="F8" s="4" t="s">
        <v>68</v>
      </c>
      <c r="G8" s="1" t="s">
        <v>64</v>
      </c>
      <c r="H8" s="1" t="s">
        <v>65</v>
      </c>
      <c r="I8" s="1" t="s">
        <v>66</v>
      </c>
      <c r="J8" s="1" t="s">
        <v>30</v>
      </c>
    </row>
    <row r="9" spans="1:13" x14ac:dyDescent="0.25">
      <c r="A9" s="1"/>
      <c r="B9" s="1" t="s">
        <v>18</v>
      </c>
      <c r="C9" s="1" t="s">
        <v>18</v>
      </c>
      <c r="D9" s="1" t="s">
        <v>18</v>
      </c>
      <c r="E9" s="1" t="s">
        <v>18</v>
      </c>
      <c r="F9" s="1"/>
      <c r="G9" s="1" t="s">
        <v>18</v>
      </c>
      <c r="H9" s="1" t="s">
        <v>18</v>
      </c>
      <c r="I9" s="1" t="s">
        <v>18</v>
      </c>
      <c r="J9" s="1" t="s">
        <v>18</v>
      </c>
    </row>
    <row r="10" spans="1:13" x14ac:dyDescent="0.25">
      <c r="A10" s="11">
        <v>0</v>
      </c>
      <c r="B10" s="12">
        <v>0</v>
      </c>
      <c r="C10" s="12">
        <v>0</v>
      </c>
      <c r="D10" s="12">
        <v>0</v>
      </c>
      <c r="E10" s="12">
        <v>0</v>
      </c>
      <c r="F10" s="12">
        <v>0</v>
      </c>
      <c r="G10" s="12">
        <v>0</v>
      </c>
      <c r="H10" s="12">
        <v>0</v>
      </c>
      <c r="I10" s="12">
        <v>0</v>
      </c>
      <c r="J10" s="12">
        <v>0</v>
      </c>
    </row>
    <row r="11" spans="1:13" x14ac:dyDescent="0.25">
      <c r="A11">
        <v>1</v>
      </c>
      <c r="B11" s="25">
        <v>0</v>
      </c>
      <c r="C11" s="31">
        <f t="shared" ref="C11:C30" si="0">$B$4</f>
        <v>1</v>
      </c>
      <c r="D11" s="18">
        <f t="shared" ref="D11:D30" si="1">-H11+B11-G11</f>
        <v>0</v>
      </c>
      <c r="E11" s="19">
        <f>MAX(MIN(E10+D11,$B$3),0)</f>
        <v>0</v>
      </c>
      <c r="F11" s="19">
        <f>MIN(E10+D11,$B$3)-E11</f>
        <v>0</v>
      </c>
      <c r="G11" s="17">
        <f>MIN(C11*(E10/$B$3)^0.5,E10)</f>
        <v>0</v>
      </c>
      <c r="H11" s="17">
        <f>E10*$B$2</f>
        <v>0</v>
      </c>
      <c r="I11" s="36">
        <f>MAX(E10+D11-E11,0)</f>
        <v>0</v>
      </c>
      <c r="J11" s="39">
        <f>H11+I11</f>
        <v>0</v>
      </c>
    </row>
    <row r="12" spans="1:13" x14ac:dyDescent="0.25">
      <c r="A12">
        <v>2</v>
      </c>
      <c r="B12" s="25">
        <v>10</v>
      </c>
      <c r="C12" s="31">
        <f t="shared" si="0"/>
        <v>1</v>
      </c>
      <c r="D12" s="18">
        <f t="shared" si="1"/>
        <v>10</v>
      </c>
      <c r="E12" s="19">
        <f t="shared" ref="E12:E30" si="2">MAX(MIN(E11+D12,$B$3),0)</f>
        <v>10</v>
      </c>
      <c r="F12" s="19">
        <f t="shared" ref="F12:F30" si="3">MIN(E11+D12,$B$3)-E12</f>
        <v>0</v>
      </c>
      <c r="G12" s="17">
        <f t="shared" ref="G12:G30" si="4">MIN(C12*(E11/$B$3)^0.5,E11)</f>
        <v>0</v>
      </c>
      <c r="H12" s="17">
        <f>E11*$B$2</f>
        <v>0</v>
      </c>
      <c r="I12" s="36">
        <f t="shared" ref="I12:I30" si="5">MAX(E11+D12-E12,0)</f>
        <v>0</v>
      </c>
      <c r="J12" s="39">
        <f t="shared" ref="J12:J30" si="6">H12+I12</f>
        <v>0</v>
      </c>
    </row>
    <row r="13" spans="1:13" x14ac:dyDescent="0.25">
      <c r="A13">
        <v>3</v>
      </c>
      <c r="B13" s="25">
        <v>10</v>
      </c>
      <c r="C13" s="31">
        <f t="shared" si="0"/>
        <v>1</v>
      </c>
      <c r="D13" s="18">
        <f t="shared" si="1"/>
        <v>8.2928932188134521</v>
      </c>
      <c r="E13" s="19">
        <f t="shared" si="2"/>
        <v>18.292893218813454</v>
      </c>
      <c r="F13" s="19">
        <f t="shared" si="3"/>
        <v>0</v>
      </c>
      <c r="G13" s="17">
        <f t="shared" si="4"/>
        <v>0.70710678118654757</v>
      </c>
      <c r="H13" s="17">
        <f>E12*$B$2</f>
        <v>1</v>
      </c>
      <c r="I13" s="36">
        <f t="shared" si="5"/>
        <v>0</v>
      </c>
      <c r="J13" s="39">
        <f t="shared" si="6"/>
        <v>1</v>
      </c>
    </row>
    <row r="14" spans="1:13" x14ac:dyDescent="0.25">
      <c r="A14">
        <v>4</v>
      </c>
      <c r="B14" s="25">
        <v>10</v>
      </c>
      <c r="C14" s="31">
        <f t="shared" si="0"/>
        <v>1</v>
      </c>
      <c r="D14" s="18">
        <f t="shared" si="1"/>
        <v>7.2143401113712908</v>
      </c>
      <c r="E14" s="19">
        <f t="shared" si="2"/>
        <v>20</v>
      </c>
      <c r="F14" s="19">
        <f t="shared" si="3"/>
        <v>0</v>
      </c>
      <c r="G14" s="17">
        <f t="shared" si="4"/>
        <v>0.9563705667473632</v>
      </c>
      <c r="H14" s="17">
        <f t="shared" ref="H14:H30" si="7">E13*$B$2</f>
        <v>1.8292893218813455</v>
      </c>
      <c r="I14" s="36">
        <f t="shared" si="5"/>
        <v>5.5072333301847465</v>
      </c>
      <c r="J14" s="39">
        <f t="shared" si="6"/>
        <v>7.3365226520660922</v>
      </c>
    </row>
    <row r="15" spans="1:13" x14ac:dyDescent="0.25">
      <c r="A15">
        <v>5</v>
      </c>
      <c r="B15" s="25">
        <v>0</v>
      </c>
      <c r="C15" s="31">
        <f t="shared" si="0"/>
        <v>1</v>
      </c>
      <c r="D15" s="18">
        <f t="shared" si="1"/>
        <v>-3</v>
      </c>
      <c r="E15" s="19">
        <f t="shared" si="2"/>
        <v>17</v>
      </c>
      <c r="F15" s="19">
        <f t="shared" si="3"/>
        <v>0</v>
      </c>
      <c r="G15" s="17">
        <f t="shared" si="4"/>
        <v>1</v>
      </c>
      <c r="H15" s="17">
        <f t="shared" si="7"/>
        <v>2</v>
      </c>
      <c r="I15" s="36">
        <f t="shared" si="5"/>
        <v>0</v>
      </c>
      <c r="J15" s="39">
        <f t="shared" si="6"/>
        <v>2</v>
      </c>
    </row>
    <row r="16" spans="1:13" x14ac:dyDescent="0.25">
      <c r="A16">
        <v>6</v>
      </c>
      <c r="B16" s="25">
        <v>0</v>
      </c>
      <c r="C16" s="31">
        <f t="shared" si="0"/>
        <v>1</v>
      </c>
      <c r="D16" s="18">
        <f t="shared" si="1"/>
        <v>-2.6219544457292887</v>
      </c>
      <c r="E16" s="19">
        <f t="shared" si="2"/>
        <v>14.378045554270711</v>
      </c>
      <c r="F16" s="19">
        <f t="shared" si="3"/>
        <v>0</v>
      </c>
      <c r="G16" s="17">
        <f t="shared" si="4"/>
        <v>0.92195444572928875</v>
      </c>
      <c r="H16" s="17">
        <f t="shared" si="7"/>
        <v>1.7000000000000002</v>
      </c>
      <c r="I16" s="36">
        <f t="shared" si="5"/>
        <v>0</v>
      </c>
      <c r="J16" s="39">
        <f t="shared" si="6"/>
        <v>1.7000000000000002</v>
      </c>
    </row>
    <row r="17" spans="1:10" x14ac:dyDescent="0.25">
      <c r="A17">
        <v>7</v>
      </c>
      <c r="B17" s="25">
        <v>0</v>
      </c>
      <c r="C17" s="31">
        <f t="shared" si="0"/>
        <v>1</v>
      </c>
      <c r="D17" s="18">
        <f t="shared" si="1"/>
        <v>-2.2856856070572724</v>
      </c>
      <c r="E17" s="19">
        <f t="shared" si="2"/>
        <v>12.092359947213438</v>
      </c>
      <c r="F17" s="19">
        <f t="shared" si="3"/>
        <v>0</v>
      </c>
      <c r="G17" s="17">
        <f t="shared" si="4"/>
        <v>0.847881051630201</v>
      </c>
      <c r="H17" s="17">
        <f t="shared" si="7"/>
        <v>1.4378045554270713</v>
      </c>
      <c r="I17" s="36">
        <f t="shared" si="5"/>
        <v>0</v>
      </c>
      <c r="J17" s="39">
        <f t="shared" si="6"/>
        <v>1.4378045554270713</v>
      </c>
    </row>
    <row r="18" spans="1:10" x14ac:dyDescent="0.25">
      <c r="A18">
        <v>8</v>
      </c>
      <c r="B18" s="25">
        <v>0</v>
      </c>
      <c r="C18" s="31">
        <f t="shared" si="0"/>
        <v>1</v>
      </c>
      <c r="D18" s="18">
        <f t="shared" si="1"/>
        <v>-1.9868078546549914</v>
      </c>
      <c r="E18" s="19">
        <f t="shared" si="2"/>
        <v>10.105552092558447</v>
      </c>
      <c r="F18" s="19">
        <f t="shared" si="3"/>
        <v>0</v>
      </c>
      <c r="G18" s="17">
        <f t="shared" si="4"/>
        <v>0.77757185993364752</v>
      </c>
      <c r="H18" s="17">
        <f t="shared" si="7"/>
        <v>1.209235994721344</v>
      </c>
      <c r="I18" s="36">
        <f t="shared" si="5"/>
        <v>0</v>
      </c>
      <c r="J18" s="39">
        <f t="shared" si="6"/>
        <v>1.209235994721344</v>
      </c>
    </row>
    <row r="19" spans="1:10" x14ac:dyDescent="0.25">
      <c r="A19">
        <v>9</v>
      </c>
      <c r="B19" s="25">
        <v>0</v>
      </c>
      <c r="C19" s="31">
        <f t="shared" si="0"/>
        <v>1</v>
      </c>
      <c r="D19" s="18">
        <f t="shared" si="1"/>
        <v>-1.7213840245327174</v>
      </c>
      <c r="E19" s="19">
        <f t="shared" si="2"/>
        <v>8.3841680680257298</v>
      </c>
      <c r="F19" s="19">
        <f t="shared" si="3"/>
        <v>0</v>
      </c>
      <c r="G19" s="17">
        <f t="shared" si="4"/>
        <v>0.71082881527687269</v>
      </c>
      <c r="H19" s="17">
        <f t="shared" si="7"/>
        <v>1.0105552092558447</v>
      </c>
      <c r="I19" s="36">
        <f t="shared" si="5"/>
        <v>0</v>
      </c>
      <c r="J19" s="39">
        <f t="shared" si="6"/>
        <v>1.0105552092558447</v>
      </c>
    </row>
    <row r="20" spans="1:10" x14ac:dyDescent="0.25">
      <c r="A20">
        <v>10</v>
      </c>
      <c r="B20" s="25">
        <v>0</v>
      </c>
      <c r="C20" s="31">
        <f t="shared" si="0"/>
        <v>1</v>
      </c>
      <c r="D20" s="18">
        <f t="shared" si="1"/>
        <v>-1.4858798585679125</v>
      </c>
      <c r="E20" s="19">
        <f t="shared" si="2"/>
        <v>6.8982882094578173</v>
      </c>
      <c r="F20" s="19">
        <f t="shared" si="3"/>
        <v>0</v>
      </c>
      <c r="G20" s="17">
        <f t="shared" si="4"/>
        <v>0.64746305176533936</v>
      </c>
      <c r="H20" s="17">
        <f t="shared" si="7"/>
        <v>0.83841680680257302</v>
      </c>
      <c r="I20" s="36">
        <f t="shared" si="5"/>
        <v>0</v>
      </c>
      <c r="J20" s="39">
        <f t="shared" si="6"/>
        <v>0.83841680680257302</v>
      </c>
    </row>
    <row r="21" spans="1:10" x14ac:dyDescent="0.25">
      <c r="A21">
        <v>11</v>
      </c>
      <c r="B21" s="25">
        <v>0</v>
      </c>
      <c r="C21" s="31">
        <f t="shared" si="0"/>
        <v>1</v>
      </c>
      <c r="D21" s="18">
        <f t="shared" si="1"/>
        <v>-1.2771229640060466</v>
      </c>
      <c r="E21" s="19">
        <f t="shared" si="2"/>
        <v>5.6211652454517704</v>
      </c>
      <c r="F21" s="19">
        <f t="shared" si="3"/>
        <v>0</v>
      </c>
      <c r="G21" s="17">
        <f t="shared" si="4"/>
        <v>0.58729414306026484</v>
      </c>
      <c r="H21" s="17">
        <f t="shared" si="7"/>
        <v>0.6898288209457818</v>
      </c>
      <c r="I21" s="36">
        <f t="shared" si="5"/>
        <v>0</v>
      </c>
      <c r="J21" s="39">
        <f t="shared" si="6"/>
        <v>0.6898288209457818</v>
      </c>
    </row>
    <row r="22" spans="1:10" x14ac:dyDescent="0.25">
      <c r="A22">
        <v>12</v>
      </c>
      <c r="B22" s="25">
        <v>0</v>
      </c>
      <c r="C22" s="31">
        <f t="shared" si="0"/>
        <v>1</v>
      </c>
      <c r="D22" s="18">
        <f t="shared" si="1"/>
        <v>-1.0922658075519434</v>
      </c>
      <c r="E22" s="19">
        <f t="shared" si="2"/>
        <v>4.5288994378998275</v>
      </c>
      <c r="F22" s="19">
        <f t="shared" si="3"/>
        <v>0</v>
      </c>
      <c r="G22" s="17">
        <f t="shared" si="4"/>
        <v>0.53014928300676645</v>
      </c>
      <c r="H22" s="17">
        <f t="shared" si="7"/>
        <v>0.56211652454517702</v>
      </c>
      <c r="I22" s="36">
        <f t="shared" si="5"/>
        <v>0</v>
      </c>
      <c r="J22" s="39">
        <f t="shared" si="6"/>
        <v>0.56211652454517702</v>
      </c>
    </row>
    <row r="23" spans="1:10" x14ac:dyDescent="0.25">
      <c r="A23">
        <v>13</v>
      </c>
      <c r="B23" s="25">
        <v>0</v>
      </c>
      <c r="C23" s="31">
        <f t="shared" si="0"/>
        <v>1</v>
      </c>
      <c r="D23" s="18">
        <f t="shared" si="1"/>
        <v>-0.92875228932174614</v>
      </c>
      <c r="E23" s="19">
        <f t="shared" si="2"/>
        <v>3.6001471485780812</v>
      </c>
      <c r="F23" s="19">
        <f t="shared" si="3"/>
        <v>0</v>
      </c>
      <c r="G23" s="17">
        <f t="shared" si="4"/>
        <v>0.47586234553176338</v>
      </c>
      <c r="H23" s="17">
        <f t="shared" si="7"/>
        <v>0.45288994378998276</v>
      </c>
      <c r="I23" s="36">
        <f t="shared" si="5"/>
        <v>0</v>
      </c>
      <c r="J23" s="39">
        <f t="shared" si="6"/>
        <v>0.45288994378998276</v>
      </c>
    </row>
    <row r="24" spans="1:10" x14ac:dyDescent="0.25">
      <c r="A24">
        <v>14</v>
      </c>
      <c r="B24" s="25">
        <v>0</v>
      </c>
      <c r="C24" s="31">
        <f t="shared" si="0"/>
        <v>1</v>
      </c>
      <c r="D24" s="18">
        <f t="shared" si="1"/>
        <v>-0.78428745429425128</v>
      </c>
      <c r="E24" s="19">
        <f t="shared" si="2"/>
        <v>2.8158596942838301</v>
      </c>
      <c r="F24" s="19">
        <f t="shared" si="3"/>
        <v>0</v>
      </c>
      <c r="G24" s="17">
        <f t="shared" si="4"/>
        <v>0.42427273943644322</v>
      </c>
      <c r="H24" s="17">
        <f t="shared" si="7"/>
        <v>0.36001471485780812</v>
      </c>
      <c r="I24" s="36">
        <f t="shared" si="5"/>
        <v>0</v>
      </c>
      <c r="J24" s="39">
        <f t="shared" si="6"/>
        <v>0.36001471485780812</v>
      </c>
    </row>
    <row r="25" spans="1:10" x14ac:dyDescent="0.25">
      <c r="A25">
        <v>15</v>
      </c>
      <c r="B25" s="25">
        <v>0</v>
      </c>
      <c r="C25" s="31">
        <f t="shared" si="0"/>
        <v>1</v>
      </c>
      <c r="D25" s="18">
        <f t="shared" si="1"/>
        <v>-0.65680988219806713</v>
      </c>
      <c r="E25" s="19">
        <f t="shared" si="2"/>
        <v>2.1590498120857631</v>
      </c>
      <c r="F25" s="19">
        <f t="shared" si="3"/>
        <v>0</v>
      </c>
      <c r="G25" s="17">
        <f t="shared" si="4"/>
        <v>0.37522391276968409</v>
      </c>
      <c r="H25" s="17">
        <f t="shared" si="7"/>
        <v>0.28158596942838304</v>
      </c>
      <c r="I25" s="36">
        <f t="shared" si="5"/>
        <v>0</v>
      </c>
      <c r="J25" s="39">
        <f t="shared" si="6"/>
        <v>0.28158596942838304</v>
      </c>
    </row>
    <row r="26" spans="1:10" x14ac:dyDescent="0.25">
      <c r="A26">
        <v>16</v>
      </c>
      <c r="B26" s="25">
        <v>0</v>
      </c>
      <c r="C26" s="31">
        <f t="shared" si="0"/>
        <v>1</v>
      </c>
      <c r="D26" s="18">
        <f t="shared" si="1"/>
        <v>-0.54446622451686455</v>
      </c>
      <c r="E26" s="19">
        <f t="shared" si="2"/>
        <v>1.6145835875688985</v>
      </c>
      <c r="F26" s="19">
        <f t="shared" si="3"/>
        <v>0</v>
      </c>
      <c r="G26" s="17">
        <f t="shared" si="4"/>
        <v>0.32856124330828818</v>
      </c>
      <c r="H26" s="17">
        <f t="shared" si="7"/>
        <v>0.21590498120857632</v>
      </c>
      <c r="I26" s="36">
        <f t="shared" si="5"/>
        <v>0</v>
      </c>
      <c r="J26" s="39">
        <f t="shared" si="6"/>
        <v>0.21590498120857632</v>
      </c>
    </row>
    <row r="27" spans="1:10" x14ac:dyDescent="0.25">
      <c r="A27">
        <v>17</v>
      </c>
      <c r="B27" s="25">
        <v>0</v>
      </c>
      <c r="C27" s="31">
        <f t="shared" si="0"/>
        <v>1</v>
      </c>
      <c r="D27" s="18">
        <f t="shared" si="1"/>
        <v>-0.44558716648050828</v>
      </c>
      <c r="E27" s="19">
        <f t="shared" si="2"/>
        <v>1.1689964210883903</v>
      </c>
      <c r="F27" s="19">
        <f t="shared" si="3"/>
        <v>0</v>
      </c>
      <c r="G27" s="17">
        <f t="shared" si="4"/>
        <v>0.28412880772361843</v>
      </c>
      <c r="H27" s="17">
        <f t="shared" si="7"/>
        <v>0.16145835875688985</v>
      </c>
      <c r="I27" s="36">
        <f t="shared" si="5"/>
        <v>0</v>
      </c>
      <c r="J27" s="39">
        <f t="shared" si="6"/>
        <v>0.16145835875688985</v>
      </c>
    </row>
    <row r="28" spans="1:10" x14ac:dyDescent="0.25">
      <c r="A28">
        <v>18</v>
      </c>
      <c r="B28" s="25">
        <v>0</v>
      </c>
      <c r="C28" s="31">
        <f t="shared" si="0"/>
        <v>1</v>
      </c>
      <c r="D28" s="18">
        <f t="shared" si="1"/>
        <v>-0.35866362010063896</v>
      </c>
      <c r="E28" s="19">
        <f t="shared" si="2"/>
        <v>0.81033280098775129</v>
      </c>
      <c r="F28" s="19">
        <f t="shared" si="3"/>
        <v>0</v>
      </c>
      <c r="G28" s="17">
        <f t="shared" si="4"/>
        <v>0.24176397799179991</v>
      </c>
      <c r="H28" s="17">
        <f t="shared" si="7"/>
        <v>0.11689964210883903</v>
      </c>
      <c r="I28" s="36">
        <f t="shared" si="5"/>
        <v>0</v>
      </c>
      <c r="J28" s="39">
        <f t="shared" si="6"/>
        <v>0.11689964210883903</v>
      </c>
    </row>
    <row r="29" spans="1:10" x14ac:dyDescent="0.25">
      <c r="A29">
        <v>19</v>
      </c>
      <c r="B29" s="25">
        <v>0</v>
      </c>
      <c r="C29" s="31">
        <f t="shared" si="0"/>
        <v>1</v>
      </c>
      <c r="D29" s="18">
        <f t="shared" si="1"/>
        <v>-0.28232073636316224</v>
      </c>
      <c r="E29" s="19">
        <f t="shared" si="2"/>
        <v>0.52801206462458905</v>
      </c>
      <c r="F29" s="19">
        <f t="shared" si="3"/>
        <v>0</v>
      </c>
      <c r="G29" s="17">
        <f t="shared" si="4"/>
        <v>0.20128745626438713</v>
      </c>
      <c r="H29" s="17">
        <f t="shared" si="7"/>
        <v>8.103328009877514E-2</v>
      </c>
      <c r="I29" s="36">
        <f t="shared" si="5"/>
        <v>0</v>
      </c>
      <c r="J29" s="39">
        <f t="shared" si="6"/>
        <v>8.103328009877514E-2</v>
      </c>
    </row>
    <row r="30" spans="1:10" x14ac:dyDescent="0.25">
      <c r="A30">
        <v>20</v>
      </c>
      <c r="B30" s="25">
        <v>0</v>
      </c>
      <c r="C30" s="31">
        <f t="shared" si="0"/>
        <v>1</v>
      </c>
      <c r="D30" s="18">
        <f t="shared" si="1"/>
        <v>-0.21528383086036018</v>
      </c>
      <c r="E30" s="19">
        <f t="shared" si="2"/>
        <v>0.31272823376422887</v>
      </c>
      <c r="F30" s="19">
        <f t="shared" si="3"/>
        <v>0</v>
      </c>
      <c r="G30" s="17">
        <f t="shared" si="4"/>
        <v>0.16248262439790126</v>
      </c>
      <c r="H30" s="17">
        <f t="shared" si="7"/>
        <v>5.2801206462458908E-2</v>
      </c>
      <c r="I30" s="36">
        <f t="shared" si="5"/>
        <v>0</v>
      </c>
      <c r="J30" s="39">
        <f t="shared" si="6"/>
        <v>5.2801206462458908E-2</v>
      </c>
    </row>
    <row r="32" spans="1:10" x14ac:dyDescent="0.25">
      <c r="G32" t="s">
        <v>21</v>
      </c>
      <c r="H32" s="29">
        <f>SUM(B11:B30)-SUM(H11:H30)-E30-SUM(G11:G30)-SUM(I11:I30)-SUM(F11:F30)</f>
        <v>-1.7763568394002505E-15</v>
      </c>
      <c r="I32" s="10"/>
    </row>
    <row r="34" spans="1:21" x14ac:dyDescent="0.25">
      <c r="A34" s="2" t="s">
        <v>15</v>
      </c>
      <c r="B34" s="3"/>
      <c r="C34" s="3"/>
      <c r="D34" s="3"/>
      <c r="E34" s="3"/>
      <c r="F34" s="3"/>
      <c r="G34" s="3"/>
      <c r="H34" s="3"/>
      <c r="I34" s="3"/>
      <c r="J34" s="3"/>
      <c r="L34" s="8" t="s">
        <v>71</v>
      </c>
    </row>
    <row r="35" spans="1:21" x14ac:dyDescent="0.25">
      <c r="A35" s="1" t="s">
        <v>0</v>
      </c>
      <c r="B35" s="1" t="s">
        <v>1</v>
      </c>
      <c r="C35" s="1" t="s">
        <v>54</v>
      </c>
      <c r="D35" s="42" t="s">
        <v>2</v>
      </c>
      <c r="E35" s="42"/>
      <c r="F35" s="32" t="s">
        <v>67</v>
      </c>
      <c r="G35" s="4" t="s">
        <v>57</v>
      </c>
      <c r="H35" s="1" t="s">
        <v>60</v>
      </c>
      <c r="I35" s="1" t="s">
        <v>62</v>
      </c>
      <c r="J35" s="1" t="s">
        <v>61</v>
      </c>
      <c r="L35" s="1" t="s">
        <v>20</v>
      </c>
    </row>
    <row r="36" spans="1:21" x14ac:dyDescent="0.25">
      <c r="A36" s="1" t="s">
        <v>4</v>
      </c>
      <c r="B36" s="1" t="s">
        <v>5</v>
      </c>
      <c r="C36" s="1" t="s">
        <v>64</v>
      </c>
      <c r="D36" s="1" t="s">
        <v>13</v>
      </c>
      <c r="E36" s="1" t="s">
        <v>31</v>
      </c>
      <c r="F36" s="32" t="s">
        <v>68</v>
      </c>
      <c r="G36" s="1" t="s">
        <v>64</v>
      </c>
      <c r="H36" s="1" t="s">
        <v>65</v>
      </c>
      <c r="I36" s="1" t="s">
        <v>66</v>
      </c>
      <c r="J36" s="1" t="s">
        <v>30</v>
      </c>
      <c r="L36" s="1" t="s">
        <v>13</v>
      </c>
      <c r="M36" s="1" t="s">
        <v>31</v>
      </c>
      <c r="N36" s="1" t="s">
        <v>65</v>
      </c>
      <c r="O36" s="1" t="s">
        <v>66</v>
      </c>
      <c r="P36" s="1" t="s">
        <v>63</v>
      </c>
      <c r="Q36" s="14" t="s">
        <v>13</v>
      </c>
      <c r="R36" s="1" t="s">
        <v>31</v>
      </c>
      <c r="S36" s="1" t="s">
        <v>65</v>
      </c>
      <c r="T36" s="1" t="s">
        <v>66</v>
      </c>
      <c r="U36" s="1" t="s">
        <v>63</v>
      </c>
    </row>
    <row r="37" spans="1:21" x14ac:dyDescent="0.25">
      <c r="A37" s="1"/>
      <c r="B37" s="1"/>
      <c r="C37" s="1"/>
      <c r="D37" s="1"/>
      <c r="E37" s="1"/>
      <c r="F37" s="33"/>
      <c r="G37" s="1"/>
      <c r="H37" s="1"/>
      <c r="I37" s="1"/>
      <c r="J37" s="1"/>
      <c r="L37" s="1" t="s">
        <v>18</v>
      </c>
      <c r="M37" s="1" t="s">
        <v>18</v>
      </c>
      <c r="N37" s="1" t="s">
        <v>18</v>
      </c>
      <c r="O37" s="1" t="s">
        <v>18</v>
      </c>
      <c r="P37" s="1" t="s">
        <v>18</v>
      </c>
      <c r="Q37" s="14" t="s">
        <v>19</v>
      </c>
      <c r="R37" s="1" t="s">
        <v>19</v>
      </c>
      <c r="S37" s="1" t="s">
        <v>19</v>
      </c>
      <c r="T37" s="1" t="s">
        <v>19</v>
      </c>
      <c r="U37" s="1" t="s">
        <v>19</v>
      </c>
    </row>
    <row r="38" spans="1:21" x14ac:dyDescent="0.25">
      <c r="A38" s="11">
        <v>0</v>
      </c>
      <c r="B38" s="12">
        <v>0</v>
      </c>
      <c r="C38" s="12">
        <v>0</v>
      </c>
      <c r="D38" s="12">
        <v>0</v>
      </c>
      <c r="E38" s="12">
        <v>0</v>
      </c>
      <c r="F38" s="34">
        <v>0</v>
      </c>
      <c r="G38" s="12">
        <v>0</v>
      </c>
      <c r="H38" s="12">
        <v>0</v>
      </c>
      <c r="I38" s="12">
        <v>0</v>
      </c>
      <c r="J38" s="12">
        <v>0</v>
      </c>
      <c r="L38" s="15">
        <v>0</v>
      </c>
      <c r="M38" s="15">
        <v>0</v>
      </c>
      <c r="N38" s="15">
        <v>0</v>
      </c>
      <c r="O38" s="15">
        <v>0</v>
      </c>
      <c r="P38" s="15">
        <v>0</v>
      </c>
      <c r="Q38" s="16">
        <v>0</v>
      </c>
      <c r="R38" s="15">
        <v>0</v>
      </c>
      <c r="S38" s="15">
        <v>0</v>
      </c>
      <c r="T38" s="15">
        <v>0</v>
      </c>
      <c r="U38" s="15">
        <v>0</v>
      </c>
    </row>
    <row r="39" spans="1:21" x14ac:dyDescent="0.25">
      <c r="A39">
        <v>1</v>
      </c>
      <c r="B39" s="25">
        <v>0</v>
      </c>
      <c r="C39" s="31">
        <f t="shared" ref="C39:C58" si="8">$B$4</f>
        <v>1</v>
      </c>
      <c r="D39" s="18">
        <f t="shared" ref="D39" si="9">1/2*(L39+Q39)</f>
        <v>0</v>
      </c>
      <c r="E39" s="19">
        <f>MAX(MIN(E38+D39,$B$3), 0)</f>
        <v>0</v>
      </c>
      <c r="F39" s="35">
        <f>MIN(E38+D39,$B$3)-E39</f>
        <v>0</v>
      </c>
      <c r="G39" s="17">
        <f>1/2*(P39+U39)</f>
        <v>0</v>
      </c>
      <c r="H39" s="17">
        <f t="shared" ref="H39" si="10">1/2*(N39+S39)</f>
        <v>0</v>
      </c>
      <c r="I39" s="36">
        <f>MAX(E38+D39-E39,0)</f>
        <v>0</v>
      </c>
      <c r="J39" s="39">
        <f>H39+I39</f>
        <v>0</v>
      </c>
      <c r="L39" s="21">
        <f t="shared" ref="L39" si="11">-N39+B39-P39</f>
        <v>0</v>
      </c>
      <c r="M39" s="22">
        <f>MAX(MIN(E38+L39,$B$3), 0)</f>
        <v>0</v>
      </c>
      <c r="N39" s="23">
        <f t="shared" ref="N39" si="12">E38*$B$2</f>
        <v>0</v>
      </c>
      <c r="O39" s="37">
        <f>MAX(E38+L39-M39,0)</f>
        <v>0</v>
      </c>
      <c r="P39" s="23">
        <f t="shared" ref="P39" si="13">MIN(C39*(E38/$B$3)^0.5,E38)</f>
        <v>0</v>
      </c>
      <c r="Q39" s="24">
        <f>-S39+B39-U39</f>
        <v>0</v>
      </c>
      <c r="R39" s="22">
        <f>MAX(MIN(E38+Q39,$B$3), 0)</f>
        <v>0</v>
      </c>
      <c r="S39" s="23">
        <f t="shared" ref="S39" si="14">M39*$B$2</f>
        <v>0</v>
      </c>
      <c r="T39" s="37">
        <f>MAX(E38+Q39-R39,0)</f>
        <v>0</v>
      </c>
      <c r="U39" s="23">
        <f>MIN(C39*(M39/$B$3)^0.5,M39)</f>
        <v>0</v>
      </c>
    </row>
    <row r="40" spans="1:21" x14ac:dyDescent="0.25">
      <c r="A40">
        <v>2</v>
      </c>
      <c r="B40" s="25">
        <v>10</v>
      </c>
      <c r="C40" s="31">
        <f t="shared" si="8"/>
        <v>1</v>
      </c>
      <c r="D40" s="18">
        <f t="shared" ref="D40:D58" si="15">1/2*(L40+Q40)</f>
        <v>9.1464466094067269</v>
      </c>
      <c r="E40" s="19">
        <f t="shared" ref="E40:E58" si="16">MAX(MIN(E39+D40,$B$3), 0)</f>
        <v>9.1464466094067269</v>
      </c>
      <c r="F40" s="35">
        <f t="shared" ref="F40:F58" si="17">MIN(E39+D40,$B$3)-E40</f>
        <v>0</v>
      </c>
      <c r="G40" s="17">
        <f t="shared" ref="G40:G58" si="18">1/2*(P40+U40)</f>
        <v>0.35355339059327379</v>
      </c>
      <c r="H40" s="17">
        <f t="shared" ref="H40:H58" si="19">1/2*(N40+S40)</f>
        <v>0.5</v>
      </c>
      <c r="I40" s="36">
        <f t="shared" ref="I40:I58" si="20">MAX(E39+D40-E40,0)</f>
        <v>0</v>
      </c>
      <c r="J40" s="39">
        <f t="shared" ref="J40:J58" si="21">H40+I40</f>
        <v>0.5</v>
      </c>
      <c r="L40" s="21">
        <f t="shared" ref="L40:L58" si="22">-N40+B40-P40</f>
        <v>10</v>
      </c>
      <c r="M40" s="22">
        <f t="shared" ref="M40:M58" si="23">MAX(MIN(E39+L40,$B$3), 0)</f>
        <v>10</v>
      </c>
      <c r="N40" s="23">
        <f t="shared" ref="N40:N58" si="24">E39*$B$2</f>
        <v>0</v>
      </c>
      <c r="O40" s="37">
        <f t="shared" ref="O40:O58" si="25">MAX(E39+L40-M40,0)</f>
        <v>0</v>
      </c>
      <c r="P40" s="23">
        <f t="shared" ref="P40:P58" si="26">MIN(C40*(E39/$B$3)^0.5,E39)</f>
        <v>0</v>
      </c>
      <c r="Q40" s="24">
        <f t="shared" ref="Q40:Q58" si="27">-S40+B40-U40</f>
        <v>8.2928932188134521</v>
      </c>
      <c r="R40" s="22">
        <f t="shared" ref="R40:R58" si="28">MAX(MIN(E39+Q40,$B$3), 0)</f>
        <v>8.2928932188134521</v>
      </c>
      <c r="S40" s="23">
        <f t="shared" ref="S40:S58" si="29">M40*$B$2</f>
        <v>1</v>
      </c>
      <c r="T40" s="37">
        <f t="shared" ref="T40:T58" si="30">MAX(E39+Q40-R40,0)</f>
        <v>0</v>
      </c>
      <c r="U40" s="23">
        <f t="shared" ref="U40:U58" si="31">MIN(C40*(M40/$B$3)^0.5,M40)</f>
        <v>0.70710678118654757</v>
      </c>
    </row>
    <row r="41" spans="1:21" x14ac:dyDescent="0.25">
      <c r="A41">
        <v>3</v>
      </c>
      <c r="B41" s="25">
        <v>10</v>
      </c>
      <c r="C41" s="31">
        <f t="shared" si="8"/>
        <v>1</v>
      </c>
      <c r="D41" s="18">
        <f t="shared" si="15"/>
        <v>7.8583234734899108</v>
      </c>
      <c r="E41" s="19">
        <f t="shared" si="16"/>
        <v>17.004770082896638</v>
      </c>
      <c r="F41" s="35">
        <f t="shared" si="17"/>
        <v>0</v>
      </c>
      <c r="G41" s="17">
        <f t="shared" si="18"/>
        <v>0.80657690427016426</v>
      </c>
      <c r="H41" s="17">
        <f t="shared" si="19"/>
        <v>1.335099622239925</v>
      </c>
      <c r="I41" s="36">
        <f t="shared" si="20"/>
        <v>0</v>
      </c>
      <c r="J41" s="39">
        <f t="shared" si="21"/>
        <v>1.335099622239925</v>
      </c>
      <c r="L41" s="21">
        <f t="shared" si="22"/>
        <v>8.4090992259850452</v>
      </c>
      <c r="M41" s="22">
        <f t="shared" si="23"/>
        <v>17.555545835391772</v>
      </c>
      <c r="N41" s="23">
        <f t="shared" si="24"/>
        <v>0.91464466094067276</v>
      </c>
      <c r="O41" s="37">
        <f t="shared" si="25"/>
        <v>0</v>
      </c>
      <c r="P41" s="23">
        <f t="shared" si="26"/>
        <v>0.67625611307428213</v>
      </c>
      <c r="Q41" s="24">
        <f t="shared" si="27"/>
        <v>7.3075477209947755</v>
      </c>
      <c r="R41" s="22">
        <f t="shared" si="28"/>
        <v>16.453994330401503</v>
      </c>
      <c r="S41" s="23">
        <f t="shared" si="29"/>
        <v>1.7555545835391773</v>
      </c>
      <c r="T41" s="37">
        <f t="shared" si="30"/>
        <v>0</v>
      </c>
      <c r="U41" s="23">
        <f t="shared" si="31"/>
        <v>0.9368976954660464</v>
      </c>
    </row>
    <row r="42" spans="1:21" x14ac:dyDescent="0.25">
      <c r="A42">
        <v>4</v>
      </c>
      <c r="B42" s="25">
        <v>10</v>
      </c>
      <c r="C42" s="31">
        <f t="shared" si="8"/>
        <v>1</v>
      </c>
      <c r="D42" s="18">
        <f t="shared" si="15"/>
        <v>7.188719604009961</v>
      </c>
      <c r="E42" s="19">
        <f t="shared" si="16"/>
        <v>20</v>
      </c>
      <c r="F42" s="35">
        <f t="shared" si="17"/>
        <v>0</v>
      </c>
      <c r="G42" s="17">
        <f t="shared" si="18"/>
        <v>0.9610418918452075</v>
      </c>
      <c r="H42" s="17">
        <f t="shared" si="19"/>
        <v>1.8502385041448319</v>
      </c>
      <c r="I42" s="36">
        <f t="shared" si="20"/>
        <v>4.1934896869065987</v>
      </c>
      <c r="J42" s="39">
        <f t="shared" si="21"/>
        <v>6.0437281910514304</v>
      </c>
      <c r="L42" s="21">
        <f t="shared" si="22"/>
        <v>7.377439208019922</v>
      </c>
      <c r="M42" s="22">
        <f t="shared" si="23"/>
        <v>20</v>
      </c>
      <c r="N42" s="23">
        <f t="shared" si="24"/>
        <v>1.7004770082896639</v>
      </c>
      <c r="O42" s="37">
        <f t="shared" si="25"/>
        <v>4.3822092909165598</v>
      </c>
      <c r="P42" s="23">
        <f t="shared" si="26"/>
        <v>0.92208378369041499</v>
      </c>
      <c r="Q42" s="24">
        <f t="shared" si="27"/>
        <v>7</v>
      </c>
      <c r="R42" s="22">
        <f t="shared" si="28"/>
        <v>20</v>
      </c>
      <c r="S42" s="23">
        <f t="shared" si="29"/>
        <v>2</v>
      </c>
      <c r="T42" s="37">
        <f t="shared" si="30"/>
        <v>4.0047700828966377</v>
      </c>
      <c r="U42" s="23">
        <f t="shared" si="31"/>
        <v>1</v>
      </c>
    </row>
    <row r="43" spans="1:21" x14ac:dyDescent="0.25">
      <c r="A43">
        <v>5</v>
      </c>
      <c r="B43" s="25">
        <v>0</v>
      </c>
      <c r="C43" s="31">
        <f t="shared" si="8"/>
        <v>1</v>
      </c>
      <c r="D43" s="18">
        <f t="shared" si="15"/>
        <v>-2.8109772228646444</v>
      </c>
      <c r="E43" s="19">
        <f t="shared" si="16"/>
        <v>17.189022777135357</v>
      </c>
      <c r="F43" s="35">
        <f t="shared" si="17"/>
        <v>0</v>
      </c>
      <c r="G43" s="17">
        <f t="shared" si="18"/>
        <v>0.96097722286464438</v>
      </c>
      <c r="H43" s="17">
        <f t="shared" si="19"/>
        <v>1.85</v>
      </c>
      <c r="I43" s="36">
        <f t="shared" si="20"/>
        <v>0</v>
      </c>
      <c r="J43" s="39">
        <f t="shared" si="21"/>
        <v>1.85</v>
      </c>
      <c r="L43" s="21">
        <f t="shared" si="22"/>
        <v>-3</v>
      </c>
      <c r="M43" s="22">
        <f t="shared" si="23"/>
        <v>17</v>
      </c>
      <c r="N43" s="23">
        <f t="shared" si="24"/>
        <v>2</v>
      </c>
      <c r="O43" s="37">
        <f t="shared" si="25"/>
        <v>0</v>
      </c>
      <c r="P43" s="23">
        <f t="shared" si="26"/>
        <v>1</v>
      </c>
      <c r="Q43" s="24">
        <f t="shared" si="27"/>
        <v>-2.6219544457292887</v>
      </c>
      <c r="R43" s="22">
        <f t="shared" si="28"/>
        <v>17.378045554270713</v>
      </c>
      <c r="S43" s="23">
        <f t="shared" si="29"/>
        <v>1.7000000000000002</v>
      </c>
      <c r="T43" s="37">
        <f t="shared" si="30"/>
        <v>0</v>
      </c>
      <c r="U43" s="23">
        <f t="shared" si="31"/>
        <v>0.92195444572928875</v>
      </c>
    </row>
    <row r="44" spans="1:21" x14ac:dyDescent="0.25">
      <c r="A44">
        <v>6</v>
      </c>
      <c r="B44" s="25">
        <v>0</v>
      </c>
      <c r="C44" s="31">
        <f t="shared" si="8"/>
        <v>1</v>
      </c>
      <c r="D44" s="18">
        <f t="shared" si="15"/>
        <v>-2.4765030624095661</v>
      </c>
      <c r="E44" s="19">
        <f t="shared" si="16"/>
        <v>14.71251971472579</v>
      </c>
      <c r="F44" s="35">
        <f t="shared" si="17"/>
        <v>0</v>
      </c>
      <c r="G44" s="17">
        <f t="shared" si="18"/>
        <v>0.88989919239284787</v>
      </c>
      <c r="H44" s="17">
        <f t="shared" si="19"/>
        <v>1.5866038700167184</v>
      </c>
      <c r="I44" s="36">
        <f t="shared" si="20"/>
        <v>0</v>
      </c>
      <c r="J44" s="39">
        <f t="shared" si="21"/>
        <v>1.5866038700167184</v>
      </c>
      <c r="L44" s="21">
        <f t="shared" si="22"/>
        <v>-2.6459681539363462</v>
      </c>
      <c r="M44" s="22">
        <f t="shared" si="23"/>
        <v>14.54305462319901</v>
      </c>
      <c r="N44" s="23">
        <f t="shared" si="24"/>
        <v>1.7189022777135357</v>
      </c>
      <c r="O44" s="37">
        <f t="shared" si="25"/>
        <v>0</v>
      </c>
      <c r="P44" s="23">
        <f t="shared" si="26"/>
        <v>0.92706587622281078</v>
      </c>
      <c r="Q44" s="24">
        <f t="shared" si="27"/>
        <v>-2.3070379708827859</v>
      </c>
      <c r="R44" s="22">
        <f t="shared" si="28"/>
        <v>14.881984806252571</v>
      </c>
      <c r="S44" s="23">
        <f t="shared" si="29"/>
        <v>1.4543054623199012</v>
      </c>
      <c r="T44" s="37">
        <f t="shared" si="30"/>
        <v>0</v>
      </c>
      <c r="U44" s="23">
        <f t="shared" si="31"/>
        <v>0.85273250856288485</v>
      </c>
    </row>
    <row r="45" spans="1:21" x14ac:dyDescent="0.25">
      <c r="A45">
        <v>7</v>
      </c>
      <c r="B45" s="25">
        <v>0</v>
      </c>
      <c r="C45" s="31">
        <f t="shared" si="8"/>
        <v>1</v>
      </c>
      <c r="D45" s="18">
        <f t="shared" si="15"/>
        <v>-2.177087920150977</v>
      </c>
      <c r="E45" s="19">
        <f t="shared" si="16"/>
        <v>12.535431794574812</v>
      </c>
      <c r="F45" s="35">
        <f t="shared" si="17"/>
        <v>0</v>
      </c>
      <c r="G45" s="17">
        <f t="shared" si="18"/>
        <v>0.82228286798047834</v>
      </c>
      <c r="H45" s="17">
        <f t="shared" si="19"/>
        <v>1.3548050521704984</v>
      </c>
      <c r="I45" s="36">
        <f t="shared" si="20"/>
        <v>0</v>
      </c>
      <c r="J45" s="39">
        <f t="shared" si="21"/>
        <v>1.3548050521704984</v>
      </c>
      <c r="L45" s="21">
        <f t="shared" si="22"/>
        <v>-2.328938386041616</v>
      </c>
      <c r="M45" s="22">
        <f t="shared" si="23"/>
        <v>12.383581328684174</v>
      </c>
      <c r="N45" s="23">
        <f t="shared" si="24"/>
        <v>1.4712519714725791</v>
      </c>
      <c r="O45" s="37">
        <f t="shared" si="25"/>
        <v>0</v>
      </c>
      <c r="P45" s="23">
        <f t="shared" si="26"/>
        <v>0.85768641456903671</v>
      </c>
      <c r="Q45" s="24">
        <f t="shared" si="27"/>
        <v>-2.0252374542603375</v>
      </c>
      <c r="R45" s="22">
        <f t="shared" si="28"/>
        <v>12.687282260465452</v>
      </c>
      <c r="S45" s="23">
        <f t="shared" si="29"/>
        <v>1.2383581328684174</v>
      </c>
      <c r="T45" s="37">
        <f t="shared" si="30"/>
        <v>0</v>
      </c>
      <c r="U45" s="23">
        <f t="shared" si="31"/>
        <v>0.78687932139192007</v>
      </c>
    </row>
    <row r="46" spans="1:21" x14ac:dyDescent="0.25">
      <c r="A46">
        <v>8</v>
      </c>
      <c r="B46" s="25">
        <v>0</v>
      </c>
      <c r="C46" s="31">
        <f t="shared" si="8"/>
        <v>1</v>
      </c>
      <c r="D46" s="18">
        <f t="shared" si="15"/>
        <v>-1.9092414089456216</v>
      </c>
      <c r="E46" s="19">
        <f t="shared" si="16"/>
        <v>10.62619038562919</v>
      </c>
      <c r="F46" s="35">
        <f t="shared" si="17"/>
        <v>0</v>
      </c>
      <c r="G46" s="17">
        <f t="shared" si="18"/>
        <v>0.75795984215589118</v>
      </c>
      <c r="H46" s="17">
        <f t="shared" si="19"/>
        <v>1.1512815667897303</v>
      </c>
      <c r="I46" s="36">
        <f t="shared" si="20"/>
        <v>0</v>
      </c>
      <c r="J46" s="39">
        <f t="shared" si="21"/>
        <v>1.1512815667897303</v>
      </c>
      <c r="L46" s="21">
        <f t="shared" si="22"/>
        <v>-2.0452322533550191</v>
      </c>
      <c r="M46" s="22">
        <f t="shared" si="23"/>
        <v>10.490199541219793</v>
      </c>
      <c r="N46" s="23">
        <f t="shared" si="24"/>
        <v>1.2535431794574814</v>
      </c>
      <c r="O46" s="37">
        <f t="shared" si="25"/>
        <v>0</v>
      </c>
      <c r="P46" s="23">
        <f t="shared" si="26"/>
        <v>0.79168907389753751</v>
      </c>
      <c r="Q46" s="24">
        <f t="shared" si="27"/>
        <v>-1.7732505645362242</v>
      </c>
      <c r="R46" s="22">
        <f t="shared" si="28"/>
        <v>10.762181230038587</v>
      </c>
      <c r="S46" s="23">
        <f t="shared" si="29"/>
        <v>1.0490199541219793</v>
      </c>
      <c r="T46" s="37">
        <f t="shared" si="30"/>
        <v>0</v>
      </c>
      <c r="U46" s="23">
        <f t="shared" si="31"/>
        <v>0.72423061041424486</v>
      </c>
    </row>
    <row r="47" spans="1:21" x14ac:dyDescent="0.25">
      <c r="A47">
        <v>9</v>
      </c>
      <c r="B47" s="25">
        <v>0</v>
      </c>
      <c r="C47" s="31">
        <f t="shared" si="8"/>
        <v>1</v>
      </c>
      <c r="D47" s="18">
        <f t="shared" si="15"/>
        <v>-1.6698125185788708</v>
      </c>
      <c r="E47" s="19">
        <f t="shared" si="16"/>
        <v>8.9563778670503194</v>
      </c>
      <c r="F47" s="35">
        <f t="shared" si="17"/>
        <v>0</v>
      </c>
      <c r="G47" s="17">
        <f t="shared" si="18"/>
        <v>0.69676992272421556</v>
      </c>
      <c r="H47" s="17">
        <f t="shared" si="19"/>
        <v>0.97304259585465536</v>
      </c>
      <c r="I47" s="36">
        <f t="shared" si="20"/>
        <v>0</v>
      </c>
      <c r="J47" s="39">
        <f t="shared" si="21"/>
        <v>0.97304259585465536</v>
      </c>
      <c r="L47" s="21">
        <f t="shared" si="22"/>
        <v>-1.7915288541652743</v>
      </c>
      <c r="M47" s="22">
        <f t="shared" si="23"/>
        <v>8.8346615314639152</v>
      </c>
      <c r="N47" s="23">
        <f t="shared" si="24"/>
        <v>1.0626190385629191</v>
      </c>
      <c r="O47" s="37">
        <f t="shared" si="25"/>
        <v>0</v>
      </c>
      <c r="P47" s="23">
        <f t="shared" si="26"/>
        <v>0.72890981560235524</v>
      </c>
      <c r="Q47" s="24">
        <f t="shared" si="27"/>
        <v>-1.5480961829924675</v>
      </c>
      <c r="R47" s="22">
        <f t="shared" si="28"/>
        <v>9.0780942026367235</v>
      </c>
      <c r="S47" s="23">
        <f t="shared" si="29"/>
        <v>0.88346615314639154</v>
      </c>
      <c r="T47" s="37">
        <f t="shared" si="30"/>
        <v>0</v>
      </c>
      <c r="U47" s="23">
        <f t="shared" si="31"/>
        <v>0.66463002984607589</v>
      </c>
    </row>
    <row r="48" spans="1:21" x14ac:dyDescent="0.25">
      <c r="A48">
        <v>10</v>
      </c>
      <c r="B48" s="25">
        <v>0</v>
      </c>
      <c r="C48" s="31">
        <f t="shared" si="8"/>
        <v>1</v>
      </c>
      <c r="D48" s="18">
        <f t="shared" si="15"/>
        <v>-1.4559569965688608</v>
      </c>
      <c r="E48" s="19">
        <f t="shared" si="16"/>
        <v>7.5004208704814586</v>
      </c>
      <c r="F48" s="35">
        <f t="shared" si="17"/>
        <v>0</v>
      </c>
      <c r="G48" s="17">
        <f t="shared" si="18"/>
        <v>0.63856073508145794</v>
      </c>
      <c r="H48" s="17">
        <f t="shared" si="19"/>
        <v>0.81739626148740285</v>
      </c>
      <c r="I48" s="36">
        <f t="shared" si="20"/>
        <v>0</v>
      </c>
      <c r="J48" s="39">
        <f t="shared" si="21"/>
        <v>0.81739626148740285</v>
      </c>
      <c r="L48" s="21">
        <f t="shared" si="22"/>
        <v>-1.5648305043525839</v>
      </c>
      <c r="M48" s="22">
        <f t="shared" si="23"/>
        <v>7.3915473626977359</v>
      </c>
      <c r="N48" s="23">
        <f t="shared" si="24"/>
        <v>0.89563778670503202</v>
      </c>
      <c r="O48" s="37">
        <f t="shared" si="25"/>
        <v>0</v>
      </c>
      <c r="P48" s="23">
        <f t="shared" si="26"/>
        <v>0.66919271764755173</v>
      </c>
      <c r="Q48" s="24">
        <f t="shared" si="27"/>
        <v>-1.3470834887851377</v>
      </c>
      <c r="R48" s="22">
        <f t="shared" si="28"/>
        <v>7.6092943782651812</v>
      </c>
      <c r="S48" s="23">
        <f t="shared" si="29"/>
        <v>0.73915473626977368</v>
      </c>
      <c r="T48" s="37">
        <f t="shared" si="30"/>
        <v>0</v>
      </c>
      <c r="U48" s="23">
        <f t="shared" si="31"/>
        <v>0.60792875251536405</v>
      </c>
    </row>
    <row r="49" spans="1:31" x14ac:dyDescent="0.25">
      <c r="A49">
        <v>11</v>
      </c>
      <c r="B49" s="25">
        <v>0</v>
      </c>
      <c r="C49" s="31">
        <f t="shared" si="8"/>
        <v>1</v>
      </c>
      <c r="D49" s="18">
        <f t="shared" si="15"/>
        <v>-1.2651078457684819</v>
      </c>
      <c r="E49" s="19">
        <f t="shared" si="16"/>
        <v>6.2353130247129762</v>
      </c>
      <c r="F49" s="35">
        <f t="shared" si="17"/>
        <v>0</v>
      </c>
      <c r="G49" s="17">
        <f t="shared" si="18"/>
        <v>0.58318734394375382</v>
      </c>
      <c r="H49" s="17">
        <f t="shared" si="19"/>
        <v>0.68192050182472808</v>
      </c>
      <c r="I49" s="36">
        <f t="shared" si="20"/>
        <v>0</v>
      </c>
      <c r="J49" s="39">
        <f t="shared" si="21"/>
        <v>0.68192050182472808</v>
      </c>
      <c r="L49" s="21">
        <f t="shared" si="22"/>
        <v>-1.3624317044683574</v>
      </c>
      <c r="M49" s="22">
        <f t="shared" si="23"/>
        <v>6.1379891660131012</v>
      </c>
      <c r="N49" s="23">
        <f t="shared" si="24"/>
        <v>0.7500420870481459</v>
      </c>
      <c r="O49" s="37">
        <f t="shared" si="25"/>
        <v>0</v>
      </c>
      <c r="P49" s="23">
        <f t="shared" si="26"/>
        <v>0.61238961742021147</v>
      </c>
      <c r="Q49" s="24">
        <f t="shared" si="27"/>
        <v>-1.1677839870686064</v>
      </c>
      <c r="R49" s="22">
        <f t="shared" si="28"/>
        <v>6.3326368834128521</v>
      </c>
      <c r="S49" s="23">
        <f t="shared" si="29"/>
        <v>0.61379891660131014</v>
      </c>
      <c r="T49" s="37">
        <f t="shared" si="30"/>
        <v>0</v>
      </c>
      <c r="U49" s="23">
        <f t="shared" si="31"/>
        <v>0.55398507046729617</v>
      </c>
    </row>
    <row r="50" spans="1:31" x14ac:dyDescent="0.25">
      <c r="A50">
        <v>12</v>
      </c>
      <c r="B50" s="25">
        <v>0</v>
      </c>
      <c r="C50" s="31">
        <f t="shared" si="8"/>
        <v>1</v>
      </c>
      <c r="D50" s="18">
        <f t="shared" si="15"/>
        <v>-1.0949486412396248</v>
      </c>
      <c r="E50" s="19">
        <f t="shared" si="16"/>
        <v>5.1403643834733517</v>
      </c>
      <c r="F50" s="35">
        <f t="shared" si="17"/>
        <v>0</v>
      </c>
      <c r="G50" s="17">
        <f t="shared" si="18"/>
        <v>0.53051189321936909</v>
      </c>
      <c r="H50" s="17">
        <f t="shared" si="19"/>
        <v>0.56443674802025567</v>
      </c>
      <c r="I50" s="36">
        <f t="shared" si="20"/>
        <v>0</v>
      </c>
      <c r="J50" s="39">
        <f t="shared" si="21"/>
        <v>0.56443674802025567</v>
      </c>
      <c r="L50" s="21">
        <f t="shared" si="22"/>
        <v>-1.1818910890208385</v>
      </c>
      <c r="M50" s="22">
        <f t="shared" si="23"/>
        <v>5.0534219356921373</v>
      </c>
      <c r="N50" s="23">
        <f t="shared" si="24"/>
        <v>0.62353130247129762</v>
      </c>
      <c r="O50" s="37">
        <f t="shared" si="25"/>
        <v>0</v>
      </c>
      <c r="P50" s="23">
        <f t="shared" si="26"/>
        <v>0.55835978654954088</v>
      </c>
      <c r="Q50" s="24">
        <f t="shared" si="27"/>
        <v>-1.008006193458411</v>
      </c>
      <c r="R50" s="22">
        <f t="shared" si="28"/>
        <v>5.2273068312545652</v>
      </c>
      <c r="S50" s="23">
        <f t="shared" si="29"/>
        <v>0.50534219356921373</v>
      </c>
      <c r="T50" s="37">
        <f t="shared" si="30"/>
        <v>0</v>
      </c>
      <c r="U50" s="23">
        <f t="shared" si="31"/>
        <v>0.50266399988919719</v>
      </c>
    </row>
    <row r="51" spans="1:31" x14ac:dyDescent="0.25">
      <c r="A51">
        <v>13</v>
      </c>
      <c r="B51" s="25">
        <v>0</v>
      </c>
      <c r="C51" s="31">
        <f t="shared" si="8"/>
        <v>1</v>
      </c>
      <c r="D51" s="18">
        <f t="shared" si="15"/>
        <v>-0.9433893966874245</v>
      </c>
      <c r="E51" s="19">
        <f t="shared" si="16"/>
        <v>4.1969749867859267</v>
      </c>
      <c r="F51" s="35">
        <f t="shared" si="17"/>
        <v>0</v>
      </c>
      <c r="G51" s="17">
        <f t="shared" si="18"/>
        <v>0.48040326241979014</v>
      </c>
      <c r="H51" s="17">
        <f t="shared" si="19"/>
        <v>0.46298613426763435</v>
      </c>
      <c r="I51" s="36">
        <f t="shared" si="20"/>
        <v>0</v>
      </c>
      <c r="J51" s="39">
        <f t="shared" si="21"/>
        <v>0.46298613426763435</v>
      </c>
      <c r="L51" s="21">
        <f t="shared" si="22"/>
        <v>-1.0210060815940167</v>
      </c>
      <c r="M51" s="22">
        <f t="shared" si="23"/>
        <v>4.1193583018793349</v>
      </c>
      <c r="N51" s="23">
        <f t="shared" si="24"/>
        <v>0.51403643834733515</v>
      </c>
      <c r="O51" s="37">
        <f t="shared" si="25"/>
        <v>0</v>
      </c>
      <c r="P51" s="23">
        <f t="shared" si="26"/>
        <v>0.50696964324668159</v>
      </c>
      <c r="Q51" s="24">
        <f t="shared" si="27"/>
        <v>-0.86577271178083226</v>
      </c>
      <c r="R51" s="22">
        <f t="shared" si="28"/>
        <v>4.2745916716925194</v>
      </c>
      <c r="S51" s="23">
        <f t="shared" si="29"/>
        <v>0.4119358301879335</v>
      </c>
      <c r="T51" s="37">
        <f t="shared" si="30"/>
        <v>0</v>
      </c>
      <c r="U51" s="23">
        <f t="shared" si="31"/>
        <v>0.4538368815928987</v>
      </c>
    </row>
    <row r="52" spans="1:31" x14ac:dyDescent="0.25">
      <c r="A52">
        <v>14</v>
      </c>
      <c r="B52" s="25">
        <v>0</v>
      </c>
      <c r="C52" s="31">
        <f t="shared" si="8"/>
        <v>1</v>
      </c>
      <c r="D52" s="18">
        <f t="shared" si="15"/>
        <v>-0.80854473541948513</v>
      </c>
      <c r="E52" s="19">
        <f t="shared" si="16"/>
        <v>3.3884302513664415</v>
      </c>
      <c r="F52" s="35">
        <f t="shared" si="17"/>
        <v>0</v>
      </c>
      <c r="G52" s="17">
        <f t="shared" si="18"/>
        <v>0.43273673726329742</v>
      </c>
      <c r="H52" s="17">
        <f t="shared" si="19"/>
        <v>0.37580799815618771</v>
      </c>
      <c r="I52" s="36">
        <f t="shared" si="20"/>
        <v>0</v>
      </c>
      <c r="J52" s="39">
        <f t="shared" si="21"/>
        <v>0.37580799815618771</v>
      </c>
      <c r="L52" s="21">
        <f t="shared" si="22"/>
        <v>-0.87779001044810023</v>
      </c>
      <c r="M52" s="22">
        <f t="shared" si="23"/>
        <v>3.3191849763378265</v>
      </c>
      <c r="N52" s="23">
        <f t="shared" si="24"/>
        <v>0.41969749867859268</v>
      </c>
      <c r="O52" s="37">
        <f t="shared" si="25"/>
        <v>0</v>
      </c>
      <c r="P52" s="23">
        <f t="shared" si="26"/>
        <v>0.45809251176950749</v>
      </c>
      <c r="Q52" s="24">
        <f t="shared" si="27"/>
        <v>-0.73929946039087002</v>
      </c>
      <c r="R52" s="22">
        <f t="shared" si="28"/>
        <v>3.4576755263950565</v>
      </c>
      <c r="S52" s="23">
        <f t="shared" si="29"/>
        <v>0.33191849763378267</v>
      </c>
      <c r="T52" s="37">
        <f t="shared" si="30"/>
        <v>0</v>
      </c>
      <c r="U52" s="23">
        <f t="shared" si="31"/>
        <v>0.40738096275708729</v>
      </c>
    </row>
    <row r="53" spans="1:31" x14ac:dyDescent="0.25">
      <c r="A53">
        <v>15</v>
      </c>
      <c r="B53" s="25">
        <v>0</v>
      </c>
      <c r="C53" s="31">
        <f t="shared" si="8"/>
        <v>1</v>
      </c>
      <c r="D53" s="18">
        <f t="shared" si="15"/>
        <v>-0.68871414207998893</v>
      </c>
      <c r="E53" s="19">
        <f t="shared" si="16"/>
        <v>2.6997161092864523</v>
      </c>
      <c r="F53" s="35">
        <f t="shared" si="17"/>
        <v>0</v>
      </c>
      <c r="G53" s="17">
        <f t="shared" si="18"/>
        <v>0.38739369048497974</v>
      </c>
      <c r="H53" s="17">
        <f t="shared" si="19"/>
        <v>0.3013204515950092</v>
      </c>
      <c r="I53" s="36">
        <f t="shared" si="20"/>
        <v>0</v>
      </c>
      <c r="J53" s="39">
        <f t="shared" si="21"/>
        <v>0.3013204515950092</v>
      </c>
      <c r="L53" s="21">
        <f t="shared" si="22"/>
        <v>-0.75045147083269892</v>
      </c>
      <c r="M53" s="22">
        <f t="shared" si="23"/>
        <v>2.6379787805337425</v>
      </c>
      <c r="N53" s="23">
        <f t="shared" si="24"/>
        <v>0.33884302513664416</v>
      </c>
      <c r="O53" s="37">
        <f t="shared" si="25"/>
        <v>0</v>
      </c>
      <c r="P53" s="23">
        <f t="shared" si="26"/>
        <v>0.41160844569605476</v>
      </c>
      <c r="Q53" s="24">
        <f t="shared" si="27"/>
        <v>-0.62697681332727906</v>
      </c>
      <c r="R53" s="22">
        <f t="shared" si="28"/>
        <v>2.7614534380391627</v>
      </c>
      <c r="S53" s="23">
        <f t="shared" si="29"/>
        <v>0.26379787805337424</v>
      </c>
      <c r="T53" s="37">
        <f t="shared" si="30"/>
        <v>0</v>
      </c>
      <c r="U53" s="23">
        <f t="shared" si="31"/>
        <v>0.36317893527390477</v>
      </c>
    </row>
    <row r="54" spans="1:31" x14ac:dyDescent="0.25">
      <c r="A54">
        <v>16</v>
      </c>
      <c r="B54" s="25">
        <v>0</v>
      </c>
      <c r="C54" s="31">
        <f t="shared" si="8"/>
        <v>1</v>
      </c>
      <c r="D54" s="18">
        <f t="shared" si="15"/>
        <v>-0.58236408834096043</v>
      </c>
      <c r="E54" s="19">
        <f t="shared" si="16"/>
        <v>2.1173520209454919</v>
      </c>
      <c r="F54" s="35">
        <f t="shared" si="17"/>
        <v>0</v>
      </c>
      <c r="G54" s="17">
        <f t="shared" si="18"/>
        <v>0.34426126518841171</v>
      </c>
      <c r="H54" s="17">
        <f t="shared" si="19"/>
        <v>0.2381028231525488</v>
      </c>
      <c r="I54" s="36">
        <f t="shared" si="20"/>
        <v>0</v>
      </c>
      <c r="J54" s="39">
        <f t="shared" si="21"/>
        <v>0.2381028231525488</v>
      </c>
      <c r="L54" s="21">
        <f t="shared" si="22"/>
        <v>-0.63737575552192904</v>
      </c>
      <c r="M54" s="22">
        <f t="shared" si="23"/>
        <v>2.0623403537645233</v>
      </c>
      <c r="N54" s="23">
        <f t="shared" si="24"/>
        <v>0.26997161092864524</v>
      </c>
      <c r="O54" s="37">
        <f t="shared" si="25"/>
        <v>0</v>
      </c>
      <c r="P54" s="23">
        <f t="shared" si="26"/>
        <v>0.36740414459328385</v>
      </c>
      <c r="Q54" s="24">
        <f t="shared" si="27"/>
        <v>-0.52735242115999192</v>
      </c>
      <c r="R54" s="22">
        <f t="shared" si="28"/>
        <v>2.1723636881264605</v>
      </c>
      <c r="S54" s="23">
        <f t="shared" si="29"/>
        <v>0.20623403537645235</v>
      </c>
      <c r="T54" s="37">
        <f t="shared" si="30"/>
        <v>0</v>
      </c>
      <c r="U54" s="23">
        <f t="shared" si="31"/>
        <v>0.32111838578353957</v>
      </c>
    </row>
    <row r="55" spans="1:31" x14ac:dyDescent="0.25">
      <c r="A55">
        <v>17</v>
      </c>
      <c r="B55" s="25">
        <v>0</v>
      </c>
      <c r="C55" s="31">
        <f t="shared" si="8"/>
        <v>1</v>
      </c>
      <c r="D55" s="18">
        <f t="shared" si="15"/>
        <v>-0.48811183558106258</v>
      </c>
      <c r="E55" s="19">
        <f t="shared" si="16"/>
        <v>1.6292401853644294</v>
      </c>
      <c r="F55" s="35">
        <f t="shared" si="17"/>
        <v>0</v>
      </c>
      <c r="G55" s="17">
        <f t="shared" si="18"/>
        <v>0.30323204450698016</v>
      </c>
      <c r="H55" s="17">
        <f t="shared" si="19"/>
        <v>0.18487979107408242</v>
      </c>
      <c r="I55" s="36">
        <f t="shared" si="20"/>
        <v>0</v>
      </c>
      <c r="J55" s="39">
        <f t="shared" si="21"/>
        <v>0.18487979107408242</v>
      </c>
      <c r="L55" s="21">
        <f t="shared" si="22"/>
        <v>-0.53710822040933603</v>
      </c>
      <c r="M55" s="22">
        <f t="shared" si="23"/>
        <v>1.5802438005361559</v>
      </c>
      <c r="N55" s="23">
        <f t="shared" si="24"/>
        <v>0.21173520209454921</v>
      </c>
      <c r="O55" s="37">
        <f t="shared" si="25"/>
        <v>0</v>
      </c>
      <c r="P55" s="23">
        <f t="shared" si="26"/>
        <v>0.32537301831478682</v>
      </c>
      <c r="Q55" s="24">
        <f t="shared" si="27"/>
        <v>-0.43911545075278913</v>
      </c>
      <c r="R55" s="22">
        <f t="shared" si="28"/>
        <v>1.6782365701927029</v>
      </c>
      <c r="S55" s="23">
        <f t="shared" si="29"/>
        <v>0.1580243800536156</v>
      </c>
      <c r="T55" s="37">
        <f t="shared" si="30"/>
        <v>0</v>
      </c>
      <c r="U55" s="23">
        <f t="shared" si="31"/>
        <v>0.28109107069917355</v>
      </c>
    </row>
    <row r="56" spans="1:31" x14ac:dyDescent="0.25">
      <c r="A56">
        <v>18</v>
      </c>
      <c r="B56" s="25">
        <v>0</v>
      </c>
      <c r="C56" s="31">
        <f t="shared" si="8"/>
        <v>1</v>
      </c>
      <c r="D56" s="18">
        <f t="shared" si="15"/>
        <v>-0.40471071275325776</v>
      </c>
      <c r="E56" s="19">
        <f t="shared" si="16"/>
        <v>1.2245294726111715</v>
      </c>
      <c r="F56" s="35">
        <f t="shared" si="17"/>
        <v>0</v>
      </c>
      <c r="G56" s="17">
        <f t="shared" si="18"/>
        <v>0.26420367028623359</v>
      </c>
      <c r="H56" s="17">
        <f t="shared" si="19"/>
        <v>0.14050704246702417</v>
      </c>
      <c r="I56" s="36">
        <f t="shared" si="20"/>
        <v>0</v>
      </c>
      <c r="J56" s="39">
        <f t="shared" si="21"/>
        <v>0.14050704246702417</v>
      </c>
      <c r="L56" s="21">
        <f t="shared" si="22"/>
        <v>-0.44833952138837541</v>
      </c>
      <c r="M56" s="22">
        <f t="shared" si="23"/>
        <v>1.180900663976054</v>
      </c>
      <c r="N56" s="23">
        <f t="shared" si="24"/>
        <v>0.16292401853644295</v>
      </c>
      <c r="O56" s="37">
        <f t="shared" si="25"/>
        <v>0</v>
      </c>
      <c r="P56" s="23">
        <f t="shared" si="26"/>
        <v>0.28541550285193246</v>
      </c>
      <c r="Q56" s="24">
        <f t="shared" si="27"/>
        <v>-0.36108190411814017</v>
      </c>
      <c r="R56" s="22">
        <f t="shared" si="28"/>
        <v>1.2681582812462893</v>
      </c>
      <c r="S56" s="23">
        <f t="shared" si="29"/>
        <v>0.1180900663976054</v>
      </c>
      <c r="T56" s="37">
        <f t="shared" si="30"/>
        <v>0</v>
      </c>
      <c r="U56" s="23">
        <f t="shared" si="31"/>
        <v>0.24299183772053476</v>
      </c>
    </row>
    <row r="57" spans="1:31" x14ac:dyDescent="0.25">
      <c r="A57">
        <v>19</v>
      </c>
      <c r="B57" s="25">
        <v>0</v>
      </c>
      <c r="C57" s="31">
        <f t="shared" si="8"/>
        <v>1</v>
      </c>
      <c r="D57" s="18">
        <f t="shared" si="15"/>
        <v>-0.33103662590495075</v>
      </c>
      <c r="E57" s="19">
        <f t="shared" si="16"/>
        <v>0.89349284670622076</v>
      </c>
      <c r="F57" s="35">
        <f t="shared" si="17"/>
        <v>0</v>
      </c>
      <c r="G57" s="17">
        <f t="shared" si="18"/>
        <v>0.22707831792720679</v>
      </c>
      <c r="H57" s="17">
        <f t="shared" si="19"/>
        <v>0.103958307977744</v>
      </c>
      <c r="I57" s="36">
        <f t="shared" si="20"/>
        <v>0</v>
      </c>
      <c r="J57" s="39">
        <f t="shared" si="21"/>
        <v>0.103958307977744</v>
      </c>
      <c r="L57" s="21">
        <f t="shared" si="22"/>
        <v>-0.36989278566746309</v>
      </c>
      <c r="M57" s="22">
        <f t="shared" si="23"/>
        <v>0.85463668694370842</v>
      </c>
      <c r="N57" s="23">
        <f t="shared" si="24"/>
        <v>0.12245294726111716</v>
      </c>
      <c r="O57" s="37">
        <f t="shared" si="25"/>
        <v>0</v>
      </c>
      <c r="P57" s="23">
        <f t="shared" si="26"/>
        <v>0.2474398384063459</v>
      </c>
      <c r="Q57" s="24">
        <f t="shared" si="27"/>
        <v>-0.29218046614243848</v>
      </c>
      <c r="R57" s="22">
        <f t="shared" si="28"/>
        <v>0.93234900646873298</v>
      </c>
      <c r="S57" s="23">
        <f t="shared" si="29"/>
        <v>8.5463668694370845E-2</v>
      </c>
      <c r="T57" s="37">
        <f t="shared" si="30"/>
        <v>0</v>
      </c>
      <c r="U57" s="23">
        <f t="shared" si="31"/>
        <v>0.20671679744806765</v>
      </c>
    </row>
    <row r="58" spans="1:31" x14ac:dyDescent="0.25">
      <c r="A58">
        <v>20</v>
      </c>
      <c r="B58" s="25">
        <v>0</v>
      </c>
      <c r="C58" s="31">
        <f t="shared" si="8"/>
        <v>1</v>
      </c>
      <c r="D58" s="18">
        <f t="shared" si="15"/>
        <v>-0.26607540574393951</v>
      </c>
      <c r="E58" s="19">
        <f t="shared" si="16"/>
        <v>0.62741744096228125</v>
      </c>
      <c r="F58" s="35">
        <f t="shared" si="17"/>
        <v>0</v>
      </c>
      <c r="G58" s="17">
        <f t="shared" si="18"/>
        <v>0.19176177369645803</v>
      </c>
      <c r="H58" s="17">
        <f t="shared" si="19"/>
        <v>7.4313632047481454E-2</v>
      </c>
      <c r="I58" s="36">
        <f t="shared" si="20"/>
        <v>0</v>
      </c>
      <c r="J58" s="39">
        <f t="shared" si="21"/>
        <v>7.4313632047481454E-2</v>
      </c>
      <c r="L58" s="21">
        <f t="shared" si="22"/>
        <v>-0.3007130524628126</v>
      </c>
      <c r="M58" s="22">
        <f t="shared" si="23"/>
        <v>0.5927797942434081</v>
      </c>
      <c r="N58" s="23">
        <f t="shared" si="24"/>
        <v>8.9349284670622087E-2</v>
      </c>
      <c r="O58" s="37">
        <f t="shared" si="25"/>
        <v>0</v>
      </c>
      <c r="P58" s="23">
        <f t="shared" si="26"/>
        <v>0.21136376779219052</v>
      </c>
      <c r="Q58" s="24">
        <f t="shared" si="27"/>
        <v>-0.23143775902506639</v>
      </c>
      <c r="R58" s="22">
        <f t="shared" si="28"/>
        <v>0.6620550876811544</v>
      </c>
      <c r="S58" s="23">
        <f t="shared" si="29"/>
        <v>5.9277979424340814E-2</v>
      </c>
      <c r="T58" s="37">
        <f t="shared" si="30"/>
        <v>0</v>
      </c>
      <c r="U58" s="23">
        <f t="shared" si="31"/>
        <v>0.17215977960072557</v>
      </c>
    </row>
    <row r="60" spans="1:31" x14ac:dyDescent="0.25">
      <c r="G60" t="s">
        <v>21</v>
      </c>
      <c r="H60" s="29">
        <f>SUM(B39:B58)-SUM(H39:H58)-E58-SUM(G39:G58)-SUM(I39:I58)</f>
        <v>0</v>
      </c>
      <c r="I60" s="10"/>
    </row>
    <row r="62" spans="1:31" x14ac:dyDescent="0.25">
      <c r="A62" s="2" t="s">
        <v>22</v>
      </c>
      <c r="B62" s="3"/>
      <c r="C62" s="3"/>
      <c r="D62" s="3"/>
      <c r="E62" s="3"/>
      <c r="F62" s="3"/>
      <c r="G62" s="3"/>
      <c r="H62" s="3"/>
      <c r="I62" s="3"/>
      <c r="J62" s="3"/>
      <c r="L62" s="1" t="s">
        <v>20</v>
      </c>
    </row>
    <row r="63" spans="1:31" x14ac:dyDescent="0.25">
      <c r="A63" s="1" t="s">
        <v>0</v>
      </c>
      <c r="B63" s="1" t="s">
        <v>1</v>
      </c>
      <c r="C63" s="1" t="s">
        <v>54</v>
      </c>
      <c r="D63" s="42" t="s">
        <v>2</v>
      </c>
      <c r="E63" s="42"/>
      <c r="F63" s="32" t="s">
        <v>67</v>
      </c>
      <c r="G63" s="4" t="s">
        <v>57</v>
      </c>
      <c r="H63" s="1" t="s">
        <v>60</v>
      </c>
      <c r="I63" s="1" t="s">
        <v>62</v>
      </c>
      <c r="J63" s="1" t="s">
        <v>61</v>
      </c>
      <c r="L63" s="1" t="s">
        <v>26</v>
      </c>
      <c r="M63" s="1"/>
      <c r="N63" s="1"/>
      <c r="Q63" s="14" t="s">
        <v>27</v>
      </c>
      <c r="R63" s="1"/>
      <c r="S63" s="1"/>
      <c r="V63" s="14" t="s">
        <v>28</v>
      </c>
      <c r="W63" s="1"/>
      <c r="X63" s="1"/>
      <c r="AA63" s="14" t="s">
        <v>29</v>
      </c>
    </row>
    <row r="64" spans="1:31" x14ac:dyDescent="0.25">
      <c r="A64" s="1" t="s">
        <v>4</v>
      </c>
      <c r="B64" s="1" t="s">
        <v>32</v>
      </c>
      <c r="C64" s="1" t="s">
        <v>64</v>
      </c>
      <c r="D64" s="1" t="s">
        <v>13</v>
      </c>
      <c r="E64" s="1" t="s">
        <v>31</v>
      </c>
      <c r="F64" s="32" t="s">
        <v>68</v>
      </c>
      <c r="G64" s="1" t="s">
        <v>64</v>
      </c>
      <c r="H64" s="1" t="s">
        <v>65</v>
      </c>
      <c r="I64" s="1" t="s">
        <v>66</v>
      </c>
      <c r="J64" s="1" t="s">
        <v>30</v>
      </c>
      <c r="L64" s="1" t="s">
        <v>13</v>
      </c>
      <c r="M64" s="1" t="s">
        <v>31</v>
      </c>
      <c r="N64" s="1" t="s">
        <v>65</v>
      </c>
      <c r="O64" s="1" t="s">
        <v>66</v>
      </c>
      <c r="P64" s="1" t="s">
        <v>63</v>
      </c>
      <c r="Q64" s="14" t="s">
        <v>13</v>
      </c>
      <c r="R64" s="1" t="s">
        <v>31</v>
      </c>
      <c r="S64" s="1" t="s">
        <v>65</v>
      </c>
      <c r="T64" s="1" t="s">
        <v>66</v>
      </c>
      <c r="U64" s="1" t="s">
        <v>63</v>
      </c>
      <c r="V64" s="14" t="s">
        <v>13</v>
      </c>
      <c r="W64" s="1" t="s">
        <v>31</v>
      </c>
      <c r="X64" s="1" t="s">
        <v>65</v>
      </c>
      <c r="Y64" s="1" t="s">
        <v>66</v>
      </c>
      <c r="Z64" s="1" t="s">
        <v>63</v>
      </c>
      <c r="AA64" s="14" t="s">
        <v>13</v>
      </c>
      <c r="AB64" s="1" t="s">
        <v>31</v>
      </c>
      <c r="AC64" s="1" t="s">
        <v>65</v>
      </c>
      <c r="AD64" s="1" t="s">
        <v>66</v>
      </c>
      <c r="AE64" s="1" t="s">
        <v>63</v>
      </c>
    </row>
    <row r="65" spans="1:31" x14ac:dyDescent="0.25">
      <c r="A65" s="1"/>
      <c r="B65" s="1"/>
      <c r="C65" s="1"/>
      <c r="D65" s="1"/>
      <c r="E65" s="1"/>
      <c r="F65" s="33"/>
      <c r="G65" s="1"/>
      <c r="H65" s="1"/>
      <c r="I65" s="1"/>
      <c r="J65" s="1"/>
      <c r="L65" s="1" t="s">
        <v>18</v>
      </c>
      <c r="M65" s="1" t="s">
        <v>18</v>
      </c>
      <c r="N65" s="1" t="s">
        <v>18</v>
      </c>
      <c r="O65" s="1" t="s">
        <v>18</v>
      </c>
      <c r="P65" s="1" t="s">
        <v>18</v>
      </c>
      <c r="Q65" s="14" t="s">
        <v>25</v>
      </c>
      <c r="R65" s="1" t="s">
        <v>25</v>
      </c>
      <c r="S65" s="1" t="s">
        <v>25</v>
      </c>
      <c r="T65" s="1" t="s">
        <v>25</v>
      </c>
      <c r="U65" s="1" t="s">
        <v>25</v>
      </c>
      <c r="V65" s="14" t="s">
        <v>25</v>
      </c>
      <c r="W65" s="1" t="s">
        <v>25</v>
      </c>
      <c r="X65" s="1" t="s">
        <v>25</v>
      </c>
      <c r="Y65" s="1" t="s">
        <v>25</v>
      </c>
      <c r="Z65" s="1" t="s">
        <v>25</v>
      </c>
      <c r="AA65" s="14" t="s">
        <v>19</v>
      </c>
      <c r="AB65" s="1" t="s">
        <v>19</v>
      </c>
      <c r="AC65" s="1" t="s">
        <v>19</v>
      </c>
      <c r="AD65" s="1" t="s">
        <v>19</v>
      </c>
      <c r="AE65" s="1" t="s">
        <v>19</v>
      </c>
    </row>
    <row r="66" spans="1:31" x14ac:dyDescent="0.25">
      <c r="A66" s="11">
        <v>0</v>
      </c>
      <c r="B66" s="12">
        <v>0</v>
      </c>
      <c r="C66" s="12">
        <v>0</v>
      </c>
      <c r="D66" s="12">
        <v>0</v>
      </c>
      <c r="E66" s="12">
        <v>0</v>
      </c>
      <c r="F66" s="34">
        <v>0</v>
      </c>
      <c r="G66" s="12">
        <v>0</v>
      </c>
      <c r="H66" s="12">
        <v>0</v>
      </c>
      <c r="I66" s="12">
        <v>0</v>
      </c>
      <c r="J66" s="12">
        <v>0</v>
      </c>
      <c r="L66" s="15">
        <v>0</v>
      </c>
      <c r="M66" s="15">
        <v>0</v>
      </c>
      <c r="N66" s="15">
        <v>0</v>
      </c>
      <c r="O66" s="15">
        <v>0</v>
      </c>
      <c r="P66" s="15">
        <v>0</v>
      </c>
      <c r="Q66" s="16">
        <v>0</v>
      </c>
      <c r="R66" s="15">
        <v>0</v>
      </c>
      <c r="S66" s="15">
        <v>0</v>
      </c>
      <c r="T66" s="15">
        <v>0</v>
      </c>
      <c r="U66" s="15">
        <v>0</v>
      </c>
      <c r="V66" s="16">
        <v>0</v>
      </c>
      <c r="W66" s="15">
        <v>0</v>
      </c>
      <c r="X66" s="15">
        <v>0</v>
      </c>
      <c r="Y66" s="15">
        <v>0</v>
      </c>
      <c r="Z66" s="15">
        <v>0</v>
      </c>
      <c r="AA66" s="16">
        <v>0</v>
      </c>
      <c r="AB66" s="15">
        <v>0</v>
      </c>
      <c r="AC66" s="15">
        <v>0</v>
      </c>
      <c r="AD66" s="15">
        <v>0</v>
      </c>
      <c r="AE66" s="15">
        <v>0</v>
      </c>
    </row>
    <row r="67" spans="1:31" x14ac:dyDescent="0.25">
      <c r="A67">
        <v>1</v>
      </c>
      <c r="B67" s="25">
        <v>0</v>
      </c>
      <c r="C67" s="31">
        <f>$B$4</f>
        <v>1</v>
      </c>
      <c r="D67" s="18">
        <f t="shared" ref="D67" si="32">-H67+B67-G67</f>
        <v>0</v>
      </c>
      <c r="E67" s="19">
        <f>MAX(MIN(E66+D67,$B$3), 0)</f>
        <v>0</v>
      </c>
      <c r="F67" s="35">
        <f>MIN(E66+D67,$B$3)-E67</f>
        <v>0</v>
      </c>
      <c r="G67" s="17">
        <f>(P67+2*U67+2*Z67+AE67)/6</f>
        <v>0</v>
      </c>
      <c r="H67" s="17">
        <f>(N67+2*S67+2*X67+AC67)/6</f>
        <v>0</v>
      </c>
      <c r="I67" s="36">
        <f>MAX(E66+D67-E67,0)</f>
        <v>0</v>
      </c>
      <c r="J67" s="39">
        <f>H67+I67</f>
        <v>0</v>
      </c>
      <c r="L67" s="21">
        <f>-N67+B67-P67</f>
        <v>0</v>
      </c>
      <c r="M67" s="22">
        <f>MAX(MIN(E66+L67,$B$3), 0)</f>
        <v>0</v>
      </c>
      <c r="N67" s="23">
        <f>E66*$B$2</f>
        <v>0</v>
      </c>
      <c r="O67" s="37">
        <f>MAX(E66+L67-M67,0)</f>
        <v>0</v>
      </c>
      <c r="P67" s="23">
        <f>MIN(C67*(E66/$B$3)^0.5,E66)</f>
        <v>0</v>
      </c>
      <c r="Q67" s="24">
        <f>-S67+B67-U67</f>
        <v>0</v>
      </c>
      <c r="R67" s="22">
        <f>MAX(MIN(E66+Q67,$B$3), 0)</f>
        <v>0</v>
      </c>
      <c r="S67" s="23">
        <f>$B$2*MIN(E66+L67/2, $B$3)</f>
        <v>0</v>
      </c>
      <c r="T67" s="37">
        <f>MAX(E66+Q67-R67,0)</f>
        <v>0</v>
      </c>
      <c r="U67" s="23">
        <f t="shared" ref="U67:U69" si="33">MIN(C67*(MIN(E66+L67/2, $B$3)/$B$3)^0.5,MIN(E66+L67/2, $B$3))</f>
        <v>0</v>
      </c>
      <c r="V67" s="24">
        <f>-X67+B67-Z67</f>
        <v>0</v>
      </c>
      <c r="W67" s="22">
        <f>MAX(MIN(E66+V67,$B$3), 0)</f>
        <v>0</v>
      </c>
      <c r="X67" s="23">
        <f>$B$2*MIN(E66+Q67/2, $B$3)</f>
        <v>0</v>
      </c>
      <c r="Y67" s="37">
        <f>MAX(E66+V67-W67,0)</f>
        <v>0</v>
      </c>
      <c r="Z67" s="23">
        <f>MIN(C67*(MIN(E66+Q67/2, $B$3)/$B$3)^0.5,MIN(E66+Q67/2, $B$3))</f>
        <v>0</v>
      </c>
      <c r="AA67" s="24">
        <f>-AC67+B67-AE67</f>
        <v>0</v>
      </c>
      <c r="AB67" s="22">
        <f>MAX(MIN(E66+AA67,$B$3), 0)</f>
        <v>0</v>
      </c>
      <c r="AC67" s="23">
        <f>$B$2*MIN(E66+V67, $B$3)</f>
        <v>0</v>
      </c>
      <c r="AD67" s="37">
        <f>MAX(E66+AA67-AB67,0)</f>
        <v>0</v>
      </c>
      <c r="AE67" s="23">
        <f>MIN(C67*(MIN(E66+V67, $B$3)/$B$3)^0.5,MIN(E66+V67, $B$3))</f>
        <v>0</v>
      </c>
    </row>
    <row r="68" spans="1:31" x14ac:dyDescent="0.25">
      <c r="A68">
        <v>2</v>
      </c>
      <c r="B68" s="25">
        <v>10</v>
      </c>
      <c r="C68" s="31">
        <f t="shared" ref="C68:C86" si="34">$B$4</f>
        <v>1</v>
      </c>
      <c r="D68" s="18">
        <f t="shared" ref="D68:D86" si="35">-H68+B68-G68</f>
        <v>9.0950194590555675</v>
      </c>
      <c r="E68" s="19">
        <f t="shared" ref="E68:E86" si="36">MAX(MIN(E67+D68,$B$3), 0)</f>
        <v>9.0950194590555675</v>
      </c>
      <c r="F68" s="35">
        <f t="shared" ref="F68:F86" si="37">MIN(E67+D68,$B$3)-E68</f>
        <v>0</v>
      </c>
      <c r="G68" s="17">
        <f t="shared" ref="G68:G86" si="38">(P68+2*U68+2*Z68+AE68)/6</f>
        <v>0.43705290176152084</v>
      </c>
      <c r="H68" s="17">
        <f t="shared" ref="H68:H86" si="39">(N68+2*S68+2*X68+AC68)/6</f>
        <v>0.46792763918291236</v>
      </c>
      <c r="I68" s="36">
        <f t="shared" ref="I68:I86" si="40">MAX(E67+D68-E68,0)</f>
        <v>0</v>
      </c>
      <c r="J68" s="39">
        <f t="shared" ref="J68:J86" si="41">H68+I68</f>
        <v>0.46792763918291236</v>
      </c>
      <c r="L68" s="21">
        <f t="shared" ref="L68:L86" si="42">-N68+B68-P68</f>
        <v>10</v>
      </c>
      <c r="M68" s="22">
        <f t="shared" ref="M68:M86" si="43">MAX(MIN(E67+L68,$B$3), 0)</f>
        <v>10</v>
      </c>
      <c r="N68" s="23">
        <f t="shared" ref="N68:N86" si="44">E67*$B$2</f>
        <v>0</v>
      </c>
      <c r="O68" s="37">
        <f t="shared" ref="O68:O86" si="45">MAX(E67+L68-M68,0)</f>
        <v>0</v>
      </c>
      <c r="P68" s="23">
        <f t="shared" ref="P68:P86" si="46">MIN(C68*(E67/$B$3)^0.5,E67)</f>
        <v>0</v>
      </c>
      <c r="Q68" s="24">
        <f t="shared" ref="Q68:Q86" si="47">-S68+B68-U68</f>
        <v>9</v>
      </c>
      <c r="R68" s="22">
        <f t="shared" ref="R68:R86" si="48">MAX(MIN(E67+Q68,$B$3), 0)</f>
        <v>9</v>
      </c>
      <c r="S68" s="23">
        <f t="shared" ref="S68:S86" si="49">$B$2*MIN(E67+L68/2, $B$3)</f>
        <v>0.5</v>
      </c>
      <c r="T68" s="37">
        <f t="shared" ref="T68:T86" si="50">MAX(E67+Q68-R68,0)</f>
        <v>0</v>
      </c>
      <c r="U68" s="23">
        <f t="shared" si="33"/>
        <v>0.5</v>
      </c>
      <c r="V68" s="24">
        <f t="shared" ref="V68:V86" si="51">-X68+B68-Z68</f>
        <v>9.0756583509747433</v>
      </c>
      <c r="W68" s="22">
        <f t="shared" ref="W68:W86" si="52">MAX(MIN(E67+V68,$B$3), 0)</f>
        <v>9.0756583509747433</v>
      </c>
      <c r="X68" s="23">
        <f t="shared" ref="X68:X86" si="53">$B$2*MIN(E67+Q68/2, $B$3)</f>
        <v>0.45</v>
      </c>
      <c r="Y68" s="37">
        <f t="shared" ref="Y68:Y86" si="54">MAX(E67+V68-W68,0)</f>
        <v>0</v>
      </c>
      <c r="Z68" s="23">
        <f t="shared" ref="Z68:Z86" si="55">MIN(C68*(MIN(E67+Q68/2, $B$3)/$B$3)^0.5,MIN(E67+Q68/2, $B$3))</f>
        <v>0.47434164902525688</v>
      </c>
      <c r="AA68" s="24">
        <f t="shared" ref="AA68:AA86" si="56">-AC68+B68-AE68</f>
        <v>8.418800052383915</v>
      </c>
      <c r="AB68" s="22">
        <f t="shared" ref="AB68:AB86" si="57">MAX(MIN(E67+AA68,$B$3), 0)</f>
        <v>8.418800052383915</v>
      </c>
      <c r="AC68" s="23">
        <f t="shared" ref="AC68:AC86" si="58">$B$2*MIN(E67+V68, $B$3)</f>
        <v>0.90756583509747435</v>
      </c>
      <c r="AD68" s="37">
        <f t="shared" ref="AD68:AD86" si="59">MAX(E67+AA68-AB68,0)</f>
        <v>0</v>
      </c>
      <c r="AE68" s="23">
        <f t="shared" ref="AE68:AE86" si="60">MIN(C68*(MIN(E67+V68, $B$3)/$B$3)^0.5,MIN(E67+V68, $B$3))</f>
        <v>0.67363411251861138</v>
      </c>
    </row>
    <row r="69" spans="1:31" x14ac:dyDescent="0.25">
      <c r="A69">
        <v>3</v>
      </c>
      <c r="B69" s="25">
        <v>10</v>
      </c>
      <c r="C69" s="31">
        <f t="shared" si="34"/>
        <v>1</v>
      </c>
      <c r="D69" s="18">
        <f t="shared" si="35"/>
        <v>7.8809981056560989</v>
      </c>
      <c r="E69" s="19">
        <f t="shared" si="36"/>
        <v>16.976017564711668</v>
      </c>
      <c r="F69" s="35">
        <f t="shared" si="37"/>
        <v>0</v>
      </c>
      <c r="G69" s="17">
        <f t="shared" si="38"/>
        <v>0.80681414325486678</v>
      </c>
      <c r="H69" s="17">
        <f t="shared" si="39"/>
        <v>1.3121877510890345</v>
      </c>
      <c r="I69" s="36">
        <f t="shared" si="40"/>
        <v>0</v>
      </c>
      <c r="J69" s="39">
        <f t="shared" si="41"/>
        <v>1.3121877510890345</v>
      </c>
      <c r="L69" s="21">
        <f t="shared" si="42"/>
        <v>8.4161457923255814</v>
      </c>
      <c r="M69" s="22">
        <f t="shared" si="43"/>
        <v>17.511165251381151</v>
      </c>
      <c r="N69" s="23">
        <f t="shared" si="44"/>
        <v>0.90950194590555677</v>
      </c>
      <c r="O69" s="37">
        <f t="shared" si="45"/>
        <v>0</v>
      </c>
      <c r="P69" s="23">
        <f t="shared" si="46"/>
        <v>0.67435226176886098</v>
      </c>
      <c r="Q69" s="24">
        <f t="shared" si="47"/>
        <v>7.8541206462412836</v>
      </c>
      <c r="R69" s="22">
        <f t="shared" si="48"/>
        <v>16.949140105296852</v>
      </c>
      <c r="S69" s="23">
        <f t="shared" si="49"/>
        <v>1.3303092355218358</v>
      </c>
      <c r="T69" s="37">
        <f t="shared" si="50"/>
        <v>0</v>
      </c>
      <c r="U69" s="23">
        <f t="shared" si="33"/>
        <v>0.81557011823687964</v>
      </c>
      <c r="V69" s="24">
        <f t="shared" si="51"/>
        <v>7.890881872441815</v>
      </c>
      <c r="W69" s="22">
        <f t="shared" si="52"/>
        <v>16.985901331497381</v>
      </c>
      <c r="X69" s="23">
        <f t="shared" si="53"/>
        <v>1.302207978217621</v>
      </c>
      <c r="Y69" s="37">
        <f t="shared" si="54"/>
        <v>0</v>
      </c>
      <c r="Z69" s="23">
        <f t="shared" si="55"/>
        <v>0.80691014934056349</v>
      </c>
      <c r="AA69" s="24">
        <f t="shared" si="56"/>
        <v>7.3798378042448096</v>
      </c>
      <c r="AB69" s="22">
        <f t="shared" si="57"/>
        <v>16.474857263300379</v>
      </c>
      <c r="AC69" s="23">
        <f t="shared" si="58"/>
        <v>1.6985901331497382</v>
      </c>
      <c r="AD69" s="37">
        <f t="shared" si="59"/>
        <v>0</v>
      </c>
      <c r="AE69" s="23">
        <f t="shared" si="60"/>
        <v>0.9215720626054531</v>
      </c>
    </row>
    <row r="70" spans="1:31" x14ac:dyDescent="0.25">
      <c r="A70">
        <v>4</v>
      </c>
      <c r="B70" s="25">
        <v>10</v>
      </c>
      <c r="C70" s="31">
        <f t="shared" si="34"/>
        <v>1</v>
      </c>
      <c r="D70" s="18">
        <f t="shared" si="35"/>
        <v>7.0635157237332979</v>
      </c>
      <c r="E70" s="19">
        <f t="shared" si="36"/>
        <v>20</v>
      </c>
      <c r="F70" s="35">
        <f t="shared" si="37"/>
        <v>0</v>
      </c>
      <c r="G70" s="17">
        <f t="shared" si="38"/>
        <v>0.9868839835215063</v>
      </c>
      <c r="H70" s="17">
        <f t="shared" si="39"/>
        <v>1.9496002927451945</v>
      </c>
      <c r="I70" s="36">
        <f t="shared" si="40"/>
        <v>4.0395332884449644</v>
      </c>
      <c r="J70" s="39">
        <f t="shared" si="41"/>
        <v>5.9891335811901589</v>
      </c>
      <c r="L70" s="21">
        <f t="shared" si="42"/>
        <v>7.3810943423997957</v>
      </c>
      <c r="M70" s="22">
        <f t="shared" si="43"/>
        <v>20</v>
      </c>
      <c r="N70" s="23">
        <f t="shared" si="44"/>
        <v>1.697601756471167</v>
      </c>
      <c r="O70" s="37">
        <f t="shared" si="45"/>
        <v>4.357111907111463</v>
      </c>
      <c r="P70" s="23">
        <f t="shared" si="46"/>
        <v>0.92130390112903748</v>
      </c>
      <c r="Q70" s="24">
        <f t="shared" si="47"/>
        <v>7</v>
      </c>
      <c r="R70" s="22">
        <f t="shared" si="48"/>
        <v>20</v>
      </c>
      <c r="S70" s="40">
        <f t="shared" si="49"/>
        <v>2</v>
      </c>
      <c r="T70" s="37">
        <f t="shared" si="50"/>
        <v>3.9760175647116682</v>
      </c>
      <c r="U70" s="23">
        <f>MIN(C70*(MIN(E69+L70/2, $B$3)/$B$3)^0.5,MIN(E69+L70/2, $B$3))</f>
        <v>1</v>
      </c>
      <c r="V70" s="24">
        <f t="shared" si="51"/>
        <v>7</v>
      </c>
      <c r="W70" s="22">
        <f t="shared" si="52"/>
        <v>20</v>
      </c>
      <c r="X70" s="23">
        <f t="shared" si="53"/>
        <v>2</v>
      </c>
      <c r="Y70" s="37">
        <f t="shared" si="54"/>
        <v>3.9760175647116682</v>
      </c>
      <c r="Z70" s="23">
        <f t="shared" si="55"/>
        <v>1</v>
      </c>
      <c r="AA70" s="24">
        <f t="shared" si="56"/>
        <v>7</v>
      </c>
      <c r="AB70" s="22">
        <f t="shared" si="57"/>
        <v>20</v>
      </c>
      <c r="AC70" s="23">
        <f t="shared" si="58"/>
        <v>2</v>
      </c>
      <c r="AD70" s="37">
        <f t="shared" si="59"/>
        <v>3.9760175647116682</v>
      </c>
      <c r="AE70" s="23">
        <f t="shared" si="60"/>
        <v>1</v>
      </c>
    </row>
    <row r="71" spans="1:31" x14ac:dyDescent="0.25">
      <c r="A71">
        <v>5</v>
      </c>
      <c r="B71" s="25">
        <v>0</v>
      </c>
      <c r="C71" s="31">
        <f t="shared" si="34"/>
        <v>1</v>
      </c>
      <c r="D71" s="18">
        <f t="shared" si="35"/>
        <v>-2.8191914792025128</v>
      </c>
      <c r="E71" s="19">
        <f t="shared" si="36"/>
        <v>17.180808520797488</v>
      </c>
      <c r="F71" s="35">
        <f t="shared" si="37"/>
        <v>0</v>
      </c>
      <c r="G71" s="17">
        <f t="shared" si="38"/>
        <v>0.96311470013205147</v>
      </c>
      <c r="H71" s="17">
        <f t="shared" si="39"/>
        <v>1.8560767790704613</v>
      </c>
      <c r="I71" s="36">
        <f t="shared" si="40"/>
        <v>0</v>
      </c>
      <c r="J71" s="39">
        <f t="shared" si="41"/>
        <v>1.8560767790704613</v>
      </c>
      <c r="L71" s="21">
        <f t="shared" si="42"/>
        <v>-3</v>
      </c>
      <c r="M71" s="22">
        <f t="shared" si="43"/>
        <v>17</v>
      </c>
      <c r="N71" s="23">
        <f t="shared" si="44"/>
        <v>2</v>
      </c>
      <c r="O71" s="37">
        <f t="shared" si="45"/>
        <v>0</v>
      </c>
      <c r="P71" s="23">
        <f t="shared" si="46"/>
        <v>1</v>
      </c>
      <c r="Q71" s="24">
        <f t="shared" si="47"/>
        <v>-2.8117692030835673</v>
      </c>
      <c r="R71" s="22">
        <f t="shared" si="48"/>
        <v>17.188230796916432</v>
      </c>
      <c r="S71" s="23">
        <f t="shared" si="49"/>
        <v>1.85</v>
      </c>
      <c r="T71" s="37">
        <f t="shared" si="50"/>
        <v>0</v>
      </c>
      <c r="U71" s="23">
        <f t="shared" ref="U71:U86" si="61">MIN(C71*(MIN(E70+L71/2, $B$3)/$B$3)^0.5,MIN(E70+L71/2, $B$3))</f>
        <v>0.96176920308356728</v>
      </c>
      <c r="V71" s="24">
        <f t="shared" si="51"/>
        <v>-2.8236240526887695</v>
      </c>
      <c r="W71" s="22">
        <f t="shared" si="52"/>
        <v>17.176375947311229</v>
      </c>
      <c r="X71" s="23">
        <f t="shared" si="53"/>
        <v>1.859411539845822</v>
      </c>
      <c r="Y71" s="37">
        <f t="shared" si="54"/>
        <v>0</v>
      </c>
      <c r="Z71" s="23">
        <f t="shared" si="55"/>
        <v>0.96421251284294729</v>
      </c>
      <c r="AA71" s="24">
        <f t="shared" si="56"/>
        <v>-2.6443623636704028</v>
      </c>
      <c r="AB71" s="22">
        <f t="shared" si="57"/>
        <v>17.355637636329597</v>
      </c>
      <c r="AC71" s="23">
        <f t="shared" si="58"/>
        <v>1.7176375947311229</v>
      </c>
      <c r="AD71" s="37">
        <f t="shared" si="59"/>
        <v>0</v>
      </c>
      <c r="AE71" s="23">
        <f t="shared" si="60"/>
        <v>0.9267247689392798</v>
      </c>
    </row>
    <row r="72" spans="1:31" x14ac:dyDescent="0.25">
      <c r="A72">
        <v>6</v>
      </c>
      <c r="B72" s="25">
        <v>0</v>
      </c>
      <c r="C72" s="31">
        <f t="shared" si="34"/>
        <v>1</v>
      </c>
      <c r="D72" s="18">
        <f t="shared" si="35"/>
        <v>-2.4830335253426759</v>
      </c>
      <c r="E72" s="19">
        <f t="shared" si="36"/>
        <v>14.697774995454811</v>
      </c>
      <c r="F72" s="35">
        <f t="shared" si="37"/>
        <v>0</v>
      </c>
      <c r="G72" s="17">
        <f t="shared" si="38"/>
        <v>0.89175780806669336</v>
      </c>
      <c r="H72" s="17">
        <f t="shared" si="39"/>
        <v>1.5912757172759824</v>
      </c>
      <c r="I72" s="36">
        <f t="shared" si="40"/>
        <v>0</v>
      </c>
      <c r="J72" s="39">
        <f t="shared" si="41"/>
        <v>1.5912757172759824</v>
      </c>
      <c r="L72" s="21">
        <f t="shared" si="42"/>
        <v>-2.6449251896250967</v>
      </c>
      <c r="M72" s="22">
        <f t="shared" si="43"/>
        <v>14.535883331172391</v>
      </c>
      <c r="N72" s="23">
        <f t="shared" si="44"/>
        <v>1.7180808520797488</v>
      </c>
      <c r="O72" s="37">
        <f t="shared" si="45"/>
        <v>0</v>
      </c>
      <c r="P72" s="23">
        <f t="shared" si="46"/>
        <v>0.92684433754534767</v>
      </c>
      <c r="Q72" s="24">
        <f t="shared" si="47"/>
        <v>-2.4762936294436746</v>
      </c>
      <c r="R72" s="22">
        <f t="shared" si="48"/>
        <v>14.704514891353814</v>
      </c>
      <c r="S72" s="23">
        <f t="shared" si="49"/>
        <v>1.585834592598494</v>
      </c>
      <c r="T72" s="37">
        <f t="shared" si="50"/>
        <v>0</v>
      </c>
      <c r="U72" s="23">
        <f t="shared" si="61"/>
        <v>0.89045903684518068</v>
      </c>
      <c r="V72" s="24">
        <f t="shared" si="51"/>
        <v>-2.4870892691572064</v>
      </c>
      <c r="W72" s="22">
        <f t="shared" si="52"/>
        <v>14.693719251640282</v>
      </c>
      <c r="X72" s="23">
        <f t="shared" si="53"/>
        <v>1.5942661706075651</v>
      </c>
      <c r="Y72" s="37">
        <f t="shared" si="54"/>
        <v>0</v>
      </c>
      <c r="Z72" s="23">
        <f t="shared" si="55"/>
        <v>0.89282309854964137</v>
      </c>
      <c r="AA72" s="24">
        <f t="shared" si="56"/>
        <v>-2.3265101652291964</v>
      </c>
      <c r="AB72" s="22">
        <f t="shared" si="57"/>
        <v>14.854298355568291</v>
      </c>
      <c r="AC72" s="23">
        <f t="shared" si="58"/>
        <v>1.4693719251640283</v>
      </c>
      <c r="AD72" s="37">
        <f t="shared" si="59"/>
        <v>0</v>
      </c>
      <c r="AE72" s="23">
        <f t="shared" si="60"/>
        <v>0.85713824006516837</v>
      </c>
    </row>
    <row r="73" spans="1:31" x14ac:dyDescent="0.25">
      <c r="A73">
        <v>7</v>
      </c>
      <c r="B73" s="25">
        <v>0</v>
      </c>
      <c r="C73" s="31">
        <f t="shared" si="34"/>
        <v>1</v>
      </c>
      <c r="D73" s="18">
        <f t="shared" si="35"/>
        <v>-2.1821755737168549</v>
      </c>
      <c r="E73" s="19">
        <f t="shared" si="36"/>
        <v>12.515599421737956</v>
      </c>
      <c r="F73" s="35">
        <f t="shared" si="37"/>
        <v>0</v>
      </c>
      <c r="G73" s="17">
        <f t="shared" si="38"/>
        <v>0.82388102426869214</v>
      </c>
      <c r="H73" s="17">
        <f t="shared" si="39"/>
        <v>1.3582945494481626</v>
      </c>
      <c r="I73" s="36">
        <f t="shared" si="40"/>
        <v>0</v>
      </c>
      <c r="J73" s="39">
        <f t="shared" si="41"/>
        <v>1.3582945494481626</v>
      </c>
      <c r="L73" s="21">
        <f t="shared" si="42"/>
        <v>-2.3270340246141101</v>
      </c>
      <c r="M73" s="22">
        <f t="shared" si="43"/>
        <v>12.3707409708407</v>
      </c>
      <c r="N73" s="23">
        <f t="shared" si="44"/>
        <v>1.4697774995454811</v>
      </c>
      <c r="O73" s="37">
        <f t="shared" si="45"/>
        <v>0</v>
      </c>
      <c r="P73" s="23">
        <f t="shared" si="46"/>
        <v>0.85725652506862882</v>
      </c>
      <c r="Q73" s="24">
        <f t="shared" si="47"/>
        <v>-2.1760514113109841</v>
      </c>
      <c r="R73" s="22">
        <f t="shared" si="48"/>
        <v>12.521723584143826</v>
      </c>
      <c r="S73" s="23">
        <f t="shared" si="49"/>
        <v>1.3534257983147757</v>
      </c>
      <c r="T73" s="37">
        <f t="shared" si="50"/>
        <v>0</v>
      </c>
      <c r="U73" s="23">
        <f t="shared" si="61"/>
        <v>0.82262561299620851</v>
      </c>
      <c r="V73" s="24">
        <f t="shared" si="51"/>
        <v>-2.1858915699140122</v>
      </c>
      <c r="W73" s="22">
        <f t="shared" si="52"/>
        <v>12.511883425540798</v>
      </c>
      <c r="X73" s="23">
        <f t="shared" si="53"/>
        <v>1.360974928979932</v>
      </c>
      <c r="Y73" s="37">
        <f t="shared" si="54"/>
        <v>0</v>
      </c>
      <c r="Z73" s="23">
        <f t="shared" si="55"/>
        <v>0.82491664093408013</v>
      </c>
      <c r="AA73" s="24">
        <f t="shared" si="56"/>
        <v>-2.0421334552370269</v>
      </c>
      <c r="AB73" s="22">
        <f t="shared" si="57"/>
        <v>12.655641540217784</v>
      </c>
      <c r="AC73" s="23">
        <f t="shared" si="58"/>
        <v>1.25118834255408</v>
      </c>
      <c r="AD73" s="37">
        <f t="shared" si="59"/>
        <v>0</v>
      </c>
      <c r="AE73" s="23">
        <f t="shared" si="60"/>
        <v>0.79094511268294709</v>
      </c>
    </row>
    <row r="74" spans="1:31" x14ac:dyDescent="0.25">
      <c r="A74">
        <v>8</v>
      </c>
      <c r="B74" s="25">
        <v>0</v>
      </c>
      <c r="C74" s="31">
        <f t="shared" si="34"/>
        <v>1</v>
      </c>
      <c r="D74" s="18">
        <f t="shared" si="35"/>
        <v>-1.9130969373201732</v>
      </c>
      <c r="E74" s="19">
        <f t="shared" si="36"/>
        <v>10.602502484417784</v>
      </c>
      <c r="F74" s="35">
        <f t="shared" si="37"/>
        <v>0</v>
      </c>
      <c r="G74" s="17">
        <f t="shared" si="38"/>
        <v>0.75931462065472655</v>
      </c>
      <c r="H74" s="17">
        <f t="shared" si="39"/>
        <v>1.1537823166654466</v>
      </c>
      <c r="I74" s="36">
        <f t="shared" si="40"/>
        <v>0</v>
      </c>
      <c r="J74" s="39">
        <f t="shared" si="41"/>
        <v>1.1537823166654466</v>
      </c>
      <c r="L74" s="21">
        <f t="shared" si="42"/>
        <v>-2.0426225004376146</v>
      </c>
      <c r="M74" s="22">
        <f t="shared" si="43"/>
        <v>10.472976921300342</v>
      </c>
      <c r="N74" s="23">
        <f t="shared" si="44"/>
        <v>1.2515599421737957</v>
      </c>
      <c r="O74" s="37">
        <f t="shared" si="45"/>
        <v>0</v>
      </c>
      <c r="P74" s="23">
        <f t="shared" si="46"/>
        <v>0.79106255826381888</v>
      </c>
      <c r="Q74" s="24">
        <f t="shared" si="47"/>
        <v>-1.9075280247599675</v>
      </c>
      <c r="R74" s="22">
        <f t="shared" si="48"/>
        <v>10.608071396977989</v>
      </c>
      <c r="S74" s="23">
        <f t="shared" si="49"/>
        <v>1.1494288171519149</v>
      </c>
      <c r="T74" s="37">
        <f t="shared" si="50"/>
        <v>0</v>
      </c>
      <c r="U74" s="23">
        <f t="shared" si="61"/>
        <v>0.75809920760805272</v>
      </c>
      <c r="V74" s="24">
        <f t="shared" si="51"/>
        <v>-1.9165070053033642</v>
      </c>
      <c r="W74" s="22">
        <f t="shared" si="52"/>
        <v>10.599092416434592</v>
      </c>
      <c r="X74" s="23">
        <f t="shared" si="53"/>
        <v>1.1561835409357972</v>
      </c>
      <c r="Y74" s="37">
        <f t="shared" si="54"/>
        <v>0</v>
      </c>
      <c r="Z74" s="23">
        <f t="shared" si="55"/>
        <v>0.76032346436756681</v>
      </c>
      <c r="AA74" s="24">
        <f t="shared" si="56"/>
        <v>-1.7878890633567603</v>
      </c>
      <c r="AB74" s="22">
        <f t="shared" si="57"/>
        <v>10.727710358381197</v>
      </c>
      <c r="AC74" s="23">
        <f t="shared" si="58"/>
        <v>1.0599092416434592</v>
      </c>
      <c r="AD74" s="37">
        <f t="shared" si="59"/>
        <v>0</v>
      </c>
      <c r="AE74" s="23">
        <f t="shared" si="60"/>
        <v>0.72797982171330111</v>
      </c>
    </row>
    <row r="75" spans="1:31" x14ac:dyDescent="0.25">
      <c r="A75">
        <v>9</v>
      </c>
      <c r="B75" s="25">
        <v>0</v>
      </c>
      <c r="C75" s="31">
        <f t="shared" si="34"/>
        <v>1</v>
      </c>
      <c r="D75" s="18">
        <f t="shared" si="35"/>
        <v>-1.6726198399579073</v>
      </c>
      <c r="E75" s="19">
        <f t="shared" si="36"/>
        <v>8.9298826444598767</v>
      </c>
      <c r="F75" s="35">
        <f t="shared" si="37"/>
        <v>0</v>
      </c>
      <c r="G75" s="17">
        <f t="shared" si="38"/>
        <v>0.69789714642911482</v>
      </c>
      <c r="H75" s="17">
        <f t="shared" si="39"/>
        <v>0.97472269352879237</v>
      </c>
      <c r="I75" s="36">
        <f t="shared" si="40"/>
        <v>0</v>
      </c>
      <c r="J75" s="39">
        <f t="shared" si="41"/>
        <v>0.97472269352879237</v>
      </c>
      <c r="L75" s="21">
        <f t="shared" si="42"/>
        <v>-1.7883471679661569</v>
      </c>
      <c r="M75" s="22">
        <f t="shared" si="43"/>
        <v>8.8141553164516271</v>
      </c>
      <c r="N75" s="23">
        <f t="shared" si="44"/>
        <v>1.0602502484417784</v>
      </c>
      <c r="O75" s="37">
        <f t="shared" si="45"/>
        <v>0</v>
      </c>
      <c r="P75" s="23">
        <f t="shared" si="46"/>
        <v>0.72809691952437838</v>
      </c>
      <c r="Q75" s="24">
        <f t="shared" si="47"/>
        <v>-1.6675512298492596</v>
      </c>
      <c r="R75" s="22">
        <f t="shared" si="48"/>
        <v>8.9349512545685243</v>
      </c>
      <c r="S75" s="23">
        <f t="shared" si="49"/>
        <v>0.97083289004347051</v>
      </c>
      <c r="T75" s="37">
        <f t="shared" si="50"/>
        <v>0</v>
      </c>
      <c r="U75" s="23">
        <f t="shared" si="61"/>
        <v>0.69671833980578923</v>
      </c>
      <c r="V75" s="24">
        <f t="shared" si="51"/>
        <v>-1.6757548969637481</v>
      </c>
      <c r="W75" s="22">
        <f t="shared" si="52"/>
        <v>8.9267475874540345</v>
      </c>
      <c r="X75" s="23">
        <f t="shared" si="53"/>
        <v>0.97687268694931539</v>
      </c>
      <c r="Y75" s="37">
        <f t="shared" si="54"/>
        <v>0</v>
      </c>
      <c r="Z75" s="23">
        <f t="shared" si="55"/>
        <v>0.69888221001443274</v>
      </c>
      <c r="AA75" s="24">
        <f t="shared" si="56"/>
        <v>-1.5607596181552705</v>
      </c>
      <c r="AB75" s="22">
        <f t="shared" si="57"/>
        <v>9.0417428662625134</v>
      </c>
      <c r="AC75" s="23">
        <f t="shared" si="58"/>
        <v>0.89267475874540347</v>
      </c>
      <c r="AD75" s="37">
        <f t="shared" si="59"/>
        <v>0</v>
      </c>
      <c r="AE75" s="23">
        <f t="shared" si="60"/>
        <v>0.66808485940986695</v>
      </c>
    </row>
    <row r="76" spans="1:31" x14ac:dyDescent="0.25">
      <c r="A76">
        <v>10</v>
      </c>
      <c r="B76" s="25">
        <v>0</v>
      </c>
      <c r="C76" s="31">
        <f t="shared" si="34"/>
        <v>1</v>
      </c>
      <c r="D76" s="18">
        <f t="shared" si="35"/>
        <v>-1.457876399770778</v>
      </c>
      <c r="E76" s="19">
        <f t="shared" si="36"/>
        <v>7.4720062446890987</v>
      </c>
      <c r="F76" s="35">
        <f t="shared" si="37"/>
        <v>0</v>
      </c>
      <c r="G76" s="17">
        <f t="shared" si="38"/>
        <v>0.63947502421326208</v>
      </c>
      <c r="H76" s="17">
        <f t="shared" si="39"/>
        <v>0.81840137555751591</v>
      </c>
      <c r="I76" s="36">
        <f t="shared" si="40"/>
        <v>0</v>
      </c>
      <c r="J76" s="39">
        <f t="shared" si="41"/>
        <v>0.81840137555751591</v>
      </c>
      <c r="L76" s="21">
        <f t="shared" si="42"/>
        <v>-1.5611904286320923</v>
      </c>
      <c r="M76" s="22">
        <f t="shared" si="43"/>
        <v>7.3686922158277843</v>
      </c>
      <c r="N76" s="23">
        <f t="shared" si="44"/>
        <v>0.89298826444598767</v>
      </c>
      <c r="O76" s="37">
        <f t="shared" si="45"/>
        <v>0</v>
      </c>
      <c r="P76" s="23">
        <f t="shared" si="46"/>
        <v>0.66820216418610456</v>
      </c>
      <c r="Q76" s="24">
        <f t="shared" si="47"/>
        <v>-1.4532581027552551</v>
      </c>
      <c r="R76" s="22">
        <f t="shared" si="48"/>
        <v>7.4766245417046218</v>
      </c>
      <c r="S76" s="23">
        <f t="shared" si="49"/>
        <v>0.81492874301438312</v>
      </c>
      <c r="T76" s="37">
        <f t="shared" si="50"/>
        <v>0</v>
      </c>
      <c r="U76" s="23">
        <f t="shared" si="61"/>
        <v>0.63832935974087202</v>
      </c>
      <c r="V76" s="24">
        <f t="shared" si="51"/>
        <v>-1.4607648019209614</v>
      </c>
      <c r="W76" s="22">
        <f t="shared" si="52"/>
        <v>7.4691178425389158</v>
      </c>
      <c r="X76" s="23">
        <f t="shared" si="53"/>
        <v>0.82032535930822492</v>
      </c>
      <c r="Y76" s="37">
        <f t="shared" si="54"/>
        <v>0</v>
      </c>
      <c r="Z76" s="23">
        <f t="shared" si="55"/>
        <v>0.64043944261273633</v>
      </c>
      <c r="AA76" s="24">
        <f t="shared" si="56"/>
        <v>-1.358022160640143</v>
      </c>
      <c r="AB76" s="22">
        <f t="shared" si="57"/>
        <v>7.5718604838197336</v>
      </c>
      <c r="AC76" s="23">
        <f t="shared" si="58"/>
        <v>0.7469117842538916</v>
      </c>
      <c r="AD76" s="37">
        <f t="shared" si="59"/>
        <v>0</v>
      </c>
      <c r="AE76" s="23">
        <f t="shared" si="60"/>
        <v>0.61111037638625132</v>
      </c>
    </row>
    <row r="77" spans="1:31" x14ac:dyDescent="0.25">
      <c r="A77">
        <v>11</v>
      </c>
      <c r="B77" s="25">
        <v>0</v>
      </c>
      <c r="C77" s="31">
        <f t="shared" si="34"/>
        <v>1</v>
      </c>
      <c r="D77" s="18">
        <f t="shared" si="35"/>
        <v>-1.2662787733140521</v>
      </c>
      <c r="E77" s="19">
        <f t="shared" si="36"/>
        <v>6.205727471375047</v>
      </c>
      <c r="F77" s="35">
        <f t="shared" si="37"/>
        <v>0</v>
      </c>
      <c r="G77" s="17">
        <f t="shared" si="38"/>
        <v>0.5839021657779192</v>
      </c>
      <c r="H77" s="17">
        <f t="shared" si="39"/>
        <v>0.68237660753613294</v>
      </c>
      <c r="I77" s="36">
        <f t="shared" si="40"/>
        <v>0</v>
      </c>
      <c r="J77" s="39">
        <f t="shared" si="41"/>
        <v>0.68237660753613294</v>
      </c>
      <c r="L77" s="21">
        <f t="shared" si="42"/>
        <v>-1.358429151481888</v>
      </c>
      <c r="M77" s="22">
        <f t="shared" si="43"/>
        <v>6.1135770932072102</v>
      </c>
      <c r="N77" s="23">
        <f t="shared" si="44"/>
        <v>0.74720062446890989</v>
      </c>
      <c r="O77" s="37">
        <f t="shared" si="45"/>
        <v>0</v>
      </c>
      <c r="P77" s="23">
        <f t="shared" si="46"/>
        <v>0.61122852701297814</v>
      </c>
      <c r="Q77" s="24">
        <f t="shared" si="47"/>
        <v>-1.2620652197885063</v>
      </c>
      <c r="R77" s="22">
        <f t="shared" si="48"/>
        <v>6.2099410249005924</v>
      </c>
      <c r="S77" s="23">
        <f t="shared" si="49"/>
        <v>0.67927916689481549</v>
      </c>
      <c r="T77" s="37">
        <f t="shared" si="50"/>
        <v>0</v>
      </c>
      <c r="U77" s="23">
        <f t="shared" si="61"/>
        <v>0.58278605289369079</v>
      </c>
      <c r="V77" s="24">
        <f t="shared" si="51"/>
        <v>-1.268946644696229</v>
      </c>
      <c r="W77" s="22">
        <f t="shared" si="52"/>
        <v>6.2030595999928693</v>
      </c>
      <c r="X77" s="23">
        <f t="shared" si="53"/>
        <v>0.68409736347948469</v>
      </c>
      <c r="Y77" s="37">
        <f t="shared" si="54"/>
        <v>0</v>
      </c>
      <c r="Z77" s="23">
        <f t="shared" si="55"/>
        <v>0.58484928121674418</v>
      </c>
      <c r="AA77" s="24">
        <f t="shared" si="56"/>
        <v>-1.1772197594329548</v>
      </c>
      <c r="AB77" s="22">
        <f t="shared" si="57"/>
        <v>6.2947864852561439</v>
      </c>
      <c r="AC77" s="23">
        <f t="shared" si="58"/>
        <v>0.62030595999928695</v>
      </c>
      <c r="AD77" s="37">
        <f t="shared" si="59"/>
        <v>0</v>
      </c>
      <c r="AE77" s="23">
        <f t="shared" si="60"/>
        <v>0.5569137994336677</v>
      </c>
    </row>
    <row r="78" spans="1:31" x14ac:dyDescent="0.25">
      <c r="A78">
        <v>12</v>
      </c>
      <c r="B78" s="25">
        <v>0</v>
      </c>
      <c r="C78" s="31">
        <f t="shared" si="34"/>
        <v>1</v>
      </c>
      <c r="D78" s="18">
        <f t="shared" si="35"/>
        <v>-1.0954921584454493</v>
      </c>
      <c r="E78" s="19">
        <f t="shared" si="36"/>
        <v>5.1102353129295981</v>
      </c>
      <c r="F78" s="35">
        <f t="shared" si="37"/>
        <v>0</v>
      </c>
      <c r="G78" s="17">
        <f t="shared" si="38"/>
        <v>0.53103960636278613</v>
      </c>
      <c r="H78" s="17">
        <f t="shared" si="39"/>
        <v>0.56445255208266309</v>
      </c>
      <c r="I78" s="36">
        <f t="shared" si="40"/>
        <v>0</v>
      </c>
      <c r="J78" s="39">
        <f t="shared" si="41"/>
        <v>0.56445255208266309</v>
      </c>
      <c r="L78" s="21">
        <f t="shared" si="42"/>
        <v>-1.177606295111729</v>
      </c>
      <c r="M78" s="22">
        <f t="shared" si="43"/>
        <v>5.0281211762633182</v>
      </c>
      <c r="N78" s="23">
        <f t="shared" si="44"/>
        <v>0.62057274713750477</v>
      </c>
      <c r="O78" s="37">
        <f t="shared" si="45"/>
        <v>0</v>
      </c>
      <c r="P78" s="23">
        <f t="shared" si="46"/>
        <v>0.55703354797422422</v>
      </c>
      <c r="Q78" s="24">
        <f t="shared" si="47"/>
        <v>-1.0916416905104291</v>
      </c>
      <c r="R78" s="22">
        <f t="shared" si="48"/>
        <v>5.1140857808646176</v>
      </c>
      <c r="S78" s="23">
        <f t="shared" si="49"/>
        <v>0.56169243238191824</v>
      </c>
      <c r="T78" s="37">
        <f t="shared" si="50"/>
        <v>0</v>
      </c>
      <c r="U78" s="23">
        <f t="shared" si="61"/>
        <v>0.5299492581285109</v>
      </c>
      <c r="V78" s="24">
        <f t="shared" si="51"/>
        <v>-1.0979637176683381</v>
      </c>
      <c r="W78" s="22">
        <f t="shared" si="52"/>
        <v>5.1077637537067089</v>
      </c>
      <c r="X78" s="23">
        <f t="shared" si="53"/>
        <v>0.56599066261198328</v>
      </c>
      <c r="Y78" s="37">
        <f t="shared" si="54"/>
        <v>0</v>
      </c>
      <c r="Z78" s="23">
        <f t="shared" si="55"/>
        <v>0.53197305505635495</v>
      </c>
      <c r="AA78" s="24">
        <f t="shared" si="56"/>
        <v>-1.0161358392034316</v>
      </c>
      <c r="AB78" s="22">
        <f t="shared" si="57"/>
        <v>5.1895916321716156</v>
      </c>
      <c r="AC78" s="23">
        <f t="shared" si="58"/>
        <v>0.51077637537067089</v>
      </c>
      <c r="AD78" s="37">
        <f t="shared" si="59"/>
        <v>0</v>
      </c>
      <c r="AE78" s="23">
        <f t="shared" si="60"/>
        <v>0.50535946383276076</v>
      </c>
    </row>
    <row r="79" spans="1:31" x14ac:dyDescent="0.25">
      <c r="A79">
        <v>13</v>
      </c>
      <c r="B79" s="25">
        <v>0</v>
      </c>
      <c r="C79" s="31">
        <f t="shared" si="34"/>
        <v>1</v>
      </c>
      <c r="D79" s="18">
        <f t="shared" si="35"/>
        <v>-0.94341038298672708</v>
      </c>
      <c r="E79" s="19">
        <f t="shared" si="36"/>
        <v>4.1668249299428712</v>
      </c>
      <c r="F79" s="35">
        <f t="shared" si="37"/>
        <v>0</v>
      </c>
      <c r="G79" s="17">
        <f t="shared" si="38"/>
        <v>0.48075515657199669</v>
      </c>
      <c r="H79" s="17">
        <f t="shared" si="39"/>
        <v>0.46265522641473034</v>
      </c>
      <c r="I79" s="36">
        <f t="shared" si="40"/>
        <v>0</v>
      </c>
      <c r="J79" s="39">
        <f t="shared" si="41"/>
        <v>0.46265522641473034</v>
      </c>
      <c r="L79" s="21">
        <f t="shared" si="42"/>
        <v>-1.016505247724405</v>
      </c>
      <c r="M79" s="22">
        <f t="shared" si="43"/>
        <v>4.0937300652051931</v>
      </c>
      <c r="N79" s="23">
        <f t="shared" si="44"/>
        <v>0.51102353129295985</v>
      </c>
      <c r="O79" s="37">
        <f t="shared" si="45"/>
        <v>0</v>
      </c>
      <c r="P79" s="23">
        <f t="shared" si="46"/>
        <v>0.50548171643144513</v>
      </c>
      <c r="Q79" s="24">
        <f t="shared" si="47"/>
        <v>-0.93988476491571604</v>
      </c>
      <c r="R79" s="22">
        <f t="shared" si="48"/>
        <v>4.1703505480138823</v>
      </c>
      <c r="S79" s="23">
        <f t="shared" si="49"/>
        <v>0.46019826890673959</v>
      </c>
      <c r="T79" s="37">
        <f t="shared" si="50"/>
        <v>0</v>
      </c>
      <c r="U79" s="23">
        <f t="shared" si="61"/>
        <v>0.47968649600897645</v>
      </c>
      <c r="V79" s="24">
        <f t="shared" si="51"/>
        <v>-0.94570828005365226</v>
      </c>
      <c r="W79" s="22">
        <f t="shared" si="52"/>
        <v>4.1645270328759461</v>
      </c>
      <c r="X79" s="23">
        <f t="shared" si="53"/>
        <v>0.46402929304717405</v>
      </c>
      <c r="Y79" s="37">
        <f t="shared" si="54"/>
        <v>0</v>
      </c>
      <c r="Z79" s="23">
        <f t="shared" si="55"/>
        <v>0.48167898700647821</v>
      </c>
      <c r="AA79" s="24">
        <f t="shared" si="56"/>
        <v>-0.87277096025722023</v>
      </c>
      <c r="AB79" s="22">
        <f t="shared" si="57"/>
        <v>4.2374643526723776</v>
      </c>
      <c r="AC79" s="23">
        <f t="shared" si="58"/>
        <v>0.41645270328759465</v>
      </c>
      <c r="AD79" s="37">
        <f t="shared" si="59"/>
        <v>0</v>
      </c>
      <c r="AE79" s="23">
        <f t="shared" si="60"/>
        <v>0.45631825696962564</v>
      </c>
    </row>
    <row r="80" spans="1:31" x14ac:dyDescent="0.25">
      <c r="A80">
        <v>14</v>
      </c>
      <c r="B80" s="25">
        <v>0</v>
      </c>
      <c r="C80" s="31">
        <f t="shared" si="34"/>
        <v>1</v>
      </c>
      <c r="D80" s="18">
        <f t="shared" si="35"/>
        <v>-0.80813383205421019</v>
      </c>
      <c r="E80" s="19">
        <f t="shared" si="36"/>
        <v>3.358691097888661</v>
      </c>
      <c r="F80" s="35">
        <f t="shared" si="37"/>
        <v>0</v>
      </c>
      <c r="G80" s="17">
        <f t="shared" si="38"/>
        <v>0.43292307079582915</v>
      </c>
      <c r="H80" s="17">
        <f t="shared" si="39"/>
        <v>0.37521076125838099</v>
      </c>
      <c r="I80" s="36">
        <f t="shared" si="40"/>
        <v>0</v>
      </c>
      <c r="J80" s="39">
        <f t="shared" si="41"/>
        <v>0.37521076125838099</v>
      </c>
      <c r="L80" s="21">
        <f t="shared" si="42"/>
        <v>-0.87312662593625356</v>
      </c>
      <c r="M80" s="22">
        <f t="shared" si="43"/>
        <v>3.2936983040066177</v>
      </c>
      <c r="N80" s="23">
        <f t="shared" si="44"/>
        <v>0.41668249299428717</v>
      </c>
      <c r="O80" s="37">
        <f t="shared" si="45"/>
        <v>0</v>
      </c>
      <c r="P80" s="23">
        <f t="shared" si="46"/>
        <v>0.45644413294196645</v>
      </c>
      <c r="Q80" s="24">
        <f t="shared" si="47"/>
        <v>-0.80489776396918811</v>
      </c>
      <c r="R80" s="22">
        <f t="shared" si="48"/>
        <v>3.3619271659736834</v>
      </c>
      <c r="S80" s="23">
        <f t="shared" si="49"/>
        <v>0.37302616169747449</v>
      </c>
      <c r="T80" s="37">
        <f t="shared" si="50"/>
        <v>0</v>
      </c>
      <c r="U80" s="23">
        <f t="shared" si="61"/>
        <v>0.43187160227171367</v>
      </c>
      <c r="V80" s="24">
        <f t="shared" si="51"/>
        <v>-0.81027951424893008</v>
      </c>
      <c r="W80" s="22">
        <f t="shared" si="52"/>
        <v>3.3565454156939412</v>
      </c>
      <c r="X80" s="23">
        <f t="shared" si="53"/>
        <v>0.37643760479582777</v>
      </c>
      <c r="Y80" s="37">
        <f t="shared" si="54"/>
        <v>0</v>
      </c>
      <c r="Z80" s="23">
        <f t="shared" si="55"/>
        <v>0.43384190945310236</v>
      </c>
      <c r="AA80" s="24">
        <f t="shared" si="56"/>
        <v>-0.74532180995277009</v>
      </c>
      <c r="AB80" s="22">
        <f t="shared" si="57"/>
        <v>3.4215031199901009</v>
      </c>
      <c r="AC80" s="23">
        <f t="shared" si="58"/>
        <v>0.33565454156939412</v>
      </c>
      <c r="AD80" s="37">
        <f t="shared" si="59"/>
        <v>0</v>
      </c>
      <c r="AE80" s="23">
        <f t="shared" si="60"/>
        <v>0.40966726838337603</v>
      </c>
    </row>
    <row r="81" spans="1:31" x14ac:dyDescent="0.25">
      <c r="A81">
        <v>15</v>
      </c>
      <c r="B81" s="25">
        <v>0</v>
      </c>
      <c r="C81" s="31">
        <f t="shared" si="34"/>
        <v>1</v>
      </c>
      <c r="D81" s="18">
        <f t="shared" si="35"/>
        <v>-0.68794949031924979</v>
      </c>
      <c r="E81" s="19">
        <f t="shared" si="36"/>
        <v>2.6707416075694113</v>
      </c>
      <c r="F81" s="35">
        <f t="shared" si="37"/>
        <v>0</v>
      </c>
      <c r="G81" s="17">
        <f t="shared" si="38"/>
        <v>0.38742373098393496</v>
      </c>
      <c r="H81" s="17">
        <f t="shared" si="39"/>
        <v>0.30052575933531489</v>
      </c>
      <c r="I81" s="36">
        <f t="shared" si="40"/>
        <v>0</v>
      </c>
      <c r="J81" s="39">
        <f t="shared" si="41"/>
        <v>0.30052575933531489</v>
      </c>
      <c r="L81" s="21">
        <f t="shared" si="42"/>
        <v>-0.74566729779661345</v>
      </c>
      <c r="M81" s="22">
        <f t="shared" si="43"/>
        <v>2.6130238000920478</v>
      </c>
      <c r="N81" s="23">
        <f t="shared" si="44"/>
        <v>0.33586910978886614</v>
      </c>
      <c r="O81" s="37">
        <f t="shared" si="45"/>
        <v>0</v>
      </c>
      <c r="P81" s="23">
        <f t="shared" si="46"/>
        <v>0.40979818800774737</v>
      </c>
      <c r="Q81" s="24">
        <f t="shared" si="47"/>
        <v>-0.68497010334217645</v>
      </c>
      <c r="R81" s="22">
        <f t="shared" si="48"/>
        <v>2.6737209945464846</v>
      </c>
      <c r="S81" s="23">
        <f t="shared" si="49"/>
        <v>0.29858574489903544</v>
      </c>
      <c r="T81" s="37">
        <f t="shared" si="50"/>
        <v>0</v>
      </c>
      <c r="U81" s="23">
        <f t="shared" si="61"/>
        <v>0.38638435844314106</v>
      </c>
      <c r="V81" s="24">
        <f t="shared" si="51"/>
        <v>-0.68996362607428541</v>
      </c>
      <c r="W81" s="22">
        <f t="shared" si="52"/>
        <v>2.6687274718143756</v>
      </c>
      <c r="X81" s="23">
        <f t="shared" si="53"/>
        <v>0.30162060462175733</v>
      </c>
      <c r="Y81" s="37">
        <f t="shared" si="54"/>
        <v>0</v>
      </c>
      <c r="Z81" s="23">
        <f t="shared" si="55"/>
        <v>0.38834302145252803</v>
      </c>
      <c r="AA81" s="24">
        <f t="shared" si="56"/>
        <v>-0.63216218528596135</v>
      </c>
      <c r="AB81" s="22">
        <f t="shared" si="57"/>
        <v>2.7265289126026997</v>
      </c>
      <c r="AC81" s="23">
        <f t="shared" si="58"/>
        <v>0.26687274718143755</v>
      </c>
      <c r="AD81" s="37">
        <f t="shared" si="59"/>
        <v>0</v>
      </c>
      <c r="AE81" s="23">
        <f t="shared" si="60"/>
        <v>0.36528943810452386</v>
      </c>
    </row>
    <row r="82" spans="1:31" x14ac:dyDescent="0.25">
      <c r="A82">
        <v>16</v>
      </c>
      <c r="B82" s="25">
        <v>0</v>
      </c>
      <c r="C82" s="31">
        <f t="shared" si="34"/>
        <v>1</v>
      </c>
      <c r="D82" s="18">
        <f t="shared" si="35"/>
        <v>-0.58131289638901129</v>
      </c>
      <c r="E82" s="19">
        <f t="shared" si="36"/>
        <v>2.0894287111803997</v>
      </c>
      <c r="F82" s="35">
        <f t="shared" si="37"/>
        <v>0</v>
      </c>
      <c r="G82" s="17">
        <f t="shared" si="38"/>
        <v>0.34414334427865495</v>
      </c>
      <c r="H82" s="17">
        <f t="shared" si="39"/>
        <v>0.23716955211035631</v>
      </c>
      <c r="I82" s="36">
        <f t="shared" si="40"/>
        <v>0</v>
      </c>
      <c r="J82" s="39">
        <f t="shared" si="41"/>
        <v>0.23716955211035631</v>
      </c>
      <c r="L82" s="21">
        <f t="shared" si="42"/>
        <v>-0.63250141805785809</v>
      </c>
      <c r="M82" s="22">
        <f t="shared" si="43"/>
        <v>2.0382401895115532</v>
      </c>
      <c r="N82" s="23">
        <f t="shared" si="44"/>
        <v>0.26707416075694113</v>
      </c>
      <c r="O82" s="37">
        <f t="shared" si="45"/>
        <v>0</v>
      </c>
      <c r="P82" s="23">
        <f t="shared" si="46"/>
        <v>0.36542725730091696</v>
      </c>
      <c r="Q82" s="24">
        <f t="shared" si="47"/>
        <v>-0.57855919598183936</v>
      </c>
      <c r="R82" s="22">
        <f t="shared" si="48"/>
        <v>2.0921824115875718</v>
      </c>
      <c r="S82" s="23">
        <f t="shared" si="49"/>
        <v>0.23544908985404822</v>
      </c>
      <c r="T82" s="37">
        <f t="shared" si="50"/>
        <v>0</v>
      </c>
      <c r="U82" s="23">
        <f t="shared" si="61"/>
        <v>0.34311010612779114</v>
      </c>
      <c r="V82" s="24">
        <f t="shared" si="51"/>
        <v>-0.58321590475539298</v>
      </c>
      <c r="W82" s="22">
        <f t="shared" si="52"/>
        <v>2.0875257028140184</v>
      </c>
      <c r="X82" s="23">
        <f t="shared" si="53"/>
        <v>0.23814620095784919</v>
      </c>
      <c r="Y82" s="37">
        <f t="shared" si="54"/>
        <v>0</v>
      </c>
      <c r="Z82" s="23">
        <f t="shared" si="55"/>
        <v>0.34506970379754376</v>
      </c>
      <c r="AA82" s="24">
        <f t="shared" si="56"/>
        <v>-0.53182575880174454</v>
      </c>
      <c r="AB82" s="22">
        <f t="shared" si="57"/>
        <v>2.1389158487676667</v>
      </c>
      <c r="AC82" s="23">
        <f t="shared" si="58"/>
        <v>0.20875257028140184</v>
      </c>
      <c r="AD82" s="37">
        <f t="shared" si="59"/>
        <v>0</v>
      </c>
      <c r="AE82" s="23">
        <f t="shared" si="60"/>
        <v>0.32307318852034272</v>
      </c>
    </row>
    <row r="83" spans="1:31" x14ac:dyDescent="0.25">
      <c r="A83">
        <v>17</v>
      </c>
      <c r="B83" s="25">
        <v>0</v>
      </c>
      <c r="C83" s="31">
        <f t="shared" si="34"/>
        <v>1</v>
      </c>
      <c r="D83" s="18">
        <f t="shared" si="35"/>
        <v>-0.48683182493525923</v>
      </c>
      <c r="E83" s="19">
        <f t="shared" si="36"/>
        <v>1.6025968862451405</v>
      </c>
      <c r="F83" s="35">
        <f t="shared" si="37"/>
        <v>0</v>
      </c>
      <c r="G83" s="17">
        <f t="shared" si="38"/>
        <v>0.30297365224560796</v>
      </c>
      <c r="H83" s="17">
        <f t="shared" si="39"/>
        <v>0.18385817268965124</v>
      </c>
      <c r="I83" s="36">
        <f t="shared" si="40"/>
        <v>0</v>
      </c>
      <c r="J83" s="39">
        <f t="shared" si="41"/>
        <v>0.18385817268965124</v>
      </c>
      <c r="L83" s="21">
        <f t="shared" si="42"/>
        <v>-0.53216328439514105</v>
      </c>
      <c r="M83" s="22">
        <f t="shared" si="43"/>
        <v>1.5572654267852588</v>
      </c>
      <c r="N83" s="23">
        <f t="shared" si="44"/>
        <v>0.20894287111804</v>
      </c>
      <c r="O83" s="37">
        <f t="shared" si="45"/>
        <v>0</v>
      </c>
      <c r="P83" s="23">
        <f t="shared" si="46"/>
        <v>0.32322041327710105</v>
      </c>
      <c r="Q83" s="24">
        <f t="shared" si="47"/>
        <v>-0.48427402770486727</v>
      </c>
      <c r="R83" s="22">
        <f t="shared" si="48"/>
        <v>1.6051546834755324</v>
      </c>
      <c r="S83" s="23">
        <f t="shared" si="49"/>
        <v>0.18233470689828293</v>
      </c>
      <c r="T83" s="37">
        <f t="shared" si="50"/>
        <v>0</v>
      </c>
      <c r="U83" s="23">
        <f t="shared" si="61"/>
        <v>0.30193932080658437</v>
      </c>
      <c r="V83" s="24">
        <f t="shared" si="51"/>
        <v>-0.48864459360331741</v>
      </c>
      <c r="W83" s="22">
        <f t="shared" si="52"/>
        <v>1.6007841175770823</v>
      </c>
      <c r="X83" s="23">
        <f t="shared" si="53"/>
        <v>0.18472916973279663</v>
      </c>
      <c r="Y83" s="37">
        <f t="shared" si="54"/>
        <v>0</v>
      </c>
      <c r="Z83" s="23">
        <f t="shared" si="55"/>
        <v>0.30391542387052078</v>
      </c>
      <c r="AA83" s="24">
        <f t="shared" si="56"/>
        <v>-0.4429904226000444</v>
      </c>
      <c r="AB83" s="22">
        <f t="shared" si="57"/>
        <v>1.6464382885803555</v>
      </c>
      <c r="AC83" s="23">
        <f t="shared" si="58"/>
        <v>0.16007841175770823</v>
      </c>
      <c r="AD83" s="37">
        <f t="shared" si="59"/>
        <v>0</v>
      </c>
      <c r="AE83" s="23">
        <f t="shared" si="60"/>
        <v>0.28291201084233614</v>
      </c>
    </row>
    <row r="84" spans="1:31" x14ac:dyDescent="0.25">
      <c r="A84">
        <v>18</v>
      </c>
      <c r="B84" s="25">
        <v>0</v>
      </c>
      <c r="C84" s="31">
        <f t="shared" si="34"/>
        <v>1</v>
      </c>
      <c r="D84" s="18">
        <f t="shared" si="35"/>
        <v>-0.40325152760854721</v>
      </c>
      <c r="E84" s="19">
        <f t="shared" si="36"/>
        <v>1.1993453586365934</v>
      </c>
      <c r="F84" s="35">
        <f t="shared" si="37"/>
        <v>0</v>
      </c>
      <c r="G84" s="17">
        <f t="shared" si="38"/>
        <v>0.26381164750018987</v>
      </c>
      <c r="H84" s="17">
        <f t="shared" si="39"/>
        <v>0.13943988010835731</v>
      </c>
      <c r="I84" s="36">
        <f t="shared" si="40"/>
        <v>0</v>
      </c>
      <c r="J84" s="39">
        <f t="shared" si="41"/>
        <v>0.13943988010835731</v>
      </c>
      <c r="L84" s="21">
        <f t="shared" si="42"/>
        <v>-0.4433318425221679</v>
      </c>
      <c r="M84" s="22">
        <f t="shared" si="43"/>
        <v>1.1592650437229726</v>
      </c>
      <c r="N84" s="23">
        <f t="shared" si="44"/>
        <v>0.16025968862451406</v>
      </c>
      <c r="O84" s="37">
        <f t="shared" si="45"/>
        <v>0</v>
      </c>
      <c r="P84" s="23">
        <f t="shared" si="46"/>
        <v>0.28307215389765383</v>
      </c>
      <c r="Q84" s="24">
        <f t="shared" si="47"/>
        <v>-0.4008601953696358</v>
      </c>
      <c r="R84" s="22">
        <f t="shared" si="48"/>
        <v>1.2017366908755047</v>
      </c>
      <c r="S84" s="23">
        <f t="shared" si="49"/>
        <v>0.13809309649840568</v>
      </c>
      <c r="T84" s="37">
        <f t="shared" si="50"/>
        <v>0</v>
      </c>
      <c r="U84" s="23">
        <f t="shared" si="61"/>
        <v>0.26276709887123012</v>
      </c>
      <c r="V84" s="24">
        <f t="shared" si="51"/>
        <v>-0.40499647307760067</v>
      </c>
      <c r="W84" s="22">
        <f t="shared" si="52"/>
        <v>1.1976004131675397</v>
      </c>
      <c r="X84" s="23">
        <f t="shared" si="53"/>
        <v>0.14021667885603226</v>
      </c>
      <c r="Y84" s="37">
        <f t="shared" si="54"/>
        <v>0</v>
      </c>
      <c r="Z84" s="23">
        <f t="shared" si="55"/>
        <v>0.26477979422156844</v>
      </c>
      <c r="AA84" s="24">
        <f t="shared" si="56"/>
        <v>-0.36446398623464243</v>
      </c>
      <c r="AB84" s="22">
        <f t="shared" si="57"/>
        <v>1.2381329000104981</v>
      </c>
      <c r="AC84" s="23">
        <f t="shared" si="58"/>
        <v>0.11976004131675398</v>
      </c>
      <c r="AD84" s="37">
        <f t="shared" si="59"/>
        <v>0</v>
      </c>
      <c r="AE84" s="23">
        <f t="shared" si="60"/>
        <v>0.24470394491788844</v>
      </c>
    </row>
    <row r="85" spans="1:31" x14ac:dyDescent="0.25">
      <c r="A85">
        <v>19</v>
      </c>
      <c r="B85" s="25">
        <v>0</v>
      </c>
      <c r="C85" s="31">
        <f t="shared" si="34"/>
        <v>1</v>
      </c>
      <c r="D85" s="18">
        <f t="shared" si="35"/>
        <v>-0.32944137416909103</v>
      </c>
      <c r="E85" s="19">
        <f t="shared" si="36"/>
        <v>0.86990398446750239</v>
      </c>
      <c r="F85" s="35">
        <f t="shared" si="37"/>
        <v>0</v>
      </c>
      <c r="G85" s="17">
        <f t="shared" si="38"/>
        <v>0.2265592883043194</v>
      </c>
      <c r="H85" s="17">
        <f t="shared" si="39"/>
        <v>0.10288208586477161</v>
      </c>
      <c r="I85" s="36">
        <f t="shared" si="40"/>
        <v>0</v>
      </c>
      <c r="J85" s="39">
        <f t="shared" si="41"/>
        <v>0.10288208586477161</v>
      </c>
      <c r="L85" s="21">
        <f t="shared" si="42"/>
        <v>-0.36481668697277891</v>
      </c>
      <c r="M85" s="22">
        <f t="shared" si="43"/>
        <v>0.8345286716638145</v>
      </c>
      <c r="N85" s="23">
        <f t="shared" si="44"/>
        <v>0.11993453586365935</v>
      </c>
      <c r="O85" s="37">
        <f t="shared" si="45"/>
        <v>0</v>
      </c>
      <c r="P85" s="23">
        <f t="shared" si="46"/>
        <v>0.24488215110911957</v>
      </c>
      <c r="Q85" s="24">
        <f t="shared" si="47"/>
        <v>-0.32718616426601838</v>
      </c>
      <c r="R85" s="22">
        <f t="shared" si="48"/>
        <v>0.8721591943705751</v>
      </c>
      <c r="S85" s="23">
        <f t="shared" si="49"/>
        <v>0.1016937015150204</v>
      </c>
      <c r="T85" s="37">
        <f t="shared" si="50"/>
        <v>0</v>
      </c>
      <c r="U85" s="23">
        <f t="shared" si="61"/>
        <v>0.22549246275099796</v>
      </c>
      <c r="V85" s="24">
        <f t="shared" si="51"/>
        <v>-0.33114414869446585</v>
      </c>
      <c r="W85" s="22">
        <f t="shared" si="52"/>
        <v>0.86820120994212757</v>
      </c>
      <c r="X85" s="23">
        <f t="shared" si="53"/>
        <v>0.10357522765035843</v>
      </c>
      <c r="Y85" s="37">
        <f t="shared" si="54"/>
        <v>0</v>
      </c>
      <c r="Z85" s="23">
        <f t="shared" si="55"/>
        <v>0.22756892104410745</v>
      </c>
      <c r="AA85" s="24">
        <f t="shared" si="56"/>
        <v>-0.29517093212079892</v>
      </c>
      <c r="AB85" s="22">
        <f t="shared" si="57"/>
        <v>0.90417442651579449</v>
      </c>
      <c r="AC85" s="23">
        <f t="shared" si="58"/>
        <v>8.6820120994212768E-2</v>
      </c>
      <c r="AD85" s="37">
        <f t="shared" si="59"/>
        <v>0</v>
      </c>
      <c r="AE85" s="23">
        <f t="shared" si="60"/>
        <v>0.20835081112658616</v>
      </c>
    </row>
    <row r="86" spans="1:31" x14ac:dyDescent="0.25">
      <c r="A86">
        <v>20</v>
      </c>
      <c r="B86" s="25">
        <v>0</v>
      </c>
      <c r="C86" s="31">
        <f t="shared" si="34"/>
        <v>1</v>
      </c>
      <c r="D86" s="18">
        <f t="shared" si="35"/>
        <v>-0.26438273360597414</v>
      </c>
      <c r="E86" s="19">
        <f t="shared" si="36"/>
        <v>0.60552125086152819</v>
      </c>
      <c r="F86" s="35">
        <f t="shared" si="37"/>
        <v>0</v>
      </c>
      <c r="G86" s="17">
        <f t="shared" si="38"/>
        <v>0.19112318613865717</v>
      </c>
      <c r="H86" s="17">
        <f t="shared" si="39"/>
        <v>7.3259547467316985E-2</v>
      </c>
      <c r="I86" s="36">
        <f t="shared" si="40"/>
        <v>0</v>
      </c>
      <c r="J86" s="39">
        <f t="shared" si="41"/>
        <v>7.3259547467316985E-2</v>
      </c>
      <c r="L86" s="21">
        <f t="shared" si="42"/>
        <v>-0.29554542529428307</v>
      </c>
      <c r="M86" s="22">
        <f t="shared" si="43"/>
        <v>0.57435855917321932</v>
      </c>
      <c r="N86" s="23">
        <f t="shared" si="44"/>
        <v>8.6990398446750244E-2</v>
      </c>
      <c r="O86" s="37">
        <f t="shared" si="45"/>
        <v>0</v>
      </c>
      <c r="P86" s="23">
        <f t="shared" si="46"/>
        <v>0.2085550268475328</v>
      </c>
      <c r="Q86" s="24">
        <f t="shared" si="47"/>
        <v>-0.26223039900493655</v>
      </c>
      <c r="R86" s="22">
        <f t="shared" si="48"/>
        <v>0.60767358546256589</v>
      </c>
      <c r="S86" s="23">
        <f t="shared" si="49"/>
        <v>7.2213127182036083E-2</v>
      </c>
      <c r="T86" s="37">
        <f t="shared" si="50"/>
        <v>0</v>
      </c>
      <c r="U86" s="23">
        <f t="shared" si="61"/>
        <v>0.19001727182290046</v>
      </c>
      <c r="V86" s="24">
        <f t="shared" si="51"/>
        <v>-0.26607523446677589</v>
      </c>
      <c r="W86" s="22">
        <f t="shared" si="52"/>
        <v>0.60382875000072644</v>
      </c>
      <c r="X86" s="23">
        <f t="shared" si="53"/>
        <v>7.3878878496503417E-2</v>
      </c>
      <c r="Y86" s="37">
        <f t="shared" si="54"/>
        <v>0</v>
      </c>
      <c r="Z86" s="23">
        <f t="shared" si="55"/>
        <v>0.19219635597027249</v>
      </c>
      <c r="AA86" s="24">
        <f t="shared" si="56"/>
        <v>-0.23413970939813689</v>
      </c>
      <c r="AB86" s="22">
        <f t="shared" si="57"/>
        <v>0.6357642750693655</v>
      </c>
      <c r="AC86" s="23">
        <f t="shared" si="58"/>
        <v>6.0382875000072646E-2</v>
      </c>
      <c r="AD86" s="37">
        <f t="shared" si="59"/>
        <v>0</v>
      </c>
      <c r="AE86" s="23">
        <f t="shared" si="60"/>
        <v>0.17375683439806425</v>
      </c>
    </row>
    <row r="88" spans="1:31" x14ac:dyDescent="0.25">
      <c r="G88" t="s">
        <v>21</v>
      </c>
      <c r="H88" s="29">
        <f>SUM(B67:B86)-SUM(H67:H86)-E86-SUM(G67:G86)-SUM(I67:I86)-SUM(F67:F86)</f>
        <v>0</v>
      </c>
    </row>
    <row r="89" spans="1:31" x14ac:dyDescent="0.25">
      <c r="S89" s="41" t="s">
        <v>73</v>
      </c>
    </row>
    <row r="90" spans="1:31" x14ac:dyDescent="0.25">
      <c r="H90" s="10"/>
    </row>
    <row r="91" spans="1:31" x14ac:dyDescent="0.25">
      <c r="H91" s="10"/>
    </row>
  </sheetData>
  <mergeCells count="6">
    <mergeCell ref="D63:E63"/>
    <mergeCell ref="J2:M2"/>
    <mergeCell ref="J3:M3"/>
    <mergeCell ref="J4:M4"/>
    <mergeCell ref="D7:E7"/>
    <mergeCell ref="D35:E35"/>
  </mergeCell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Methods</vt:lpstr>
      <vt:lpstr>Linear storage</vt:lpstr>
      <vt:lpstr>Linear storage series</vt:lpstr>
      <vt:lpstr>Linear storage Amax &amp; 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Pascal Horton</dc:creator>
  <cp:lastModifiedBy>Pascal</cp:lastModifiedBy>
  <dcterms:created xsi:type="dcterms:W3CDTF">2015-06-05T18:17:20Z</dcterms:created>
  <dcterms:modified xsi:type="dcterms:W3CDTF">2022-09-07T13:33:23Z</dcterms:modified>
</cp:coreProperties>
</file>